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adsheet 1" sheetId="1" r:id="rId4"/>
    <sheet state="visible" name="Spreadsheet alternative" sheetId="2" r:id="rId5"/>
  </sheets>
  <definedNames/>
  <calcPr/>
</workbook>
</file>

<file path=xl/sharedStrings.xml><?xml version="1.0" encoding="utf-8"?>
<sst xmlns="http://schemas.openxmlformats.org/spreadsheetml/2006/main" count="166" uniqueCount="68">
  <si>
    <t>Employee ID</t>
  </si>
  <si>
    <t>Surname</t>
  </si>
  <si>
    <t>First name</t>
  </si>
  <si>
    <t>Position</t>
  </si>
  <si>
    <t>Student loan</t>
  </si>
  <si>
    <t>Parking</t>
  </si>
  <si>
    <t>Month</t>
  </si>
  <si>
    <t>Pay Level</t>
  </si>
  <si>
    <t>Hours worked</t>
  </si>
  <si>
    <t>Total Pay</t>
  </si>
  <si>
    <t>Overtime</t>
  </si>
  <si>
    <t>Gross Pay</t>
  </si>
  <si>
    <t>Income Tax</t>
  </si>
  <si>
    <t>Net Pay</t>
  </si>
  <si>
    <t>Student loan deduction</t>
  </si>
  <si>
    <t>Young</t>
  </si>
  <si>
    <t>Dominic</t>
  </si>
  <si>
    <t>Trainee T</t>
  </si>
  <si>
    <t>Yes</t>
  </si>
  <si>
    <t>Potts</t>
  </si>
  <si>
    <t>Jack</t>
  </si>
  <si>
    <t>Office Staff</t>
  </si>
  <si>
    <t>No</t>
  </si>
  <si>
    <t>N/A</t>
  </si>
  <si>
    <t>Cowe</t>
  </si>
  <si>
    <t>Fred</t>
  </si>
  <si>
    <t>Todd</t>
  </si>
  <si>
    <t>James</t>
  </si>
  <si>
    <t>Jackson</t>
  </si>
  <si>
    <t>Jacob</t>
  </si>
  <si>
    <t>Teacher</t>
  </si>
  <si>
    <t>Watson</t>
  </si>
  <si>
    <t>Paul</t>
  </si>
  <si>
    <t>Craig</t>
  </si>
  <si>
    <t>Elliot</t>
  </si>
  <si>
    <t>Bethany</t>
  </si>
  <si>
    <t>Balley</t>
  </si>
  <si>
    <t>Barbara</t>
  </si>
  <si>
    <t>Laddie</t>
  </si>
  <si>
    <t>Veronica</t>
  </si>
  <si>
    <t>Total</t>
  </si>
  <si>
    <t>Car parking</t>
  </si>
  <si>
    <t>Search Box</t>
  </si>
  <si>
    <t>First name and Surname</t>
  </si>
  <si>
    <t>Dominic Young</t>
  </si>
  <si>
    <t>Jack Potts</t>
  </si>
  <si>
    <t>Librarian</t>
  </si>
  <si>
    <t>Fred Cowe</t>
  </si>
  <si>
    <t>James Todd</t>
  </si>
  <si>
    <t>Jacob Jackson</t>
  </si>
  <si>
    <t>Paul Watson</t>
  </si>
  <si>
    <t>Craig Watson</t>
  </si>
  <si>
    <t>Mopper</t>
  </si>
  <si>
    <t>Bethany Elliot</t>
  </si>
  <si>
    <t>Barbara Balley</t>
  </si>
  <si>
    <t>Veronica Laddie</t>
  </si>
  <si>
    <t>Position Value</t>
  </si>
  <si>
    <t>Email validation</t>
  </si>
  <si>
    <t>dominicyoung@gmail.com</t>
  </si>
  <si>
    <t>JackPottsGmail.com</t>
  </si>
  <si>
    <t>fred1cowe@hotmail.com</t>
  </si>
  <si>
    <t>JamesTodd123@gmail</t>
  </si>
  <si>
    <t>9123700@gateshead.students</t>
  </si>
  <si>
    <t>9652356@gateshead.students.co.uk</t>
  </si>
  <si>
    <t>craigwatt43@hotmail.com</t>
  </si>
  <si>
    <t>Bethy77@gmail.com</t>
  </si>
  <si>
    <t>barbarab124@tech</t>
  </si>
  <si>
    <t>VaronicaLadd2@hotmail.com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</si>
</sst>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£-809]#,##0.00"/>
    <numFmt numFmtId="166" formatCode="#,##0[$H]"/>
    <numFmt numFmtId="167" formatCode="&quot;£&quot;#,##0"/>
  </numFmts>
  <fonts count="9">
    <font>
      <sz val="10.0"/>
      <color rgb="FF000000"/>
      <name val="Arial"/>
    </font>
    <font>
      <color theme="1"/>
      <name val="Arial"/>
    </font>
    <font/>
    <font>
      <color rgb="FFFFFFFF"/>
      <name val="Arial"/>
    </font>
    <font>
      <color rgb="FF000000"/>
      <name val="&quot;Arial&quot;"/>
    </font>
    <font>
      <sz val="11.0"/>
      <color rgb="FF7E3794"/>
      <name val="Arial"/>
    </font>
    <font>
      <sz val="11.0"/>
      <color rgb="FF000000"/>
      <name val="Arial"/>
    </font>
    <font>
      <sz val="11.0"/>
      <color rgb="FFF4B400"/>
      <name val="Arial"/>
    </font>
    <font>
      <color rgb="FF000000"/>
      <name val="Arial"/>
    </font>
  </fonts>
  <fills count="3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666666"/>
        <bgColor rgb="FF666666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  <fill>
      <patternFill patternType="solid">
        <fgColor rgb="FF61C9B2"/>
        <bgColor rgb="FF61C9B2"/>
      </patternFill>
    </fill>
  </fills>
  <borders count="2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2" fillId="3" fontId="1" numFmtId="0" xfId="0" applyAlignment="1" applyBorder="1" applyFill="1" applyFont="1">
      <alignment horizontal="right" readingOrder="0" vertical="bottom"/>
    </xf>
    <xf borderId="3" fillId="3" fontId="1" numFmtId="0" xfId="0" applyAlignment="1" applyBorder="1" applyFont="1">
      <alignment horizontal="center" readingOrder="0" vertical="bottom"/>
    </xf>
    <xf borderId="4" fillId="3" fontId="1" numFmtId="0" xfId="0" applyAlignment="1" applyBorder="1" applyFont="1">
      <alignment horizontal="left" readingOrder="0" vertical="bottom"/>
    </xf>
    <xf borderId="2" fillId="4" fontId="1" numFmtId="0" xfId="0" applyAlignment="1" applyBorder="1" applyFill="1" applyFont="1">
      <alignment horizontal="center" readingOrder="0"/>
    </xf>
    <xf borderId="5" fillId="5" fontId="1" numFmtId="0" xfId="0" applyAlignment="1" applyBorder="1" applyFill="1" applyFont="1">
      <alignment horizontal="center" readingOrder="0"/>
    </xf>
    <xf borderId="2" fillId="6" fontId="1" numFmtId="0" xfId="0" applyAlignment="1" applyBorder="1" applyFill="1" applyFont="1">
      <alignment horizontal="center" readingOrder="0"/>
    </xf>
    <xf borderId="5" fillId="7" fontId="1" numFmtId="0" xfId="0" applyAlignment="1" applyBorder="1" applyFill="1" applyFont="1">
      <alignment horizontal="center" readingOrder="0"/>
    </xf>
    <xf borderId="5" fillId="8" fontId="1" numFmtId="0" xfId="0" applyAlignment="1" applyBorder="1" applyFill="1" applyFont="1">
      <alignment horizontal="right" readingOrder="0" vertical="bottom"/>
    </xf>
    <xf borderId="2" fillId="8" fontId="1" numFmtId="0" xfId="0" applyAlignment="1" applyBorder="1" applyFont="1">
      <alignment horizontal="center" vertical="bottom"/>
    </xf>
    <xf borderId="2" fillId="8" fontId="1" numFmtId="0" xfId="0" applyAlignment="1" applyBorder="1" applyFont="1">
      <alignment horizontal="center" readingOrder="0" vertical="bottom"/>
    </xf>
    <xf borderId="4" fillId="8" fontId="1" numFmtId="0" xfId="0" applyAlignment="1" applyBorder="1" applyFont="1">
      <alignment horizontal="center" vertical="bottom"/>
    </xf>
    <xf borderId="2" fillId="9" fontId="1" numFmtId="0" xfId="0" applyAlignment="1" applyBorder="1" applyFill="1" applyFont="1">
      <alignment horizontal="right" readingOrder="0"/>
    </xf>
    <xf borderId="2" fillId="9" fontId="1" numFmtId="0" xfId="0" applyAlignment="1" applyBorder="1" applyFont="1">
      <alignment horizontal="center" readingOrder="0" vertical="bottom"/>
    </xf>
    <xf borderId="4" fillId="9" fontId="1" numFmtId="0" xfId="0" applyAlignment="1" applyBorder="1" applyFont="1">
      <alignment horizontal="center" readingOrder="0"/>
    </xf>
    <xf borderId="6" fillId="5" fontId="1" numFmtId="0" xfId="0" applyAlignment="1" applyBorder="1" applyFont="1">
      <alignment horizontal="center" readingOrder="0"/>
    </xf>
    <xf borderId="7" fillId="0" fontId="2" numFmtId="0" xfId="0" applyBorder="1" applyFont="1"/>
    <xf borderId="8" fillId="10" fontId="1" numFmtId="0" xfId="0" applyAlignment="1" applyBorder="1" applyFill="1" applyFont="1">
      <alignment horizontal="right" vertical="bottom"/>
    </xf>
    <xf borderId="0" fillId="11" fontId="1" numFmtId="0" xfId="0" applyAlignment="1" applyFill="1" applyFont="1">
      <alignment horizontal="right" readingOrder="0"/>
    </xf>
    <xf borderId="9" fillId="12" fontId="1" numFmtId="0" xfId="0" applyAlignment="1" applyBorder="1" applyFill="1" applyFont="1">
      <alignment horizontal="left" readingOrder="0" vertical="bottom"/>
    </xf>
    <xf borderId="10" fillId="12" fontId="1" numFmtId="0" xfId="0" applyAlignment="1" applyBorder="1" applyFont="1">
      <alignment readingOrder="0" vertical="bottom"/>
    </xf>
    <xf borderId="0" fillId="13" fontId="1" numFmtId="0" xfId="0" applyAlignment="1" applyFill="1" applyFont="1">
      <alignment horizontal="right" readingOrder="0"/>
    </xf>
    <xf borderId="9" fillId="14" fontId="1" numFmtId="0" xfId="0" applyAlignment="1" applyBorder="1" applyFill="1" applyFont="1">
      <alignment horizontal="center" readingOrder="0"/>
    </xf>
    <xf borderId="9" fillId="15" fontId="1" numFmtId="0" xfId="0" applyAlignment="1" applyBorder="1" applyFill="1" applyFont="1">
      <alignment horizontal="center" readingOrder="0"/>
    </xf>
    <xf borderId="9" fillId="16" fontId="1" numFmtId="164" xfId="0" applyAlignment="1" applyBorder="1" applyFill="1" applyFont="1" applyNumberFormat="1">
      <alignment horizontal="center" readingOrder="0"/>
    </xf>
    <xf borderId="8" fillId="3" fontId="1" numFmtId="165" xfId="0" applyAlignment="1" applyBorder="1" applyFont="1" applyNumberFormat="1">
      <alignment readingOrder="0"/>
    </xf>
    <xf borderId="0" fillId="17" fontId="1" numFmtId="166" xfId="0" applyAlignment="1" applyFill="1" applyFont="1" applyNumberFormat="1">
      <alignment horizontal="center" readingOrder="0"/>
    </xf>
    <xf borderId="0" fillId="13" fontId="1" numFmtId="165" xfId="0" applyAlignment="1" applyFont="1" applyNumberFormat="1">
      <alignment horizontal="center" readingOrder="0"/>
    </xf>
    <xf borderId="10" fillId="7" fontId="1" numFmtId="166" xfId="0" applyAlignment="1" applyBorder="1" applyFont="1" applyNumberFormat="1">
      <alignment horizontal="center" vertical="bottom"/>
    </xf>
    <xf borderId="0" fillId="18" fontId="1" numFmtId="165" xfId="0" applyFill="1" applyFont="1" applyNumberFormat="1"/>
    <xf borderId="0" fillId="19" fontId="1" numFmtId="165" xfId="0" applyAlignment="1" applyFill="1" applyFont="1" applyNumberFormat="1">
      <alignment horizontal="center" vertical="bottom"/>
    </xf>
    <xf borderId="0" fillId="20" fontId="1" numFmtId="165" xfId="0" applyAlignment="1" applyFill="1" applyFont="1" applyNumberFormat="1">
      <alignment horizontal="left"/>
    </xf>
    <xf borderId="6" fillId="21" fontId="1" numFmtId="165" xfId="0" applyAlignment="1" applyBorder="1" applyFill="1" applyFont="1" applyNumberFormat="1">
      <alignment horizontal="center"/>
    </xf>
    <xf borderId="7" fillId="21" fontId="1" numFmtId="165" xfId="0" applyAlignment="1" applyBorder="1" applyFont="1" applyNumberFormat="1">
      <alignment horizontal="center"/>
    </xf>
    <xf borderId="0" fillId="4" fontId="1" numFmtId="0" xfId="0" applyAlignment="1" applyFont="1">
      <alignment horizontal="right" readingOrder="0"/>
    </xf>
    <xf borderId="9" fillId="20" fontId="1" numFmtId="0" xfId="0" applyAlignment="1" applyBorder="1" applyFont="1">
      <alignment horizontal="center" readingOrder="0"/>
    </xf>
    <xf borderId="9" fillId="22" fontId="1" numFmtId="0" xfId="0" applyAlignment="1" applyBorder="1" applyFill="1" applyFont="1">
      <alignment horizontal="center" readingOrder="0"/>
    </xf>
    <xf borderId="8" fillId="23" fontId="1" numFmtId="165" xfId="0" applyAlignment="1" applyBorder="1" applyFill="1" applyFont="1" applyNumberFormat="1">
      <alignment readingOrder="0"/>
    </xf>
    <xf borderId="10" fillId="17" fontId="1" numFmtId="166" xfId="0" applyAlignment="1" applyBorder="1" applyFont="1" applyNumberFormat="1">
      <alignment horizontal="center" vertical="bottom"/>
    </xf>
    <xf borderId="9" fillId="24" fontId="3" numFmtId="0" xfId="0" applyAlignment="1" applyBorder="1" applyFill="1" applyFont="1">
      <alignment horizontal="center" readingOrder="0"/>
    </xf>
    <xf borderId="10" fillId="24" fontId="3" numFmtId="0" xfId="0" applyAlignment="1" applyBorder="1" applyFont="1">
      <alignment horizontal="center" readingOrder="0"/>
    </xf>
    <xf borderId="8" fillId="10" fontId="1" numFmtId="0" xfId="0" applyAlignment="1" applyBorder="1" applyFont="1">
      <alignment horizontal="right" vertical="bottom"/>
    </xf>
    <xf borderId="9" fillId="12" fontId="1" numFmtId="0" xfId="0" applyAlignment="1" applyBorder="1" applyFont="1">
      <alignment horizontal="left" readingOrder="0"/>
    </xf>
    <xf borderId="10" fillId="12" fontId="1" numFmtId="0" xfId="0" applyAlignment="1" applyBorder="1" applyFont="1">
      <alignment readingOrder="0"/>
    </xf>
    <xf borderId="9" fillId="21" fontId="1" numFmtId="165" xfId="0" applyAlignment="1" applyBorder="1" applyFont="1" applyNumberFormat="1">
      <alignment horizontal="center"/>
    </xf>
    <xf borderId="10" fillId="21" fontId="1" numFmtId="165" xfId="0" applyAlignment="1" applyBorder="1" applyFont="1" applyNumberFormat="1">
      <alignment horizontal="center"/>
    </xf>
    <xf borderId="0" fillId="11" fontId="4" numFmtId="0" xfId="0" applyAlignment="1" applyFont="1">
      <alignment horizontal="right" readingOrder="0"/>
    </xf>
    <xf borderId="0" fillId="25" fontId="1" numFmtId="0" xfId="0" applyAlignment="1" applyFill="1" applyFont="1">
      <alignment horizontal="right" readingOrder="0"/>
    </xf>
    <xf borderId="8" fillId="26" fontId="1" numFmtId="165" xfId="0" applyAlignment="1" applyBorder="1" applyFill="1" applyFont="1" applyNumberFormat="1">
      <alignment readingOrder="0"/>
    </xf>
    <xf borderId="10" fillId="27" fontId="1" numFmtId="166" xfId="0" applyAlignment="1" applyBorder="1" applyFill="1" applyFont="1" applyNumberFormat="1">
      <alignment horizontal="center" vertical="bottom"/>
    </xf>
    <xf borderId="0" fillId="0" fontId="5" numFmtId="0" xfId="0" applyFont="1"/>
    <xf borderId="11" fillId="10" fontId="1" numFmtId="0" xfId="0" applyAlignment="1" applyBorder="1" applyFont="1">
      <alignment horizontal="right" vertical="bottom"/>
    </xf>
    <xf borderId="12" fillId="11" fontId="4" numFmtId="0" xfId="0" applyAlignment="1" applyBorder="1" applyFont="1">
      <alignment horizontal="right" readingOrder="0"/>
    </xf>
    <xf borderId="13" fillId="12" fontId="1" numFmtId="0" xfId="0" applyAlignment="1" applyBorder="1" applyFont="1">
      <alignment horizontal="left" readingOrder="0"/>
    </xf>
    <xf borderId="14" fillId="12" fontId="1" numFmtId="0" xfId="0" applyAlignment="1" applyBorder="1" applyFont="1">
      <alignment readingOrder="0"/>
    </xf>
    <xf borderId="12" fillId="25" fontId="1" numFmtId="0" xfId="0" applyAlignment="1" applyBorder="1" applyFont="1">
      <alignment horizontal="right" readingOrder="0"/>
    </xf>
    <xf borderId="13" fillId="14" fontId="1" numFmtId="0" xfId="0" applyAlignment="1" applyBorder="1" applyFont="1">
      <alignment horizontal="center" readingOrder="0"/>
    </xf>
    <xf borderId="13" fillId="22" fontId="1" numFmtId="0" xfId="0" applyAlignment="1" applyBorder="1" applyFont="1">
      <alignment horizontal="center" readingOrder="0"/>
    </xf>
    <xf borderId="13" fillId="16" fontId="1" numFmtId="164" xfId="0" applyAlignment="1" applyBorder="1" applyFont="1" applyNumberFormat="1">
      <alignment horizontal="center" readingOrder="0"/>
    </xf>
    <xf borderId="11" fillId="26" fontId="1" numFmtId="165" xfId="0" applyAlignment="1" applyBorder="1" applyFont="1" applyNumberFormat="1">
      <alignment readingOrder="0"/>
    </xf>
    <xf borderId="12" fillId="17" fontId="1" numFmtId="166" xfId="0" applyAlignment="1" applyBorder="1" applyFont="1" applyNumberFormat="1">
      <alignment horizontal="center" readingOrder="0"/>
    </xf>
    <xf borderId="12" fillId="13" fontId="1" numFmtId="165" xfId="0" applyAlignment="1" applyBorder="1" applyFont="1" applyNumberFormat="1">
      <alignment horizontal="center" readingOrder="0"/>
    </xf>
    <xf borderId="6" fillId="22" fontId="1" numFmtId="0" xfId="0" applyAlignment="1" applyBorder="1" applyFont="1">
      <alignment horizontal="center" readingOrder="0" vertical="center"/>
    </xf>
    <xf borderId="1" fillId="5" fontId="1" numFmtId="165" xfId="0" applyAlignment="1" applyBorder="1" applyFont="1" applyNumberFormat="1">
      <alignment horizontal="center" vertical="center"/>
    </xf>
    <xf borderId="1" fillId="28" fontId="1" numFmtId="165" xfId="0" applyAlignment="1" applyBorder="1" applyFill="1" applyFont="1" applyNumberFormat="1">
      <alignment horizontal="center" vertical="center"/>
    </xf>
    <xf borderId="1" fillId="14" fontId="1" numFmtId="165" xfId="0" applyAlignment="1" applyBorder="1" applyFont="1" applyNumberFormat="1">
      <alignment horizontal="center" vertical="center"/>
    </xf>
    <xf borderId="1" fillId="29" fontId="1" numFmtId="165" xfId="0" applyAlignment="1" applyBorder="1" applyFill="1" applyFont="1" applyNumberFormat="1">
      <alignment horizontal="center" vertic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bottom"/>
    </xf>
    <xf borderId="15" fillId="5" fontId="1" numFmtId="0" xfId="0" applyAlignment="1" applyBorder="1" applyFont="1">
      <alignment horizontal="center" readingOrder="0"/>
    </xf>
    <xf borderId="15" fillId="24" fontId="1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13" fillId="0" fontId="2" numFmtId="0" xfId="0" applyBorder="1" applyFont="1"/>
    <xf borderId="11" fillId="0" fontId="2" numFmtId="0" xfId="0" applyBorder="1" applyFont="1"/>
    <xf borderId="0" fillId="0" fontId="1" numFmtId="9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horizontal="left" readingOrder="0"/>
    </xf>
    <xf borderId="16" fillId="14" fontId="1" numFmtId="165" xfId="0" applyAlignment="1" applyBorder="1" applyFont="1" applyNumberFormat="1">
      <alignment horizontal="center" readingOrder="0"/>
    </xf>
    <xf borderId="17" fillId="15" fontId="1" numFmtId="167" xfId="0" applyAlignment="1" applyBorder="1" applyFont="1" applyNumberFormat="1">
      <alignment horizontal="center" readingOrder="0"/>
    </xf>
    <xf borderId="0" fillId="0" fontId="1" numFmtId="166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18" fillId="14" fontId="1" numFmtId="9" xfId="0" applyAlignment="1" applyBorder="1" applyFont="1" applyNumberFormat="1">
      <alignment horizontal="center" vertical="bottom"/>
    </xf>
    <xf borderId="0" fillId="0" fontId="1" numFmtId="10" xfId="0" applyAlignment="1" applyFont="1" applyNumberFormat="1">
      <alignment horizontal="left" vertical="bottom"/>
    </xf>
    <xf borderId="15" fillId="9" fontId="1" numFmtId="0" xfId="0" applyAlignment="1" applyBorder="1" applyFont="1">
      <alignment horizontal="center" readingOrder="0"/>
    </xf>
    <xf borderId="0" fillId="0" fontId="1" numFmtId="166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vertical="bottom"/>
    </xf>
    <xf borderId="18" fillId="11" fontId="1" numFmtId="9" xfId="0" applyAlignment="1" applyBorder="1" applyFont="1" applyNumberFormat="1">
      <alignment horizontal="center"/>
    </xf>
    <xf borderId="0" fillId="0" fontId="4" numFmtId="0" xfId="0" applyAlignment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9" fillId="22" fontId="2" numFmtId="0" xfId="0" applyAlignment="1" applyBorder="1" applyFont="1">
      <alignment readingOrder="0"/>
    </xf>
    <xf borderId="5" fillId="30" fontId="1" numFmtId="0" xfId="0" applyAlignment="1" applyBorder="1" applyFill="1" applyFont="1">
      <alignment horizontal="center" readingOrder="0" vertical="bottom"/>
    </xf>
    <xf borderId="8" fillId="12" fontId="1" numFmtId="0" xfId="0" applyAlignment="1" applyBorder="1" applyFont="1">
      <alignment readingOrder="0" vertical="bottom"/>
    </xf>
    <xf borderId="0" fillId="13" fontId="1" numFmtId="0" xfId="0" applyAlignment="1" applyFont="1">
      <alignment horizontal="left" readingOrder="0"/>
    </xf>
    <xf borderId="9" fillId="0" fontId="6" numFmtId="165" xfId="0" applyBorder="1" applyFont="1" applyNumberFormat="1"/>
    <xf borderId="1" fillId="21" fontId="1" numFmtId="165" xfId="0" applyAlignment="1" applyBorder="1" applyFont="1" applyNumberFormat="1">
      <alignment horizontal="center"/>
    </xf>
    <xf borderId="5" fillId="21" fontId="1" numFmtId="165" xfId="0" applyAlignment="1" applyBorder="1" applyFont="1" applyNumberFormat="1">
      <alignment horizontal="center"/>
    </xf>
    <xf borderId="5" fillId="2" fontId="3" numFmtId="0" xfId="0" applyAlignment="1" applyBorder="1" applyFont="1">
      <alignment horizontal="center" readingOrder="0"/>
    </xf>
    <xf borderId="8" fillId="12" fontId="1" numFmtId="0" xfId="0" applyAlignment="1" applyBorder="1" applyFont="1">
      <alignment readingOrder="0"/>
    </xf>
    <xf borderId="11" fillId="12" fontId="1" numFmtId="0" xfId="0" applyAlignment="1" applyBorder="1" applyFont="1">
      <alignment readingOrder="0"/>
    </xf>
    <xf borderId="12" fillId="13" fontId="1" numFmtId="0" xfId="0" applyAlignment="1" applyBorder="1" applyFont="1">
      <alignment horizontal="left" readingOrder="0"/>
    </xf>
    <xf borderId="13" fillId="0" fontId="6" numFmtId="165" xfId="0" applyBorder="1" applyFont="1" applyNumberFormat="1"/>
    <xf borderId="13" fillId="15" fontId="1" numFmtId="0" xfId="0" applyAlignment="1" applyBorder="1" applyFont="1">
      <alignment horizontal="center" readingOrder="0"/>
    </xf>
    <xf borderId="0" fillId="0" fontId="1" numFmtId="0" xfId="0" applyFont="1"/>
    <xf borderId="3" fillId="25" fontId="1" numFmtId="0" xfId="0" applyAlignment="1" applyBorder="1" applyFont="1">
      <alignment horizontal="center" readingOrder="0"/>
    </xf>
    <xf borderId="4" fillId="0" fontId="2" numFmtId="0" xfId="0" applyBorder="1" applyFont="1"/>
    <xf borderId="1" fillId="5" fontId="1" numFmtId="0" xfId="0" applyAlignment="1" applyBorder="1" applyFont="1">
      <alignment horizontal="center" readingOrder="0"/>
    </xf>
    <xf borderId="1" fillId="24" fontId="1" numFmtId="0" xfId="0" applyAlignment="1" applyBorder="1" applyFont="1">
      <alignment horizontal="center" readingOrder="0" vertical="bottom"/>
    </xf>
    <xf borderId="13" fillId="4" fontId="1" numFmtId="0" xfId="0" applyAlignment="1" applyBorder="1" applyFont="1">
      <alignment horizontal="center" readingOrder="0"/>
    </xf>
    <xf borderId="14" fillId="0" fontId="1" numFmtId="165" xfId="0" applyAlignment="1" applyBorder="1" applyFont="1" applyNumberFormat="1">
      <alignment horizontal="center" readingOrder="0" vertical="bottom"/>
    </xf>
    <xf borderId="8" fillId="14" fontId="1" numFmtId="165" xfId="0" applyAlignment="1" applyBorder="1" applyFont="1" applyNumberFormat="1">
      <alignment horizontal="center" readingOrder="0"/>
    </xf>
    <xf borderId="11" fillId="15" fontId="1" numFmtId="167" xfId="0" applyAlignment="1" applyBorder="1" applyFont="1" applyNumberFormat="1">
      <alignment horizontal="center" readingOrder="0"/>
    </xf>
    <xf borderId="3" fillId="4" fontId="1" numFmtId="0" xfId="0" applyAlignment="1" applyBorder="1" applyFont="1">
      <alignment horizontal="center" readingOrder="0"/>
    </xf>
    <xf borderId="4" fillId="0" fontId="1" numFmtId="165" xfId="0" applyAlignment="1" applyBorder="1" applyFont="1" applyNumberFormat="1">
      <alignment horizontal="center" readingOrder="0"/>
    </xf>
    <xf borderId="11" fillId="14" fontId="1" numFmtId="9" xfId="0" applyAlignment="1" applyBorder="1" applyFont="1" applyNumberFormat="1">
      <alignment horizontal="center" vertical="bottom"/>
    </xf>
    <xf borderId="0" fillId="0" fontId="3" numFmtId="165" xfId="0" applyAlignment="1" applyFont="1" applyNumberFormat="1">
      <alignment horizontal="center" readingOrder="0"/>
    </xf>
    <xf borderId="0" fillId="0" fontId="7" numFmtId="0" xfId="0" applyFont="1"/>
    <xf borderId="3" fillId="3" fontId="1" numFmtId="0" xfId="0" applyAlignment="1" applyBorder="1" applyFont="1">
      <alignment horizontal="right" readingOrder="0" vertical="bottom"/>
    </xf>
    <xf borderId="3" fillId="5" fontId="1" numFmtId="0" xfId="0" applyAlignment="1" applyBorder="1" applyFont="1">
      <alignment horizontal="center" readingOrder="0"/>
    </xf>
    <xf borderId="2" fillId="0" fontId="2" numFmtId="0" xfId="0" applyBorder="1" applyFont="1"/>
    <xf borderId="9" fillId="11" fontId="1" numFmtId="0" xfId="0" applyAlignment="1" applyBorder="1" applyFont="1">
      <alignment horizontal="right" readingOrder="0"/>
    </xf>
    <xf borderId="8" fillId="12" fontId="1" numFmtId="0" xfId="0" applyAlignment="1" applyBorder="1" applyFont="1">
      <alignment horizontal="center" readingOrder="0" vertical="bottom"/>
    </xf>
    <xf borderId="6" fillId="23" fontId="1" numFmtId="0" xfId="0" applyAlignment="1" applyBorder="1" applyFont="1">
      <alignment horizontal="left" readingOrder="0"/>
    </xf>
    <xf borderId="20" fillId="0" fontId="2" numFmtId="0" xfId="0" applyBorder="1" applyFont="1"/>
    <xf borderId="1" fillId="0" fontId="1" numFmtId="0" xfId="0" applyBorder="1" applyFont="1"/>
    <xf borderId="9" fillId="23" fontId="8" numFmtId="0" xfId="0" applyAlignment="1" applyBorder="1" applyFont="1">
      <alignment horizontal="left" readingOrder="0"/>
    </xf>
    <xf borderId="8" fillId="12" fontId="1" numFmtId="0" xfId="0" applyAlignment="1" applyBorder="1" applyFont="1">
      <alignment horizontal="center" readingOrder="0"/>
    </xf>
    <xf borderId="9" fillId="23" fontId="8" numFmtId="0" xfId="0" applyAlignment="1" applyBorder="1" applyFont="1">
      <alignment horizontal="left" readingOrder="0"/>
    </xf>
    <xf borderId="9" fillId="11" fontId="4" numFmtId="0" xfId="0" applyAlignment="1" applyBorder="1" applyFont="1">
      <alignment horizontal="right" readingOrder="0"/>
    </xf>
    <xf borderId="9" fillId="23" fontId="1" numFmtId="0" xfId="0" applyAlignment="1" applyBorder="1" applyFont="1">
      <alignment horizontal="left" readingOrder="0"/>
    </xf>
    <xf borderId="9" fillId="23" fontId="1" numFmtId="0" xfId="0" applyAlignment="1" applyBorder="1" applyFont="1">
      <alignment horizontal="left" readingOrder="0"/>
    </xf>
    <xf borderId="0" fillId="23" fontId="4" numFmtId="0" xfId="0" applyAlignment="1" applyFont="1">
      <alignment horizontal="left" readingOrder="0"/>
    </xf>
    <xf borderId="0" fillId="23" fontId="1" numFmtId="0" xfId="0" applyAlignment="1" applyFont="1">
      <alignment horizontal="left"/>
    </xf>
    <xf borderId="13" fillId="11" fontId="4" numFmtId="0" xfId="0" applyAlignment="1" applyBorder="1" applyFont="1">
      <alignment horizontal="right" readingOrder="0"/>
    </xf>
    <xf borderId="11" fillId="12" fontId="1" numFmtId="0" xfId="0" applyAlignment="1" applyBorder="1" applyFont="1">
      <alignment horizontal="center" readingOrder="0"/>
    </xf>
    <xf borderId="13" fillId="23" fontId="1" numFmtId="0" xfId="0" applyAlignment="1" applyBorder="1" applyFont="1">
      <alignment horizontal="left" readingOrder="0"/>
    </xf>
    <xf borderId="12" fillId="0" fontId="2" numFmtId="0" xfId="0" applyBorder="1" applyFont="1"/>
    <xf borderId="5" fillId="0" fontId="1" numFmtId="0" xfId="0" applyBorder="1" applyFont="1"/>
  </cellXfs>
  <cellStyles count="1">
    <cellStyle xfId="0" name="Normal" builtinId="0"/>
  </cellStyles>
  <dxfs count="12">
    <dxf>
      <font>
        <b/>
        <u/>
        <color rgb="FFD9D9D9"/>
      </font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57BB8A"/>
          <bgColor rgb="FF57BB8A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B45F06"/>
          <bgColor rgb="FFB45F06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100">
                <a:solidFill>
                  <a:srgbClr val="FFFFFF"/>
                </a:solidFill>
                <a:latin typeface="+mn-lt"/>
              </a:defRPr>
            </a:pPr>
            <a:r>
              <a:rPr b="0" sz="1100">
                <a:solidFill>
                  <a:srgbClr val="FFFFFF"/>
                </a:solidFill>
                <a:latin typeface="+mn-lt"/>
              </a:rPr>
              <a:t>Combined Gross Pay, Income Tax and Net Pay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'Spreadsheet 1'!$N$4</c:f>
            </c:strRef>
          </c:tx>
          <c:spPr>
            <a:ln cmpd="sng" w="19050">
              <a:solidFill>
                <a:srgbClr val="B4A7D6"/>
              </a:solidFill>
              <a:prstDash val="sysDot"/>
            </a:ln>
          </c:spPr>
          <c:marker>
            <c:symbol val="circle"/>
            <c:size val="14"/>
            <c:spPr>
              <a:solidFill>
                <a:srgbClr val="B4A7D6"/>
              </a:solidFill>
              <a:ln cmpd="sng">
                <a:solidFill>
                  <a:srgbClr val="B4A7D6"/>
                </a:solidFill>
              </a:ln>
            </c:spPr>
          </c:marker>
          <c:cat>
            <c:strRef>
              <c:f>'Spreadsheet 1'!$E$5:$E$13</c:f>
            </c:strRef>
          </c:cat>
          <c:val>
            <c:numRef>
              <c:f>'Spreadsheet 1'!$N$5:$N$13</c:f>
              <c:numCache/>
            </c:numRef>
          </c:val>
        </c:ser>
        <c:ser>
          <c:idx val="1"/>
          <c:order val="1"/>
          <c:tx>
            <c:strRef>
              <c:f>'Spreadsheet 1'!$O$4</c:f>
            </c:strRef>
          </c:tx>
          <c:spPr>
            <a:ln cmpd="sng">
              <a:solidFill>
                <a:srgbClr val="E06666"/>
              </a:solidFill>
            </a:ln>
          </c:spPr>
          <c:marker>
            <c:symbol val="none"/>
          </c:marker>
          <c:cat>
            <c:strRef>
              <c:f>'Spreadsheet 1'!$E$5:$E$13</c:f>
            </c:strRef>
          </c:cat>
          <c:val>
            <c:numRef>
              <c:f>'Spreadsheet 1'!$O$5:$O$13</c:f>
              <c:numCache/>
            </c:numRef>
          </c:val>
        </c:ser>
        <c:ser>
          <c:idx val="2"/>
          <c:order val="2"/>
          <c:tx>
            <c:strRef>
              <c:f>'Spreadsheet 1'!$P$4</c:f>
            </c:strRef>
          </c:tx>
          <c:spPr>
            <a:ln cmpd="sng" w="19050">
              <a:solidFill>
                <a:srgbClr val="6FA8DC"/>
              </a:solidFill>
              <a:prstDash val="dash"/>
            </a:ln>
          </c:spPr>
          <c:marker>
            <c:symbol val="circle"/>
            <c:size val="7"/>
            <c:spPr>
              <a:solidFill>
                <a:srgbClr val="6FA8DC"/>
              </a:solidFill>
              <a:ln cmpd="sng">
                <a:solidFill>
                  <a:srgbClr val="6FA8DC"/>
                </a:solidFill>
              </a:ln>
            </c:spPr>
          </c:marker>
          <c:cat>
            <c:strRef>
              <c:f>'Spreadsheet 1'!$E$5:$E$13</c:f>
            </c:strRef>
          </c:cat>
          <c:val>
            <c:numRef>
              <c:f>'Spreadsheet 1'!$P$5:$P$13</c:f>
              <c:numCache/>
            </c:numRef>
          </c:val>
        </c:ser>
        <c:axId val="999831122"/>
        <c:axId val="32129342"/>
      </c:radarChart>
      <c:catAx>
        <c:axId val="999831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129342"/>
      </c:catAx>
      <c:valAx>
        <c:axId val="32129342"/>
        <c:scaling>
          <c:orientation val="minMax"/>
        </c:scaling>
        <c:delete val="0"/>
        <c:axPos val="l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98311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43434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Student loan deduction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'Spreadsheet 1'!$E$4:$E$13</c:f>
            </c:strRef>
          </c:cat>
          <c:val>
            <c:numRef>
              <c:f>'Spreadsheet 1'!$Q$4:$Q$13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B4A7D6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428625</xdr:colOff>
      <xdr:row>39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819150</xdr:colOff>
      <xdr:row>39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3.14"/>
    <col customWidth="1" min="3" max="3" width="11.71"/>
    <col customWidth="1" min="4" max="4" width="11.57"/>
    <col customWidth="1" min="5" max="5" width="10.14"/>
    <col customWidth="1" min="6" max="6" width="11.29"/>
    <col customWidth="1" min="7" max="10" width="12.43"/>
    <col customWidth="1" min="11" max="11" width="14.0"/>
    <col customWidth="1" min="12" max="12" width="12.57"/>
    <col customWidth="1" min="13" max="13" width="11.57"/>
    <col customWidth="1" min="16" max="16" width="11.57"/>
  </cols>
  <sheetData>
    <row r="3">
      <c r="B3" s="1"/>
      <c r="C3" s="2" t="s">
        <v>0</v>
      </c>
      <c r="D3" s="3" t="s">
        <v>1</v>
      </c>
      <c r="E3" s="4" t="s">
        <v>2</v>
      </c>
      <c r="F3" s="5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10" t="s">
        <v>8</v>
      </c>
      <c r="L3" s="11" t="s">
        <v>9</v>
      </c>
      <c r="M3" s="12" t="s">
        <v>10</v>
      </c>
      <c r="N3" s="13" t="s">
        <v>11</v>
      </c>
      <c r="O3" s="14" t="s">
        <v>12</v>
      </c>
      <c r="P3" s="15" t="s">
        <v>13</v>
      </c>
      <c r="Q3" s="16" t="s">
        <v>14</v>
      </c>
      <c r="R3" s="17"/>
    </row>
    <row r="4">
      <c r="B4" s="18">
        <v>1.0</v>
      </c>
      <c r="C4" s="19">
        <v>5171.0</v>
      </c>
      <c r="D4" s="20" t="s">
        <v>15</v>
      </c>
      <c r="E4" s="21" t="s">
        <v>16</v>
      </c>
      <c r="F4" s="22" t="s">
        <v>17</v>
      </c>
      <c r="G4" s="23" t="s">
        <v>18</v>
      </c>
      <c r="H4" s="24" t="s">
        <v>18</v>
      </c>
      <c r="I4" s="25">
        <v>44275.0</v>
      </c>
      <c r="J4" s="26">
        <v>20.0</v>
      </c>
      <c r="K4" s="27">
        <v>96.0</v>
      </c>
      <c r="L4" s="28">
        <f t="shared" ref="L4:L13" si="1">J4*K4</f>
        <v>1920</v>
      </c>
      <c r="M4" s="29">
        <v>3.0</v>
      </c>
      <c r="N4" s="30">
        <f>(J4*K4)+(M4*J4)-(H16)</f>
        <v>1970</v>
      </c>
      <c r="O4" s="31">
        <f>O18*N4</f>
        <v>394</v>
      </c>
      <c r="P4" s="32">
        <f t="shared" ref="P4:P13" si="2">(N4-O4)</f>
        <v>1576</v>
      </c>
      <c r="Q4" s="33">
        <f>SUM(N4-G16)*(G17)</f>
        <v>31.95</v>
      </c>
      <c r="R4" s="34">
        <f>SUM(P4-Q4)</f>
        <v>1544.05</v>
      </c>
    </row>
    <row r="5">
      <c r="B5" s="18">
        <v>2.0</v>
      </c>
      <c r="C5" s="19">
        <v>5172.0</v>
      </c>
      <c r="D5" s="20" t="s">
        <v>19</v>
      </c>
      <c r="E5" s="21" t="s">
        <v>20</v>
      </c>
      <c r="F5" s="35" t="s">
        <v>21</v>
      </c>
      <c r="G5" s="36" t="s">
        <v>22</v>
      </c>
      <c r="H5" s="37" t="s">
        <v>22</v>
      </c>
      <c r="I5" s="25">
        <v>44275.0</v>
      </c>
      <c r="J5" s="38">
        <v>18.0</v>
      </c>
      <c r="K5" s="27">
        <v>96.0</v>
      </c>
      <c r="L5" s="28">
        <f t="shared" si="1"/>
        <v>1728</v>
      </c>
      <c r="M5" s="39">
        <v>0.0</v>
      </c>
      <c r="N5" s="30">
        <f>(J5*K5)+(M5*J5)</f>
        <v>1728</v>
      </c>
      <c r="O5" s="31">
        <f>O18*N5</f>
        <v>345.6</v>
      </c>
      <c r="P5" s="32">
        <f t="shared" si="2"/>
        <v>1382.4</v>
      </c>
      <c r="Q5" s="40" t="s">
        <v>23</v>
      </c>
      <c r="R5" s="41" t="s">
        <v>23</v>
      </c>
    </row>
    <row r="6">
      <c r="B6" s="42">
        <v>3.0</v>
      </c>
      <c r="C6" s="19">
        <v>5173.0</v>
      </c>
      <c r="D6" s="43" t="s">
        <v>24</v>
      </c>
      <c r="E6" s="44" t="s">
        <v>25</v>
      </c>
      <c r="F6" s="22" t="s">
        <v>17</v>
      </c>
      <c r="G6" s="23" t="s">
        <v>18</v>
      </c>
      <c r="H6" s="24" t="s">
        <v>18</v>
      </c>
      <c r="I6" s="25">
        <v>44275.0</v>
      </c>
      <c r="J6" s="26">
        <v>20.0</v>
      </c>
      <c r="K6" s="27">
        <v>96.0</v>
      </c>
      <c r="L6" s="28">
        <f t="shared" si="1"/>
        <v>1920</v>
      </c>
      <c r="M6" s="29">
        <v>3.0</v>
      </c>
      <c r="N6" s="30">
        <f>(J6*K6)+(M6*J6)-(H16)</f>
        <v>1970</v>
      </c>
      <c r="O6" s="31">
        <f>O18*N6</f>
        <v>394</v>
      </c>
      <c r="P6" s="32">
        <f t="shared" si="2"/>
        <v>1576</v>
      </c>
      <c r="Q6" s="45">
        <f>SUM(N6-G16)*(G17)</f>
        <v>31.95</v>
      </c>
      <c r="R6" s="46">
        <f t="shared" ref="R6:R9" si="3">SUM(P6-Q6)</f>
        <v>1544.05</v>
      </c>
    </row>
    <row r="7">
      <c r="B7" s="18">
        <v>4.0</v>
      </c>
      <c r="C7" s="47">
        <v>5174.0</v>
      </c>
      <c r="D7" s="43" t="s">
        <v>26</v>
      </c>
      <c r="E7" s="44" t="s">
        <v>27</v>
      </c>
      <c r="F7" s="22" t="s">
        <v>17</v>
      </c>
      <c r="G7" s="23" t="s">
        <v>18</v>
      </c>
      <c r="H7" s="24" t="s">
        <v>18</v>
      </c>
      <c r="I7" s="25">
        <v>44275.0</v>
      </c>
      <c r="J7" s="26">
        <v>20.0</v>
      </c>
      <c r="K7" s="27">
        <v>96.0</v>
      </c>
      <c r="L7" s="28">
        <f t="shared" si="1"/>
        <v>1920</v>
      </c>
      <c r="M7" s="39">
        <v>0.0</v>
      </c>
      <c r="N7" s="30">
        <f>(J7*K7)+(M7*J7)-(H16)</f>
        <v>1910</v>
      </c>
      <c r="O7" s="31">
        <f>O18*N7</f>
        <v>382</v>
      </c>
      <c r="P7" s="32">
        <f t="shared" si="2"/>
        <v>1528</v>
      </c>
      <c r="Q7" s="45">
        <f>SUM(N7-G16)*(G17)</f>
        <v>26.55</v>
      </c>
      <c r="R7" s="46">
        <f t="shared" si="3"/>
        <v>1501.45</v>
      </c>
    </row>
    <row r="8">
      <c r="B8" s="18">
        <v>5.0</v>
      </c>
      <c r="C8" s="47">
        <v>5175.0</v>
      </c>
      <c r="D8" s="43" t="s">
        <v>28</v>
      </c>
      <c r="E8" s="44" t="s">
        <v>29</v>
      </c>
      <c r="F8" s="48" t="s">
        <v>30</v>
      </c>
      <c r="G8" s="23" t="s">
        <v>18</v>
      </c>
      <c r="H8" s="24" t="s">
        <v>18</v>
      </c>
      <c r="I8" s="25">
        <v>44275.0</v>
      </c>
      <c r="J8" s="49">
        <v>25.0</v>
      </c>
      <c r="K8" s="27">
        <v>96.0</v>
      </c>
      <c r="L8" s="28">
        <f t="shared" si="1"/>
        <v>2400</v>
      </c>
      <c r="M8" s="50">
        <v>5.0</v>
      </c>
      <c r="N8" s="30">
        <f>(J8*K8)+(M8*J8)-(H16)</f>
        <v>2515</v>
      </c>
      <c r="O8" s="31">
        <f>O18*N8</f>
        <v>503</v>
      </c>
      <c r="P8" s="32">
        <f t="shared" si="2"/>
        <v>2012</v>
      </c>
      <c r="Q8" s="45">
        <f>SUM(N8-G16)*(G17)</f>
        <v>81</v>
      </c>
      <c r="R8" s="46">
        <f t="shared" si="3"/>
        <v>1931</v>
      </c>
    </row>
    <row r="9">
      <c r="B9" s="42">
        <v>6.0</v>
      </c>
      <c r="C9" s="19">
        <v>5176.0</v>
      </c>
      <c r="D9" s="43" t="s">
        <v>31</v>
      </c>
      <c r="E9" s="44" t="s">
        <v>32</v>
      </c>
      <c r="F9" s="48" t="s">
        <v>30</v>
      </c>
      <c r="G9" s="23" t="s">
        <v>18</v>
      </c>
      <c r="H9" s="37" t="s">
        <v>22</v>
      </c>
      <c r="I9" s="25">
        <v>44275.0</v>
      </c>
      <c r="J9" s="49">
        <v>25.0</v>
      </c>
      <c r="K9" s="27">
        <v>96.0</v>
      </c>
      <c r="L9" s="28">
        <f t="shared" si="1"/>
        <v>2400</v>
      </c>
      <c r="M9" s="50">
        <v>5.0</v>
      </c>
      <c r="N9" s="30">
        <f>(J9*K9)+(M9*J9)</f>
        <v>2525</v>
      </c>
      <c r="O9" s="31">
        <f>O18*N9</f>
        <v>505</v>
      </c>
      <c r="P9" s="32">
        <f t="shared" si="2"/>
        <v>2020</v>
      </c>
      <c r="Q9" s="45">
        <f>SUM(N9-G16)*(G17)</f>
        <v>81.9</v>
      </c>
      <c r="R9" s="46">
        <f t="shared" si="3"/>
        <v>1938.1</v>
      </c>
    </row>
    <row r="10">
      <c r="B10" s="18">
        <v>7.0</v>
      </c>
      <c r="C10" s="19">
        <v>5177.0</v>
      </c>
      <c r="D10" s="43" t="s">
        <v>31</v>
      </c>
      <c r="E10" s="44" t="s">
        <v>33</v>
      </c>
      <c r="F10" s="35" t="s">
        <v>21</v>
      </c>
      <c r="G10" s="36" t="s">
        <v>22</v>
      </c>
      <c r="H10" s="24" t="s">
        <v>18</v>
      </c>
      <c r="I10" s="25">
        <v>44275.0</v>
      </c>
      <c r="J10" s="38">
        <v>18.0</v>
      </c>
      <c r="K10" s="27">
        <v>96.0</v>
      </c>
      <c r="L10" s="28">
        <f t="shared" si="1"/>
        <v>1728</v>
      </c>
      <c r="M10" s="39">
        <v>0.0</v>
      </c>
      <c r="N10" s="30">
        <f>(J10*K10)+(M10*J10)-(H16)</f>
        <v>1718</v>
      </c>
      <c r="O10" s="31">
        <f>O18*N10</f>
        <v>343.6</v>
      </c>
      <c r="P10" s="32">
        <f t="shared" si="2"/>
        <v>1374.4</v>
      </c>
      <c r="Q10" s="40" t="s">
        <v>23</v>
      </c>
      <c r="R10" s="41" t="s">
        <v>23</v>
      </c>
    </row>
    <row r="11">
      <c r="B11" s="18">
        <v>8.0</v>
      </c>
      <c r="C11" s="19">
        <v>5178.0</v>
      </c>
      <c r="D11" s="43" t="s">
        <v>34</v>
      </c>
      <c r="E11" s="44" t="s">
        <v>35</v>
      </c>
      <c r="F11" s="35" t="s">
        <v>21</v>
      </c>
      <c r="G11" s="36" t="s">
        <v>22</v>
      </c>
      <c r="H11" s="24" t="s">
        <v>18</v>
      </c>
      <c r="I11" s="25">
        <v>44275.0</v>
      </c>
      <c r="J11" s="38">
        <v>18.0</v>
      </c>
      <c r="K11" s="27">
        <v>96.0</v>
      </c>
      <c r="L11" s="28">
        <f t="shared" si="1"/>
        <v>1728</v>
      </c>
      <c r="M11" s="39">
        <v>0.0</v>
      </c>
      <c r="N11" s="30">
        <f>(J11*K11)+(M11*J11)-(H16)</f>
        <v>1718</v>
      </c>
      <c r="O11" s="31">
        <f>O18*N11</f>
        <v>343.6</v>
      </c>
      <c r="P11" s="32">
        <f t="shared" si="2"/>
        <v>1374.4</v>
      </c>
      <c r="Q11" s="40" t="s">
        <v>23</v>
      </c>
      <c r="R11" s="41" t="s">
        <v>23</v>
      </c>
    </row>
    <row r="12">
      <c r="B12" s="42">
        <v>9.0</v>
      </c>
      <c r="C12" s="47">
        <v>5179.0</v>
      </c>
      <c r="D12" s="43" t="s">
        <v>36</v>
      </c>
      <c r="E12" s="44" t="s">
        <v>37</v>
      </c>
      <c r="F12" s="48" t="s">
        <v>30</v>
      </c>
      <c r="G12" s="23" t="s">
        <v>18</v>
      </c>
      <c r="H12" s="37" t="s">
        <v>22</v>
      </c>
      <c r="I12" s="25">
        <v>44275.0</v>
      </c>
      <c r="J12" s="49">
        <v>25.0</v>
      </c>
      <c r="K12" s="27">
        <v>96.0</v>
      </c>
      <c r="L12" s="28">
        <f t="shared" si="1"/>
        <v>2400</v>
      </c>
      <c r="M12" s="39">
        <v>0.0</v>
      </c>
      <c r="N12" s="30">
        <f t="shared" ref="N12:N13" si="4">(J12*K12)+(M12*J12)</f>
        <v>2400</v>
      </c>
      <c r="O12" s="31">
        <f>O18*N12</f>
        <v>480</v>
      </c>
      <c r="P12" s="32">
        <f t="shared" si="2"/>
        <v>1920</v>
      </c>
      <c r="Q12" s="45">
        <f>SUM(N12-G16)*(G17)</f>
        <v>70.65</v>
      </c>
      <c r="R12" s="46">
        <f t="shared" ref="R12:R13" si="5">SUM(P12-Q12)</f>
        <v>1849.35</v>
      </c>
      <c r="S12" s="51"/>
    </row>
    <row r="13">
      <c r="B13" s="52">
        <v>10.0</v>
      </c>
      <c r="C13" s="53">
        <v>5180.0</v>
      </c>
      <c r="D13" s="54" t="s">
        <v>38</v>
      </c>
      <c r="E13" s="55" t="s">
        <v>39</v>
      </c>
      <c r="F13" s="56" t="s">
        <v>30</v>
      </c>
      <c r="G13" s="57" t="s">
        <v>18</v>
      </c>
      <c r="H13" s="58" t="s">
        <v>22</v>
      </c>
      <c r="I13" s="59">
        <v>44275.0</v>
      </c>
      <c r="J13" s="60">
        <v>25.0</v>
      </c>
      <c r="K13" s="61">
        <v>96.0</v>
      </c>
      <c r="L13" s="62">
        <f t="shared" si="1"/>
        <v>2400</v>
      </c>
      <c r="M13" s="50">
        <v>5.0</v>
      </c>
      <c r="N13" s="30">
        <f t="shared" si="4"/>
        <v>2525</v>
      </c>
      <c r="O13" s="31">
        <f>O18*N13</f>
        <v>505</v>
      </c>
      <c r="P13" s="32">
        <f t="shared" si="2"/>
        <v>2020</v>
      </c>
      <c r="Q13" s="45">
        <f>SUM(N13-G16)*(G17)</f>
        <v>81.9</v>
      </c>
      <c r="R13" s="46">
        <f t="shared" si="5"/>
        <v>1938.1</v>
      </c>
    </row>
    <row r="14">
      <c r="M14" s="63" t="s">
        <v>40</v>
      </c>
      <c r="N14" s="64">
        <f t="shared" ref="N14:R14" si="6">SUM(N4:N13)</f>
        <v>20979</v>
      </c>
      <c r="O14" s="65">
        <f t="shared" si="6"/>
        <v>4195.8</v>
      </c>
      <c r="P14" s="66">
        <f t="shared" si="6"/>
        <v>16783.2</v>
      </c>
      <c r="Q14" s="67">
        <f t="shared" si="6"/>
        <v>405.9</v>
      </c>
      <c r="R14" s="67">
        <f t="shared" si="6"/>
        <v>12246.1</v>
      </c>
    </row>
    <row r="15">
      <c r="B15" s="68"/>
      <c r="D15" s="69"/>
      <c r="E15" s="70"/>
      <c r="G15" s="71" t="s">
        <v>4</v>
      </c>
      <c r="H15" s="72" t="s">
        <v>41</v>
      </c>
      <c r="J15" s="73"/>
      <c r="K15" s="70"/>
      <c r="L15" s="74"/>
      <c r="M15" s="75"/>
      <c r="N15" s="76"/>
      <c r="O15" s="76"/>
      <c r="P15" s="76"/>
      <c r="Q15" s="76"/>
      <c r="R15" s="76"/>
    </row>
    <row r="16">
      <c r="B16" s="73"/>
      <c r="D16" s="77"/>
      <c r="E16" s="70"/>
      <c r="F16" s="78"/>
      <c r="G16" s="79">
        <v>1615.0</v>
      </c>
      <c r="H16" s="80">
        <v>10.0</v>
      </c>
      <c r="J16" s="81"/>
      <c r="K16" s="82"/>
      <c r="L16" s="83"/>
      <c r="M16" s="82"/>
    </row>
    <row r="17">
      <c r="B17" s="73"/>
      <c r="C17" s="68"/>
      <c r="D17" s="70"/>
      <c r="E17" s="70"/>
      <c r="F17" s="78"/>
      <c r="G17" s="84">
        <f>9 / 100</f>
        <v>0.09</v>
      </c>
      <c r="H17" s="78"/>
      <c r="I17" s="85"/>
      <c r="J17" s="81"/>
      <c r="K17" s="82"/>
      <c r="M17" s="82"/>
      <c r="O17" s="86" t="s">
        <v>12</v>
      </c>
    </row>
    <row r="18">
      <c r="B18" s="74"/>
      <c r="C18" s="68"/>
      <c r="D18" s="68"/>
      <c r="E18" s="68"/>
      <c r="F18" s="78"/>
      <c r="G18" s="87"/>
      <c r="H18" s="78"/>
      <c r="I18" s="88"/>
      <c r="J18" s="81"/>
      <c r="K18" s="82"/>
      <c r="M18" s="82"/>
      <c r="O18" s="89">
        <f>20 / 100</f>
        <v>0.2</v>
      </c>
    </row>
    <row r="19">
      <c r="B19" s="70"/>
      <c r="C19" s="90"/>
      <c r="D19" s="68"/>
      <c r="E19" s="68"/>
      <c r="F19" s="78"/>
      <c r="G19" s="87"/>
      <c r="H19" s="78"/>
      <c r="I19" s="88"/>
      <c r="J19" s="81"/>
      <c r="K19" s="82"/>
      <c r="M19" s="82"/>
    </row>
    <row r="20">
      <c r="B20" s="70"/>
      <c r="C20" s="90"/>
      <c r="D20" s="68"/>
      <c r="E20" s="68"/>
      <c r="F20" s="78"/>
      <c r="G20" s="87"/>
      <c r="H20" s="78"/>
      <c r="I20" s="88"/>
      <c r="J20" s="81"/>
      <c r="K20" s="82"/>
      <c r="M20" s="82"/>
    </row>
    <row r="21">
      <c r="B21" s="70"/>
      <c r="C21" s="68"/>
      <c r="D21" s="68"/>
      <c r="E21" s="68"/>
      <c r="F21" s="78"/>
      <c r="G21" s="87"/>
      <c r="H21" s="78"/>
      <c r="I21" s="88"/>
      <c r="J21" s="81"/>
      <c r="K21" s="82"/>
      <c r="M21" s="82"/>
    </row>
    <row r="22">
      <c r="B22" s="70"/>
      <c r="C22" s="68"/>
      <c r="D22" s="68"/>
      <c r="E22" s="68"/>
      <c r="F22" s="78"/>
      <c r="G22" s="87"/>
      <c r="H22" s="78"/>
      <c r="I22" s="88"/>
      <c r="J22" s="81"/>
      <c r="K22" s="82"/>
      <c r="M22" s="82"/>
    </row>
    <row r="23">
      <c r="B23" s="70"/>
      <c r="C23" s="68"/>
      <c r="D23" s="68"/>
      <c r="E23" s="68"/>
      <c r="F23" s="78"/>
      <c r="G23" s="87"/>
      <c r="H23" s="78"/>
      <c r="I23" s="88"/>
      <c r="J23" s="81"/>
      <c r="K23" s="82"/>
      <c r="M23" s="82"/>
    </row>
    <row r="24">
      <c r="B24" s="70"/>
      <c r="C24" s="90"/>
      <c r="D24" s="68"/>
      <c r="E24" s="68"/>
      <c r="F24" s="78"/>
      <c r="G24" s="87"/>
      <c r="H24" s="78"/>
      <c r="I24" s="88"/>
      <c r="J24" s="81"/>
      <c r="K24" s="82"/>
      <c r="M24" s="82"/>
    </row>
    <row r="25">
      <c r="B25" s="70"/>
      <c r="C25" s="90"/>
      <c r="D25" s="68"/>
      <c r="E25" s="68"/>
      <c r="F25" s="78"/>
      <c r="G25" s="87"/>
      <c r="H25" s="78"/>
      <c r="I25" s="88"/>
      <c r="J25" s="81"/>
      <c r="K25" s="82"/>
      <c r="M25" s="82"/>
    </row>
  </sheetData>
  <mergeCells count="7">
    <mergeCell ref="Q3:R3"/>
    <mergeCell ref="M14:M15"/>
    <mergeCell ref="N14:N15"/>
    <mergeCell ref="O14:O15"/>
    <mergeCell ref="P14:P15"/>
    <mergeCell ref="Q14:Q15"/>
    <mergeCell ref="R14:R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cols>
    <col customWidth="1" min="2" max="2" width="3.29"/>
    <col customWidth="1" min="3" max="3" width="11.71"/>
    <col customWidth="1" min="4" max="4" width="28.14"/>
  </cols>
  <sheetData>
    <row r="2">
      <c r="D2" s="91" t="s">
        <v>42</v>
      </c>
    </row>
    <row r="3">
      <c r="D3" s="92" t="s">
        <v>15</v>
      </c>
    </row>
    <row r="5">
      <c r="B5" s="1"/>
      <c r="C5" s="2" t="s">
        <v>0</v>
      </c>
      <c r="D5" s="93" t="s">
        <v>43</v>
      </c>
      <c r="E5" s="5" t="s">
        <v>3</v>
      </c>
      <c r="F5" s="9" t="s">
        <v>7</v>
      </c>
      <c r="G5" s="6" t="s">
        <v>4</v>
      </c>
      <c r="H5" s="7" t="s">
        <v>5</v>
      </c>
      <c r="I5" s="8" t="s">
        <v>6</v>
      </c>
      <c r="J5" s="10" t="s">
        <v>8</v>
      </c>
      <c r="K5" s="11" t="s">
        <v>9</v>
      </c>
      <c r="L5" s="12" t="s">
        <v>10</v>
      </c>
      <c r="M5" s="13" t="s">
        <v>11</v>
      </c>
      <c r="N5" s="14" t="s">
        <v>12</v>
      </c>
      <c r="O5" s="15" t="s">
        <v>13</v>
      </c>
      <c r="P5" s="16" t="s">
        <v>14</v>
      </c>
      <c r="Q5" s="17"/>
    </row>
    <row r="6">
      <c r="B6" s="18">
        <v>1.0</v>
      </c>
      <c r="C6" s="19">
        <v>5171.0</v>
      </c>
      <c r="D6" s="94" t="s">
        <v>44</v>
      </c>
      <c r="E6" s="95" t="s">
        <v>30</v>
      </c>
      <c r="F6" s="96">
        <f t="array" ref="F6">vlookup(E6,$E$18:$F$22,2,0)</f>
        <v>25</v>
      </c>
      <c r="G6" s="23" t="s">
        <v>18</v>
      </c>
      <c r="H6" s="24" t="s">
        <v>18</v>
      </c>
      <c r="I6" s="25">
        <v>44275.0</v>
      </c>
      <c r="J6" s="27">
        <v>96.0</v>
      </c>
      <c r="K6" s="28">
        <f t="shared" ref="K6:K15" si="1">F6*J6</f>
        <v>2400</v>
      </c>
      <c r="L6" s="29">
        <v>3.0</v>
      </c>
      <c r="M6" s="30">
        <f t="shared" ref="M6:M15" si="2">(F6*J6)+(L6*F6)+(IF(H6="Yes", -(10), (0)))</f>
        <v>2465</v>
      </c>
      <c r="N6" s="31">
        <f>N20*M6</f>
        <v>493</v>
      </c>
      <c r="O6" s="32">
        <f t="shared" ref="O6:O15" si="3">(M6-N6)</f>
        <v>1972</v>
      </c>
      <c r="P6" s="97">
        <f t="shared" ref="P6:P15" si="4">SUM(M6-1615)*(IF(G6="Yes", (9 / 100), (0)))</f>
        <v>76.5</v>
      </c>
      <c r="Q6" s="98">
        <f>SUM(O6-P6)</f>
        <v>1895.5</v>
      </c>
    </row>
    <row r="7">
      <c r="B7" s="18">
        <v>2.0</v>
      </c>
      <c r="C7" s="19">
        <v>5172.0</v>
      </c>
      <c r="D7" s="94" t="s">
        <v>45</v>
      </c>
      <c r="E7" s="95" t="s">
        <v>46</v>
      </c>
      <c r="F7" s="96">
        <f t="array" ref="F7">vlookup(E7,$E$18:$F$22,2,0)</f>
        <v>18.75</v>
      </c>
      <c r="G7" s="23" t="s">
        <v>22</v>
      </c>
      <c r="H7" s="24" t="s">
        <v>22</v>
      </c>
      <c r="I7" s="25">
        <v>44275.0</v>
      </c>
      <c r="J7" s="27">
        <v>96.0</v>
      </c>
      <c r="K7" s="28">
        <f t="shared" si="1"/>
        <v>1800</v>
      </c>
      <c r="L7" s="39">
        <v>0.0</v>
      </c>
      <c r="M7" s="30">
        <f t="shared" si="2"/>
        <v>1800</v>
      </c>
      <c r="N7" s="31">
        <f>N20*M7</f>
        <v>360</v>
      </c>
      <c r="O7" s="32">
        <f t="shared" si="3"/>
        <v>1440</v>
      </c>
      <c r="P7" s="97">
        <f t="shared" si="4"/>
        <v>0</v>
      </c>
      <c r="Q7" s="99"/>
    </row>
    <row r="8">
      <c r="B8" s="42">
        <v>3.0</v>
      </c>
      <c r="C8" s="19">
        <v>5173.0</v>
      </c>
      <c r="D8" s="100" t="s">
        <v>47</v>
      </c>
      <c r="E8" s="95" t="s">
        <v>30</v>
      </c>
      <c r="F8" s="96">
        <f t="array" ref="F8">vlookup(E8,$E$18:$F$22,2,0)</f>
        <v>25</v>
      </c>
      <c r="G8" s="23" t="s">
        <v>18</v>
      </c>
      <c r="H8" s="24" t="s">
        <v>18</v>
      </c>
      <c r="I8" s="25">
        <v>44275.0</v>
      </c>
      <c r="J8" s="27">
        <v>96.0</v>
      </c>
      <c r="K8" s="28">
        <f t="shared" si="1"/>
        <v>2400</v>
      </c>
      <c r="L8" s="29">
        <v>3.0</v>
      </c>
      <c r="M8" s="30">
        <f t="shared" si="2"/>
        <v>2465</v>
      </c>
      <c r="N8" s="31">
        <f>N20*M8</f>
        <v>493</v>
      </c>
      <c r="O8" s="32">
        <f t="shared" si="3"/>
        <v>1972</v>
      </c>
      <c r="P8" s="97">
        <f t="shared" si="4"/>
        <v>76.5</v>
      </c>
      <c r="Q8" s="98">
        <f t="shared" ref="Q8:Q9" si="5">SUM(O8-P8)</f>
        <v>1895.5</v>
      </c>
    </row>
    <row r="9">
      <c r="B9" s="18">
        <v>4.0</v>
      </c>
      <c r="C9" s="47">
        <v>5174.0</v>
      </c>
      <c r="D9" s="100" t="s">
        <v>48</v>
      </c>
      <c r="E9" s="95" t="s">
        <v>46</v>
      </c>
      <c r="F9" s="96">
        <f t="array" ref="F9">vlookup(E9,$E$18:$F$22,2,0)</f>
        <v>18.75</v>
      </c>
      <c r="G9" s="23" t="s">
        <v>18</v>
      </c>
      <c r="H9" s="24" t="s">
        <v>22</v>
      </c>
      <c r="I9" s="25">
        <v>44275.0</v>
      </c>
      <c r="J9" s="27">
        <v>96.0</v>
      </c>
      <c r="K9" s="28">
        <f t="shared" si="1"/>
        <v>1800</v>
      </c>
      <c r="L9" s="39">
        <v>0.0</v>
      </c>
      <c r="M9" s="30">
        <f t="shared" si="2"/>
        <v>1800</v>
      </c>
      <c r="N9" s="31">
        <f>N20*M9</f>
        <v>360</v>
      </c>
      <c r="O9" s="32">
        <f t="shared" si="3"/>
        <v>1440</v>
      </c>
      <c r="P9" s="97">
        <f t="shared" si="4"/>
        <v>16.65</v>
      </c>
      <c r="Q9" s="98">
        <f t="shared" si="5"/>
        <v>1423.35</v>
      </c>
    </row>
    <row r="10">
      <c r="B10" s="18">
        <v>5.0</v>
      </c>
      <c r="C10" s="47">
        <v>5175.0</v>
      </c>
      <c r="D10" s="100" t="s">
        <v>49</v>
      </c>
      <c r="E10" s="95" t="s">
        <v>21</v>
      </c>
      <c r="F10" s="96">
        <f t="array" ref="F10">vlookup(E10,$E$18:$F$22,2,0)</f>
        <v>16.5</v>
      </c>
      <c r="G10" s="23" t="s">
        <v>22</v>
      </c>
      <c r="H10" s="24" t="s">
        <v>18</v>
      </c>
      <c r="I10" s="25">
        <v>44275.0</v>
      </c>
      <c r="J10" s="27">
        <v>96.0</v>
      </c>
      <c r="K10" s="28">
        <f t="shared" si="1"/>
        <v>1584</v>
      </c>
      <c r="L10" s="50">
        <v>5.0</v>
      </c>
      <c r="M10" s="30">
        <f t="shared" si="2"/>
        <v>1656.5</v>
      </c>
      <c r="N10" s="31">
        <f>N20*M10</f>
        <v>331.3</v>
      </c>
      <c r="O10" s="32">
        <f t="shared" si="3"/>
        <v>1325.2</v>
      </c>
      <c r="P10" s="97">
        <f t="shared" si="4"/>
        <v>0</v>
      </c>
      <c r="Q10" s="99"/>
    </row>
    <row r="11">
      <c r="B11" s="42">
        <v>6.0</v>
      </c>
      <c r="C11" s="19">
        <v>5176.0</v>
      </c>
      <c r="D11" s="100" t="s">
        <v>50</v>
      </c>
      <c r="E11" s="95" t="s">
        <v>30</v>
      </c>
      <c r="F11" s="96">
        <f t="array" ref="F11">vlookup(E11,$E$18:$F$22,2,0)</f>
        <v>25</v>
      </c>
      <c r="G11" s="23" t="s">
        <v>18</v>
      </c>
      <c r="H11" s="24" t="s">
        <v>18</v>
      </c>
      <c r="I11" s="25">
        <v>44275.0</v>
      </c>
      <c r="J11" s="27">
        <v>96.0</v>
      </c>
      <c r="K11" s="28">
        <f t="shared" si="1"/>
        <v>2400</v>
      </c>
      <c r="L11" s="50">
        <v>5.0</v>
      </c>
      <c r="M11" s="30">
        <f t="shared" si="2"/>
        <v>2515</v>
      </c>
      <c r="N11" s="31">
        <f>N20*M11</f>
        <v>503</v>
      </c>
      <c r="O11" s="32">
        <f t="shared" si="3"/>
        <v>2012</v>
      </c>
      <c r="P11" s="97">
        <f t="shared" si="4"/>
        <v>81</v>
      </c>
      <c r="Q11" s="98">
        <f>SUM(O11-P11)</f>
        <v>1931</v>
      </c>
    </row>
    <row r="12">
      <c r="B12" s="18">
        <v>7.0</v>
      </c>
      <c r="C12" s="19">
        <v>5177.0</v>
      </c>
      <c r="D12" s="100" t="s">
        <v>51</v>
      </c>
      <c r="E12" s="95" t="s">
        <v>52</v>
      </c>
      <c r="F12" s="96">
        <f t="array" ref="F12">vlookup(E12,$E$18:$F$22,2,0)</f>
        <v>12</v>
      </c>
      <c r="G12" s="23" t="s">
        <v>22</v>
      </c>
      <c r="H12" s="24" t="s">
        <v>22</v>
      </c>
      <c r="I12" s="25">
        <v>44275.0</v>
      </c>
      <c r="J12" s="27">
        <v>96.0</v>
      </c>
      <c r="K12" s="28">
        <f t="shared" si="1"/>
        <v>1152</v>
      </c>
      <c r="L12" s="39">
        <v>0.0</v>
      </c>
      <c r="M12" s="30">
        <f t="shared" si="2"/>
        <v>1152</v>
      </c>
      <c r="N12" s="31">
        <f>N20*M12</f>
        <v>230.4</v>
      </c>
      <c r="O12" s="32">
        <f t="shared" si="3"/>
        <v>921.6</v>
      </c>
      <c r="P12" s="97">
        <f t="shared" si="4"/>
        <v>0</v>
      </c>
      <c r="Q12" s="99"/>
    </row>
    <row r="13">
      <c r="B13" s="18">
        <v>8.0</v>
      </c>
      <c r="C13" s="19">
        <v>5178.0</v>
      </c>
      <c r="D13" s="100" t="s">
        <v>53</v>
      </c>
      <c r="E13" s="95" t="s">
        <v>52</v>
      </c>
      <c r="F13" s="96">
        <f t="array" ref="F13">vlookup(E13,$E$18:$F$22,2,0)</f>
        <v>12</v>
      </c>
      <c r="G13" s="23" t="s">
        <v>22</v>
      </c>
      <c r="H13" s="24" t="s">
        <v>22</v>
      </c>
      <c r="I13" s="25">
        <v>44275.0</v>
      </c>
      <c r="J13" s="27">
        <v>96.0</v>
      </c>
      <c r="K13" s="28">
        <f t="shared" si="1"/>
        <v>1152</v>
      </c>
      <c r="L13" s="39">
        <v>0.0</v>
      </c>
      <c r="M13" s="30">
        <f t="shared" si="2"/>
        <v>1152</v>
      </c>
      <c r="N13" s="31">
        <f>N20*M13</f>
        <v>230.4</v>
      </c>
      <c r="O13" s="32">
        <f t="shared" si="3"/>
        <v>921.6</v>
      </c>
      <c r="P13" s="97">
        <f t="shared" si="4"/>
        <v>0</v>
      </c>
      <c r="Q13" s="99"/>
    </row>
    <row r="14">
      <c r="B14" s="42">
        <v>9.0</v>
      </c>
      <c r="C14" s="47">
        <v>5179.0</v>
      </c>
      <c r="D14" s="100" t="s">
        <v>54</v>
      </c>
      <c r="E14" s="95" t="s">
        <v>17</v>
      </c>
      <c r="F14" s="96">
        <f t="array" ref="F14">vlookup(E14,$E$18:$F$22,2,0)</f>
        <v>20</v>
      </c>
      <c r="G14" s="23" t="s">
        <v>18</v>
      </c>
      <c r="H14" s="24" t="s">
        <v>18</v>
      </c>
      <c r="I14" s="25">
        <v>44275.0</v>
      </c>
      <c r="J14" s="27">
        <v>96.0</v>
      </c>
      <c r="K14" s="28">
        <f t="shared" si="1"/>
        <v>1920</v>
      </c>
      <c r="L14" s="39">
        <v>0.0</v>
      </c>
      <c r="M14" s="30">
        <f t="shared" si="2"/>
        <v>1910</v>
      </c>
      <c r="N14" s="31">
        <f>N20*M14</f>
        <v>382</v>
      </c>
      <c r="O14" s="32">
        <f t="shared" si="3"/>
        <v>1528</v>
      </c>
      <c r="P14" s="97">
        <f t="shared" si="4"/>
        <v>26.55</v>
      </c>
      <c r="Q14" s="98">
        <f t="shared" ref="Q14:Q15" si="6">SUM(O14-P14)</f>
        <v>1501.45</v>
      </c>
    </row>
    <row r="15">
      <c r="B15" s="52">
        <v>10.0</v>
      </c>
      <c r="C15" s="53">
        <v>5180.0</v>
      </c>
      <c r="D15" s="101" t="s">
        <v>55</v>
      </c>
      <c r="E15" s="102" t="s">
        <v>30</v>
      </c>
      <c r="F15" s="103">
        <f t="array" ref="F15">vlookup(E15,$E$18:$F$22,2,0)</f>
        <v>25</v>
      </c>
      <c r="G15" s="57" t="s">
        <v>18</v>
      </c>
      <c r="H15" s="104" t="s">
        <v>22</v>
      </c>
      <c r="I15" s="59">
        <v>44275.0</v>
      </c>
      <c r="J15" s="61">
        <v>96.0</v>
      </c>
      <c r="K15" s="62">
        <f t="shared" si="1"/>
        <v>2400</v>
      </c>
      <c r="L15" s="50">
        <v>5.0</v>
      </c>
      <c r="M15" s="30">
        <f t="shared" si="2"/>
        <v>2525</v>
      </c>
      <c r="N15" s="31">
        <f>N20*M15</f>
        <v>505</v>
      </c>
      <c r="O15" s="32">
        <f t="shared" si="3"/>
        <v>2020</v>
      </c>
      <c r="P15" s="97">
        <f t="shared" si="4"/>
        <v>81.9</v>
      </c>
      <c r="Q15" s="97">
        <f t="shared" si="6"/>
        <v>1938.1</v>
      </c>
    </row>
    <row r="16">
      <c r="F16" s="105"/>
      <c r="L16" s="63" t="s">
        <v>40</v>
      </c>
      <c r="M16" s="64">
        <f t="shared" ref="M16:Q16" si="7">SUM(M6:M15)</f>
        <v>19440.5</v>
      </c>
      <c r="N16" s="65">
        <f t="shared" si="7"/>
        <v>3888.1</v>
      </c>
      <c r="O16" s="66">
        <f t="shared" si="7"/>
        <v>15552.4</v>
      </c>
      <c r="P16" s="67">
        <f t="shared" si="7"/>
        <v>359.1</v>
      </c>
      <c r="Q16" s="67">
        <f t="shared" si="7"/>
        <v>10584.9</v>
      </c>
    </row>
    <row r="17">
      <c r="B17" s="68"/>
      <c r="D17" s="70"/>
      <c r="E17" s="106" t="s">
        <v>56</v>
      </c>
      <c r="F17" s="107"/>
      <c r="G17" s="108" t="s">
        <v>4</v>
      </c>
      <c r="H17" s="109" t="s">
        <v>41</v>
      </c>
      <c r="L17" s="75"/>
      <c r="M17" s="76"/>
      <c r="N17" s="76"/>
      <c r="O17" s="76"/>
      <c r="P17" s="76"/>
      <c r="Q17" s="76"/>
    </row>
    <row r="18">
      <c r="B18" s="73"/>
      <c r="D18" s="70"/>
      <c r="E18" s="110" t="s">
        <v>30</v>
      </c>
      <c r="F18" s="111">
        <v>25.0</v>
      </c>
      <c r="G18" s="112">
        <v>1615.0</v>
      </c>
      <c r="H18" s="113">
        <v>10.0</v>
      </c>
      <c r="L18" s="82"/>
    </row>
    <row r="19">
      <c r="B19" s="73"/>
      <c r="D19" s="70"/>
      <c r="E19" s="114" t="s">
        <v>17</v>
      </c>
      <c r="F19" s="115">
        <v>20.0</v>
      </c>
      <c r="G19" s="116">
        <f>9 / 100</f>
        <v>0.09</v>
      </c>
      <c r="H19" s="117" t="s">
        <v>18</v>
      </c>
      <c r="I19" s="85"/>
      <c r="L19" s="82"/>
      <c r="N19" s="86" t="s">
        <v>12</v>
      </c>
    </row>
    <row r="20">
      <c r="B20" s="74"/>
      <c r="D20" s="68"/>
      <c r="E20" s="114" t="s">
        <v>46</v>
      </c>
      <c r="F20" s="115">
        <v>18.75</v>
      </c>
      <c r="G20" s="87"/>
      <c r="H20" s="117" t="s">
        <v>22</v>
      </c>
      <c r="I20" s="88"/>
      <c r="K20" s="118"/>
      <c r="L20" s="82"/>
      <c r="N20" s="89">
        <f>20 / 100</f>
        <v>0.2</v>
      </c>
    </row>
    <row r="21">
      <c r="E21" s="114" t="s">
        <v>21</v>
      </c>
      <c r="F21" s="115">
        <v>16.5</v>
      </c>
    </row>
    <row r="22">
      <c r="E22" s="114" t="s">
        <v>52</v>
      </c>
      <c r="F22" s="115">
        <v>12.0</v>
      </c>
    </row>
    <row r="24">
      <c r="C24" s="119" t="s">
        <v>0</v>
      </c>
      <c r="D24" s="93" t="s">
        <v>43</v>
      </c>
      <c r="E24" s="120" t="s">
        <v>57</v>
      </c>
      <c r="F24" s="121"/>
      <c r="G24" s="107"/>
    </row>
    <row r="25">
      <c r="C25" s="122">
        <v>5171.0</v>
      </c>
      <c r="D25" s="123" t="s">
        <v>44</v>
      </c>
      <c r="E25" s="124" t="s">
        <v>58</v>
      </c>
      <c r="F25" s="125"/>
      <c r="G25" s="126" t="b">
        <f t="shared" ref="G25:G34" si="8">ISEMAIL(E25)</f>
        <v>1</v>
      </c>
    </row>
    <row r="26">
      <c r="C26" s="122">
        <v>5172.0</v>
      </c>
      <c r="D26" s="123" t="s">
        <v>45</v>
      </c>
      <c r="E26" s="127" t="s">
        <v>59</v>
      </c>
      <c r="G26" s="126" t="b">
        <f t="shared" si="8"/>
        <v>0</v>
      </c>
    </row>
    <row r="27">
      <c r="C27" s="122">
        <v>5173.0</v>
      </c>
      <c r="D27" s="128" t="s">
        <v>47</v>
      </c>
      <c r="E27" s="129" t="s">
        <v>60</v>
      </c>
      <c r="G27" s="126" t="b">
        <f t="shared" si="8"/>
        <v>1</v>
      </c>
    </row>
    <row r="28">
      <c r="C28" s="130">
        <v>5174.0</v>
      </c>
      <c r="D28" s="128" t="s">
        <v>48</v>
      </c>
      <c r="E28" s="131" t="s">
        <v>61</v>
      </c>
      <c r="G28" s="126" t="b">
        <f t="shared" si="8"/>
        <v>0</v>
      </c>
    </row>
    <row r="29">
      <c r="C29" s="130">
        <v>5175.0</v>
      </c>
      <c r="D29" s="128" t="s">
        <v>49</v>
      </c>
      <c r="E29" s="132" t="s">
        <v>62</v>
      </c>
      <c r="G29" s="126" t="b">
        <f t="shared" si="8"/>
        <v>0</v>
      </c>
    </row>
    <row r="30">
      <c r="C30" s="122">
        <v>5176.0</v>
      </c>
      <c r="D30" s="128" t="s">
        <v>50</v>
      </c>
      <c r="E30" s="133" t="s">
        <v>63</v>
      </c>
      <c r="F30" s="134"/>
      <c r="G30" s="126" t="b">
        <f t="shared" si="8"/>
        <v>1</v>
      </c>
    </row>
    <row r="31">
      <c r="C31" s="122">
        <v>5177.0</v>
      </c>
      <c r="D31" s="128" t="s">
        <v>51</v>
      </c>
      <c r="E31" s="131" t="s">
        <v>64</v>
      </c>
      <c r="G31" s="126" t="b">
        <f t="shared" si="8"/>
        <v>1</v>
      </c>
    </row>
    <row r="32">
      <c r="C32" s="122">
        <v>5178.0</v>
      </c>
      <c r="D32" s="128" t="s">
        <v>53</v>
      </c>
      <c r="E32" s="131" t="s">
        <v>65</v>
      </c>
      <c r="G32" s="126" t="b">
        <f t="shared" si="8"/>
        <v>1</v>
      </c>
    </row>
    <row r="33">
      <c r="C33" s="130">
        <v>5179.0</v>
      </c>
      <c r="D33" s="128" t="s">
        <v>54</v>
      </c>
      <c r="E33" s="131" t="s">
        <v>66</v>
      </c>
      <c r="G33" s="126" t="b">
        <f t="shared" si="8"/>
        <v>0</v>
      </c>
    </row>
    <row r="34">
      <c r="C34" s="135">
        <v>5180.0</v>
      </c>
      <c r="D34" s="136" t="s">
        <v>55</v>
      </c>
      <c r="E34" s="137" t="s">
        <v>67</v>
      </c>
      <c r="F34" s="138"/>
      <c r="G34" s="139" t="b">
        <f t="shared" si="8"/>
        <v>1</v>
      </c>
    </row>
  </sheetData>
  <mergeCells count="18">
    <mergeCell ref="P5:Q5"/>
    <mergeCell ref="L16:L17"/>
    <mergeCell ref="M16:M17"/>
    <mergeCell ref="N16:N17"/>
    <mergeCell ref="O16:O17"/>
    <mergeCell ref="P16:P17"/>
    <mergeCell ref="Q16:Q17"/>
    <mergeCell ref="E31:F31"/>
    <mergeCell ref="E32:F32"/>
    <mergeCell ref="E33:F33"/>
    <mergeCell ref="E34:F34"/>
    <mergeCell ref="E17:F17"/>
    <mergeCell ref="E24:G24"/>
    <mergeCell ref="E25:F25"/>
    <mergeCell ref="E26:F26"/>
    <mergeCell ref="E27:F27"/>
    <mergeCell ref="E28:F28"/>
    <mergeCell ref="E29:F29"/>
  </mergeCells>
  <conditionalFormatting sqref="C6:Q15">
    <cfRule type="expression" dxfId="0" priority="1">
      <formula>SEARCH($D$3,$D6)&gt;0</formula>
    </cfRule>
  </conditionalFormatting>
  <conditionalFormatting sqref="G25:G34">
    <cfRule type="containsText" dxfId="1" priority="2" operator="containsText" text="TRUE">
      <formula>NOT(ISERROR(SEARCH(("TRUE"),(G25))))</formula>
    </cfRule>
  </conditionalFormatting>
  <conditionalFormatting sqref="G25:G34">
    <cfRule type="containsText" dxfId="2" priority="3" operator="containsText" text="FALSE">
      <formula>NOT(ISERROR(SEARCH(("FALSE"),(G25))))</formula>
    </cfRule>
  </conditionalFormatting>
  <conditionalFormatting sqref="E6:E15">
    <cfRule type="containsText" dxfId="3" priority="4" operator="containsText" text="Trainee">
      <formula>NOT(ISERROR(SEARCH(("Trainee"),(E6))))</formula>
    </cfRule>
  </conditionalFormatting>
  <conditionalFormatting sqref="E6:E15">
    <cfRule type="containsText" dxfId="4" priority="5" operator="containsText" text="Office Staff">
      <formula>NOT(ISERROR(SEARCH(("Office Staff"),(E6))))</formula>
    </cfRule>
  </conditionalFormatting>
  <conditionalFormatting sqref="E6:E15">
    <cfRule type="containsText" dxfId="5" priority="6" operator="containsText" text="Teacher">
      <formula>NOT(ISERROR(SEARCH(("Teacher"),(E6))))</formula>
    </cfRule>
  </conditionalFormatting>
  <conditionalFormatting sqref="G6:G15">
    <cfRule type="containsText" dxfId="6" priority="7" operator="containsText" text="Yes">
      <formula>NOT(ISERROR(SEARCH(("Yes"),(G6))))</formula>
    </cfRule>
  </conditionalFormatting>
  <conditionalFormatting sqref="G6:G15">
    <cfRule type="containsText" dxfId="7" priority="8" operator="containsText" text="No">
      <formula>NOT(ISERROR(SEARCH(("No"),(G6))))</formula>
    </cfRule>
  </conditionalFormatting>
  <conditionalFormatting sqref="H6:H15">
    <cfRule type="containsText" dxfId="8" priority="9" operator="containsText" text="Yes">
      <formula>NOT(ISERROR(SEARCH(("Yes"),(H6))))</formula>
    </cfRule>
  </conditionalFormatting>
  <conditionalFormatting sqref="H6:H15">
    <cfRule type="containsText" dxfId="9" priority="10" operator="containsText" text="No">
      <formula>NOT(ISERROR(SEARCH(("No"),(H6))))</formula>
    </cfRule>
  </conditionalFormatting>
  <conditionalFormatting sqref="F6:F15">
    <cfRule type="colorScale" priority="11">
      <colorScale>
        <cfvo type="min"/>
        <cfvo type="max"/>
        <color rgb="FFFFE599"/>
        <color rgb="FFFBBC04"/>
      </colorScale>
    </cfRule>
  </conditionalFormatting>
  <conditionalFormatting sqref="K6:K15">
    <cfRule type="colorScale" priority="12">
      <colorScale>
        <cfvo type="min"/>
        <cfvo type="max"/>
        <color rgb="FFF9CB9C"/>
        <color rgb="FFE69138"/>
      </colorScale>
    </cfRule>
  </conditionalFormatting>
  <conditionalFormatting sqref="L6:L15">
    <cfRule type="colorScale" priority="13">
      <colorScale>
        <cfvo type="min"/>
        <cfvo type="max"/>
        <color rgb="FFB6D7A8"/>
        <color rgb="FF6AA84F"/>
      </colorScale>
    </cfRule>
  </conditionalFormatting>
  <conditionalFormatting sqref="M6:M15">
    <cfRule type="colorScale" priority="14">
      <colorScale>
        <cfvo type="min"/>
        <cfvo type="max"/>
        <color rgb="FFD9D2E9"/>
        <color rgb="FF674EA7"/>
      </colorScale>
    </cfRule>
  </conditionalFormatting>
  <conditionalFormatting sqref="N6:N15">
    <cfRule type="colorScale" priority="15">
      <colorScale>
        <cfvo type="min"/>
        <cfvo type="max"/>
        <color rgb="FFF4CCCC"/>
        <color rgb="FFE06666"/>
      </colorScale>
    </cfRule>
  </conditionalFormatting>
  <conditionalFormatting sqref="O6:O15">
    <cfRule type="colorScale" priority="16">
      <colorScale>
        <cfvo type="min"/>
        <cfvo type="max"/>
        <color rgb="FFC9DAF8"/>
        <color rgb="FF3C78D8"/>
      </colorScale>
    </cfRule>
  </conditionalFormatting>
  <conditionalFormatting sqref="P6:P15">
    <cfRule type="colorScale" priority="17">
      <colorScale>
        <cfvo type="formula" val="0"/>
        <cfvo type="formula" val="50%"/>
        <cfvo type="max"/>
        <color rgb="FF000000"/>
        <color rgb="FFEAD1DC"/>
        <color rgb="FFA64D79"/>
      </colorScale>
    </cfRule>
  </conditionalFormatting>
  <conditionalFormatting sqref="Q6:Q15">
    <cfRule type="colorScale" priority="18">
      <colorScale>
        <cfvo type="min"/>
        <cfvo type="max"/>
        <color rgb="FFEAD1DC"/>
        <color rgb="FFA64D79"/>
      </colorScale>
    </cfRule>
  </conditionalFormatting>
  <conditionalFormatting sqref="E18:F22">
    <cfRule type="colorScale" priority="19">
      <colorScale>
        <cfvo type="min"/>
        <cfvo type="max"/>
        <color rgb="FFFCE5CD"/>
        <color rgb="FFE69138"/>
      </colorScale>
    </cfRule>
  </conditionalFormatting>
  <conditionalFormatting sqref="E6:E15">
    <cfRule type="containsText" dxfId="10" priority="20" operator="containsText" text="Libraian">
      <formula>NOT(ISERROR(SEARCH(("Libraian"),(E6))))</formula>
    </cfRule>
  </conditionalFormatting>
  <conditionalFormatting sqref="E6:E15">
    <cfRule type="containsText" dxfId="11" priority="21" operator="containsText" text="Mopper">
      <formula>NOT(ISERROR(SEARCH(("Mopper"),(E6))))</formula>
    </cfRule>
  </conditionalFormatting>
  <dataValidations>
    <dataValidation type="list" allowBlank="1" sqref="E6:E15">
      <formula1>$E$18:$E$22</formula1>
    </dataValidation>
    <dataValidation type="list" allowBlank="1" sqref="G6:H15">
      <formula1>$H$19:$H$20</formula1>
    </dataValidation>
  </dataValidations>
  <drawing r:id="rId1"/>
</worksheet>
</file>