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Repo\Git\sconnDocumentation\Analysis\Sensor\"/>
    </mc:Choice>
  </mc:AlternateContent>
  <bookViews>
    <workbookView xWindow="0" yWindow="0" windowWidth="7725" windowHeight="7500" activeTab="3"/>
  </bookViews>
  <sheets>
    <sheet name="MCUs" sheetId="1" r:id="rId1"/>
    <sheet name="Transcievers-MW" sheetId="2" r:id="rId2"/>
    <sheet name="Transcievers-SubGhz" sheetId="4" r:id="rId3"/>
    <sheet name="Transciever+MCU Consumption" sheetId="3" r:id="rId4"/>
  </sheets>
  <calcPr calcId="17102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2" i="3" l="1"/>
  <c r="V22" i="3"/>
  <c r="T22" i="3"/>
  <c r="P22" i="3"/>
  <c r="Q22" i="3" s="1"/>
  <c r="R22" i="3" s="1"/>
  <c r="S22" i="3"/>
  <c r="P26" i="3" l="1"/>
  <c r="Q26" i="3" s="1"/>
  <c r="R26" i="3" s="1"/>
  <c r="S26" i="3"/>
  <c r="T26" i="3"/>
  <c r="U26" i="3"/>
  <c r="V26" i="3" s="1"/>
  <c r="P27" i="3"/>
  <c r="Q27" i="3" s="1"/>
  <c r="R27" i="3" s="1"/>
  <c r="S27" i="3"/>
  <c r="T27" i="3"/>
  <c r="U27" i="3"/>
  <c r="V27" i="3" s="1"/>
  <c r="P28" i="3"/>
  <c r="Q28" i="3" s="1"/>
  <c r="R28" i="3" s="1"/>
  <c r="S28" i="3"/>
  <c r="T28" i="3"/>
  <c r="U28" i="3"/>
  <c r="V28" i="3" s="1"/>
  <c r="P29" i="3"/>
  <c r="Q29" i="3" s="1"/>
  <c r="R29" i="3" s="1"/>
  <c r="S29" i="3"/>
  <c r="T29" i="3"/>
  <c r="U29" i="3"/>
  <c r="V29" i="3" s="1"/>
  <c r="M3" i="3"/>
  <c r="N3" i="3" s="1"/>
  <c r="M4" i="3"/>
  <c r="N4" i="3" s="1"/>
  <c r="M5" i="3"/>
  <c r="N5" i="3" s="1"/>
  <c r="M6" i="3"/>
  <c r="N6" i="3" s="1"/>
  <c r="M2" i="3"/>
  <c r="N2" i="3" s="1"/>
  <c r="L3" i="3"/>
  <c r="L4" i="3"/>
  <c r="L5" i="3"/>
  <c r="L6" i="3"/>
  <c r="L2" i="3"/>
  <c r="S16" i="3"/>
  <c r="T16" i="3" s="1"/>
  <c r="U16" i="3" s="1"/>
  <c r="P16" i="3"/>
  <c r="Q16" i="3" s="1"/>
  <c r="R16" i="3" s="1"/>
  <c r="U25" i="3"/>
  <c r="V25" i="3" s="1"/>
  <c r="T25" i="3"/>
  <c r="S25" i="3"/>
  <c r="P25" i="3"/>
  <c r="Q25" i="3" s="1"/>
  <c r="R25" i="3" s="1"/>
  <c r="S17" i="3"/>
  <c r="T17" i="3" s="1"/>
  <c r="U17" i="3" s="1"/>
  <c r="S18" i="3"/>
  <c r="T18" i="3" s="1"/>
  <c r="U18" i="3" s="1"/>
  <c r="S19" i="3"/>
  <c r="S20" i="3"/>
  <c r="T20" i="3" s="1"/>
  <c r="U20" i="3" s="1"/>
  <c r="S21" i="3"/>
  <c r="T21" i="3" s="1"/>
  <c r="U21" i="3" s="1"/>
  <c r="P21" i="3"/>
  <c r="Q21" i="3" s="1"/>
  <c r="R21" i="3" s="1"/>
  <c r="P20" i="3"/>
  <c r="Q20" i="3" s="1"/>
  <c r="R20" i="3" s="1"/>
  <c r="P19" i="3"/>
  <c r="Q19" i="3" s="1"/>
  <c r="R19" i="3" s="1"/>
  <c r="P18" i="3"/>
  <c r="Q18" i="3" s="1"/>
  <c r="R18" i="3" s="1"/>
  <c r="P17" i="3"/>
  <c r="Q17" i="3" s="1"/>
  <c r="R17" i="3" s="1"/>
  <c r="N3" i="1"/>
  <c r="O3" i="1"/>
  <c r="P3" i="1"/>
  <c r="N4" i="1"/>
  <c r="O4" i="1"/>
  <c r="P4" i="1"/>
  <c r="N5" i="1"/>
  <c r="O5" i="1"/>
  <c r="P5" i="1"/>
  <c r="N6" i="1"/>
  <c r="O6" i="1"/>
  <c r="P6" i="1"/>
  <c r="N7" i="1"/>
  <c r="O7" i="1"/>
  <c r="P7" i="1"/>
  <c r="N2" i="1"/>
  <c r="O2" i="1" s="1"/>
  <c r="P2" i="1" s="1"/>
  <c r="T19" i="3" l="1"/>
  <c r="U19" i="3" s="1"/>
  <c r="V20" i="3" l="1"/>
  <c r="V18" i="3"/>
  <c r="V21" i="3"/>
  <c r="V17" i="3"/>
  <c r="V16" i="3" l="1"/>
  <c r="V19" i="3"/>
</calcChain>
</file>

<file path=xl/sharedStrings.xml><?xml version="1.0" encoding="utf-8"?>
<sst xmlns="http://schemas.openxmlformats.org/spreadsheetml/2006/main" count="261" uniqueCount="121">
  <si>
    <t>Name</t>
  </si>
  <si>
    <t>Description</t>
  </si>
  <si>
    <t xml:space="preserve"> Manufacturer</t>
  </si>
  <si>
    <t>BGT24MR2</t>
  </si>
  <si>
    <t>Infineon</t>
  </si>
  <si>
    <t>ADF5904</t>
  </si>
  <si>
    <t>Analog Devices</t>
  </si>
  <si>
    <t>TRXS2_024_05</t>
  </si>
  <si>
    <t>Silicon Radar</t>
  </si>
  <si>
    <t>?</t>
  </si>
  <si>
    <t>Frequency</t>
  </si>
  <si>
    <t>24Ghz</t>
  </si>
  <si>
    <t>79Ghz</t>
  </si>
  <si>
    <t xml:space="preserve">K-LC1a_V4 </t>
  </si>
  <si>
    <t>RFbeam Microwave GmbH</t>
  </si>
  <si>
    <t>45mA</t>
  </si>
  <si>
    <t>89mA</t>
  </si>
  <si>
    <t>Avg price $</t>
  </si>
  <si>
    <t>&gt;10</t>
  </si>
  <si>
    <t>BGT24MTR11</t>
  </si>
  <si>
    <t>150mA</t>
  </si>
  <si>
    <t>Max  freq</t>
  </si>
  <si>
    <t>Max Flash</t>
  </si>
  <si>
    <t>Max Ram</t>
  </si>
  <si>
    <t>Wakeup time</t>
  </si>
  <si>
    <t>Power consumption sleep mode</t>
  </si>
  <si>
    <t>Security - crypto engine</t>
  </si>
  <si>
    <t>Power consumption idle mode</t>
  </si>
  <si>
    <t>PIC32MM</t>
  </si>
  <si>
    <t>Microchip</t>
  </si>
  <si>
    <t>25Mhz</t>
  </si>
  <si>
    <t>64k</t>
  </si>
  <si>
    <t>8k</t>
  </si>
  <si>
    <t>Kinetis KL82</t>
  </si>
  <si>
    <t>NXP</t>
  </si>
  <si>
    <t>72Mhz</t>
  </si>
  <si>
    <t>128k</t>
  </si>
  <si>
    <t>96k</t>
  </si>
  <si>
    <t>Y</t>
  </si>
  <si>
    <t>ATSAML21E18B</t>
  </si>
  <si>
    <t>Atmel</t>
  </si>
  <si>
    <t>48Mhz</t>
  </si>
  <si>
    <t>256k</t>
  </si>
  <si>
    <t>40k</t>
  </si>
  <si>
    <t xml:space="preserve">MSP430FR6879 </t>
  </si>
  <si>
    <t>TI</t>
  </si>
  <si>
    <t>16Mhz</t>
  </si>
  <si>
    <t>7uS</t>
  </si>
  <si>
    <t>ATSAM4LC4A</t>
  </si>
  <si>
    <t>XMC4300</t>
  </si>
  <si>
    <t>120Mhz</t>
  </si>
  <si>
    <t>3.5mS</t>
  </si>
  <si>
    <t>Power consumption sleep mode (nA)</t>
  </si>
  <si>
    <t>Lifetime in sleep mode per Ah (s)</t>
  </si>
  <si>
    <t>Lifetime days</t>
  </si>
  <si>
    <t>Lifetime years</t>
  </si>
  <si>
    <t>Operating voltage</t>
  </si>
  <si>
    <t>Power consumption active (nA )</t>
  </si>
  <si>
    <t>Settling time (nS)</t>
  </si>
  <si>
    <t>Power consumption active (mA )</t>
  </si>
  <si>
    <t>Detection cycle time ( mS )</t>
  </si>
  <si>
    <t>Power consumption per cycle ( mW )</t>
  </si>
  <si>
    <t>Active current (mA)</t>
  </si>
  <si>
    <t>Cycle Active time ( mS )</t>
  </si>
  <si>
    <t>Lifetime active mode</t>
  </si>
  <si>
    <t>Lifetime active mode cycles</t>
  </si>
  <si>
    <t>Life time active cycle seconds</t>
  </si>
  <si>
    <t>CONSTANTS</t>
  </si>
  <si>
    <t>Cycle time ( seconds )</t>
  </si>
  <si>
    <t>Battery reference capacity ( Ah )</t>
  </si>
  <si>
    <t>Life time active cycle days</t>
  </si>
  <si>
    <t>Transciever current ( mA)</t>
  </si>
  <si>
    <t>Freq. Range</t>
  </si>
  <si>
    <t>Input Sensitivity ( -dbm)</t>
  </si>
  <si>
    <t>Data rate ( kbps )</t>
  </si>
  <si>
    <t>Max  freq SPI</t>
  </si>
  <si>
    <t>Power consumption - idle</t>
  </si>
  <si>
    <t>Power consumption - TX</t>
  </si>
  <si>
    <t>Power consumption - RX</t>
  </si>
  <si>
    <t>MRF89XAM9A</t>
  </si>
  <si>
    <t>868/915 Mhz</t>
  </si>
  <si>
    <t>100nA</t>
  </si>
  <si>
    <t>25mA</t>
  </si>
  <si>
    <t>3mA</t>
  </si>
  <si>
    <t>OL2385AHN</t>
  </si>
  <si>
    <t>135-915 Mhz</t>
  </si>
  <si>
    <t>700nA</t>
  </si>
  <si>
    <t>11mA</t>
  </si>
  <si>
    <t>29mA</t>
  </si>
  <si>
    <t>AT86RF212</t>
  </si>
  <si>
    <t>700/800/900MHz</t>
  </si>
  <si>
    <t>ATA8515</t>
  </si>
  <si>
    <t>315/433.92MHz/868.30MH</t>
  </si>
  <si>
    <t>5nA</t>
  </si>
  <si>
    <t>13.8mA</t>
  </si>
  <si>
    <t>9.8mA</t>
  </si>
  <si>
    <t>4.5</t>
  </si>
  <si>
    <t>CC1350</t>
  </si>
  <si>
    <t>13.4mA</t>
  </si>
  <si>
    <t>5.5mA</t>
  </si>
  <si>
    <t>Power consumption - TX ( mA )</t>
  </si>
  <si>
    <t>Power consumption - RX ( mA )</t>
  </si>
  <si>
    <t>Power consumption sleep mode ( nA)</t>
  </si>
  <si>
    <t>Packet trx duration ( ms )</t>
  </si>
  <si>
    <t>Lifetime active mode tx seconds</t>
  </si>
  <si>
    <t>Lifetime active mode rx seconds</t>
  </si>
  <si>
    <t>Lifetime active mode trx second cycles</t>
  </si>
  <si>
    <t>Lifetime seconds</t>
  </si>
  <si>
    <t>Lifetime cycles</t>
  </si>
  <si>
    <t>Lifetime cycle days</t>
  </si>
  <si>
    <t>Cycle days</t>
  </si>
  <si>
    <t>BG24</t>
  </si>
  <si>
    <t>XCM4300</t>
  </si>
  <si>
    <t>ATA855</t>
  </si>
  <si>
    <t>MRF89XA</t>
  </si>
  <si>
    <t>K-LC1a</t>
  </si>
  <si>
    <t>System : XMC4300 + ATA855 + BGT24</t>
  </si>
  <si>
    <t>PIC32MX470</t>
  </si>
  <si>
    <t>512K</t>
  </si>
  <si>
    <t>128K</t>
  </si>
  <si>
    <t>System : PIC32MX470 + MRF89XA + K-LC1a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</si>
</sst>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'Transciever+MCU Consumption'!$N$1</c:f>
              <c:strCache>
                <c:ptCount val="1"/>
                <c:pt idx="0">
                  <c:v>Lifetime cycle days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793-4F7C-9DF0-E0BD7D3BC4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793-4F7C-9DF0-E0BD7D3BC4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793-4F7C-9DF0-E0BD7D3BC4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793-4F7C-9DF0-E0BD7D3BC44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793-4F7C-9DF0-E0BD7D3BC448}"/>
              </c:ext>
            </c:extLst>
          </c:dPt>
          <c:cat>
            <c:strRef>
              <c:f>'Transciever+MCU Consumption'!$A$2:$A$6</c:f>
              <c:strCache>
                <c:ptCount val="5"/>
                <c:pt idx="0">
                  <c:v>BGT24MR2</c:v>
                </c:pt>
                <c:pt idx="1">
                  <c:v>ADF5904</c:v>
                </c:pt>
                <c:pt idx="2">
                  <c:v>TRXS2_024_05</c:v>
                </c:pt>
                <c:pt idx="3">
                  <c:v>K-LC1a_V4 </c:v>
                </c:pt>
                <c:pt idx="4">
                  <c:v>BGT24MTR11</c:v>
                </c:pt>
              </c:strCache>
            </c:strRef>
          </c:cat>
          <c:val>
            <c:numRef>
              <c:f>'Transciever+MCU Consumption'!$N$2:$N$6</c:f>
              <c:numCache>
                <c:formatCode>General</c:formatCode>
                <c:ptCount val="5"/>
                <c:pt idx="0">
                  <c:v>18.939393939393938</c:v>
                </c:pt>
                <c:pt idx="1">
                  <c:v>18.939393939393938</c:v>
                </c:pt>
                <c:pt idx="2">
                  <c:v>21.280217909431396</c:v>
                </c:pt>
                <c:pt idx="3">
                  <c:v>57.870370370370374</c:v>
                </c:pt>
                <c:pt idx="4">
                  <c:v>19.841269841269842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C5-4E25-8930-5D1401823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'Transciever+MCU Consumption'!$V$15</c:f>
              <c:strCache>
                <c:ptCount val="1"/>
                <c:pt idx="0">
                  <c:v>Life time active cycle days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3D5-4341-BFD2-D50CE98ECA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3D5-4341-BFD2-D50CE98ECA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3D5-4341-BFD2-D50CE98ECA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3D5-4341-BFD2-D50CE98ECA0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3D5-4341-BFD2-D50CE98ECA0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3D5-4341-BFD2-D50CE98ECA0E}"/>
              </c:ext>
            </c:extLst>
          </c:dPt>
          <c:cat>
            <c:strRef>
              <c:f>'Transciever+MCU Consumption'!$A$16:$A$21</c:f>
              <c:strCache>
                <c:ptCount val="6"/>
                <c:pt idx="0">
                  <c:v>PIC32MM</c:v>
                </c:pt>
                <c:pt idx="1">
                  <c:v>Kinetis KL82</c:v>
                </c:pt>
                <c:pt idx="2">
                  <c:v>ATSAML21E18B</c:v>
                </c:pt>
                <c:pt idx="3">
                  <c:v>MSP430FR6879 </c:v>
                </c:pt>
                <c:pt idx="4">
                  <c:v>ATSAM4LC4A</c:v>
                </c:pt>
                <c:pt idx="5">
                  <c:v>XMC4300</c:v>
                </c:pt>
              </c:strCache>
            </c:strRef>
          </c:cat>
          <c:val>
            <c:numRef>
              <c:f>'Transciever+MCU Consumption'!$V$16:$V$21</c:f>
              <c:numCache>
                <c:formatCode>General</c:formatCode>
                <c:ptCount val="6"/>
                <c:pt idx="0">
                  <c:v>115.74074074074072</c:v>
                </c:pt>
                <c:pt idx="1">
                  <c:v>86.088154269972463</c:v>
                </c:pt>
                <c:pt idx="2">
                  <c:v>172.17630853994493</c:v>
                </c:pt>
                <c:pt idx="3">
                  <c:v>172.17630853994493</c:v>
                </c:pt>
                <c:pt idx="4">
                  <c:v>86.088154269972463</c:v>
                </c:pt>
                <c:pt idx="5">
                  <c:v>23.148148148148145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23-47AA-95FD-711FAD7A8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'Transciever+MCU Consumption'!$V$24</c:f>
              <c:strCache>
                <c:ptCount val="1"/>
                <c:pt idx="0">
                  <c:v>Life time active cycle days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156-4A38-A019-9C4849BFD6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156-4A38-A019-9C4849BFD6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156-4A38-A019-9C4849BFD6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156-4A38-A019-9C4849BFD64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156-4A38-A019-9C4849BFD648}"/>
              </c:ext>
            </c:extLst>
          </c:dPt>
          <c:cat>
            <c:strRef>
              <c:f>'Transciever+MCU Consumption'!$A$25:$A$29</c:f>
              <c:strCache>
                <c:ptCount val="5"/>
                <c:pt idx="0">
                  <c:v>MRF89XAM9A</c:v>
                </c:pt>
                <c:pt idx="1">
                  <c:v>OL2385AHN</c:v>
                </c:pt>
                <c:pt idx="2">
                  <c:v>AT86RF212</c:v>
                </c:pt>
                <c:pt idx="3">
                  <c:v>ATA8515</c:v>
                </c:pt>
                <c:pt idx="4">
                  <c:v>CC1350</c:v>
                </c:pt>
              </c:strCache>
            </c:strRef>
          </c:cat>
          <c:val>
            <c:numRef>
              <c:f>'Transciever+MCU Consumption'!$V$25:$V$29</c:f>
              <c:numCache>
                <c:formatCode>General</c:formatCode>
                <c:ptCount val="5"/>
                <c:pt idx="0">
                  <c:v>595.23809523809518</c:v>
                </c:pt>
                <c:pt idx="1">
                  <c:v>520.83333333333326</c:v>
                </c:pt>
                <c:pt idx="2">
                  <c:v>157.82828282828282</c:v>
                </c:pt>
                <c:pt idx="3">
                  <c:v>145.89169000933703</c:v>
                </c:pt>
                <c:pt idx="4">
                  <c:v>220.45855379188717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7-4978-9442-D47EA5C41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'Transciever+MCU Consumption'!$B$59</c:f>
              <c:strCache>
                <c:ptCount val="1"/>
                <c:pt idx="0">
                  <c:v>Cycle days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AF3-45B5-AD07-56BB21DCCE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AF3-45B5-AD07-56BB21DCCE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AF3-45B5-AD07-56BB21DCCE30}"/>
              </c:ext>
            </c:extLst>
          </c:dPt>
          <c:cat>
            <c:strRef>
              <c:f>'Transciever+MCU Consumption'!$A$60:$A$62</c:f>
              <c:strCache>
                <c:ptCount val="3"/>
                <c:pt idx="0">
                  <c:v>PIC32MM</c:v>
                </c:pt>
                <c:pt idx="1">
                  <c:v>MRF89XA</c:v>
                </c:pt>
                <c:pt idx="2">
                  <c:v>K-LC1a</c:v>
                </c:pt>
              </c:strCache>
            </c:strRef>
          </c:cat>
          <c:val>
            <c:numRef>
              <c:f>'Transciever+MCU Consumption'!$B$60:$B$62</c:f>
              <c:numCache>
                <c:formatCode>General</c:formatCode>
                <c:ptCount val="3"/>
                <c:pt idx="0">
                  <c:v>35.072951739618404</c:v>
                </c:pt>
                <c:pt idx="1">
                  <c:v>180.37518037518035</c:v>
                </c:pt>
                <c:pt idx="2">
                  <c:v>17.536475869809202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5-402A-8240-B2156AE5A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'Transciever+MCU Consumption'!$B$76</c:f>
              <c:strCache>
                <c:ptCount val="1"/>
                <c:pt idx="0">
                  <c:v>Cycle days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A4B-482D-AD09-D890D94656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A4B-482D-AD09-D890D94656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A4B-482D-AD09-D890D9465618}"/>
              </c:ext>
            </c:extLst>
          </c:dPt>
          <c:cat>
            <c:strRef>
              <c:f>'Transciever+MCU Consumption'!$A$77:$A$79</c:f>
              <c:strCache>
                <c:ptCount val="3"/>
                <c:pt idx="0">
                  <c:v>XCM4300</c:v>
                </c:pt>
                <c:pt idx="1">
                  <c:v>ATA855</c:v>
                </c:pt>
                <c:pt idx="2">
                  <c:v>BG24</c:v>
                </c:pt>
              </c:strCache>
            </c:strRef>
          </c:cat>
          <c:val>
            <c:numRef>
              <c:f>'Transciever+MCU Consumption'!$B$77:$B$79</c:f>
              <c:numCache>
                <c:formatCode>General</c:formatCode>
                <c:ptCount val="3"/>
                <c:pt idx="0">
                  <c:v>7.0145903479236802</c:v>
                </c:pt>
                <c:pt idx="1">
                  <c:v>44.209603033132431</c:v>
                </c:pt>
                <c:pt idx="2">
                  <c:v>6.0125060125060132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2-4027-95F1-1F85C595D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837844</xdr:colOff>
      <xdr:row>34</xdr:row>
      <xdr:rowOff>166255</xdr:rowOff>
    </xdr:from>
    <xdr:to>
      <xdr:col>3</xdr:col>
      <xdr:colOff>2904</xdr:colOff>
      <xdr:row>49</xdr:row>
      <xdr:rowOff>51955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1171452</xdr:colOff>
      <xdr:row>34</xdr:row>
      <xdr:rowOff>149925</xdr:rowOff>
    </xdr:from>
    <xdr:to>
      <xdr:col>6</xdr:col>
      <xdr:colOff>1923556</xdr:colOff>
      <xdr:row>49</xdr:row>
      <xdr:rowOff>35625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969818</xdr:colOff>
      <xdr:row>34</xdr:row>
      <xdr:rowOff>163533</xdr:rowOff>
    </xdr:from>
    <xdr:to>
      <xdr:col>9</xdr:col>
      <xdr:colOff>1375559</xdr:colOff>
      <xdr:row>49</xdr:row>
      <xdr:rowOff>49233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22412</xdr:colOff>
      <xdr:row>58</xdr:row>
      <xdr:rowOff>107577</xdr:rowOff>
    </xdr:from>
    <xdr:to>
      <xdr:col>6</xdr:col>
      <xdr:colOff>795618</xdr:colOff>
      <xdr:row>72</xdr:row>
      <xdr:rowOff>183777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11206</xdr:colOff>
      <xdr:row>75</xdr:row>
      <xdr:rowOff>29135</xdr:rowOff>
    </xdr:from>
    <xdr:to>
      <xdr:col>6</xdr:col>
      <xdr:colOff>784412</xdr:colOff>
      <xdr:row>89</xdr:row>
      <xdr:rowOff>105335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I13" sqref="I13"/>
    </sheetView>
  </sheetViews>
  <sheetFormatPr defaultRowHeight="15" x14ac:dyDescent="0.25"/>
  <cols>
    <col min="1" max="2" width="16.375" customWidth="1"/>
    <col min="4" max="4" width="14.75" customWidth="1"/>
    <col min="8" max="8" width="15.375" customWidth="1"/>
    <col min="9" max="9" width="15.75" customWidth="1"/>
    <col min="12" max="12" width="14.75" customWidth="1"/>
    <col min="14" max="14" width="34" customWidth="1"/>
    <col min="15" max="15" width="21.25" customWidth="1"/>
    <col min="16" max="16" width="20" customWidth="1"/>
  </cols>
  <sheetData>
    <row r="1" spans="1:16" x14ac:dyDescent="0.25">
      <c r="A1" t="s">
        <v>0</v>
      </c>
      <c r="B1" t="s">
        <v>56</v>
      </c>
      <c r="C1" t="s">
        <v>1</v>
      </c>
      <c r="D1" t="s">
        <v>2</v>
      </c>
      <c r="E1" t="s">
        <v>21</v>
      </c>
      <c r="F1" t="s">
        <v>22</v>
      </c>
      <c r="G1" t="s">
        <v>23</v>
      </c>
      <c r="H1" t="s">
        <v>24</v>
      </c>
      <c r="I1" t="s">
        <v>52</v>
      </c>
      <c r="J1" t="s">
        <v>26</v>
      </c>
      <c r="K1" t="s">
        <v>27</v>
      </c>
      <c r="L1" t="s">
        <v>17</v>
      </c>
      <c r="N1" t="s">
        <v>53</v>
      </c>
      <c r="O1" t="s">
        <v>54</v>
      </c>
      <c r="P1" t="s">
        <v>55</v>
      </c>
    </row>
    <row r="2" spans="1:16" x14ac:dyDescent="0.25">
      <c r="A2" t="s">
        <v>28</v>
      </c>
      <c r="B2">
        <v>3.3</v>
      </c>
      <c r="D2" t="s">
        <v>29</v>
      </c>
      <c r="E2" t="s">
        <v>30</v>
      </c>
      <c r="F2" t="s">
        <v>31</v>
      </c>
      <c r="G2" t="s">
        <v>32</v>
      </c>
      <c r="I2">
        <v>500</v>
      </c>
      <c r="J2" t="s">
        <v>9</v>
      </c>
      <c r="L2">
        <v>2</v>
      </c>
      <c r="N2">
        <f>(1/B2)/(I2*(POWER(10,-9)))*3600</f>
        <v>2181818181.8181815</v>
      </c>
      <c r="O2">
        <f>N2/86400</f>
        <v>25252.525252525247</v>
      </c>
      <c r="P2">
        <f>O2/365</f>
        <v>69.185000691849993</v>
      </c>
    </row>
    <row r="3" spans="1:16" x14ac:dyDescent="0.25">
      <c r="A3" t="s">
        <v>33</v>
      </c>
      <c r="B3">
        <v>3.3</v>
      </c>
      <c r="D3" t="s">
        <v>34</v>
      </c>
      <c r="E3" t="s">
        <v>35</v>
      </c>
      <c r="F3" t="s">
        <v>36</v>
      </c>
      <c r="G3" t="s">
        <v>37</v>
      </c>
      <c r="I3">
        <v>272</v>
      </c>
      <c r="J3" t="s">
        <v>38</v>
      </c>
      <c r="L3">
        <v>5</v>
      </c>
      <c r="N3">
        <f t="shared" ref="N3:N7" si="0">(1/B3)/(I3*(POWER(10,-9)))*3600</f>
        <v>4010695187.1657758</v>
      </c>
      <c r="O3">
        <f t="shared" ref="O3:O7" si="1">N3/86400</f>
        <v>46420.083184789073</v>
      </c>
      <c r="P3">
        <f t="shared" ref="P3:P7" si="2">O3/365</f>
        <v>127.17831009531253</v>
      </c>
    </row>
    <row r="4" spans="1:16" x14ac:dyDescent="0.25">
      <c r="A4" t="s">
        <v>39</v>
      </c>
      <c r="B4">
        <v>3.3</v>
      </c>
      <c r="D4" t="s">
        <v>40</v>
      </c>
      <c r="E4" t="s">
        <v>41</v>
      </c>
      <c r="F4" t="s">
        <v>42</v>
      </c>
      <c r="G4" t="s">
        <v>43</v>
      </c>
      <c r="I4">
        <v>600</v>
      </c>
      <c r="L4">
        <v>7</v>
      </c>
      <c r="N4">
        <f t="shared" si="0"/>
        <v>1818181818.181818</v>
      </c>
      <c r="O4">
        <f t="shared" si="1"/>
        <v>21043.771043771041</v>
      </c>
      <c r="P4">
        <f t="shared" si="2"/>
        <v>57.654167243208335</v>
      </c>
    </row>
    <row r="5" spans="1:16" x14ac:dyDescent="0.25">
      <c r="A5" t="s">
        <v>44</v>
      </c>
      <c r="B5">
        <v>3.3</v>
      </c>
      <c r="D5" t="s">
        <v>45</v>
      </c>
      <c r="E5" t="s">
        <v>46</v>
      </c>
      <c r="F5" t="s">
        <v>36</v>
      </c>
      <c r="G5" t="s">
        <v>36</v>
      </c>
      <c r="H5" t="s">
        <v>47</v>
      </c>
      <c r="I5">
        <v>900</v>
      </c>
      <c r="N5">
        <f t="shared" si="0"/>
        <v>1212121212.121212</v>
      </c>
      <c r="O5">
        <f t="shared" si="1"/>
        <v>14029.180695847361</v>
      </c>
      <c r="P5">
        <f t="shared" si="2"/>
        <v>38.436111495472218</v>
      </c>
    </row>
    <row r="6" spans="1:16" x14ac:dyDescent="0.25">
      <c r="A6" t="s">
        <v>48</v>
      </c>
      <c r="B6">
        <v>3.3</v>
      </c>
      <c r="D6" t="s">
        <v>40</v>
      </c>
      <c r="E6" t="s">
        <v>41</v>
      </c>
      <c r="F6" t="s">
        <v>42</v>
      </c>
      <c r="I6">
        <v>3000</v>
      </c>
      <c r="J6" t="s">
        <v>38</v>
      </c>
      <c r="L6">
        <v>7</v>
      </c>
      <c r="N6">
        <f t="shared" si="0"/>
        <v>363636363.63636363</v>
      </c>
      <c r="O6">
        <f t="shared" si="1"/>
        <v>4208.7542087542088</v>
      </c>
      <c r="P6">
        <f t="shared" si="2"/>
        <v>11.530833448641667</v>
      </c>
    </row>
    <row r="7" spans="1:16" x14ac:dyDescent="0.25">
      <c r="A7" t="s">
        <v>49</v>
      </c>
      <c r="B7">
        <v>3.3</v>
      </c>
      <c r="D7" t="s">
        <v>4</v>
      </c>
      <c r="E7" t="s">
        <v>50</v>
      </c>
      <c r="F7" t="s">
        <v>42</v>
      </c>
      <c r="G7" t="s">
        <v>42</v>
      </c>
      <c r="H7" t="s">
        <v>51</v>
      </c>
      <c r="I7">
        <v>7000</v>
      </c>
      <c r="L7">
        <v>8</v>
      </c>
      <c r="N7">
        <f t="shared" si="0"/>
        <v>155844155.84415582</v>
      </c>
      <c r="O7">
        <f t="shared" si="1"/>
        <v>1803.7518037518034</v>
      </c>
      <c r="P7">
        <f t="shared" si="2"/>
        <v>4.9417857637035709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C32" sqref="C32"/>
    </sheetView>
  </sheetViews>
  <sheetFormatPr defaultRowHeight="15" x14ac:dyDescent="0.25"/>
  <cols>
    <col min="1" max="2" width="15.625" customWidth="1"/>
    <col min="3" max="3" width="18" customWidth="1"/>
    <col min="4" max="4" width="29.125" customWidth="1"/>
    <col min="5" max="5" width="15" customWidth="1"/>
    <col min="6" max="6" width="35.25" customWidth="1"/>
    <col min="7" max="7" width="23.375" customWidth="1"/>
    <col min="8" max="8" width="18.125" customWidth="1"/>
    <col min="9" max="9" width="9.125" customWidth="1"/>
  </cols>
  <sheetData>
    <row r="1" spans="1:8" x14ac:dyDescent="0.25">
      <c r="A1" t="s">
        <v>0</v>
      </c>
      <c r="B1" t="s">
        <v>56</v>
      </c>
      <c r="C1" t="s">
        <v>1</v>
      </c>
      <c r="D1" t="s">
        <v>2</v>
      </c>
      <c r="E1" t="s">
        <v>10</v>
      </c>
      <c r="F1" t="s">
        <v>57</v>
      </c>
      <c r="G1" t="s">
        <v>58</v>
      </c>
      <c r="H1" t="s">
        <v>17</v>
      </c>
    </row>
    <row r="2" spans="1:8" x14ac:dyDescent="0.25">
      <c r="A2" t="s">
        <v>3</v>
      </c>
      <c r="B2">
        <v>3.3</v>
      </c>
      <c r="C2" t="s">
        <v>3</v>
      </c>
      <c r="D2" t="s">
        <v>4</v>
      </c>
      <c r="E2" t="s">
        <v>12</v>
      </c>
      <c r="F2" t="s">
        <v>9</v>
      </c>
      <c r="H2" t="s">
        <v>18</v>
      </c>
    </row>
    <row r="3" spans="1:8" x14ac:dyDescent="0.25">
      <c r="A3" t="s">
        <v>5</v>
      </c>
      <c r="B3">
        <v>3.3</v>
      </c>
      <c r="D3" t="s">
        <v>6</v>
      </c>
      <c r="E3" t="s">
        <v>12</v>
      </c>
      <c r="H3" t="s">
        <v>9</v>
      </c>
    </row>
    <row r="4" spans="1:8" x14ac:dyDescent="0.25">
      <c r="A4" t="s">
        <v>7</v>
      </c>
      <c r="B4">
        <v>3.3</v>
      </c>
      <c r="D4" t="s">
        <v>8</v>
      </c>
      <c r="E4" t="s">
        <v>11</v>
      </c>
      <c r="F4" t="s">
        <v>16</v>
      </c>
      <c r="G4" t="s">
        <v>9</v>
      </c>
      <c r="H4" t="s">
        <v>9</v>
      </c>
    </row>
    <row r="5" spans="1:8" x14ac:dyDescent="0.25">
      <c r="A5" t="s">
        <v>13</v>
      </c>
      <c r="B5">
        <v>3.3</v>
      </c>
      <c r="D5" t="s">
        <v>14</v>
      </c>
      <c r="E5" t="s">
        <v>11</v>
      </c>
      <c r="F5" t="s">
        <v>15</v>
      </c>
      <c r="G5">
        <v>1000</v>
      </c>
      <c r="H5">
        <v>10</v>
      </c>
    </row>
    <row r="6" spans="1:8" x14ac:dyDescent="0.25">
      <c r="A6" t="s">
        <v>19</v>
      </c>
      <c r="B6">
        <v>3.3</v>
      </c>
      <c r="D6" t="s">
        <v>4</v>
      </c>
      <c r="E6" t="s">
        <v>11</v>
      </c>
      <c r="F6" t="s">
        <v>20</v>
      </c>
      <c r="G6">
        <v>500</v>
      </c>
      <c r="H6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H34" sqref="H34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72</v>
      </c>
      <c r="E1" t="s">
        <v>73</v>
      </c>
      <c r="F1" t="s">
        <v>74</v>
      </c>
      <c r="G1" t="s">
        <v>75</v>
      </c>
      <c r="H1" t="s">
        <v>25</v>
      </c>
      <c r="I1" t="s">
        <v>26</v>
      </c>
      <c r="J1" t="s">
        <v>76</v>
      </c>
      <c r="K1" t="s">
        <v>77</v>
      </c>
      <c r="L1" t="s">
        <v>78</v>
      </c>
      <c r="M1" t="s">
        <v>17</v>
      </c>
    </row>
    <row r="2" spans="1:13" x14ac:dyDescent="0.25">
      <c r="A2" t="s">
        <v>79</v>
      </c>
      <c r="C2" t="s">
        <v>29</v>
      </c>
      <c r="D2" t="s">
        <v>80</v>
      </c>
      <c r="E2">
        <v>113</v>
      </c>
      <c r="H2" t="s">
        <v>81</v>
      </c>
      <c r="K2" t="s">
        <v>82</v>
      </c>
      <c r="L2" t="s">
        <v>83</v>
      </c>
      <c r="M2">
        <v>2</v>
      </c>
    </row>
    <row r="3" spans="1:13" x14ac:dyDescent="0.25">
      <c r="A3" t="s">
        <v>84</v>
      </c>
      <c r="C3" t="s">
        <v>34</v>
      </c>
      <c r="D3" t="s">
        <v>85</v>
      </c>
      <c r="E3">
        <v>124</v>
      </c>
      <c r="H3" t="s">
        <v>86</v>
      </c>
      <c r="J3" t="s">
        <v>87</v>
      </c>
      <c r="K3" t="s">
        <v>88</v>
      </c>
      <c r="L3" t="s">
        <v>87</v>
      </c>
      <c r="M3">
        <v>7</v>
      </c>
    </row>
    <row r="4" spans="1:13" x14ac:dyDescent="0.25">
      <c r="A4" t="s">
        <v>89</v>
      </c>
      <c r="C4" t="s">
        <v>40</v>
      </c>
      <c r="D4" t="s">
        <v>90</v>
      </c>
      <c r="E4">
        <v>110</v>
      </c>
      <c r="M4">
        <v>5</v>
      </c>
    </row>
    <row r="5" spans="1:13" x14ac:dyDescent="0.25">
      <c r="A5" t="s">
        <v>91</v>
      </c>
      <c r="C5" t="s">
        <v>40</v>
      </c>
      <c r="D5" t="s">
        <v>92</v>
      </c>
      <c r="E5">
        <v>110</v>
      </c>
      <c r="H5" t="s">
        <v>93</v>
      </c>
      <c r="K5" t="s">
        <v>94</v>
      </c>
      <c r="L5" t="s">
        <v>95</v>
      </c>
      <c r="M5" t="s">
        <v>96</v>
      </c>
    </row>
    <row r="6" spans="1:13" x14ac:dyDescent="0.25">
      <c r="A6" t="s">
        <v>97</v>
      </c>
      <c r="C6" t="s">
        <v>45</v>
      </c>
      <c r="E6">
        <v>124</v>
      </c>
      <c r="F6">
        <v>4</v>
      </c>
      <c r="H6" t="s">
        <v>86</v>
      </c>
      <c r="K6" t="s">
        <v>98</v>
      </c>
      <c r="L6" t="s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9"/>
  <sheetViews>
    <sheetView tabSelected="1" topLeftCell="A6" zoomScale="70" zoomScaleNormal="70" workbookViewId="0">
      <selection activeCell="A6" sqref="A6"/>
    </sheetView>
  </sheetViews>
  <sheetFormatPr defaultRowHeight="15" x14ac:dyDescent="0.25"/>
  <cols>
    <col min="1" max="1" width="36.125" customWidth="1"/>
    <col min="2" max="2" width="26.875" customWidth="1"/>
    <col min="3" max="3" width="18.375" customWidth="1"/>
    <col min="4" max="4" width="27.75" customWidth="1"/>
    <col min="5" max="5" width="20.125" customWidth="1"/>
    <col min="7" max="7" width="29.625" customWidth="1"/>
    <col min="8" max="8" width="33" customWidth="1"/>
    <col min="9" max="9" width="29.25" customWidth="1"/>
    <col min="10" max="10" width="31" customWidth="1"/>
    <col min="11" max="11" width="35.625" customWidth="1"/>
    <col min="12" max="12" width="29.75" customWidth="1"/>
    <col min="13" max="13" width="17.875" customWidth="1"/>
    <col min="14" max="14" width="20.75" customWidth="1"/>
    <col min="16" max="16" width="31.125" customWidth="1"/>
    <col min="17" max="17" width="15.125" customWidth="1"/>
    <col min="18" max="18" width="14" customWidth="1"/>
    <col min="19" max="19" width="36.375" customWidth="1"/>
    <col min="20" max="20" width="32.625" customWidth="1"/>
    <col min="21" max="21" width="38" customWidth="1"/>
    <col min="22" max="22" width="30.875" customWidth="1"/>
  </cols>
  <sheetData>
    <row r="1" spans="1:22" x14ac:dyDescent="0.25">
      <c r="A1" t="s">
        <v>0</v>
      </c>
      <c r="B1" t="s">
        <v>56</v>
      </c>
      <c r="E1" t="s">
        <v>2</v>
      </c>
      <c r="F1" t="s">
        <v>10</v>
      </c>
      <c r="G1" t="s">
        <v>59</v>
      </c>
      <c r="H1" t="s">
        <v>58</v>
      </c>
      <c r="I1" t="s">
        <v>60</v>
      </c>
      <c r="J1" t="s">
        <v>17</v>
      </c>
      <c r="K1" t="s">
        <v>61</v>
      </c>
      <c r="L1" t="s">
        <v>107</v>
      </c>
      <c r="M1" t="s">
        <v>108</v>
      </c>
      <c r="N1" t="s">
        <v>109</v>
      </c>
    </row>
    <row r="2" spans="1:22" x14ac:dyDescent="0.25">
      <c r="A2" t="s">
        <v>3</v>
      </c>
      <c r="B2">
        <v>1</v>
      </c>
      <c r="E2" t="s">
        <v>4</v>
      </c>
      <c r="F2" t="s">
        <v>12</v>
      </c>
      <c r="G2">
        <v>100</v>
      </c>
      <c r="I2">
        <v>11</v>
      </c>
      <c r="J2" t="s">
        <v>18</v>
      </c>
      <c r="L2">
        <f>(1/B2)/(G2*(POWER(10,-3)))*3600</f>
        <v>36000</v>
      </c>
      <c r="M2">
        <f>(1/B2)/((G2*(POWER(10,-3)))*(I2*(POWER(10,-3))) )*3600</f>
        <v>3272727.2727272725</v>
      </c>
      <c r="N2">
        <f>M2/(86400/$B$9)</f>
        <v>18.939393939393938</v>
      </c>
    </row>
    <row r="3" spans="1:22" x14ac:dyDescent="0.25">
      <c r="A3" t="s">
        <v>5</v>
      </c>
      <c r="B3">
        <v>1</v>
      </c>
      <c r="E3" t="s">
        <v>6</v>
      </c>
      <c r="F3" t="s">
        <v>12</v>
      </c>
      <c r="G3">
        <v>100</v>
      </c>
      <c r="I3">
        <v>11</v>
      </c>
      <c r="J3" t="s">
        <v>9</v>
      </c>
      <c r="L3">
        <f t="shared" ref="L3:L6" si="0">(1/B3)/(G3*(POWER(10,-3)))*3600</f>
        <v>36000</v>
      </c>
      <c r="M3">
        <f t="shared" ref="M3:M6" si="1">(1/B3)/((G3*(POWER(10,-3)))*(I3*(POWER(10,-3))) )*3600</f>
        <v>3272727.2727272725</v>
      </c>
      <c r="N3">
        <f t="shared" ref="N3:N6" si="2">M3/(86400/$B$9)</f>
        <v>18.939393939393938</v>
      </c>
    </row>
    <row r="4" spans="1:22" x14ac:dyDescent="0.25">
      <c r="A4" t="s">
        <v>7</v>
      </c>
      <c r="B4">
        <v>1</v>
      </c>
      <c r="E4" t="s">
        <v>8</v>
      </c>
      <c r="F4" t="s">
        <v>11</v>
      </c>
      <c r="G4">
        <v>89</v>
      </c>
      <c r="H4" t="s">
        <v>9</v>
      </c>
      <c r="I4">
        <v>11</v>
      </c>
      <c r="J4" t="s">
        <v>9</v>
      </c>
      <c r="L4">
        <f t="shared" si="0"/>
        <v>40449.438202247191</v>
      </c>
      <c r="M4">
        <f t="shared" si="1"/>
        <v>3677221.654749745</v>
      </c>
      <c r="N4">
        <f t="shared" si="2"/>
        <v>21.280217909431396</v>
      </c>
    </row>
    <row r="5" spans="1:22" x14ac:dyDescent="0.25">
      <c r="A5" t="s">
        <v>13</v>
      </c>
      <c r="B5">
        <v>1</v>
      </c>
      <c r="E5" t="s">
        <v>14</v>
      </c>
      <c r="F5" t="s">
        <v>11</v>
      </c>
      <c r="G5">
        <v>45</v>
      </c>
      <c r="H5">
        <v>1000</v>
      </c>
      <c r="I5">
        <v>8</v>
      </c>
      <c r="J5">
        <v>10</v>
      </c>
      <c r="K5">
        <v>3</v>
      </c>
      <c r="L5">
        <f t="shared" si="0"/>
        <v>80000</v>
      </c>
      <c r="M5">
        <f t="shared" si="1"/>
        <v>10000000</v>
      </c>
      <c r="N5">
        <f t="shared" si="2"/>
        <v>57.870370370370374</v>
      </c>
    </row>
    <row r="6" spans="1:22" x14ac:dyDescent="0.25">
      <c r="A6" t="s">
        <v>19</v>
      </c>
      <c r="B6">
        <v>1</v>
      </c>
      <c r="E6" t="s">
        <v>4</v>
      </c>
      <c r="F6" t="s">
        <v>11</v>
      </c>
      <c r="G6">
        <v>150</v>
      </c>
      <c r="H6">
        <v>500</v>
      </c>
      <c r="I6">
        <v>7</v>
      </c>
      <c r="J6">
        <v>10</v>
      </c>
      <c r="K6">
        <v>10</v>
      </c>
      <c r="L6">
        <f t="shared" si="0"/>
        <v>24000</v>
      </c>
      <c r="M6">
        <f t="shared" si="1"/>
        <v>3428571.4285714286</v>
      </c>
      <c r="N6">
        <f t="shared" si="2"/>
        <v>19.841269841269842</v>
      </c>
    </row>
    <row r="8" spans="1:22" x14ac:dyDescent="0.25">
      <c r="A8" t="s">
        <v>67</v>
      </c>
    </row>
    <row r="9" spans="1:22" x14ac:dyDescent="0.25">
      <c r="A9" t="s">
        <v>68</v>
      </c>
      <c r="B9">
        <v>0.5</v>
      </c>
    </row>
    <row r="10" spans="1:22" x14ac:dyDescent="0.25">
      <c r="A10" t="s">
        <v>69</v>
      </c>
      <c r="B10">
        <v>1</v>
      </c>
    </row>
    <row r="15" spans="1:22" x14ac:dyDescent="0.25">
      <c r="A15" t="s">
        <v>0</v>
      </c>
      <c r="B15" t="s">
        <v>56</v>
      </c>
      <c r="C15" t="s">
        <v>62</v>
      </c>
      <c r="D15" t="s">
        <v>63</v>
      </c>
      <c r="E15" t="s">
        <v>2</v>
      </c>
      <c r="F15" t="s">
        <v>21</v>
      </c>
      <c r="G15" t="s">
        <v>22</v>
      </c>
      <c r="H15" t="s">
        <v>23</v>
      </c>
      <c r="I15" t="s">
        <v>71</v>
      </c>
      <c r="J15" t="s">
        <v>24</v>
      </c>
      <c r="K15" t="s">
        <v>52</v>
      </c>
      <c r="L15" t="s">
        <v>26</v>
      </c>
      <c r="M15" t="s">
        <v>27</v>
      </c>
      <c r="N15" t="s">
        <v>17</v>
      </c>
      <c r="P15" t="s">
        <v>53</v>
      </c>
      <c r="Q15" t="s">
        <v>54</v>
      </c>
      <c r="R15" t="s">
        <v>55</v>
      </c>
      <c r="S15" t="s">
        <v>64</v>
      </c>
      <c r="T15" t="s">
        <v>65</v>
      </c>
      <c r="U15" t="s">
        <v>66</v>
      </c>
      <c r="V15" t="s">
        <v>70</v>
      </c>
    </row>
    <row r="16" spans="1:22" x14ac:dyDescent="0.25">
      <c r="A16" t="s">
        <v>28</v>
      </c>
      <c r="B16">
        <v>1</v>
      </c>
      <c r="C16">
        <v>10</v>
      </c>
      <c r="D16">
        <v>18</v>
      </c>
      <c r="E16" t="s">
        <v>29</v>
      </c>
      <c r="F16" t="s">
        <v>30</v>
      </c>
      <c r="G16" t="s">
        <v>31</v>
      </c>
      <c r="H16" t="s">
        <v>32</v>
      </c>
      <c r="K16">
        <v>500</v>
      </c>
      <c r="L16" t="s">
        <v>9</v>
      </c>
      <c r="N16">
        <v>2</v>
      </c>
      <c r="P16">
        <f t="shared" ref="P16:P22" si="3">(1/B16)/(K16*(POWER(10,-9)))*3600</f>
        <v>7199999999.999999</v>
      </c>
      <c r="Q16">
        <f>P16/86400</f>
        <v>83333.333333333328</v>
      </c>
      <c r="R16">
        <f>Q16/365</f>
        <v>228.31050228310502</v>
      </c>
      <c r="S16">
        <f>(1/B16)/(C16*(POWER(10,-3)))*3600</f>
        <v>360000</v>
      </c>
      <c r="T16">
        <f>S16/(POWER(10,-3)*D16)</f>
        <v>19999999.999999996</v>
      </c>
      <c r="U16">
        <f>T16*$B$9</f>
        <v>9999999.9999999981</v>
      </c>
      <c r="V16">
        <f>U16/86400</f>
        <v>115.74074074074072</v>
      </c>
    </row>
    <row r="17" spans="1:22" x14ac:dyDescent="0.25">
      <c r="A17" t="s">
        <v>33</v>
      </c>
      <c r="B17">
        <v>1</v>
      </c>
      <c r="C17">
        <v>22</v>
      </c>
      <c r="D17">
        <v>11</v>
      </c>
      <c r="E17" t="s">
        <v>34</v>
      </c>
      <c r="F17" t="s">
        <v>35</v>
      </c>
      <c r="G17" t="s">
        <v>36</v>
      </c>
      <c r="H17" t="s">
        <v>37</v>
      </c>
      <c r="K17">
        <v>272</v>
      </c>
      <c r="L17" t="s">
        <v>38</v>
      </c>
      <c r="N17">
        <v>5</v>
      </c>
      <c r="P17">
        <f t="shared" si="3"/>
        <v>13235294117.647058</v>
      </c>
      <c r="Q17">
        <f t="shared" ref="Q17:Q22" si="4">P17/86400</f>
        <v>153186.27450980392</v>
      </c>
      <c r="R17">
        <f t="shared" ref="R17:R22" si="5">Q17/365</f>
        <v>419.68842331453129</v>
      </c>
      <c r="S17">
        <f t="shared" ref="S17:S22" si="6">(1/B17)/(C17*(POWER(10,-3)))*3600</f>
        <v>163636.36363636365</v>
      </c>
      <c r="T17">
        <f t="shared" ref="T17:T22" si="7">S17/(POWER(10,-3)*D17)</f>
        <v>14876033.057851242</v>
      </c>
      <c r="U17">
        <f t="shared" ref="U17:U22" si="8">T17*$B$9</f>
        <v>7438016.528925621</v>
      </c>
      <c r="V17">
        <f t="shared" ref="V17:V22" si="9">U17/86400</f>
        <v>86.088154269972463</v>
      </c>
    </row>
    <row r="18" spans="1:22" x14ac:dyDescent="0.25">
      <c r="A18" t="s">
        <v>39</v>
      </c>
      <c r="B18">
        <v>1</v>
      </c>
      <c r="C18">
        <v>11</v>
      </c>
      <c r="D18">
        <v>11</v>
      </c>
      <c r="E18" t="s">
        <v>40</v>
      </c>
      <c r="F18" t="s">
        <v>41</v>
      </c>
      <c r="G18" t="s">
        <v>42</v>
      </c>
      <c r="H18" t="s">
        <v>43</v>
      </c>
      <c r="K18">
        <v>600</v>
      </c>
      <c r="N18">
        <v>7</v>
      </c>
      <c r="P18">
        <f t="shared" si="3"/>
        <v>5999999999.999999</v>
      </c>
      <c r="Q18">
        <f t="shared" si="4"/>
        <v>69444.444444444438</v>
      </c>
      <c r="R18">
        <f t="shared" si="5"/>
        <v>190.25875190258751</v>
      </c>
      <c r="S18">
        <f t="shared" si="6"/>
        <v>327272.72727272729</v>
      </c>
      <c r="T18">
        <f t="shared" si="7"/>
        <v>29752066.115702484</v>
      </c>
      <c r="U18">
        <f t="shared" si="8"/>
        <v>14876033.057851242</v>
      </c>
      <c r="V18">
        <f t="shared" si="9"/>
        <v>172.17630853994493</v>
      </c>
    </row>
    <row r="19" spans="1:22" x14ac:dyDescent="0.25">
      <c r="A19" t="s">
        <v>44</v>
      </c>
      <c r="B19">
        <v>1</v>
      </c>
      <c r="C19">
        <v>11</v>
      </c>
      <c r="D19">
        <v>11</v>
      </c>
      <c r="E19" t="s">
        <v>45</v>
      </c>
      <c r="F19" t="s">
        <v>46</v>
      </c>
      <c r="G19" t="s">
        <v>36</v>
      </c>
      <c r="H19" t="s">
        <v>36</v>
      </c>
      <c r="J19" t="s">
        <v>47</v>
      </c>
      <c r="K19">
        <v>900</v>
      </c>
      <c r="P19">
        <f t="shared" si="3"/>
        <v>3999999999.9999995</v>
      </c>
      <c r="Q19">
        <f t="shared" si="4"/>
        <v>46296.296296296292</v>
      </c>
      <c r="R19">
        <f t="shared" si="5"/>
        <v>126.83916793505833</v>
      </c>
      <c r="S19">
        <f t="shared" si="6"/>
        <v>327272.72727272729</v>
      </c>
      <c r="T19">
        <f t="shared" si="7"/>
        <v>29752066.115702484</v>
      </c>
      <c r="U19">
        <f t="shared" si="8"/>
        <v>14876033.057851242</v>
      </c>
      <c r="V19">
        <f t="shared" si="9"/>
        <v>172.17630853994493</v>
      </c>
    </row>
    <row r="20" spans="1:22" x14ac:dyDescent="0.25">
      <c r="A20" t="s">
        <v>48</v>
      </c>
      <c r="B20">
        <v>1</v>
      </c>
      <c r="C20">
        <v>22</v>
      </c>
      <c r="D20">
        <v>11</v>
      </c>
      <c r="E20" t="s">
        <v>40</v>
      </c>
      <c r="F20" t="s">
        <v>41</v>
      </c>
      <c r="G20" t="s">
        <v>42</v>
      </c>
      <c r="K20">
        <v>3000</v>
      </c>
      <c r="L20" t="s">
        <v>38</v>
      </c>
      <c r="N20">
        <v>7</v>
      </c>
      <c r="P20">
        <f t="shared" si="3"/>
        <v>1200000000</v>
      </c>
      <c r="Q20">
        <f t="shared" si="4"/>
        <v>13888.888888888889</v>
      </c>
      <c r="R20">
        <f t="shared" si="5"/>
        <v>38.051750380517504</v>
      </c>
      <c r="S20">
        <f t="shared" si="6"/>
        <v>163636.36363636365</v>
      </c>
      <c r="T20">
        <f t="shared" si="7"/>
        <v>14876033.057851242</v>
      </c>
      <c r="U20">
        <f t="shared" si="8"/>
        <v>7438016.528925621</v>
      </c>
      <c r="V20">
        <f t="shared" si="9"/>
        <v>86.088154269972463</v>
      </c>
    </row>
    <row r="21" spans="1:22" x14ac:dyDescent="0.25">
      <c r="A21" t="s">
        <v>49</v>
      </c>
      <c r="B21">
        <v>1</v>
      </c>
      <c r="C21">
        <v>100</v>
      </c>
      <c r="D21">
        <v>9</v>
      </c>
      <c r="E21" t="s">
        <v>4</v>
      </c>
      <c r="F21" t="s">
        <v>50</v>
      </c>
      <c r="G21" t="s">
        <v>42</v>
      </c>
      <c r="H21" t="s">
        <v>42</v>
      </c>
      <c r="J21" t="s">
        <v>51</v>
      </c>
      <c r="K21">
        <v>7000</v>
      </c>
      <c r="N21">
        <v>8</v>
      </c>
      <c r="P21">
        <f t="shared" si="3"/>
        <v>514285714.28571421</v>
      </c>
      <c r="Q21">
        <f t="shared" si="4"/>
        <v>5952.3809523809514</v>
      </c>
      <c r="R21">
        <f t="shared" si="5"/>
        <v>16.307893020221783</v>
      </c>
      <c r="S21">
        <f t="shared" si="6"/>
        <v>36000</v>
      </c>
      <c r="T21">
        <f t="shared" si="7"/>
        <v>3999999.9999999995</v>
      </c>
      <c r="U21">
        <f t="shared" si="8"/>
        <v>1999999.9999999998</v>
      </c>
      <c r="V21">
        <f t="shared" si="9"/>
        <v>23.148148148148145</v>
      </c>
    </row>
    <row r="22" spans="1:22" x14ac:dyDescent="0.25">
      <c r="A22" t="s">
        <v>117</v>
      </c>
      <c r="B22">
        <v>1</v>
      </c>
      <c r="C22">
        <v>60</v>
      </c>
      <c r="D22">
        <v>10</v>
      </c>
      <c r="E22" t="s">
        <v>29</v>
      </c>
      <c r="F22" t="s">
        <v>50</v>
      </c>
      <c r="G22" t="s">
        <v>118</v>
      </c>
      <c r="H22" t="s">
        <v>119</v>
      </c>
      <c r="K22">
        <v>50000</v>
      </c>
      <c r="P22">
        <f t="shared" si="3"/>
        <v>72000000</v>
      </c>
      <c r="Q22">
        <f t="shared" si="4"/>
        <v>833.33333333333337</v>
      </c>
      <c r="R22">
        <f t="shared" si="5"/>
        <v>2.2831050228310503</v>
      </c>
      <c r="S22">
        <f t="shared" si="6"/>
        <v>60000.000000000007</v>
      </c>
      <c r="T22">
        <f>S22/(POWER(10,-3)*D22)</f>
        <v>6000000.0000000009</v>
      </c>
      <c r="U22">
        <f>T22*$B$9</f>
        <v>3000000.0000000005</v>
      </c>
      <c r="V22">
        <f>U22/86400</f>
        <v>34.722222222222229</v>
      </c>
    </row>
    <row r="24" spans="1:22" x14ac:dyDescent="0.25">
      <c r="A24" t="s">
        <v>0</v>
      </c>
      <c r="B24" t="s">
        <v>56</v>
      </c>
      <c r="C24" t="s">
        <v>2</v>
      </c>
      <c r="D24" t="s">
        <v>72</v>
      </c>
      <c r="E24" t="s">
        <v>73</v>
      </c>
      <c r="F24" t="s">
        <v>74</v>
      </c>
      <c r="G24" t="s">
        <v>103</v>
      </c>
      <c r="H24" t="s">
        <v>102</v>
      </c>
      <c r="I24" t="s">
        <v>26</v>
      </c>
      <c r="J24" t="s">
        <v>76</v>
      </c>
      <c r="K24" t="s">
        <v>100</v>
      </c>
      <c r="L24" t="s">
        <v>101</v>
      </c>
      <c r="M24" t="s">
        <v>17</v>
      </c>
      <c r="P24" t="s">
        <v>53</v>
      </c>
      <c r="Q24" t="s">
        <v>54</v>
      </c>
      <c r="R24" t="s">
        <v>55</v>
      </c>
      <c r="S24" t="s">
        <v>104</v>
      </c>
      <c r="T24" t="s">
        <v>105</v>
      </c>
      <c r="U24" t="s">
        <v>106</v>
      </c>
      <c r="V24" t="s">
        <v>70</v>
      </c>
    </row>
    <row r="25" spans="1:22" x14ac:dyDescent="0.25">
      <c r="A25" t="s">
        <v>79</v>
      </c>
      <c r="B25">
        <v>1</v>
      </c>
      <c r="C25" t="s">
        <v>29</v>
      </c>
      <c r="D25" t="s">
        <v>80</v>
      </c>
      <c r="E25">
        <v>113</v>
      </c>
      <c r="G25">
        <v>2.5</v>
      </c>
      <c r="H25">
        <v>100</v>
      </c>
      <c r="K25">
        <v>25</v>
      </c>
      <c r="L25">
        <v>3</v>
      </c>
      <c r="M25">
        <v>2</v>
      </c>
      <c r="P25">
        <f>(1/B16)/(H25*(POWER(10,-9)))*3600</f>
        <v>36000000000</v>
      </c>
      <c r="Q25">
        <f>P25/86400</f>
        <v>416666.66666666669</v>
      </c>
      <c r="R25">
        <f>Q25/365</f>
        <v>1141.5525114155253</v>
      </c>
      <c r="S25">
        <f>(1/B25)/(K25*(POWER(10,-3)))*3600</f>
        <v>144000</v>
      </c>
      <c r="T25">
        <f>(1/B25)/(L25*(POWER(10,-3)))*3600</f>
        <v>1200000</v>
      </c>
      <c r="U25">
        <f xml:space="preserve"> ( (1/B25)/ (   (K25*(POWER(10,-3))) * (G25*(POWER(10,-3)))  + (L25*(POWER(10,-3)))  * (G25*(POWER(10,-3)))  )   )*3600</f>
        <v>51428571.428571425</v>
      </c>
      <c r="V25">
        <f>U25/86400</f>
        <v>595.23809523809518</v>
      </c>
    </row>
    <row r="26" spans="1:22" x14ac:dyDescent="0.25">
      <c r="A26" t="s">
        <v>84</v>
      </c>
      <c r="B26">
        <v>1</v>
      </c>
      <c r="C26" t="s">
        <v>34</v>
      </c>
      <c r="D26" t="s">
        <v>85</v>
      </c>
      <c r="E26">
        <v>124</v>
      </c>
      <c r="G26">
        <v>2</v>
      </c>
      <c r="H26">
        <v>700</v>
      </c>
      <c r="J26">
        <v>11</v>
      </c>
      <c r="K26">
        <v>29</v>
      </c>
      <c r="L26">
        <v>11</v>
      </c>
      <c r="M26">
        <v>7</v>
      </c>
      <c r="P26">
        <f t="shared" ref="P26:P29" si="10">(1/B17)/(H26*(POWER(10,-9)))*3600</f>
        <v>5142857142.8571424</v>
      </c>
      <c r="Q26">
        <f t="shared" ref="Q26:Q29" si="11">P26/86400</f>
        <v>59523.809523809519</v>
      </c>
      <c r="R26">
        <f t="shared" ref="R26:R29" si="12">Q26/365</f>
        <v>163.07893020221786</v>
      </c>
      <c r="S26">
        <f t="shared" ref="S26:S29" si="13">(1/B26)/(K26*(POWER(10,-3)))*3600</f>
        <v>124137.93103448274</v>
      </c>
      <c r="T26">
        <f t="shared" ref="T26:T29" si="14">(1/B26)/(L26*(POWER(10,-3)))*3600</f>
        <v>327272.72727272729</v>
      </c>
      <c r="U26">
        <f t="shared" ref="U26:U29" si="15" xml:space="preserve"> ( (1/B26)/ (   (K26*(POWER(10,-3))) * (G26*(POWER(10,-3)))  + (L26*(POWER(10,-3)))  * (G26*(POWER(10,-3)))  )   )*3600</f>
        <v>44999999.999999993</v>
      </c>
      <c r="V26">
        <f t="shared" ref="V26:V29" si="16">U26/86400</f>
        <v>520.83333333333326</v>
      </c>
    </row>
    <row r="27" spans="1:22" ht="14.25" customHeight="1" x14ac:dyDescent="0.25">
      <c r="A27" t="s">
        <v>89</v>
      </c>
      <c r="B27">
        <v>1</v>
      </c>
      <c r="C27" t="s">
        <v>40</v>
      </c>
      <c r="D27" t="s">
        <v>90</v>
      </c>
      <c r="E27">
        <v>110</v>
      </c>
      <c r="G27">
        <v>8</v>
      </c>
      <c r="H27">
        <v>111</v>
      </c>
      <c r="K27">
        <v>22</v>
      </c>
      <c r="L27">
        <v>11</v>
      </c>
      <c r="M27">
        <v>5</v>
      </c>
      <c r="P27">
        <f t="shared" si="10"/>
        <v>32432432432.432434</v>
      </c>
      <c r="Q27">
        <f t="shared" si="11"/>
        <v>375375.37537537538</v>
      </c>
      <c r="R27">
        <f t="shared" si="12"/>
        <v>1028.4256859599325</v>
      </c>
      <c r="S27">
        <f t="shared" si="13"/>
        <v>163636.36363636365</v>
      </c>
      <c r="T27">
        <f t="shared" si="14"/>
        <v>327272.72727272729</v>
      </c>
      <c r="U27">
        <f t="shared" si="15"/>
        <v>13636363.636363635</v>
      </c>
      <c r="V27">
        <f t="shared" si="16"/>
        <v>157.82828282828282</v>
      </c>
    </row>
    <row r="28" spans="1:22" x14ac:dyDescent="0.25">
      <c r="A28" t="s">
        <v>91</v>
      </c>
      <c r="B28">
        <v>1</v>
      </c>
      <c r="C28" t="s">
        <v>40</v>
      </c>
      <c r="D28" t="s">
        <v>92</v>
      </c>
      <c r="E28">
        <v>110</v>
      </c>
      <c r="G28">
        <v>12</v>
      </c>
      <c r="H28">
        <v>5</v>
      </c>
      <c r="K28">
        <v>14</v>
      </c>
      <c r="L28">
        <v>9.8000000000000007</v>
      </c>
      <c r="M28" t="s">
        <v>96</v>
      </c>
      <c r="P28">
        <f t="shared" si="10"/>
        <v>720000000000</v>
      </c>
      <c r="Q28">
        <f t="shared" si="11"/>
        <v>8333333.333333333</v>
      </c>
      <c r="R28">
        <f t="shared" si="12"/>
        <v>22831.050228310502</v>
      </c>
      <c r="S28">
        <f t="shared" si="13"/>
        <v>257142.85714285716</v>
      </c>
      <c r="T28">
        <f t="shared" si="14"/>
        <v>367346.93877551018</v>
      </c>
      <c r="U28">
        <f t="shared" si="15"/>
        <v>12605042.01680672</v>
      </c>
      <c r="V28">
        <f t="shared" si="16"/>
        <v>145.89169000933703</v>
      </c>
    </row>
    <row r="29" spans="1:22" x14ac:dyDescent="0.25">
      <c r="A29" t="s">
        <v>97</v>
      </c>
      <c r="B29">
        <v>1</v>
      </c>
      <c r="C29" t="s">
        <v>45</v>
      </c>
      <c r="E29">
        <v>124</v>
      </c>
      <c r="F29">
        <v>4</v>
      </c>
      <c r="G29">
        <v>10</v>
      </c>
      <c r="H29">
        <v>700</v>
      </c>
      <c r="K29">
        <v>13.4</v>
      </c>
      <c r="L29">
        <v>5.5</v>
      </c>
      <c r="P29">
        <f t="shared" si="10"/>
        <v>5142857142.8571424</v>
      </c>
      <c r="Q29">
        <f t="shared" si="11"/>
        <v>59523.809523809519</v>
      </c>
      <c r="R29">
        <f t="shared" si="12"/>
        <v>163.07893020221786</v>
      </c>
      <c r="S29">
        <f t="shared" si="13"/>
        <v>268656.71641791047</v>
      </c>
      <c r="T29">
        <f t="shared" si="14"/>
        <v>654545.45454545459</v>
      </c>
      <c r="U29">
        <f t="shared" si="15"/>
        <v>19047619.047619052</v>
      </c>
      <c r="V29">
        <f t="shared" si="16"/>
        <v>220.45855379188717</v>
      </c>
    </row>
    <row r="59" spans="1:2" x14ac:dyDescent="0.25">
      <c r="A59" t="s">
        <v>120</v>
      </c>
      <c r="B59" t="s">
        <v>110</v>
      </c>
    </row>
    <row r="60" spans="1:2" x14ac:dyDescent="0.25">
      <c r="A60" t="s">
        <v>28</v>
      </c>
      <c r="B60">
        <v>35.072951739618404</v>
      </c>
    </row>
    <row r="61" spans="1:2" x14ac:dyDescent="0.25">
      <c r="A61" t="s">
        <v>114</v>
      </c>
      <c r="B61">
        <v>180.37518037518035</v>
      </c>
    </row>
    <row r="62" spans="1:2" x14ac:dyDescent="0.25">
      <c r="A62" t="s">
        <v>115</v>
      </c>
      <c r="B62">
        <v>17.536475869809202</v>
      </c>
    </row>
    <row r="76" spans="1:2" x14ac:dyDescent="0.25">
      <c r="A76" t="s">
        <v>116</v>
      </c>
      <c r="B76" t="s">
        <v>110</v>
      </c>
    </row>
    <row r="77" spans="1:2" x14ac:dyDescent="0.25">
      <c r="A77" t="s">
        <v>112</v>
      </c>
      <c r="B77">
        <v>7.0145903479236802</v>
      </c>
    </row>
    <row r="78" spans="1:2" x14ac:dyDescent="0.25">
      <c r="A78" t="s">
        <v>113</v>
      </c>
      <c r="B78">
        <v>44.209603033132431</v>
      </c>
    </row>
    <row r="79" spans="1:2" x14ac:dyDescent="0.25">
      <c r="A79" t="s">
        <v>111</v>
      </c>
      <c r="B79">
        <v>6.0125060125060132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MCUs</vt:lpstr>
      <vt:lpstr>Transcievers-MW</vt:lpstr>
      <vt:lpstr>Transcievers-SubGhz</vt:lpstr>
      <vt:lpstr>Transciever+MCU 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rzazo_000</dc:creator>
  <cp:lastModifiedBy>rzazo_000</cp:lastModifiedBy>
  <dcterms:created xsi:type="dcterms:W3CDTF">2016-07-18T12:37:34Z</dcterms:created>
  <dcterms:modified xsi:type="dcterms:W3CDTF">2016-10-20T14:31:43Z</dcterms:modified>
</cp:coreProperties>
</file>