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rco\Downloads\"/>
    </mc:Choice>
  </mc:AlternateContent>
  <xr:revisionPtr revIDLastSave="0" documentId="13_ncr:1_{0C64E0FB-7BEB-4CEC-9DC3-68DAFE4B6753}" xr6:coauthVersionLast="47" xr6:coauthVersionMax="47" xr10:uidLastSave="{00000000-0000-0000-0000-000000000000}"/>
  <bookViews>
    <workbookView xWindow="-4035" yWindow="-16320" windowWidth="29040" windowHeight="15720" tabRatio="822" activeTab="3" xr2:uid="{00000000-000D-0000-FFFF-FFFF00000000}"/>
  </bookViews>
  <sheets>
    <sheet name="Dashboard" sheetId="20" r:id="rId1"/>
    <sheet name="Bancos" sheetId="9" r:id="rId2"/>
    <sheet name="Marzo" sheetId="13" r:id="rId3"/>
    <sheet name="Ingreso - Egreso" sheetId="14" r:id="rId4"/>
    <sheet name="Cobranza" sheetId="15" r:id="rId5"/>
    <sheet name="Fimubac, PF y HB" sheetId="16" r:id="rId6"/>
    <sheet name="WS Promotora" sheetId="19" state="hidden" r:id="rId7"/>
  </sheets>
  <externalReferences>
    <externalReference r:id="rId8"/>
    <externalReference r:id="rId9"/>
  </externalReferences>
  <definedNames>
    <definedName name="_xlnm._FilterDatabase" localSheetId="3" hidden="1">'Ingreso - Egreso'!$A$2:$M$2748</definedName>
    <definedName name="_xlnm._FilterDatabase" localSheetId="2" hidden="1">Marzo!$O$128:$T$129</definedName>
    <definedName name="Centros_HIM">[1]Datos!$C$3:$C$11</definedName>
    <definedName name="FactorDesvent">[2]Hoja2!$C$3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" i="13" l="1"/>
  <c r="AD45" i="13" l="1"/>
  <c r="AE45" i="13"/>
  <c r="AF45" i="13"/>
  <c r="AC42" i="13"/>
  <c r="AB42" i="13"/>
  <c r="AA42" i="13"/>
  <c r="Z42" i="13"/>
  <c r="Y42" i="13"/>
  <c r="X42" i="13"/>
  <c r="W42" i="13"/>
  <c r="V42" i="13"/>
  <c r="U42" i="13"/>
  <c r="T42" i="13"/>
  <c r="S42" i="13"/>
  <c r="R42" i="13"/>
  <c r="Q42" i="13"/>
  <c r="P42" i="13"/>
  <c r="O42" i="13"/>
  <c r="N42" i="13"/>
  <c r="M42" i="13"/>
  <c r="L42" i="13"/>
  <c r="K42" i="13"/>
  <c r="J42" i="13"/>
  <c r="I42" i="13"/>
  <c r="H42" i="13"/>
  <c r="G42" i="13"/>
  <c r="F42" i="13"/>
  <c r="E42" i="13"/>
  <c r="AD42" i="13" s="1"/>
  <c r="D42" i="13"/>
  <c r="C42" i="13"/>
  <c r="B42" i="13"/>
  <c r="AF42" i="13" l="1"/>
  <c r="AE42" i="13"/>
  <c r="AG42" i="13"/>
  <c r="AC41" i="13"/>
  <c r="AB41" i="13"/>
  <c r="AA41" i="13"/>
  <c r="Z41" i="13"/>
  <c r="Y41" i="13"/>
  <c r="X41" i="13"/>
  <c r="W41" i="13"/>
  <c r="V41" i="13"/>
  <c r="U41" i="13"/>
  <c r="T41" i="13"/>
  <c r="S41" i="13"/>
  <c r="R41" i="13"/>
  <c r="Q41" i="13"/>
  <c r="P41" i="13"/>
  <c r="O41" i="13"/>
  <c r="N41" i="13"/>
  <c r="M41" i="13"/>
  <c r="L41" i="13"/>
  <c r="K41" i="13"/>
  <c r="J41" i="13"/>
  <c r="I41" i="13"/>
  <c r="H41" i="13"/>
  <c r="G41" i="13"/>
  <c r="F41" i="13"/>
  <c r="E41" i="13"/>
  <c r="D41" i="13"/>
  <c r="C41" i="13"/>
  <c r="B41" i="13"/>
  <c r="AF41" i="13" l="1"/>
  <c r="AD41" i="13"/>
  <c r="AE41" i="13"/>
  <c r="AG41" i="13"/>
  <c r="V75" i="13" l="1"/>
  <c r="B56" i="13" l="1"/>
  <c r="B55" i="13"/>
  <c r="B54" i="13"/>
  <c r="AC69" i="13"/>
  <c r="AB69" i="13"/>
  <c r="AA69" i="13"/>
  <c r="Z69" i="13"/>
  <c r="Y69" i="13"/>
  <c r="X69" i="13"/>
  <c r="W69" i="13"/>
  <c r="V69" i="13"/>
  <c r="U69" i="13"/>
  <c r="T69" i="13"/>
  <c r="S69" i="13"/>
  <c r="R69" i="13"/>
  <c r="Q69" i="13"/>
  <c r="P69" i="13"/>
  <c r="O69" i="13"/>
  <c r="N69" i="13"/>
  <c r="M69" i="13"/>
  <c r="L69" i="13"/>
  <c r="K69" i="13"/>
  <c r="J69" i="13"/>
  <c r="I69" i="13"/>
  <c r="H69" i="13"/>
  <c r="G69" i="13"/>
  <c r="F69" i="13"/>
  <c r="E69" i="13"/>
  <c r="D69" i="13"/>
  <c r="C69" i="13"/>
  <c r="B69" i="13"/>
  <c r="AC68" i="13"/>
  <c r="AB68" i="13"/>
  <c r="AA68" i="13"/>
  <c r="Z68" i="13"/>
  <c r="Y68" i="13"/>
  <c r="X68" i="13"/>
  <c r="W68" i="13"/>
  <c r="V68" i="13"/>
  <c r="U68" i="13"/>
  <c r="T68" i="13"/>
  <c r="S68" i="13"/>
  <c r="R68" i="13"/>
  <c r="Q68" i="13"/>
  <c r="P68" i="13"/>
  <c r="O68" i="13"/>
  <c r="N68" i="13"/>
  <c r="M68" i="13"/>
  <c r="L68" i="13"/>
  <c r="K68" i="13"/>
  <c r="J68" i="13"/>
  <c r="I68" i="13"/>
  <c r="H68" i="13"/>
  <c r="G68" i="13"/>
  <c r="F68" i="13"/>
  <c r="E68" i="13"/>
  <c r="D68" i="13"/>
  <c r="C68" i="13"/>
  <c r="B68" i="13"/>
  <c r="AC67" i="13"/>
  <c r="AB67" i="13"/>
  <c r="AA67" i="13"/>
  <c r="Z67" i="13"/>
  <c r="Y67" i="13"/>
  <c r="X67" i="13"/>
  <c r="W67" i="13"/>
  <c r="V67" i="13"/>
  <c r="U67" i="13"/>
  <c r="T67" i="13"/>
  <c r="S67" i="13"/>
  <c r="R67" i="13"/>
  <c r="Q67" i="13"/>
  <c r="P67" i="13"/>
  <c r="O67" i="13"/>
  <c r="N67" i="13"/>
  <c r="M67" i="13"/>
  <c r="L67" i="13"/>
  <c r="K67" i="13"/>
  <c r="J67" i="13"/>
  <c r="I67" i="13"/>
  <c r="H67" i="13"/>
  <c r="G67" i="13"/>
  <c r="F67" i="13"/>
  <c r="E67" i="13"/>
  <c r="D67" i="13"/>
  <c r="C67" i="13"/>
  <c r="B67" i="13"/>
  <c r="AD68" i="13" l="1"/>
  <c r="AE68" i="13"/>
  <c r="AF68" i="13"/>
  <c r="AF67" i="13"/>
  <c r="AD67" i="13"/>
  <c r="AE67" i="13"/>
  <c r="AD69" i="13"/>
  <c r="AE69" i="13"/>
  <c r="AF69" i="13"/>
  <c r="B53" i="13"/>
  <c r="B66" i="13"/>
  <c r="AG69" i="13"/>
  <c r="AG68" i="13"/>
  <c r="AG67" i="13"/>
  <c r="AC80" i="13"/>
  <c r="AB80" i="13"/>
  <c r="AA80" i="13"/>
  <c r="Z80" i="13"/>
  <c r="Y80" i="13"/>
  <c r="X80" i="13"/>
  <c r="W80" i="13"/>
  <c r="V80" i="13"/>
  <c r="U80" i="13"/>
  <c r="T80" i="13"/>
  <c r="S80" i="13"/>
  <c r="R80" i="13"/>
  <c r="Q80" i="13"/>
  <c r="P80" i="13"/>
  <c r="O80" i="13"/>
  <c r="N80" i="13"/>
  <c r="M80" i="13"/>
  <c r="L80" i="13"/>
  <c r="K80" i="13"/>
  <c r="J80" i="13"/>
  <c r="I80" i="13"/>
  <c r="H80" i="13"/>
  <c r="G80" i="13"/>
  <c r="F80" i="13"/>
  <c r="E80" i="13"/>
  <c r="D80" i="13"/>
  <c r="C80" i="13"/>
  <c r="B80" i="13"/>
  <c r="AC79" i="13"/>
  <c r="AB79" i="13"/>
  <c r="AA79" i="13"/>
  <c r="Z79" i="13"/>
  <c r="Y79" i="13"/>
  <c r="X79" i="13"/>
  <c r="W79" i="13"/>
  <c r="V79" i="13"/>
  <c r="U79" i="13"/>
  <c r="T79" i="13"/>
  <c r="S79" i="13"/>
  <c r="R79" i="13"/>
  <c r="Q79" i="13"/>
  <c r="P79" i="13"/>
  <c r="O79" i="13"/>
  <c r="N79" i="13"/>
  <c r="M79" i="13"/>
  <c r="L79" i="13"/>
  <c r="K79" i="13"/>
  <c r="J79" i="13"/>
  <c r="I79" i="13"/>
  <c r="H79" i="13"/>
  <c r="G79" i="13"/>
  <c r="F79" i="13"/>
  <c r="E79" i="13"/>
  <c r="D79" i="13"/>
  <c r="C79" i="13"/>
  <c r="B79" i="13"/>
  <c r="AC78" i="13"/>
  <c r="AB78" i="13"/>
  <c r="AA78" i="13"/>
  <c r="Z78" i="13"/>
  <c r="Y78" i="13"/>
  <c r="X78" i="13"/>
  <c r="W78" i="13"/>
  <c r="V78" i="13"/>
  <c r="U78" i="13"/>
  <c r="T78" i="13"/>
  <c r="S78" i="13"/>
  <c r="R78" i="13"/>
  <c r="Q78" i="13"/>
  <c r="P78" i="13"/>
  <c r="O78" i="13"/>
  <c r="N78" i="13"/>
  <c r="M78" i="13"/>
  <c r="L78" i="13"/>
  <c r="K78" i="13"/>
  <c r="J78" i="13"/>
  <c r="I78" i="13"/>
  <c r="H78" i="13"/>
  <c r="G78" i="13"/>
  <c r="F78" i="13"/>
  <c r="E78" i="13"/>
  <c r="D78" i="13"/>
  <c r="C78" i="13"/>
  <c r="B78" i="13"/>
  <c r="AC61" i="13"/>
  <c r="AB61" i="13"/>
  <c r="AA61" i="13"/>
  <c r="Z61" i="13"/>
  <c r="Y61" i="13"/>
  <c r="X61" i="13"/>
  <c r="W61" i="13"/>
  <c r="V61" i="13"/>
  <c r="U61" i="13"/>
  <c r="T61" i="13"/>
  <c r="S61" i="13"/>
  <c r="R61" i="13"/>
  <c r="Q61" i="13"/>
  <c r="P61" i="13"/>
  <c r="O61" i="13"/>
  <c r="N61" i="13"/>
  <c r="M61" i="13"/>
  <c r="L61" i="13"/>
  <c r="K61" i="13"/>
  <c r="J61" i="13"/>
  <c r="I61" i="13"/>
  <c r="H61" i="13"/>
  <c r="G61" i="13"/>
  <c r="F61" i="13"/>
  <c r="E61" i="13"/>
  <c r="D61" i="13"/>
  <c r="C61" i="13"/>
  <c r="B61" i="13"/>
  <c r="AC39" i="13"/>
  <c r="AB39" i="13"/>
  <c r="AA39" i="13"/>
  <c r="Z39" i="13"/>
  <c r="Y39" i="13"/>
  <c r="X39" i="13"/>
  <c r="W39" i="13"/>
  <c r="V39" i="13"/>
  <c r="U39" i="13"/>
  <c r="T39" i="13"/>
  <c r="S39" i="13"/>
  <c r="R39" i="13"/>
  <c r="Q39" i="13"/>
  <c r="P39" i="13"/>
  <c r="O39" i="13"/>
  <c r="N39" i="13"/>
  <c r="M39" i="13"/>
  <c r="L39" i="13"/>
  <c r="K39" i="13"/>
  <c r="J39" i="13"/>
  <c r="I39" i="13"/>
  <c r="H39" i="13"/>
  <c r="G39" i="13"/>
  <c r="F39" i="13"/>
  <c r="E39" i="13"/>
  <c r="D39" i="13"/>
  <c r="C39" i="13"/>
  <c r="B39" i="13"/>
  <c r="AC38" i="13"/>
  <c r="AB38" i="13"/>
  <c r="AA38" i="13"/>
  <c r="Z38" i="13"/>
  <c r="Y38" i="13"/>
  <c r="X38" i="13"/>
  <c r="W38" i="13"/>
  <c r="V38" i="13"/>
  <c r="U38" i="13"/>
  <c r="T38" i="13"/>
  <c r="S38" i="13"/>
  <c r="R38" i="13"/>
  <c r="Q38" i="13"/>
  <c r="P38" i="13"/>
  <c r="O38" i="13"/>
  <c r="N38" i="13"/>
  <c r="M38" i="13"/>
  <c r="L38" i="13"/>
  <c r="K38" i="13"/>
  <c r="J38" i="13"/>
  <c r="I38" i="13"/>
  <c r="H38" i="13"/>
  <c r="G38" i="13"/>
  <c r="F38" i="13"/>
  <c r="E38" i="13"/>
  <c r="D38" i="13"/>
  <c r="C38" i="13"/>
  <c r="B38" i="13"/>
  <c r="H23" i="9"/>
  <c r="I23" i="9"/>
  <c r="J23" i="9"/>
  <c r="K23" i="9"/>
  <c r="L23" i="9"/>
  <c r="M23" i="9"/>
  <c r="N23" i="9"/>
  <c r="O23" i="9"/>
  <c r="P23" i="9"/>
  <c r="Q23" i="9"/>
  <c r="R23" i="9"/>
  <c r="S23" i="9"/>
  <c r="T23" i="9"/>
  <c r="U23" i="9"/>
  <c r="V23" i="9"/>
  <c r="W23" i="9"/>
  <c r="X23" i="9"/>
  <c r="Y23" i="9"/>
  <c r="Z23" i="9"/>
  <c r="AA23" i="9"/>
  <c r="AB23" i="9"/>
  <c r="AC23" i="9"/>
  <c r="AD23" i="9"/>
  <c r="AE23" i="9"/>
  <c r="AF23" i="9"/>
  <c r="AG23" i="9"/>
  <c r="AH23" i="9"/>
  <c r="AI23" i="9"/>
  <c r="AJ23" i="9"/>
  <c r="AK23" i="9"/>
  <c r="AD38" i="13" l="1"/>
  <c r="AE38" i="13"/>
  <c r="AF38" i="13"/>
  <c r="AD39" i="13"/>
  <c r="AE39" i="13"/>
  <c r="AF39" i="13"/>
  <c r="AF61" i="13"/>
  <c r="AD61" i="13"/>
  <c r="AE61" i="13"/>
  <c r="AE78" i="13"/>
  <c r="AF78" i="13"/>
  <c r="AD78" i="13"/>
  <c r="AF79" i="13"/>
  <c r="AD79" i="13"/>
  <c r="AE79" i="13"/>
  <c r="AD80" i="13"/>
  <c r="AE80" i="13"/>
  <c r="AF80" i="13"/>
  <c r="Z77" i="13"/>
  <c r="B77" i="13"/>
  <c r="N77" i="13"/>
  <c r="V77" i="13"/>
  <c r="Q77" i="13"/>
  <c r="U77" i="13"/>
  <c r="Y77" i="13"/>
  <c r="AC77" i="13"/>
  <c r="AB77" i="13"/>
  <c r="F77" i="13"/>
  <c r="R77" i="13"/>
  <c r="AG80" i="13"/>
  <c r="I77" i="13"/>
  <c r="M77" i="13"/>
  <c r="E77" i="13"/>
  <c r="D77" i="13"/>
  <c r="H77" i="13"/>
  <c r="L77" i="13"/>
  <c r="P77" i="13"/>
  <c r="T77" i="13"/>
  <c r="X77" i="13"/>
  <c r="J77" i="13"/>
  <c r="C77" i="13"/>
  <c r="G77" i="13"/>
  <c r="K77" i="13"/>
  <c r="O77" i="13"/>
  <c r="S77" i="13"/>
  <c r="W77" i="13"/>
  <c r="AA77" i="13"/>
  <c r="AG78" i="13"/>
  <c r="AG79" i="13"/>
  <c r="AG61" i="13"/>
  <c r="AG39" i="13"/>
  <c r="AG38" i="13"/>
  <c r="B72" i="13"/>
  <c r="C72" i="13"/>
  <c r="D72" i="13"/>
  <c r="E72" i="13"/>
  <c r="F72" i="13"/>
  <c r="G72" i="13"/>
  <c r="H72" i="13"/>
  <c r="I72" i="13"/>
  <c r="J72" i="13"/>
  <c r="K72" i="13"/>
  <c r="L72" i="13"/>
  <c r="M72" i="13"/>
  <c r="N72" i="13"/>
  <c r="O72" i="13"/>
  <c r="P72" i="13"/>
  <c r="Q72" i="13"/>
  <c r="R72" i="13"/>
  <c r="S72" i="13"/>
  <c r="T72" i="13"/>
  <c r="U72" i="13"/>
  <c r="V72" i="13"/>
  <c r="W72" i="13"/>
  <c r="X72" i="13"/>
  <c r="Y72" i="13"/>
  <c r="Z72" i="13"/>
  <c r="AA72" i="13"/>
  <c r="AB72" i="13"/>
  <c r="AC72" i="13"/>
  <c r="H94" i="13"/>
  <c r="I94" i="13"/>
  <c r="AD72" i="13" l="1"/>
  <c r="AE72" i="13"/>
  <c r="AF72" i="13"/>
  <c r="AD77" i="13"/>
  <c r="AE77" i="13"/>
  <c r="AF77" i="13"/>
  <c r="AG77" i="13"/>
  <c r="AG72" i="13"/>
  <c r="AC84" i="13"/>
  <c r="AB84" i="13"/>
  <c r="AA84" i="13"/>
  <c r="Z84" i="13"/>
  <c r="Y84" i="13"/>
  <c r="X84" i="13"/>
  <c r="W84" i="13"/>
  <c r="V84" i="13"/>
  <c r="U84" i="13"/>
  <c r="T84" i="13"/>
  <c r="S84" i="13"/>
  <c r="R84" i="13"/>
  <c r="Q84" i="13"/>
  <c r="P84" i="13"/>
  <c r="O84" i="13"/>
  <c r="N84" i="13"/>
  <c r="M84" i="13"/>
  <c r="L84" i="13"/>
  <c r="K84" i="13"/>
  <c r="J84" i="13"/>
  <c r="I84" i="13"/>
  <c r="H84" i="13"/>
  <c r="G84" i="13"/>
  <c r="F84" i="13"/>
  <c r="E84" i="13"/>
  <c r="D84" i="13"/>
  <c r="C84" i="13"/>
  <c r="B84" i="13"/>
  <c r="AC120" i="13"/>
  <c r="AB120" i="13"/>
  <c r="AA120" i="13"/>
  <c r="Z120" i="13"/>
  <c r="Y120" i="13"/>
  <c r="X120" i="13"/>
  <c r="W120" i="13"/>
  <c r="V120" i="13"/>
  <c r="U120" i="13"/>
  <c r="T120" i="13"/>
  <c r="S120" i="13"/>
  <c r="R120" i="13"/>
  <c r="Q120" i="13"/>
  <c r="P120" i="13"/>
  <c r="O120" i="13"/>
  <c r="N120" i="13"/>
  <c r="M120" i="13"/>
  <c r="L120" i="13"/>
  <c r="K120" i="13"/>
  <c r="J120" i="13"/>
  <c r="I120" i="13"/>
  <c r="H120" i="13"/>
  <c r="G120" i="13"/>
  <c r="F120" i="13"/>
  <c r="E120" i="13"/>
  <c r="D120" i="13"/>
  <c r="C120" i="13"/>
  <c r="B120" i="13"/>
  <c r="AD120" i="13" l="1"/>
  <c r="AE120" i="13"/>
  <c r="AF120" i="13"/>
  <c r="AE84" i="13"/>
  <c r="AF84" i="13"/>
  <c r="AD84" i="13"/>
  <c r="AG84" i="13"/>
  <c r="AG120" i="13"/>
  <c r="B62" i="13"/>
  <c r="C62" i="13"/>
  <c r="D62" i="13"/>
  <c r="E62" i="13"/>
  <c r="F62" i="13"/>
  <c r="G62" i="13"/>
  <c r="H62" i="13"/>
  <c r="I62" i="13"/>
  <c r="J62" i="13"/>
  <c r="K62" i="13"/>
  <c r="L62" i="13"/>
  <c r="M62" i="13"/>
  <c r="N62" i="13"/>
  <c r="O62" i="13"/>
  <c r="P62" i="13"/>
  <c r="Q62" i="13"/>
  <c r="R62" i="13"/>
  <c r="S62" i="13"/>
  <c r="T62" i="13"/>
  <c r="U62" i="13"/>
  <c r="V62" i="13"/>
  <c r="W62" i="13"/>
  <c r="X62" i="13"/>
  <c r="Y62" i="13"/>
  <c r="Z62" i="13"/>
  <c r="AA62" i="13"/>
  <c r="AB62" i="13"/>
  <c r="AC62" i="13"/>
  <c r="C53" i="13"/>
  <c r="D53" i="13"/>
  <c r="E53" i="13"/>
  <c r="F53" i="13"/>
  <c r="G53" i="13"/>
  <c r="H53" i="13"/>
  <c r="I53" i="13"/>
  <c r="J53" i="13"/>
  <c r="K53" i="13"/>
  <c r="L53" i="13"/>
  <c r="M53" i="13"/>
  <c r="N53" i="13"/>
  <c r="O53" i="13"/>
  <c r="P53" i="13"/>
  <c r="Q53" i="13"/>
  <c r="R53" i="13"/>
  <c r="S53" i="13"/>
  <c r="T53" i="13"/>
  <c r="U53" i="13"/>
  <c r="V53" i="13"/>
  <c r="W53" i="13"/>
  <c r="X53" i="13"/>
  <c r="Y53" i="13"/>
  <c r="Z53" i="13"/>
  <c r="AA53" i="13"/>
  <c r="AB53" i="13"/>
  <c r="AC53" i="13"/>
  <c r="B88" i="13"/>
  <c r="C88" i="13"/>
  <c r="D88" i="13"/>
  <c r="E88" i="13"/>
  <c r="F88" i="13"/>
  <c r="G88" i="13"/>
  <c r="H88" i="13"/>
  <c r="I88" i="13"/>
  <c r="J88" i="13"/>
  <c r="K88" i="13"/>
  <c r="L88" i="13"/>
  <c r="M88" i="13"/>
  <c r="N88" i="13"/>
  <c r="O88" i="13"/>
  <c r="P88" i="13"/>
  <c r="Q88" i="13"/>
  <c r="R88" i="13"/>
  <c r="S88" i="13"/>
  <c r="T88" i="13"/>
  <c r="U88" i="13"/>
  <c r="V88" i="13"/>
  <c r="W88" i="13"/>
  <c r="X88" i="13"/>
  <c r="Y88" i="13"/>
  <c r="Z88" i="13"/>
  <c r="AA88" i="13"/>
  <c r="AB88" i="13"/>
  <c r="AC88" i="13"/>
  <c r="B86" i="13"/>
  <c r="C86" i="13"/>
  <c r="D86" i="13"/>
  <c r="E86" i="13"/>
  <c r="F86" i="13"/>
  <c r="G86" i="13"/>
  <c r="B87" i="13"/>
  <c r="C87" i="13"/>
  <c r="D87" i="13"/>
  <c r="E87" i="13"/>
  <c r="F87" i="13"/>
  <c r="G87" i="13"/>
  <c r="H87" i="13"/>
  <c r="I87" i="13"/>
  <c r="J87" i="13"/>
  <c r="K87" i="13"/>
  <c r="L87" i="13"/>
  <c r="M87" i="13"/>
  <c r="N87" i="13"/>
  <c r="O87" i="13"/>
  <c r="P87" i="13"/>
  <c r="Q87" i="13"/>
  <c r="R87" i="13"/>
  <c r="S87" i="13"/>
  <c r="T87" i="13"/>
  <c r="U87" i="13"/>
  <c r="V87" i="13"/>
  <c r="W87" i="13"/>
  <c r="X87" i="13"/>
  <c r="Y87" i="13"/>
  <c r="Z87" i="13"/>
  <c r="AA87" i="13"/>
  <c r="AB87" i="13"/>
  <c r="AC87" i="13"/>
  <c r="B89" i="13"/>
  <c r="C89" i="13"/>
  <c r="D89" i="13"/>
  <c r="E89" i="13"/>
  <c r="F89" i="13"/>
  <c r="G89" i="13"/>
  <c r="H89" i="13"/>
  <c r="I89" i="13"/>
  <c r="J89" i="13"/>
  <c r="K89" i="13"/>
  <c r="L89" i="13"/>
  <c r="M89" i="13"/>
  <c r="N89" i="13"/>
  <c r="O89" i="13"/>
  <c r="P89" i="13"/>
  <c r="Q89" i="13"/>
  <c r="R89" i="13"/>
  <c r="S89" i="13"/>
  <c r="T89" i="13"/>
  <c r="U89" i="13"/>
  <c r="V89" i="13"/>
  <c r="W89" i="13"/>
  <c r="X89" i="13"/>
  <c r="Y89" i="13"/>
  <c r="Z89" i="13"/>
  <c r="AA89" i="13"/>
  <c r="AB89" i="13"/>
  <c r="AC89" i="13"/>
  <c r="H86" i="13"/>
  <c r="I86" i="13"/>
  <c r="J86" i="13"/>
  <c r="K86" i="13"/>
  <c r="L86" i="13"/>
  <c r="M86" i="13"/>
  <c r="N86" i="13"/>
  <c r="O86" i="13"/>
  <c r="P86" i="13"/>
  <c r="Q86" i="13"/>
  <c r="R86" i="13"/>
  <c r="S86" i="13"/>
  <c r="T86" i="13"/>
  <c r="U86" i="13"/>
  <c r="V86" i="13"/>
  <c r="W86" i="13"/>
  <c r="X86" i="13"/>
  <c r="Y86" i="13"/>
  <c r="Z86" i="13"/>
  <c r="AA86" i="13"/>
  <c r="AB86" i="13"/>
  <c r="AC86" i="13"/>
  <c r="AJ3" i="15"/>
  <c r="AD62" i="13" l="1"/>
  <c r="AE62" i="13"/>
  <c r="AF62" i="13"/>
  <c r="AF86" i="13"/>
  <c r="AD86" i="13"/>
  <c r="AE86" i="13"/>
  <c r="AD88" i="13"/>
  <c r="AE88" i="13"/>
  <c r="AF88" i="13"/>
  <c r="AF53" i="13"/>
  <c r="AD53" i="13"/>
  <c r="AE53" i="13"/>
  <c r="AE89" i="13"/>
  <c r="AF89" i="13"/>
  <c r="AD89" i="13"/>
  <c r="AD87" i="13"/>
  <c r="AE87" i="13"/>
  <c r="AF87" i="13"/>
  <c r="AG62" i="13"/>
  <c r="AG53" i="13"/>
  <c r="AG87" i="13"/>
  <c r="AG88" i="13"/>
  <c r="AG89" i="13"/>
  <c r="AG86" i="13"/>
  <c r="D2" i="15"/>
  <c r="M21" i="9"/>
  <c r="M24" i="9"/>
  <c r="M25" i="9"/>
  <c r="U25" i="9"/>
  <c r="U24" i="9"/>
  <c r="U26" i="9" l="1"/>
  <c r="M26" i="9"/>
  <c r="N24" i="9"/>
  <c r="N25" i="9"/>
  <c r="AJ25" i="15"/>
  <c r="AH2" i="15"/>
  <c r="B13" i="13" l="1"/>
  <c r="C13" i="13"/>
  <c r="D13" i="13"/>
  <c r="E13" i="13"/>
  <c r="F13" i="13"/>
  <c r="G13" i="13"/>
  <c r="H13" i="13"/>
  <c r="I13" i="13"/>
  <c r="J13" i="13"/>
  <c r="K13" i="13"/>
  <c r="L13" i="13"/>
  <c r="M13" i="13"/>
  <c r="N13" i="13"/>
  <c r="O13" i="13"/>
  <c r="P13" i="13"/>
  <c r="Q13" i="13"/>
  <c r="R13" i="13"/>
  <c r="S13" i="13"/>
  <c r="T13" i="13"/>
  <c r="U13" i="13"/>
  <c r="V13" i="13"/>
  <c r="W13" i="13"/>
  <c r="X13" i="13"/>
  <c r="Y13" i="13"/>
  <c r="B14" i="13"/>
  <c r="C14" i="13"/>
  <c r="D14" i="13"/>
  <c r="E14" i="13"/>
  <c r="F14" i="13"/>
  <c r="G14" i="13"/>
  <c r="H14" i="13"/>
  <c r="I14" i="13"/>
  <c r="J14" i="13"/>
  <c r="K14" i="13"/>
  <c r="L14" i="13"/>
  <c r="M14" i="13"/>
  <c r="N14" i="13"/>
  <c r="O14" i="13"/>
  <c r="P14" i="13"/>
  <c r="Q14" i="13"/>
  <c r="R14" i="13"/>
  <c r="S14" i="13"/>
  <c r="T14" i="13"/>
  <c r="U14" i="13"/>
  <c r="V14" i="13"/>
  <c r="W14" i="13"/>
  <c r="X14" i="13"/>
  <c r="Y14" i="13"/>
  <c r="B16" i="13"/>
  <c r="C16" i="13"/>
  <c r="D16" i="13"/>
  <c r="E16" i="13"/>
  <c r="F16" i="13"/>
  <c r="G16" i="13"/>
  <c r="H16" i="13"/>
  <c r="I16" i="13"/>
  <c r="J16" i="13"/>
  <c r="K16" i="13"/>
  <c r="L16" i="13"/>
  <c r="M16" i="13"/>
  <c r="N16" i="13"/>
  <c r="O16" i="13"/>
  <c r="P16" i="13"/>
  <c r="Q16" i="13"/>
  <c r="R16" i="13"/>
  <c r="S16" i="13"/>
  <c r="T16" i="13"/>
  <c r="U16" i="13"/>
  <c r="V16" i="13"/>
  <c r="W16" i="13"/>
  <c r="X16" i="13"/>
  <c r="Y16" i="13"/>
  <c r="B17" i="13"/>
  <c r="C17" i="13"/>
  <c r="D17" i="13"/>
  <c r="E17" i="13"/>
  <c r="F17" i="13"/>
  <c r="G17" i="13"/>
  <c r="H17" i="13"/>
  <c r="I17" i="13"/>
  <c r="J17" i="13"/>
  <c r="K17" i="13"/>
  <c r="L17" i="13"/>
  <c r="M17" i="13"/>
  <c r="N17" i="13"/>
  <c r="O17" i="13"/>
  <c r="P17" i="13"/>
  <c r="Q17" i="13"/>
  <c r="R17" i="13"/>
  <c r="S17" i="13"/>
  <c r="T17" i="13"/>
  <c r="U17" i="13"/>
  <c r="V17" i="13"/>
  <c r="W17" i="13"/>
  <c r="X17" i="13"/>
  <c r="Y17" i="13"/>
  <c r="B18" i="13"/>
  <c r="C18" i="13"/>
  <c r="D18" i="13"/>
  <c r="E18" i="13"/>
  <c r="F18" i="13"/>
  <c r="G18" i="13"/>
  <c r="H18" i="13"/>
  <c r="I18" i="13"/>
  <c r="J18" i="13"/>
  <c r="K18" i="13"/>
  <c r="L18" i="13"/>
  <c r="M18" i="13"/>
  <c r="N18" i="13"/>
  <c r="O18" i="13"/>
  <c r="P18" i="13"/>
  <c r="Q18" i="13"/>
  <c r="R18" i="13"/>
  <c r="S18" i="13"/>
  <c r="T18" i="13"/>
  <c r="U18" i="13"/>
  <c r="V18" i="13"/>
  <c r="W18" i="13"/>
  <c r="X18" i="13"/>
  <c r="Y18" i="13"/>
  <c r="B19" i="13"/>
  <c r="C19" i="13"/>
  <c r="D19" i="13"/>
  <c r="E19" i="13"/>
  <c r="F19" i="13"/>
  <c r="G19" i="13"/>
  <c r="H19" i="13"/>
  <c r="I19" i="13"/>
  <c r="J19" i="13"/>
  <c r="K19" i="13"/>
  <c r="L19" i="13"/>
  <c r="M19" i="13"/>
  <c r="N19" i="13"/>
  <c r="O19" i="13"/>
  <c r="P19" i="13"/>
  <c r="Q19" i="13"/>
  <c r="R19" i="13"/>
  <c r="S19" i="13"/>
  <c r="T19" i="13"/>
  <c r="U19" i="13"/>
  <c r="V19" i="13"/>
  <c r="W19" i="13"/>
  <c r="X19" i="13"/>
  <c r="Y19" i="13"/>
  <c r="B20" i="13"/>
  <c r="C20" i="13"/>
  <c r="D20" i="13"/>
  <c r="E20" i="13"/>
  <c r="F20" i="13"/>
  <c r="G20" i="13"/>
  <c r="H20" i="13"/>
  <c r="I20" i="13"/>
  <c r="J20" i="13"/>
  <c r="K20" i="13"/>
  <c r="L20" i="13"/>
  <c r="M20" i="13"/>
  <c r="N20" i="13"/>
  <c r="O20" i="13"/>
  <c r="P20" i="13"/>
  <c r="Q20" i="13"/>
  <c r="R20" i="13"/>
  <c r="S20" i="13"/>
  <c r="T20" i="13"/>
  <c r="U20" i="13"/>
  <c r="V20" i="13"/>
  <c r="W20" i="13"/>
  <c r="X20" i="13"/>
  <c r="Y20" i="13"/>
  <c r="B21" i="13"/>
  <c r="C21" i="13"/>
  <c r="D21" i="13"/>
  <c r="E21" i="13"/>
  <c r="F21" i="13"/>
  <c r="G21" i="13"/>
  <c r="H21" i="13"/>
  <c r="I21" i="13"/>
  <c r="J21" i="13"/>
  <c r="K21" i="13"/>
  <c r="L21" i="13"/>
  <c r="M21" i="13"/>
  <c r="N21" i="13"/>
  <c r="O21" i="13"/>
  <c r="P21" i="13"/>
  <c r="Q21" i="13"/>
  <c r="R21" i="13"/>
  <c r="S21" i="13"/>
  <c r="T21" i="13"/>
  <c r="U21" i="13"/>
  <c r="V21" i="13"/>
  <c r="W21" i="13"/>
  <c r="X21" i="13"/>
  <c r="Y21" i="13"/>
  <c r="B22" i="13"/>
  <c r="C22" i="13"/>
  <c r="D22" i="13"/>
  <c r="E22" i="13"/>
  <c r="F22" i="13"/>
  <c r="G22" i="13"/>
  <c r="H22" i="13"/>
  <c r="I22" i="13"/>
  <c r="J22" i="13"/>
  <c r="K22" i="13"/>
  <c r="L22" i="13"/>
  <c r="M22" i="13"/>
  <c r="N22" i="13"/>
  <c r="O22" i="13"/>
  <c r="P22" i="13"/>
  <c r="Q22" i="13"/>
  <c r="R22" i="13"/>
  <c r="S22" i="13"/>
  <c r="T22" i="13"/>
  <c r="U22" i="13"/>
  <c r="V22" i="13"/>
  <c r="W22" i="13"/>
  <c r="X22" i="13"/>
  <c r="Y22" i="13"/>
  <c r="B23" i="13"/>
  <c r="C23" i="13"/>
  <c r="D23" i="13"/>
  <c r="E23" i="13"/>
  <c r="F23" i="13"/>
  <c r="G23" i="13"/>
  <c r="H23" i="13"/>
  <c r="I23" i="13"/>
  <c r="J23" i="13"/>
  <c r="K23" i="13"/>
  <c r="L23" i="13"/>
  <c r="M23" i="13"/>
  <c r="N23" i="13"/>
  <c r="O23" i="13"/>
  <c r="P23" i="13"/>
  <c r="Q23" i="13"/>
  <c r="R23" i="13"/>
  <c r="S23" i="13"/>
  <c r="T23" i="13"/>
  <c r="U23" i="13"/>
  <c r="V23" i="13"/>
  <c r="W23" i="13"/>
  <c r="X23" i="13"/>
  <c r="Y23" i="13"/>
  <c r="B24" i="13"/>
  <c r="C24" i="13"/>
  <c r="D24" i="13"/>
  <c r="E24" i="13"/>
  <c r="F24" i="13"/>
  <c r="G24" i="13"/>
  <c r="H24" i="13"/>
  <c r="I24" i="13"/>
  <c r="J24" i="13"/>
  <c r="K24" i="13"/>
  <c r="L24" i="13"/>
  <c r="M24" i="13"/>
  <c r="N24" i="13"/>
  <c r="O24" i="13"/>
  <c r="P24" i="13"/>
  <c r="Q24" i="13"/>
  <c r="R24" i="13"/>
  <c r="S24" i="13"/>
  <c r="T24" i="13"/>
  <c r="U24" i="13"/>
  <c r="V24" i="13"/>
  <c r="W24" i="13"/>
  <c r="X24" i="13"/>
  <c r="Y24" i="13"/>
  <c r="B25" i="13"/>
  <c r="C25" i="13"/>
  <c r="D25" i="13"/>
  <c r="E25" i="13"/>
  <c r="F25" i="13"/>
  <c r="G25" i="13"/>
  <c r="H25" i="13"/>
  <c r="I25" i="13"/>
  <c r="J25" i="13"/>
  <c r="K25" i="13"/>
  <c r="L25" i="13"/>
  <c r="M25" i="13"/>
  <c r="N25" i="13"/>
  <c r="O25" i="13"/>
  <c r="P25" i="13"/>
  <c r="Q25" i="13"/>
  <c r="R25" i="13"/>
  <c r="S25" i="13"/>
  <c r="T25" i="13"/>
  <c r="U25" i="13"/>
  <c r="V25" i="13"/>
  <c r="W25" i="13"/>
  <c r="X25" i="13"/>
  <c r="Y25" i="13"/>
  <c r="B26" i="13"/>
  <c r="C26" i="13"/>
  <c r="D26" i="13"/>
  <c r="E26" i="13"/>
  <c r="F26" i="13"/>
  <c r="G26" i="13"/>
  <c r="H26" i="13"/>
  <c r="I26" i="13"/>
  <c r="J26" i="13"/>
  <c r="K26" i="13"/>
  <c r="L26" i="13"/>
  <c r="M26" i="13"/>
  <c r="N26" i="13"/>
  <c r="O26" i="13"/>
  <c r="P26" i="13"/>
  <c r="Q26" i="13"/>
  <c r="R26" i="13"/>
  <c r="S26" i="13"/>
  <c r="T26" i="13"/>
  <c r="U26" i="13"/>
  <c r="V26" i="13"/>
  <c r="W26" i="13"/>
  <c r="X26" i="13"/>
  <c r="Y26" i="13"/>
  <c r="B27" i="13"/>
  <c r="C27" i="13"/>
  <c r="D27" i="13"/>
  <c r="E27" i="13"/>
  <c r="F27" i="13"/>
  <c r="G27" i="13"/>
  <c r="H27" i="13"/>
  <c r="I27" i="13"/>
  <c r="J27" i="13"/>
  <c r="K27" i="13"/>
  <c r="L27" i="13"/>
  <c r="M27" i="13"/>
  <c r="N27" i="13"/>
  <c r="O27" i="13"/>
  <c r="P27" i="13"/>
  <c r="Q27" i="13"/>
  <c r="R27" i="13"/>
  <c r="S27" i="13"/>
  <c r="T27" i="13"/>
  <c r="U27" i="13"/>
  <c r="V27" i="13"/>
  <c r="W27" i="13"/>
  <c r="X27" i="13"/>
  <c r="Y27" i="13"/>
  <c r="B28" i="13"/>
  <c r="C28" i="13"/>
  <c r="D28" i="13"/>
  <c r="E28" i="13"/>
  <c r="F28" i="13"/>
  <c r="G28" i="13"/>
  <c r="H28" i="13"/>
  <c r="I28" i="13"/>
  <c r="J28" i="13"/>
  <c r="K28" i="13"/>
  <c r="L28" i="13"/>
  <c r="M28" i="13"/>
  <c r="N28" i="13"/>
  <c r="O28" i="13"/>
  <c r="P28" i="13"/>
  <c r="Q28" i="13"/>
  <c r="R28" i="13"/>
  <c r="S28" i="13"/>
  <c r="T28" i="13"/>
  <c r="U28" i="13"/>
  <c r="V28" i="13"/>
  <c r="W28" i="13"/>
  <c r="X28" i="13"/>
  <c r="Y28" i="13"/>
  <c r="B29" i="13"/>
  <c r="C29" i="13"/>
  <c r="D29" i="13"/>
  <c r="E29" i="13"/>
  <c r="F29" i="13"/>
  <c r="G29" i="13"/>
  <c r="H29" i="13"/>
  <c r="I29" i="13"/>
  <c r="J29" i="13"/>
  <c r="K29" i="13"/>
  <c r="L29" i="13"/>
  <c r="M29" i="13"/>
  <c r="N29" i="13"/>
  <c r="O29" i="13"/>
  <c r="P29" i="13"/>
  <c r="Q29" i="13"/>
  <c r="R29" i="13"/>
  <c r="S29" i="13"/>
  <c r="T29" i="13"/>
  <c r="U29" i="13"/>
  <c r="V29" i="13"/>
  <c r="W29" i="13"/>
  <c r="X29" i="13"/>
  <c r="Y29" i="13"/>
  <c r="B30" i="13"/>
  <c r="C30" i="13"/>
  <c r="D30" i="13"/>
  <c r="E30" i="13"/>
  <c r="F30" i="13"/>
  <c r="G30" i="13"/>
  <c r="H30" i="13"/>
  <c r="I30" i="13"/>
  <c r="J30" i="13"/>
  <c r="K30" i="13"/>
  <c r="L30" i="13"/>
  <c r="M30" i="13"/>
  <c r="N30" i="13"/>
  <c r="O30" i="13"/>
  <c r="P30" i="13"/>
  <c r="Q30" i="13"/>
  <c r="R30" i="13"/>
  <c r="S30" i="13"/>
  <c r="T30" i="13"/>
  <c r="U30" i="13"/>
  <c r="V30" i="13"/>
  <c r="W30" i="13"/>
  <c r="X30" i="13"/>
  <c r="Y30" i="13"/>
  <c r="B31" i="13"/>
  <c r="C31" i="13"/>
  <c r="D31" i="13"/>
  <c r="E31" i="13"/>
  <c r="F31" i="13"/>
  <c r="G31" i="13"/>
  <c r="H31" i="13"/>
  <c r="I31" i="13"/>
  <c r="J31" i="13"/>
  <c r="K31" i="13"/>
  <c r="L31" i="13"/>
  <c r="M31" i="13"/>
  <c r="N31" i="13"/>
  <c r="O31" i="13"/>
  <c r="P31" i="13"/>
  <c r="Q31" i="13"/>
  <c r="R31" i="13"/>
  <c r="S31" i="13"/>
  <c r="T31" i="13"/>
  <c r="U31" i="13"/>
  <c r="V31" i="13"/>
  <c r="W31" i="13"/>
  <c r="X31" i="13"/>
  <c r="Y31" i="13"/>
  <c r="B32" i="13"/>
  <c r="C32" i="13"/>
  <c r="D32" i="13"/>
  <c r="E32" i="13"/>
  <c r="F32" i="13"/>
  <c r="G32" i="13"/>
  <c r="H32" i="13"/>
  <c r="I32" i="13"/>
  <c r="J32" i="13"/>
  <c r="K32" i="13"/>
  <c r="L32" i="13"/>
  <c r="M32" i="13"/>
  <c r="N32" i="13"/>
  <c r="O32" i="13"/>
  <c r="P32" i="13"/>
  <c r="Q32" i="13"/>
  <c r="R32" i="13"/>
  <c r="S32" i="13"/>
  <c r="T32" i="13"/>
  <c r="U32" i="13"/>
  <c r="V32" i="13"/>
  <c r="W32" i="13"/>
  <c r="X32" i="13"/>
  <c r="Y32" i="13"/>
  <c r="B33" i="13"/>
  <c r="C33" i="13"/>
  <c r="D33" i="13"/>
  <c r="E33" i="13"/>
  <c r="F33" i="13"/>
  <c r="G33" i="13"/>
  <c r="H33" i="13"/>
  <c r="I33" i="13"/>
  <c r="J33" i="13"/>
  <c r="K33" i="13"/>
  <c r="L33" i="13"/>
  <c r="M33" i="13"/>
  <c r="N33" i="13"/>
  <c r="O33" i="13"/>
  <c r="P33" i="13"/>
  <c r="Q33" i="13"/>
  <c r="R33" i="13"/>
  <c r="S33" i="13"/>
  <c r="T33" i="13"/>
  <c r="U33" i="13"/>
  <c r="V33" i="13"/>
  <c r="W33" i="13"/>
  <c r="X33" i="13"/>
  <c r="Y33" i="13"/>
  <c r="B34" i="13"/>
  <c r="C34" i="13"/>
  <c r="D34" i="13"/>
  <c r="E34" i="13"/>
  <c r="F34" i="13"/>
  <c r="G34" i="13"/>
  <c r="H34" i="13"/>
  <c r="I34" i="13"/>
  <c r="J34" i="13"/>
  <c r="K34" i="13"/>
  <c r="L34" i="13"/>
  <c r="M34" i="13"/>
  <c r="N34" i="13"/>
  <c r="O34" i="13"/>
  <c r="P34" i="13"/>
  <c r="Q34" i="13"/>
  <c r="R34" i="13"/>
  <c r="S34" i="13"/>
  <c r="T34" i="13"/>
  <c r="U34" i="13"/>
  <c r="V34" i="13"/>
  <c r="W34" i="13"/>
  <c r="X34" i="13"/>
  <c r="Y34" i="13"/>
  <c r="B35" i="13"/>
  <c r="C35" i="13"/>
  <c r="D35" i="13"/>
  <c r="E35" i="13"/>
  <c r="F35" i="13"/>
  <c r="G35" i="13"/>
  <c r="H35" i="13"/>
  <c r="I35" i="13"/>
  <c r="J35" i="13"/>
  <c r="K35" i="13"/>
  <c r="L35" i="13"/>
  <c r="M35" i="13"/>
  <c r="N35" i="13"/>
  <c r="O35" i="13"/>
  <c r="P35" i="13"/>
  <c r="Q35" i="13"/>
  <c r="R35" i="13"/>
  <c r="S35" i="13"/>
  <c r="T35" i="13"/>
  <c r="U35" i="13"/>
  <c r="V35" i="13"/>
  <c r="W35" i="13"/>
  <c r="X35" i="13"/>
  <c r="Y35" i="13"/>
  <c r="B36" i="13"/>
  <c r="C36" i="13"/>
  <c r="D36" i="13"/>
  <c r="E36" i="13"/>
  <c r="F36" i="13"/>
  <c r="G36" i="13"/>
  <c r="H36" i="13"/>
  <c r="I36" i="13"/>
  <c r="J36" i="13"/>
  <c r="K36" i="13"/>
  <c r="L36" i="13"/>
  <c r="M36" i="13"/>
  <c r="N36" i="13"/>
  <c r="O36" i="13"/>
  <c r="P36" i="13"/>
  <c r="Q36" i="13"/>
  <c r="R36" i="13"/>
  <c r="S36" i="13"/>
  <c r="T36" i="13"/>
  <c r="U36" i="13"/>
  <c r="V36" i="13"/>
  <c r="W36" i="13"/>
  <c r="X36" i="13"/>
  <c r="Y36" i="13"/>
  <c r="B37" i="13"/>
  <c r="C37" i="13"/>
  <c r="D37" i="13"/>
  <c r="E37" i="13"/>
  <c r="F37" i="13"/>
  <c r="G37" i="13"/>
  <c r="H37" i="13"/>
  <c r="I37" i="13"/>
  <c r="J37" i="13"/>
  <c r="K37" i="13"/>
  <c r="L37" i="13"/>
  <c r="M37" i="13"/>
  <c r="N37" i="13"/>
  <c r="O37" i="13"/>
  <c r="P37" i="13"/>
  <c r="Q37" i="13"/>
  <c r="R37" i="13"/>
  <c r="S37" i="13"/>
  <c r="T37" i="13"/>
  <c r="U37" i="13"/>
  <c r="V37" i="13"/>
  <c r="W37" i="13"/>
  <c r="X37" i="13"/>
  <c r="Y37" i="13"/>
  <c r="B40" i="13"/>
  <c r="C40" i="13"/>
  <c r="D40" i="13"/>
  <c r="E40" i="13"/>
  <c r="F40" i="13"/>
  <c r="G40" i="13"/>
  <c r="H40" i="13"/>
  <c r="I40" i="13"/>
  <c r="J40" i="13"/>
  <c r="K40" i="13"/>
  <c r="L40" i="13"/>
  <c r="M40" i="13"/>
  <c r="N40" i="13"/>
  <c r="O40" i="13"/>
  <c r="P40" i="13"/>
  <c r="Q40" i="13"/>
  <c r="R40" i="13"/>
  <c r="S40" i="13"/>
  <c r="T40" i="13"/>
  <c r="U40" i="13"/>
  <c r="V40" i="13"/>
  <c r="W40" i="13"/>
  <c r="X40" i="13"/>
  <c r="Y40" i="13"/>
  <c r="B43" i="13"/>
  <c r="C43" i="13"/>
  <c r="D43" i="13"/>
  <c r="E43" i="13"/>
  <c r="F43" i="13"/>
  <c r="G43" i="13"/>
  <c r="H43" i="13"/>
  <c r="I43" i="13"/>
  <c r="J43" i="13"/>
  <c r="K43" i="13"/>
  <c r="L43" i="13"/>
  <c r="M43" i="13"/>
  <c r="N43" i="13"/>
  <c r="O43" i="13"/>
  <c r="P43" i="13"/>
  <c r="Q43" i="13"/>
  <c r="R43" i="13"/>
  <c r="S43" i="13"/>
  <c r="T43" i="13"/>
  <c r="U43" i="13"/>
  <c r="V43" i="13"/>
  <c r="W43" i="13"/>
  <c r="X43" i="13"/>
  <c r="Y43" i="13"/>
  <c r="B44" i="13"/>
  <c r="C44" i="13"/>
  <c r="D44" i="13"/>
  <c r="E44" i="13"/>
  <c r="F44" i="13"/>
  <c r="G44" i="13"/>
  <c r="H44" i="13"/>
  <c r="I44" i="13"/>
  <c r="J44" i="13"/>
  <c r="K44" i="13"/>
  <c r="L44" i="13"/>
  <c r="M44" i="13"/>
  <c r="N44" i="13"/>
  <c r="O44" i="13"/>
  <c r="P44" i="13"/>
  <c r="Q44" i="13"/>
  <c r="R44" i="13"/>
  <c r="S44" i="13"/>
  <c r="T44" i="13"/>
  <c r="U44" i="13"/>
  <c r="V44" i="13"/>
  <c r="W44" i="13"/>
  <c r="X44" i="13"/>
  <c r="Y44" i="13"/>
  <c r="B45" i="13"/>
  <c r="C45" i="13"/>
  <c r="D45" i="13"/>
  <c r="E45" i="13"/>
  <c r="F45" i="13"/>
  <c r="G45" i="13"/>
  <c r="H45" i="13"/>
  <c r="I45" i="13"/>
  <c r="J45" i="13"/>
  <c r="K45" i="13"/>
  <c r="L45" i="13"/>
  <c r="M45" i="13"/>
  <c r="N45" i="13"/>
  <c r="O45" i="13"/>
  <c r="P45" i="13"/>
  <c r="Q45" i="13"/>
  <c r="R45" i="13"/>
  <c r="S45" i="13"/>
  <c r="T45" i="13"/>
  <c r="U45" i="13"/>
  <c r="V45" i="13"/>
  <c r="W45" i="13"/>
  <c r="X45" i="13"/>
  <c r="Y45" i="13"/>
  <c r="B46" i="13"/>
  <c r="C46" i="13"/>
  <c r="D46" i="13"/>
  <c r="E46" i="13"/>
  <c r="F46" i="13"/>
  <c r="G46" i="13"/>
  <c r="H46" i="13"/>
  <c r="I46" i="13"/>
  <c r="J46" i="13"/>
  <c r="K46" i="13"/>
  <c r="L46" i="13"/>
  <c r="M46" i="13"/>
  <c r="N46" i="13"/>
  <c r="O46" i="13"/>
  <c r="P46" i="13"/>
  <c r="Q46" i="13"/>
  <c r="R46" i="13"/>
  <c r="S46" i="13"/>
  <c r="T46" i="13"/>
  <c r="U46" i="13"/>
  <c r="V46" i="13"/>
  <c r="W46" i="13"/>
  <c r="X46" i="13"/>
  <c r="Y46" i="13"/>
  <c r="B47" i="13"/>
  <c r="C47" i="13"/>
  <c r="D47" i="13"/>
  <c r="E47" i="13"/>
  <c r="F47" i="13"/>
  <c r="G47" i="13"/>
  <c r="H47" i="13"/>
  <c r="I47" i="13"/>
  <c r="J47" i="13"/>
  <c r="K47" i="13"/>
  <c r="L47" i="13"/>
  <c r="M47" i="13"/>
  <c r="N47" i="13"/>
  <c r="O47" i="13"/>
  <c r="P47" i="13"/>
  <c r="Q47" i="13"/>
  <c r="R47" i="13"/>
  <c r="S47" i="13"/>
  <c r="T47" i="13"/>
  <c r="U47" i="13"/>
  <c r="V47" i="13"/>
  <c r="W47" i="13"/>
  <c r="X47" i="13"/>
  <c r="Y47" i="13"/>
  <c r="B52" i="13"/>
  <c r="C52" i="13"/>
  <c r="D52" i="13"/>
  <c r="E52" i="13"/>
  <c r="F52" i="13"/>
  <c r="G52" i="13"/>
  <c r="H52" i="13"/>
  <c r="I52" i="13"/>
  <c r="J52" i="13"/>
  <c r="K52" i="13"/>
  <c r="L52" i="13"/>
  <c r="M52" i="13"/>
  <c r="N52" i="13"/>
  <c r="O52" i="13"/>
  <c r="P52" i="13"/>
  <c r="Q52" i="13"/>
  <c r="R52" i="13"/>
  <c r="S52" i="13"/>
  <c r="T52" i="13"/>
  <c r="U52" i="13"/>
  <c r="V52" i="13"/>
  <c r="W52" i="13"/>
  <c r="X52" i="13"/>
  <c r="Y52" i="13"/>
  <c r="B57" i="13"/>
  <c r="C57" i="13"/>
  <c r="D57" i="13"/>
  <c r="E57" i="13"/>
  <c r="F57" i="13"/>
  <c r="G57" i="13"/>
  <c r="H57" i="13"/>
  <c r="I57" i="13"/>
  <c r="J57" i="13"/>
  <c r="K57" i="13"/>
  <c r="L57" i="13"/>
  <c r="M57" i="13"/>
  <c r="N57" i="13"/>
  <c r="O57" i="13"/>
  <c r="P57" i="13"/>
  <c r="Q57" i="13"/>
  <c r="R57" i="13"/>
  <c r="S57" i="13"/>
  <c r="T57" i="13"/>
  <c r="U57" i="13"/>
  <c r="V57" i="13"/>
  <c r="W57" i="13"/>
  <c r="X57" i="13"/>
  <c r="Y57" i="13"/>
  <c r="B59" i="13"/>
  <c r="C59" i="13"/>
  <c r="D59" i="13"/>
  <c r="E59" i="13"/>
  <c r="F59" i="13"/>
  <c r="G59" i="13"/>
  <c r="H59" i="13"/>
  <c r="I59" i="13"/>
  <c r="J59" i="13"/>
  <c r="K59" i="13"/>
  <c r="L59" i="13"/>
  <c r="M59" i="13"/>
  <c r="N59" i="13"/>
  <c r="O59" i="13"/>
  <c r="P59" i="13"/>
  <c r="Q59" i="13"/>
  <c r="R59" i="13"/>
  <c r="S59" i="13"/>
  <c r="T59" i="13"/>
  <c r="U59" i="13"/>
  <c r="V59" i="13"/>
  <c r="W59" i="13"/>
  <c r="X59" i="13"/>
  <c r="Y59" i="13"/>
  <c r="B60" i="13"/>
  <c r="C60" i="13"/>
  <c r="D60" i="13"/>
  <c r="E60" i="13"/>
  <c r="F60" i="13"/>
  <c r="G60" i="13"/>
  <c r="H60" i="13"/>
  <c r="I60" i="13"/>
  <c r="J60" i="13"/>
  <c r="K60" i="13"/>
  <c r="L60" i="13"/>
  <c r="M60" i="13"/>
  <c r="N60" i="13"/>
  <c r="O60" i="13"/>
  <c r="P60" i="13"/>
  <c r="Q60" i="13"/>
  <c r="R60" i="13"/>
  <c r="S60" i="13"/>
  <c r="T60" i="13"/>
  <c r="U60" i="13"/>
  <c r="V60" i="13"/>
  <c r="W60" i="13"/>
  <c r="X60" i="13"/>
  <c r="Y60" i="13"/>
  <c r="B64" i="13"/>
  <c r="C64" i="13"/>
  <c r="D64" i="13"/>
  <c r="E64" i="13"/>
  <c r="F64" i="13"/>
  <c r="G64" i="13"/>
  <c r="H64" i="13"/>
  <c r="I64" i="13"/>
  <c r="J64" i="13"/>
  <c r="K64" i="13"/>
  <c r="L64" i="13"/>
  <c r="M64" i="13"/>
  <c r="N64" i="13"/>
  <c r="O64" i="13"/>
  <c r="P64" i="13"/>
  <c r="Q64" i="13"/>
  <c r="R64" i="13"/>
  <c r="S64" i="13"/>
  <c r="T64" i="13"/>
  <c r="U64" i="13"/>
  <c r="V64" i="13"/>
  <c r="W64" i="13"/>
  <c r="X64" i="13"/>
  <c r="Y64" i="13"/>
  <c r="B65" i="13"/>
  <c r="C65" i="13"/>
  <c r="D65" i="13"/>
  <c r="E65" i="13"/>
  <c r="F65" i="13"/>
  <c r="G65" i="13"/>
  <c r="H65" i="13"/>
  <c r="I65" i="13"/>
  <c r="J65" i="13"/>
  <c r="K65" i="13"/>
  <c r="L65" i="13"/>
  <c r="M65" i="13"/>
  <c r="N65" i="13"/>
  <c r="O65" i="13"/>
  <c r="P65" i="13"/>
  <c r="Q65" i="13"/>
  <c r="R65" i="13"/>
  <c r="S65" i="13"/>
  <c r="T65" i="13"/>
  <c r="U65" i="13"/>
  <c r="V65" i="13"/>
  <c r="W65" i="13"/>
  <c r="X65" i="13"/>
  <c r="Y65" i="13"/>
  <c r="C66" i="13"/>
  <c r="D66" i="13"/>
  <c r="E66" i="13"/>
  <c r="F66" i="13"/>
  <c r="G66" i="13"/>
  <c r="H66" i="13"/>
  <c r="I66" i="13"/>
  <c r="J66" i="13"/>
  <c r="K66" i="13"/>
  <c r="L66" i="13"/>
  <c r="M66" i="13"/>
  <c r="N66" i="13"/>
  <c r="O66" i="13"/>
  <c r="P66" i="13"/>
  <c r="Q66" i="13"/>
  <c r="R66" i="13"/>
  <c r="S66" i="13"/>
  <c r="T66" i="13"/>
  <c r="U66" i="13"/>
  <c r="V66" i="13"/>
  <c r="W66" i="13"/>
  <c r="X66" i="13"/>
  <c r="Y66" i="13"/>
  <c r="B70" i="13"/>
  <c r="C70" i="13"/>
  <c r="D70" i="13"/>
  <c r="E70" i="13"/>
  <c r="F70" i="13"/>
  <c r="G70" i="13"/>
  <c r="H70" i="13"/>
  <c r="I70" i="13"/>
  <c r="J70" i="13"/>
  <c r="K70" i="13"/>
  <c r="L70" i="13"/>
  <c r="M70" i="13"/>
  <c r="N70" i="13"/>
  <c r="O70" i="13"/>
  <c r="P70" i="13"/>
  <c r="Q70" i="13"/>
  <c r="R70" i="13"/>
  <c r="S70" i="13"/>
  <c r="T70" i="13"/>
  <c r="U70" i="13"/>
  <c r="V70" i="13"/>
  <c r="W70" i="13"/>
  <c r="X70" i="13"/>
  <c r="Y70" i="13"/>
  <c r="B71" i="13"/>
  <c r="C71" i="13"/>
  <c r="D71" i="13"/>
  <c r="E71" i="13"/>
  <c r="F71" i="13"/>
  <c r="G71" i="13"/>
  <c r="H71" i="13"/>
  <c r="I71" i="13"/>
  <c r="J71" i="13"/>
  <c r="K71" i="13"/>
  <c r="L71" i="13"/>
  <c r="M71" i="13"/>
  <c r="N71" i="13"/>
  <c r="O71" i="13"/>
  <c r="P71" i="13"/>
  <c r="Q71" i="13"/>
  <c r="R71" i="13"/>
  <c r="S71" i="13"/>
  <c r="T71" i="13"/>
  <c r="U71" i="13"/>
  <c r="V71" i="13"/>
  <c r="W71" i="13"/>
  <c r="X71" i="13"/>
  <c r="Y71" i="13"/>
  <c r="B74" i="13"/>
  <c r="C74" i="13"/>
  <c r="D74" i="13"/>
  <c r="E74" i="13"/>
  <c r="F74" i="13"/>
  <c r="G74" i="13"/>
  <c r="H74" i="13"/>
  <c r="I74" i="13"/>
  <c r="J74" i="13"/>
  <c r="K74" i="13"/>
  <c r="L74" i="13"/>
  <c r="M74" i="13"/>
  <c r="N74" i="13"/>
  <c r="O74" i="13"/>
  <c r="P74" i="13"/>
  <c r="Q74" i="13"/>
  <c r="R74" i="13"/>
  <c r="S74" i="13"/>
  <c r="T74" i="13"/>
  <c r="U74" i="13"/>
  <c r="V74" i="13"/>
  <c r="W74" i="13"/>
  <c r="X74" i="13"/>
  <c r="Y74" i="13"/>
  <c r="B75" i="13"/>
  <c r="C75" i="13"/>
  <c r="D75" i="13"/>
  <c r="E75" i="13"/>
  <c r="F75" i="13"/>
  <c r="G75" i="13"/>
  <c r="H75" i="13"/>
  <c r="I75" i="13"/>
  <c r="J75" i="13"/>
  <c r="K75" i="13"/>
  <c r="L75" i="13"/>
  <c r="M75" i="13"/>
  <c r="N75" i="13"/>
  <c r="O75" i="13"/>
  <c r="P75" i="13"/>
  <c r="Q75" i="13"/>
  <c r="R75" i="13"/>
  <c r="S75" i="13"/>
  <c r="T75" i="13"/>
  <c r="U75" i="13"/>
  <c r="W75" i="13"/>
  <c r="X75" i="13"/>
  <c r="Y75" i="13"/>
  <c r="B76" i="13"/>
  <c r="C76" i="13"/>
  <c r="D76" i="13"/>
  <c r="E76" i="13"/>
  <c r="F76" i="13"/>
  <c r="G76" i="13"/>
  <c r="H76" i="13"/>
  <c r="I76" i="13"/>
  <c r="J76" i="13"/>
  <c r="K76" i="13"/>
  <c r="L76" i="13"/>
  <c r="M76" i="13"/>
  <c r="N76" i="13"/>
  <c r="O76" i="13"/>
  <c r="P76" i="13"/>
  <c r="Q76" i="13"/>
  <c r="R76" i="13"/>
  <c r="S76" i="13"/>
  <c r="T76" i="13"/>
  <c r="U76" i="13"/>
  <c r="V76" i="13"/>
  <c r="W76" i="13"/>
  <c r="X76" i="13"/>
  <c r="Y76" i="13"/>
  <c r="AL18" i="15"/>
  <c r="AL15" i="15"/>
  <c r="AL16" i="15"/>
  <c r="AL17" i="15"/>
  <c r="AL19" i="15"/>
  <c r="AL20" i="15"/>
  <c r="AL21" i="15"/>
  <c r="AL22" i="15"/>
  <c r="AD24" i="9"/>
  <c r="AD25" i="9"/>
  <c r="AD65" i="13" l="1"/>
  <c r="AE65" i="13"/>
  <c r="AF65" i="13"/>
  <c r="AD64" i="13"/>
  <c r="AE64" i="13"/>
  <c r="AF64" i="13"/>
  <c r="AE60" i="13"/>
  <c r="AF60" i="13"/>
  <c r="AD60" i="13"/>
  <c r="AD59" i="13"/>
  <c r="AE59" i="13"/>
  <c r="AF59" i="13"/>
  <c r="AD57" i="13"/>
  <c r="AE57" i="13"/>
  <c r="AF57" i="13"/>
  <c r="AE52" i="13"/>
  <c r="AF52" i="13"/>
  <c r="AD52" i="13"/>
  <c r="AD47" i="13"/>
  <c r="AE47" i="13"/>
  <c r="AF47" i="13"/>
  <c r="AD46" i="13"/>
  <c r="AE46" i="13"/>
  <c r="AF46" i="13"/>
  <c r="AE44" i="13"/>
  <c r="AF44" i="13"/>
  <c r="AD44" i="13"/>
  <c r="AD43" i="13"/>
  <c r="AE43" i="13"/>
  <c r="AF43" i="13"/>
  <c r="AE40" i="13"/>
  <c r="AF40" i="13"/>
  <c r="AD40" i="13"/>
  <c r="AF37" i="13"/>
  <c r="AD37" i="13"/>
  <c r="AE37" i="13"/>
  <c r="AE36" i="13"/>
  <c r="AF36" i="13"/>
  <c r="AD36" i="13"/>
  <c r="AD35" i="13"/>
  <c r="AE35" i="13"/>
  <c r="AF35" i="13"/>
  <c r="AD34" i="13"/>
  <c r="AE34" i="13"/>
  <c r="AF34" i="13"/>
  <c r="AF33" i="13"/>
  <c r="AD33" i="13"/>
  <c r="AE33" i="13"/>
  <c r="AE32" i="13"/>
  <c r="AF32" i="13"/>
  <c r="AD32" i="13"/>
  <c r="AD31" i="13"/>
  <c r="AE31" i="13"/>
  <c r="AF31" i="13"/>
  <c r="AD30" i="13"/>
  <c r="AE30" i="13"/>
  <c r="AF30" i="13"/>
  <c r="AF29" i="13"/>
  <c r="AD29" i="13"/>
  <c r="AE29" i="13"/>
  <c r="AE28" i="13"/>
  <c r="AF28" i="13"/>
  <c r="AD28" i="13"/>
  <c r="AD27" i="13"/>
  <c r="AE27" i="13"/>
  <c r="AF27" i="13"/>
  <c r="AD26" i="13"/>
  <c r="AE26" i="13"/>
  <c r="AF26" i="13"/>
  <c r="AF25" i="13"/>
  <c r="AD25" i="13"/>
  <c r="AE25" i="13"/>
  <c r="AE24" i="13"/>
  <c r="AF24" i="13"/>
  <c r="AD24" i="13"/>
  <c r="AD23" i="13"/>
  <c r="AE23" i="13"/>
  <c r="AF23" i="13"/>
  <c r="AD22" i="13"/>
  <c r="AE22" i="13"/>
  <c r="AF22" i="13"/>
  <c r="AF21" i="13"/>
  <c r="AD21" i="13"/>
  <c r="AE21" i="13"/>
  <c r="AE20" i="13"/>
  <c r="AF20" i="13"/>
  <c r="AD20" i="13"/>
  <c r="AD19" i="13"/>
  <c r="AE19" i="13"/>
  <c r="AF19" i="13"/>
  <c r="AD18" i="13"/>
  <c r="AE18" i="13"/>
  <c r="AF18" i="13"/>
  <c r="AF17" i="13"/>
  <c r="AD17" i="13"/>
  <c r="AE17" i="13"/>
  <c r="AE16" i="13"/>
  <c r="AF16" i="13"/>
  <c r="AD16" i="13"/>
  <c r="AD14" i="13"/>
  <c r="AE14" i="13"/>
  <c r="AF14" i="13"/>
  <c r="AD13" i="13"/>
  <c r="AE13" i="13"/>
  <c r="AF13" i="13"/>
  <c r="AD75" i="13"/>
  <c r="AE75" i="13"/>
  <c r="AF75" i="13"/>
  <c r="AD74" i="13"/>
  <c r="AE74" i="13"/>
  <c r="AF74" i="13"/>
  <c r="AF71" i="13"/>
  <c r="AD71" i="13"/>
  <c r="AE71" i="13"/>
  <c r="AE70" i="13"/>
  <c r="AF70" i="13"/>
  <c r="AD70" i="13"/>
  <c r="AE66" i="13"/>
  <c r="AF66" i="13"/>
  <c r="AD66" i="13"/>
  <c r="AE76" i="13"/>
  <c r="AF76" i="13"/>
  <c r="AD76" i="13"/>
  <c r="U73" i="13"/>
  <c r="I73" i="13"/>
  <c r="Q63" i="13"/>
  <c r="E63" i="13"/>
  <c r="Q58" i="13"/>
  <c r="E58" i="13"/>
  <c r="U15" i="13"/>
  <c r="U48" i="13" s="1"/>
  <c r="Q15" i="13"/>
  <c r="Q48" i="13" s="1"/>
  <c r="M15" i="13"/>
  <c r="M48" i="13" s="1"/>
  <c r="I15" i="13"/>
  <c r="I48" i="13" s="1"/>
  <c r="E15" i="13"/>
  <c r="E48" i="13" s="1"/>
  <c r="M73" i="13"/>
  <c r="M63" i="13"/>
  <c r="M58" i="13"/>
  <c r="P73" i="13"/>
  <c r="T63" i="13"/>
  <c r="H63" i="13"/>
  <c r="X58" i="13"/>
  <c r="P58" i="13"/>
  <c r="H58" i="13"/>
  <c r="X15" i="13"/>
  <c r="X48" i="13" s="1"/>
  <c r="T15" i="13"/>
  <c r="T48" i="13" s="1"/>
  <c r="P15" i="13"/>
  <c r="P48" i="13" s="1"/>
  <c r="L15" i="13"/>
  <c r="L48" i="13" s="1"/>
  <c r="H15" i="13"/>
  <c r="H48" i="13" s="1"/>
  <c r="D15" i="13"/>
  <c r="D48" i="13" s="1"/>
  <c r="Q73" i="13"/>
  <c r="E73" i="13"/>
  <c r="U63" i="13"/>
  <c r="I63" i="13"/>
  <c r="U58" i="13"/>
  <c r="I58" i="13"/>
  <c r="X73" i="13"/>
  <c r="T73" i="13"/>
  <c r="L73" i="13"/>
  <c r="H73" i="13"/>
  <c r="D73" i="13"/>
  <c r="X63" i="13"/>
  <c r="P63" i="13"/>
  <c r="L63" i="13"/>
  <c r="D63" i="13"/>
  <c r="T58" i="13"/>
  <c r="L58" i="13"/>
  <c r="D58" i="13"/>
  <c r="W63" i="13"/>
  <c r="S63" i="13"/>
  <c r="O63" i="13"/>
  <c r="K63" i="13"/>
  <c r="G63" i="13"/>
  <c r="C63" i="13"/>
  <c r="W58" i="13"/>
  <c r="S58" i="13"/>
  <c r="O58" i="13"/>
  <c r="K58" i="13"/>
  <c r="G58" i="13"/>
  <c r="C58" i="13"/>
  <c r="W15" i="13"/>
  <c r="W48" i="13" s="1"/>
  <c r="S15" i="13"/>
  <c r="S48" i="13" s="1"/>
  <c r="O15" i="13"/>
  <c r="O48" i="13" s="1"/>
  <c r="K15" i="13"/>
  <c r="K48" i="13" s="1"/>
  <c r="G15" i="13"/>
  <c r="G48" i="13" s="1"/>
  <c r="C15" i="13"/>
  <c r="C48" i="13" s="1"/>
  <c r="W73" i="13"/>
  <c r="S73" i="13"/>
  <c r="O73" i="13"/>
  <c r="K73" i="13"/>
  <c r="G73" i="13"/>
  <c r="C73" i="13"/>
  <c r="V73" i="13"/>
  <c r="R73" i="13"/>
  <c r="N73" i="13"/>
  <c r="J73" i="13"/>
  <c r="F73" i="13"/>
  <c r="B73" i="13"/>
  <c r="V63" i="13"/>
  <c r="R63" i="13"/>
  <c r="N63" i="13"/>
  <c r="J63" i="13"/>
  <c r="F63" i="13"/>
  <c r="B63" i="13"/>
  <c r="V58" i="13"/>
  <c r="R58" i="13"/>
  <c r="N58" i="13"/>
  <c r="J58" i="13"/>
  <c r="F58" i="13"/>
  <c r="B58" i="13"/>
  <c r="V15" i="13"/>
  <c r="V48" i="13" s="1"/>
  <c r="R15" i="13"/>
  <c r="R48" i="13" s="1"/>
  <c r="N15" i="13"/>
  <c r="N48" i="13" s="1"/>
  <c r="J15" i="13"/>
  <c r="J48" i="13" s="1"/>
  <c r="F15" i="13"/>
  <c r="F48" i="13" s="1"/>
  <c r="B15" i="13"/>
  <c r="B48" i="13" s="1"/>
  <c r="B49" i="13" s="1"/>
  <c r="Y63" i="13"/>
  <c r="Y58" i="13"/>
  <c r="Y73" i="13"/>
  <c r="Y15" i="13"/>
  <c r="Y48" i="13" s="1"/>
  <c r="AE58" i="13" l="1"/>
  <c r="AE63" i="13"/>
  <c r="AD63" i="13"/>
  <c r="AF15" i="13"/>
  <c r="AF48" i="13" s="1"/>
  <c r="AD58" i="13"/>
  <c r="AF63" i="13"/>
  <c r="AF58" i="13"/>
  <c r="AF73" i="13"/>
  <c r="AE73" i="13"/>
  <c r="AD15" i="13"/>
  <c r="AD48" i="13" s="1"/>
  <c r="AD73" i="13"/>
  <c r="AE15" i="13"/>
  <c r="AE48" i="13" s="1"/>
  <c r="AC52" i="13"/>
  <c r="AB52" i="13"/>
  <c r="AA52" i="13"/>
  <c r="Z52" i="13"/>
  <c r="AC44" i="13"/>
  <c r="AB44" i="13"/>
  <c r="AA44" i="13"/>
  <c r="Z44" i="13"/>
  <c r="H146" i="14"/>
  <c r="AG44" i="13" l="1"/>
  <c r="AG52" i="13"/>
  <c r="AG24" i="9"/>
  <c r="AC60" i="13" l="1"/>
  <c r="AB60" i="13"/>
  <c r="AA60" i="13"/>
  <c r="Z60" i="13"/>
  <c r="AG60" i="13" l="1"/>
  <c r="O21" i="9"/>
  <c r="AB21" i="9" l="1"/>
  <c r="E34" i="19" l="1"/>
  <c r="D34" i="19"/>
  <c r="T20" i="19"/>
  <c r="S20" i="19"/>
  <c r="O20" i="19"/>
  <c r="N20" i="19"/>
  <c r="J20" i="19"/>
  <c r="I20" i="19"/>
  <c r="W5" i="19"/>
  <c r="B34" i="16"/>
  <c r="AJ28" i="16"/>
  <c r="AJ27" i="16"/>
  <c r="AJ26" i="16"/>
  <c r="AJ25" i="16"/>
  <c r="AJ24" i="16"/>
  <c r="AJ23" i="16"/>
  <c r="AJ22" i="16"/>
  <c r="AJ21" i="16"/>
  <c r="AJ20" i="16"/>
  <c r="AJ19" i="16"/>
  <c r="AJ18" i="16"/>
  <c r="AJ17" i="16"/>
  <c r="AJ16" i="16"/>
  <c r="AJ15" i="16"/>
  <c r="AJ14" i="16"/>
  <c r="AJ13" i="16"/>
  <c r="AJ12" i="16"/>
  <c r="AJ11" i="16"/>
  <c r="AJ10" i="16"/>
  <c r="C8" i="16"/>
  <c r="C7" i="16"/>
  <c r="C6" i="16"/>
  <c r="C5" i="16"/>
  <c r="C4" i="16"/>
  <c r="C3" i="16"/>
  <c r="AK41" i="15"/>
  <c r="AQ25" i="15"/>
  <c r="AL24" i="15"/>
  <c r="AL23" i="15"/>
  <c r="AL14" i="15"/>
  <c r="AL13" i="15"/>
  <c r="AL12" i="15"/>
  <c r="AL11" i="15"/>
  <c r="AL10" i="15"/>
  <c r="AL9" i="15"/>
  <c r="AL8" i="15"/>
  <c r="AL7" i="15"/>
  <c r="AL6" i="15"/>
  <c r="AL5" i="15"/>
  <c r="AL4" i="15"/>
  <c r="AM2" i="15"/>
  <c r="AL2" i="15"/>
  <c r="AG2" i="15"/>
  <c r="AG6" i="15" s="1"/>
  <c r="AF2" i="15"/>
  <c r="AF6" i="15" s="1"/>
  <c r="AE2" i="15"/>
  <c r="AE6" i="15" s="1"/>
  <c r="AD2" i="15"/>
  <c r="AC2" i="15"/>
  <c r="AC6" i="15" s="1"/>
  <c r="AB2" i="15"/>
  <c r="AB6" i="15" s="1"/>
  <c r="AA2" i="15"/>
  <c r="AA6" i="15" s="1"/>
  <c r="Z2" i="15"/>
  <c r="Y2" i="15"/>
  <c r="Y6" i="15" s="1"/>
  <c r="X2" i="15"/>
  <c r="X8" i="15" s="1"/>
  <c r="W2" i="15"/>
  <c r="W8" i="15" s="1"/>
  <c r="V2" i="15"/>
  <c r="U2" i="15"/>
  <c r="U6" i="15" s="1"/>
  <c r="T2" i="15"/>
  <c r="T6" i="15" s="1"/>
  <c r="S2" i="15"/>
  <c r="S6" i="15" s="1"/>
  <c r="R2" i="15"/>
  <c r="Q2" i="15"/>
  <c r="Q6" i="15" s="1"/>
  <c r="P2" i="15"/>
  <c r="P6" i="15" s="1"/>
  <c r="O2" i="15"/>
  <c r="O6" i="15" s="1"/>
  <c r="N2" i="15"/>
  <c r="M2" i="15"/>
  <c r="M6" i="15" s="1"/>
  <c r="L2" i="15"/>
  <c r="L6" i="15" s="1"/>
  <c r="K2" i="15"/>
  <c r="K6" i="15" s="1"/>
  <c r="J2" i="15"/>
  <c r="I2" i="15"/>
  <c r="I6" i="15" s="1"/>
  <c r="H2" i="15"/>
  <c r="H10" i="15" s="1"/>
  <c r="G2" i="15"/>
  <c r="G8" i="15" s="1"/>
  <c r="F2" i="15"/>
  <c r="F24" i="15" s="1"/>
  <c r="E2" i="15"/>
  <c r="E23" i="15" s="1"/>
  <c r="D2" i="16"/>
  <c r="AC123" i="13"/>
  <c r="AB123" i="13"/>
  <c r="AA123" i="13"/>
  <c r="Z123" i="13"/>
  <c r="Y123" i="13"/>
  <c r="X123" i="13"/>
  <c r="W123" i="13"/>
  <c r="V123" i="13"/>
  <c r="U123" i="13"/>
  <c r="T123" i="13"/>
  <c r="S123" i="13"/>
  <c r="R123" i="13"/>
  <c r="Q123" i="13"/>
  <c r="P123" i="13"/>
  <c r="O123" i="13"/>
  <c r="N123" i="13"/>
  <c r="M123" i="13"/>
  <c r="L123" i="13"/>
  <c r="K123" i="13"/>
  <c r="J123" i="13"/>
  <c r="I123" i="13"/>
  <c r="H123" i="13"/>
  <c r="G123" i="13"/>
  <c r="F123" i="13"/>
  <c r="E123" i="13"/>
  <c r="D123" i="13"/>
  <c r="C123" i="13"/>
  <c r="B123" i="13"/>
  <c r="AC122" i="13"/>
  <c r="AB122" i="13"/>
  <c r="AA122" i="13"/>
  <c r="Z122" i="13"/>
  <c r="Y122" i="13"/>
  <c r="X122" i="13"/>
  <c r="W122" i="13"/>
  <c r="V122" i="13"/>
  <c r="U122" i="13"/>
  <c r="T122" i="13"/>
  <c r="S122" i="13"/>
  <c r="R122" i="13"/>
  <c r="Q122" i="13"/>
  <c r="P122" i="13"/>
  <c r="O122" i="13"/>
  <c r="N122" i="13"/>
  <c r="M122" i="13"/>
  <c r="L122" i="13"/>
  <c r="K122" i="13"/>
  <c r="J122" i="13"/>
  <c r="I122" i="13"/>
  <c r="H122" i="13"/>
  <c r="G122" i="13"/>
  <c r="F122" i="13"/>
  <c r="E122" i="13"/>
  <c r="D122" i="13"/>
  <c r="C122" i="13"/>
  <c r="B122" i="13"/>
  <c r="AC121" i="13"/>
  <c r="AB121" i="13"/>
  <c r="AA121" i="13"/>
  <c r="Z121" i="13"/>
  <c r="Y121" i="13"/>
  <c r="X121" i="13"/>
  <c r="W121" i="13"/>
  <c r="V121" i="13"/>
  <c r="U121" i="13"/>
  <c r="T121" i="13"/>
  <c r="S121" i="13"/>
  <c r="R121" i="13"/>
  <c r="Q121" i="13"/>
  <c r="P121" i="13"/>
  <c r="O121" i="13"/>
  <c r="N121" i="13"/>
  <c r="M121" i="13"/>
  <c r="L121" i="13"/>
  <c r="K121" i="13"/>
  <c r="J121" i="13"/>
  <c r="I121" i="13"/>
  <c r="H121" i="13"/>
  <c r="G121" i="13"/>
  <c r="F121" i="13"/>
  <c r="E121" i="13"/>
  <c r="D121" i="13"/>
  <c r="C121" i="13"/>
  <c r="B121" i="13"/>
  <c r="AC119" i="13"/>
  <c r="AB119" i="13"/>
  <c r="AA119" i="13"/>
  <c r="Z119" i="13"/>
  <c r="Y119" i="13"/>
  <c r="X119" i="13"/>
  <c r="W119" i="13"/>
  <c r="V119" i="13"/>
  <c r="U119" i="13"/>
  <c r="T119" i="13"/>
  <c r="S119" i="13"/>
  <c r="R119" i="13"/>
  <c r="Q119" i="13"/>
  <c r="P119" i="13"/>
  <c r="O119" i="13"/>
  <c r="N119" i="13"/>
  <c r="M119" i="13"/>
  <c r="L119" i="13"/>
  <c r="K119" i="13"/>
  <c r="J119" i="13"/>
  <c r="I119" i="13"/>
  <c r="H119" i="13"/>
  <c r="G119" i="13"/>
  <c r="F119" i="13"/>
  <c r="E119" i="13"/>
  <c r="D119" i="13"/>
  <c r="C119" i="13"/>
  <c r="B119" i="13"/>
  <c r="AC118" i="13"/>
  <c r="AB118" i="13"/>
  <c r="AA118" i="13"/>
  <c r="Z118" i="13"/>
  <c r="Y118" i="13"/>
  <c r="X118" i="13"/>
  <c r="W118" i="13"/>
  <c r="V118" i="13"/>
  <c r="U118" i="13"/>
  <c r="T118" i="13"/>
  <c r="S118" i="13"/>
  <c r="R118" i="13"/>
  <c r="Q118" i="13"/>
  <c r="P118" i="13"/>
  <c r="O118" i="13"/>
  <c r="N118" i="13"/>
  <c r="M118" i="13"/>
  <c r="L118" i="13"/>
  <c r="K118" i="13"/>
  <c r="J118" i="13"/>
  <c r="I118" i="13"/>
  <c r="H118" i="13"/>
  <c r="G118" i="13"/>
  <c r="F118" i="13"/>
  <c r="E118" i="13"/>
  <c r="D118" i="13"/>
  <c r="C118" i="13"/>
  <c r="B118" i="13"/>
  <c r="AC117" i="13"/>
  <c r="AB117" i="13"/>
  <c r="AA117" i="13"/>
  <c r="Z117" i="13"/>
  <c r="Y117" i="13"/>
  <c r="X117" i="13"/>
  <c r="W117" i="13"/>
  <c r="V117" i="13"/>
  <c r="U117" i="13"/>
  <c r="T117" i="13"/>
  <c r="S117" i="13"/>
  <c r="R117" i="13"/>
  <c r="Q117" i="13"/>
  <c r="P117" i="13"/>
  <c r="O117" i="13"/>
  <c r="N117" i="13"/>
  <c r="M117" i="13"/>
  <c r="L117" i="13"/>
  <c r="K117" i="13"/>
  <c r="J117" i="13"/>
  <c r="I117" i="13"/>
  <c r="H117" i="13"/>
  <c r="G117" i="13"/>
  <c r="F117" i="13"/>
  <c r="E117" i="13"/>
  <c r="D117" i="13"/>
  <c r="C117" i="13"/>
  <c r="B117" i="13"/>
  <c r="AC116" i="13"/>
  <c r="AB116" i="13"/>
  <c r="AA116" i="13"/>
  <c r="Z116" i="13"/>
  <c r="Y116" i="13"/>
  <c r="X116" i="13"/>
  <c r="W116" i="13"/>
  <c r="V116" i="13"/>
  <c r="U116" i="13"/>
  <c r="T116" i="13"/>
  <c r="S116" i="13"/>
  <c r="R116" i="13"/>
  <c r="Q116" i="13"/>
  <c r="P116" i="13"/>
  <c r="O116" i="13"/>
  <c r="N116" i="13"/>
  <c r="M116" i="13"/>
  <c r="L116" i="13"/>
  <c r="K116" i="13"/>
  <c r="J116" i="13"/>
  <c r="I116" i="13"/>
  <c r="H116" i="13"/>
  <c r="G116" i="13"/>
  <c r="F116" i="13"/>
  <c r="E116" i="13"/>
  <c r="D116" i="13"/>
  <c r="C116" i="13"/>
  <c r="B116" i="13"/>
  <c r="AC115" i="13"/>
  <c r="AB115" i="13"/>
  <c r="AA115" i="13"/>
  <c r="Z115" i="13"/>
  <c r="Y115" i="13"/>
  <c r="X115" i="13"/>
  <c r="W115" i="13"/>
  <c r="V115" i="13"/>
  <c r="U115" i="13"/>
  <c r="T115" i="13"/>
  <c r="S115" i="13"/>
  <c r="R115" i="13"/>
  <c r="Q115" i="13"/>
  <c r="P115" i="13"/>
  <c r="O115" i="13"/>
  <c r="N115" i="13"/>
  <c r="M115" i="13"/>
  <c r="L115" i="13"/>
  <c r="K115" i="13"/>
  <c r="J115" i="13"/>
  <c r="I115" i="13"/>
  <c r="H115" i="13"/>
  <c r="G115" i="13"/>
  <c r="F115" i="13"/>
  <c r="E115" i="13"/>
  <c r="D115" i="13"/>
  <c r="C115" i="13"/>
  <c r="B115" i="13"/>
  <c r="AC114" i="13"/>
  <c r="AB114" i="13"/>
  <c r="AA114" i="13"/>
  <c r="Z114" i="13"/>
  <c r="Y114" i="13"/>
  <c r="X114" i="13"/>
  <c r="W114" i="13"/>
  <c r="V114" i="13"/>
  <c r="U114" i="13"/>
  <c r="T114" i="13"/>
  <c r="S114" i="13"/>
  <c r="R114" i="13"/>
  <c r="Q114" i="13"/>
  <c r="P114" i="13"/>
  <c r="O114" i="13"/>
  <c r="N114" i="13"/>
  <c r="M114" i="13"/>
  <c r="L114" i="13"/>
  <c r="K114" i="13"/>
  <c r="J114" i="13"/>
  <c r="I114" i="13"/>
  <c r="H114" i="13"/>
  <c r="G114" i="13"/>
  <c r="F114" i="13"/>
  <c r="E114" i="13"/>
  <c r="D114" i="13"/>
  <c r="C114" i="13"/>
  <c r="B114" i="13"/>
  <c r="AC113" i="13"/>
  <c r="AB113" i="13"/>
  <c r="AA113" i="13"/>
  <c r="Z113" i="13"/>
  <c r="Y113" i="13"/>
  <c r="X113" i="13"/>
  <c r="W113" i="13"/>
  <c r="V113" i="13"/>
  <c r="U113" i="13"/>
  <c r="T113" i="13"/>
  <c r="S113" i="13"/>
  <c r="R113" i="13"/>
  <c r="Q113" i="13"/>
  <c r="P113" i="13"/>
  <c r="O113" i="13"/>
  <c r="N113" i="13"/>
  <c r="M113" i="13"/>
  <c r="L113" i="13"/>
  <c r="K113" i="13"/>
  <c r="J113" i="13"/>
  <c r="I113" i="13"/>
  <c r="H113" i="13"/>
  <c r="G113" i="13"/>
  <c r="F113" i="13"/>
  <c r="E113" i="13"/>
  <c r="D113" i="13"/>
  <c r="C113" i="13"/>
  <c r="B113" i="13"/>
  <c r="AC112" i="13"/>
  <c r="AB112" i="13"/>
  <c r="AA112" i="13"/>
  <c r="Z112" i="13"/>
  <c r="Y112" i="13"/>
  <c r="X112" i="13"/>
  <c r="W112" i="13"/>
  <c r="V112" i="13"/>
  <c r="U112" i="13"/>
  <c r="T112" i="13"/>
  <c r="S112" i="13"/>
  <c r="R112" i="13"/>
  <c r="Q112" i="13"/>
  <c r="P112" i="13"/>
  <c r="O112" i="13"/>
  <c r="N112" i="13"/>
  <c r="M112" i="13"/>
  <c r="L112" i="13"/>
  <c r="K112" i="13"/>
  <c r="J112" i="13"/>
  <c r="I112" i="13"/>
  <c r="H112" i="13"/>
  <c r="G112" i="13"/>
  <c r="F112" i="13"/>
  <c r="E112" i="13"/>
  <c r="D112" i="13"/>
  <c r="C112" i="13"/>
  <c r="B112" i="13"/>
  <c r="AC111" i="13"/>
  <c r="AB111" i="13"/>
  <c r="AA111" i="13"/>
  <c r="Z111" i="13"/>
  <c r="Y111" i="13"/>
  <c r="X111" i="13"/>
  <c r="W111" i="13"/>
  <c r="V111" i="13"/>
  <c r="U111" i="13"/>
  <c r="T111" i="13"/>
  <c r="S111" i="13"/>
  <c r="R111" i="13"/>
  <c r="Q111" i="13"/>
  <c r="P111" i="13"/>
  <c r="O111" i="13"/>
  <c r="N111" i="13"/>
  <c r="M111" i="13"/>
  <c r="L111" i="13"/>
  <c r="K111" i="13"/>
  <c r="J111" i="13"/>
  <c r="I111" i="13"/>
  <c r="H111" i="13"/>
  <c r="G111" i="13"/>
  <c r="F111" i="13"/>
  <c r="E111" i="13"/>
  <c r="D111" i="13"/>
  <c r="C111" i="13"/>
  <c r="B111" i="13"/>
  <c r="AC110" i="13"/>
  <c r="AB110" i="13"/>
  <c r="AA110" i="13"/>
  <c r="Z110" i="13"/>
  <c r="Y110" i="13"/>
  <c r="X110" i="13"/>
  <c r="W110" i="13"/>
  <c r="V110" i="13"/>
  <c r="U110" i="13"/>
  <c r="T110" i="13"/>
  <c r="S110" i="13"/>
  <c r="R110" i="13"/>
  <c r="Q110" i="13"/>
  <c r="P110" i="13"/>
  <c r="O110" i="13"/>
  <c r="N110" i="13"/>
  <c r="M110" i="13"/>
  <c r="L110" i="13"/>
  <c r="K110" i="13"/>
  <c r="J110" i="13"/>
  <c r="I110" i="13"/>
  <c r="H110" i="13"/>
  <c r="G110" i="13"/>
  <c r="F110" i="13"/>
  <c r="E110" i="13"/>
  <c r="D110" i="13"/>
  <c r="C110" i="13"/>
  <c r="B110" i="13"/>
  <c r="AC109" i="13"/>
  <c r="AB109" i="13"/>
  <c r="AA109" i="13"/>
  <c r="Z109" i="13"/>
  <c r="Y109" i="13"/>
  <c r="X109" i="13"/>
  <c r="W109" i="13"/>
  <c r="V109" i="13"/>
  <c r="U109" i="13"/>
  <c r="T109" i="13"/>
  <c r="S109" i="13"/>
  <c r="R109" i="13"/>
  <c r="Q109" i="13"/>
  <c r="P109" i="13"/>
  <c r="O109" i="13"/>
  <c r="N109" i="13"/>
  <c r="M109" i="13"/>
  <c r="L109" i="13"/>
  <c r="K109" i="13"/>
  <c r="J109" i="13"/>
  <c r="I109" i="13"/>
  <c r="H109" i="13"/>
  <c r="G109" i="13"/>
  <c r="F109" i="13"/>
  <c r="E109" i="13"/>
  <c r="D109" i="13"/>
  <c r="C109" i="13"/>
  <c r="B109" i="13"/>
  <c r="AC108" i="13"/>
  <c r="AB108" i="13"/>
  <c r="AA108" i="13"/>
  <c r="Z108" i="13"/>
  <c r="Y108" i="13"/>
  <c r="X108" i="13"/>
  <c r="W108" i="13"/>
  <c r="V108" i="13"/>
  <c r="U108" i="13"/>
  <c r="T108" i="13"/>
  <c r="S108" i="13"/>
  <c r="R108" i="13"/>
  <c r="Q108" i="13"/>
  <c r="P108" i="13"/>
  <c r="O108" i="13"/>
  <c r="N108" i="13"/>
  <c r="M108" i="13"/>
  <c r="L108" i="13"/>
  <c r="K108" i="13"/>
  <c r="J108" i="13"/>
  <c r="I108" i="13"/>
  <c r="H108" i="13"/>
  <c r="G108" i="13"/>
  <c r="F108" i="13"/>
  <c r="E108" i="13"/>
  <c r="D108" i="13"/>
  <c r="C108" i="13"/>
  <c r="B108" i="13"/>
  <c r="AC107" i="13"/>
  <c r="AB107" i="13"/>
  <c r="AA107" i="13"/>
  <c r="Z107" i="13"/>
  <c r="Y107" i="13"/>
  <c r="X107" i="13"/>
  <c r="W107" i="13"/>
  <c r="V107" i="13"/>
  <c r="U107" i="13"/>
  <c r="T107" i="13"/>
  <c r="S107" i="13"/>
  <c r="R107" i="13"/>
  <c r="Q107" i="13"/>
  <c r="P107" i="13"/>
  <c r="O107" i="13"/>
  <c r="N107" i="13"/>
  <c r="M107" i="13"/>
  <c r="L107" i="13"/>
  <c r="K107" i="13"/>
  <c r="J107" i="13"/>
  <c r="I107" i="13"/>
  <c r="H107" i="13"/>
  <c r="G107" i="13"/>
  <c r="F107" i="13"/>
  <c r="E107" i="13"/>
  <c r="D107" i="13"/>
  <c r="C107" i="13"/>
  <c r="B107" i="13"/>
  <c r="AC106" i="13"/>
  <c r="AB106" i="13"/>
  <c r="AA106" i="13"/>
  <c r="Z106" i="13"/>
  <c r="Y106" i="13"/>
  <c r="X106" i="13"/>
  <c r="W106" i="13"/>
  <c r="V106" i="13"/>
  <c r="U106" i="13"/>
  <c r="T106" i="13"/>
  <c r="S106" i="13"/>
  <c r="R106" i="13"/>
  <c r="Q106" i="13"/>
  <c r="P106" i="13"/>
  <c r="O106" i="13"/>
  <c r="N106" i="13"/>
  <c r="M106" i="13"/>
  <c r="L106" i="13"/>
  <c r="K106" i="13"/>
  <c r="J106" i="13"/>
  <c r="I106" i="13"/>
  <c r="H106" i="13"/>
  <c r="G106" i="13"/>
  <c r="F106" i="13"/>
  <c r="E106" i="13"/>
  <c r="D106" i="13"/>
  <c r="C106" i="13"/>
  <c r="B106" i="13"/>
  <c r="AC105" i="13"/>
  <c r="AB105" i="13"/>
  <c r="AA105" i="13"/>
  <c r="Z105" i="13"/>
  <c r="Y105" i="13"/>
  <c r="X105" i="13"/>
  <c r="W105" i="13"/>
  <c r="V105" i="13"/>
  <c r="U105" i="13"/>
  <c r="T105" i="13"/>
  <c r="S105" i="13"/>
  <c r="R105" i="13"/>
  <c r="Q105" i="13"/>
  <c r="P105" i="13"/>
  <c r="O105" i="13"/>
  <c r="N105" i="13"/>
  <c r="M105" i="13"/>
  <c r="L105" i="13"/>
  <c r="K105" i="13"/>
  <c r="J105" i="13"/>
  <c r="I105" i="13"/>
  <c r="H105" i="13"/>
  <c r="G105" i="13"/>
  <c r="F105" i="13"/>
  <c r="E105" i="13"/>
  <c r="D105" i="13"/>
  <c r="C105" i="13"/>
  <c r="B105" i="13"/>
  <c r="AC104" i="13"/>
  <c r="AB104" i="13"/>
  <c r="AA104" i="13"/>
  <c r="Z104" i="13"/>
  <c r="Y104" i="13"/>
  <c r="X104" i="13"/>
  <c r="W104" i="13"/>
  <c r="V104" i="13"/>
  <c r="U104" i="13"/>
  <c r="T104" i="13"/>
  <c r="S104" i="13"/>
  <c r="R104" i="13"/>
  <c r="Q104" i="13"/>
  <c r="P104" i="13"/>
  <c r="O104" i="13"/>
  <c r="N104" i="13"/>
  <c r="M104" i="13"/>
  <c r="L104" i="13"/>
  <c r="K104" i="13"/>
  <c r="J104" i="13"/>
  <c r="I104" i="13"/>
  <c r="H104" i="13"/>
  <c r="G104" i="13"/>
  <c r="F104" i="13"/>
  <c r="E104" i="13"/>
  <c r="D104" i="13"/>
  <c r="C104" i="13"/>
  <c r="B104" i="13"/>
  <c r="AC103" i="13"/>
  <c r="AB103" i="13"/>
  <c r="AA103" i="13"/>
  <c r="Z103" i="13"/>
  <c r="Y103" i="13"/>
  <c r="X103" i="13"/>
  <c r="W103" i="13"/>
  <c r="V103" i="13"/>
  <c r="U103" i="13"/>
  <c r="T103" i="13"/>
  <c r="S103" i="13"/>
  <c r="R103" i="13"/>
  <c r="Q103" i="13"/>
  <c r="P103" i="13"/>
  <c r="O103" i="13"/>
  <c r="N103" i="13"/>
  <c r="M103" i="13"/>
  <c r="L103" i="13"/>
  <c r="K103" i="13"/>
  <c r="J103" i="13"/>
  <c r="I103" i="13"/>
  <c r="H103" i="13"/>
  <c r="G103" i="13"/>
  <c r="F103" i="13"/>
  <c r="E103" i="13"/>
  <c r="D103" i="13"/>
  <c r="C103" i="13"/>
  <c r="B103" i="13"/>
  <c r="AC102" i="13"/>
  <c r="AB102" i="13"/>
  <c r="AA102" i="13"/>
  <c r="Z102" i="13"/>
  <c r="Y102" i="13"/>
  <c r="X102" i="13"/>
  <c r="W102" i="13"/>
  <c r="V102" i="13"/>
  <c r="U102" i="13"/>
  <c r="T102" i="13"/>
  <c r="S102" i="13"/>
  <c r="R102" i="13"/>
  <c r="Q102" i="13"/>
  <c r="P102" i="13"/>
  <c r="O102" i="13"/>
  <c r="N102" i="13"/>
  <c r="M102" i="13"/>
  <c r="L102" i="13"/>
  <c r="K102" i="13"/>
  <c r="J102" i="13"/>
  <c r="I102" i="13"/>
  <c r="H102" i="13"/>
  <c r="G102" i="13"/>
  <c r="F102" i="13"/>
  <c r="E102" i="13"/>
  <c r="D102" i="13"/>
  <c r="C102" i="13"/>
  <c r="B102" i="13"/>
  <c r="AC101" i="13"/>
  <c r="AB101" i="13"/>
  <c r="AA101" i="13"/>
  <c r="Z101" i="13"/>
  <c r="Y101" i="13"/>
  <c r="X101" i="13"/>
  <c r="W101" i="13"/>
  <c r="V101" i="13"/>
  <c r="U101" i="13"/>
  <c r="T101" i="13"/>
  <c r="S101" i="13"/>
  <c r="R101" i="13"/>
  <c r="Q101" i="13"/>
  <c r="P101" i="13"/>
  <c r="O101" i="13"/>
  <c r="N101" i="13"/>
  <c r="M101" i="13"/>
  <c r="L101" i="13"/>
  <c r="K101" i="13"/>
  <c r="J101" i="13"/>
  <c r="I101" i="13"/>
  <c r="H101" i="13"/>
  <c r="G101" i="13"/>
  <c r="F101" i="13"/>
  <c r="E101" i="13"/>
  <c r="D101" i="13"/>
  <c r="C101" i="13"/>
  <c r="B101" i="13"/>
  <c r="AC100" i="13"/>
  <c r="AB100" i="13"/>
  <c r="AA100" i="13"/>
  <c r="Z100" i="13"/>
  <c r="Y100" i="13"/>
  <c r="X100" i="13"/>
  <c r="W100" i="13"/>
  <c r="V100" i="13"/>
  <c r="U100" i="13"/>
  <c r="T100" i="13"/>
  <c r="S100" i="13"/>
  <c r="R100" i="13"/>
  <c r="Q100" i="13"/>
  <c r="P100" i="13"/>
  <c r="O100" i="13"/>
  <c r="N100" i="13"/>
  <c r="M100" i="13"/>
  <c r="L100" i="13"/>
  <c r="K100" i="13"/>
  <c r="J100" i="13"/>
  <c r="I100" i="13"/>
  <c r="H100" i="13"/>
  <c r="G100" i="13"/>
  <c r="F100" i="13"/>
  <c r="E100" i="13"/>
  <c r="D100" i="13"/>
  <c r="C100" i="13"/>
  <c r="B100" i="13"/>
  <c r="AC99" i="13"/>
  <c r="AB99" i="13"/>
  <c r="AA99" i="13"/>
  <c r="Z99" i="13"/>
  <c r="Y99" i="13"/>
  <c r="X99" i="13"/>
  <c r="W99" i="13"/>
  <c r="V99" i="13"/>
  <c r="U99" i="13"/>
  <c r="T99" i="13"/>
  <c r="S99" i="13"/>
  <c r="R99" i="13"/>
  <c r="Q99" i="13"/>
  <c r="P99" i="13"/>
  <c r="O99" i="13"/>
  <c r="N99" i="13"/>
  <c r="M99" i="13"/>
  <c r="L99" i="13"/>
  <c r="K99" i="13"/>
  <c r="J99" i="13"/>
  <c r="I99" i="13"/>
  <c r="H99" i="13"/>
  <c r="G99" i="13"/>
  <c r="F99" i="13"/>
  <c r="E99" i="13"/>
  <c r="D99" i="13"/>
  <c r="C99" i="13"/>
  <c r="B99" i="13"/>
  <c r="AC98" i="13"/>
  <c r="AB98" i="13"/>
  <c r="AA98" i="13"/>
  <c r="Z98" i="13"/>
  <c r="Y98" i="13"/>
  <c r="X98" i="13"/>
  <c r="W98" i="13"/>
  <c r="V98" i="13"/>
  <c r="U98" i="13"/>
  <c r="T98" i="13"/>
  <c r="S98" i="13"/>
  <c r="R98" i="13"/>
  <c r="Q98" i="13"/>
  <c r="P98" i="13"/>
  <c r="O98" i="13"/>
  <c r="N98" i="13"/>
  <c r="M98" i="13"/>
  <c r="L98" i="13"/>
  <c r="K98" i="13"/>
  <c r="J98" i="13"/>
  <c r="I98" i="13"/>
  <c r="H98" i="13"/>
  <c r="G98" i="13"/>
  <c r="F98" i="13"/>
  <c r="E98" i="13"/>
  <c r="D98" i="13"/>
  <c r="C98" i="13"/>
  <c r="B98" i="13"/>
  <c r="AC97" i="13"/>
  <c r="AB97" i="13"/>
  <c r="AA97" i="13"/>
  <c r="Z97" i="13"/>
  <c r="Y97" i="13"/>
  <c r="X97" i="13"/>
  <c r="W97" i="13"/>
  <c r="V97" i="13"/>
  <c r="U97" i="13"/>
  <c r="T97" i="13"/>
  <c r="S97" i="13"/>
  <c r="R97" i="13"/>
  <c r="Q97" i="13"/>
  <c r="P97" i="13"/>
  <c r="O97" i="13"/>
  <c r="N97" i="13"/>
  <c r="M97" i="13"/>
  <c r="L97" i="13"/>
  <c r="K97" i="13"/>
  <c r="J97" i="13"/>
  <c r="I97" i="13"/>
  <c r="H97" i="13"/>
  <c r="G97" i="13"/>
  <c r="F97" i="13"/>
  <c r="E97" i="13"/>
  <c r="D97" i="13"/>
  <c r="C97" i="13"/>
  <c r="B97" i="13"/>
  <c r="AC96" i="13"/>
  <c r="AB96" i="13"/>
  <c r="AA96" i="13"/>
  <c r="Z96" i="13"/>
  <c r="Y96" i="13"/>
  <c r="X96" i="13"/>
  <c r="W96" i="13"/>
  <c r="V96" i="13"/>
  <c r="U96" i="13"/>
  <c r="T96" i="13"/>
  <c r="S96" i="13"/>
  <c r="R96" i="13"/>
  <c r="Q96" i="13"/>
  <c r="P96" i="13"/>
  <c r="O96" i="13"/>
  <c r="N96" i="13"/>
  <c r="M96" i="13"/>
  <c r="L96" i="13"/>
  <c r="K96" i="13"/>
  <c r="J96" i="13"/>
  <c r="I96" i="13"/>
  <c r="H96" i="13"/>
  <c r="G96" i="13"/>
  <c r="F96" i="13"/>
  <c r="E96" i="13"/>
  <c r="D96" i="13"/>
  <c r="C96" i="13"/>
  <c r="B96" i="13"/>
  <c r="AC95" i="13"/>
  <c r="AB95" i="13"/>
  <c r="AA95" i="13"/>
  <c r="Z95" i="13"/>
  <c r="Y95" i="13"/>
  <c r="X95" i="13"/>
  <c r="W95" i="13"/>
  <c r="V95" i="13"/>
  <c r="U95" i="13"/>
  <c r="T95" i="13"/>
  <c r="S95" i="13"/>
  <c r="R95" i="13"/>
  <c r="Q95" i="13"/>
  <c r="P95" i="13"/>
  <c r="O95" i="13"/>
  <c r="N95" i="13"/>
  <c r="M95" i="13"/>
  <c r="L95" i="13"/>
  <c r="K95" i="13"/>
  <c r="J95" i="13"/>
  <c r="I95" i="13"/>
  <c r="H95" i="13"/>
  <c r="G95" i="13"/>
  <c r="F95" i="13"/>
  <c r="E95" i="13"/>
  <c r="D95" i="13"/>
  <c r="C95" i="13"/>
  <c r="B95" i="13"/>
  <c r="AC94" i="13"/>
  <c r="AB94" i="13"/>
  <c r="AA94" i="13"/>
  <c r="Z94" i="13"/>
  <c r="Y94" i="13"/>
  <c r="X94" i="13"/>
  <c r="W94" i="13"/>
  <c r="V94" i="13"/>
  <c r="U94" i="13"/>
  <c r="T94" i="13"/>
  <c r="S94" i="13"/>
  <c r="R94" i="13"/>
  <c r="Q94" i="13"/>
  <c r="P94" i="13"/>
  <c r="O94" i="13"/>
  <c r="N94" i="13"/>
  <c r="M94" i="13"/>
  <c r="L94" i="13"/>
  <c r="K94" i="13"/>
  <c r="J94" i="13"/>
  <c r="G94" i="13"/>
  <c r="F94" i="13"/>
  <c r="E94" i="13"/>
  <c r="D94" i="13"/>
  <c r="C94" i="13"/>
  <c r="B94" i="13"/>
  <c r="AC93" i="13"/>
  <c r="AB93" i="13"/>
  <c r="AA93" i="13"/>
  <c r="Z93" i="13"/>
  <c r="Y93" i="13"/>
  <c r="X93" i="13"/>
  <c r="W93" i="13"/>
  <c r="V93" i="13"/>
  <c r="U93" i="13"/>
  <c r="T93" i="13"/>
  <c r="S93" i="13"/>
  <c r="R93" i="13"/>
  <c r="Q93" i="13"/>
  <c r="P93" i="13"/>
  <c r="O93" i="13"/>
  <c r="N93" i="13"/>
  <c r="M93" i="13"/>
  <c r="L93" i="13"/>
  <c r="K93" i="13"/>
  <c r="J93" i="13"/>
  <c r="I93" i="13"/>
  <c r="H93" i="13"/>
  <c r="G93" i="13"/>
  <c r="F93" i="13"/>
  <c r="E93" i="13"/>
  <c r="D93" i="13"/>
  <c r="C93" i="13"/>
  <c r="B93" i="13"/>
  <c r="AC92" i="13"/>
  <c r="AB92" i="13"/>
  <c r="AA92" i="13"/>
  <c r="Z92" i="13"/>
  <c r="Y92" i="13"/>
  <c r="X92" i="13"/>
  <c r="W92" i="13"/>
  <c r="V92" i="13"/>
  <c r="U92" i="13"/>
  <c r="T92" i="13"/>
  <c r="S92" i="13"/>
  <c r="R92" i="13"/>
  <c r="Q92" i="13"/>
  <c r="P92" i="13"/>
  <c r="O92" i="13"/>
  <c r="N92" i="13"/>
  <c r="M92" i="13"/>
  <c r="L92" i="13"/>
  <c r="K92" i="13"/>
  <c r="J92" i="13"/>
  <c r="I92" i="13"/>
  <c r="H92" i="13"/>
  <c r="G92" i="13"/>
  <c r="F92" i="13"/>
  <c r="E92" i="13"/>
  <c r="D92" i="13"/>
  <c r="C92" i="13"/>
  <c r="B92" i="13"/>
  <c r="AC91" i="13"/>
  <c r="AB91" i="13"/>
  <c r="AA91" i="13"/>
  <c r="Z91" i="13"/>
  <c r="Y91" i="13"/>
  <c r="X91" i="13"/>
  <c r="W91" i="13"/>
  <c r="V91" i="13"/>
  <c r="U91" i="13"/>
  <c r="T91" i="13"/>
  <c r="S91" i="13"/>
  <c r="R91" i="13"/>
  <c r="Q91" i="13"/>
  <c r="P91" i="13"/>
  <c r="O91" i="13"/>
  <c r="N91" i="13"/>
  <c r="M91" i="13"/>
  <c r="L91" i="13"/>
  <c r="K91" i="13"/>
  <c r="J91" i="13"/>
  <c r="I91" i="13"/>
  <c r="H91" i="13"/>
  <c r="G91" i="13"/>
  <c r="F91" i="13"/>
  <c r="E91" i="13"/>
  <c r="D91" i="13"/>
  <c r="C91" i="13"/>
  <c r="B91" i="13"/>
  <c r="AC90" i="13"/>
  <c r="AB90" i="13"/>
  <c r="AA90" i="13"/>
  <c r="Z90" i="13"/>
  <c r="Y90" i="13"/>
  <c r="X90" i="13"/>
  <c r="W90" i="13"/>
  <c r="V90" i="13"/>
  <c r="U90" i="13"/>
  <c r="T90" i="13"/>
  <c r="S90" i="13"/>
  <c r="R90" i="13"/>
  <c r="Q90" i="13"/>
  <c r="P90" i="13"/>
  <c r="O90" i="13"/>
  <c r="N90" i="13"/>
  <c r="M90" i="13"/>
  <c r="L90" i="13"/>
  <c r="K90" i="13"/>
  <c r="J90" i="13"/>
  <c r="I90" i="13"/>
  <c r="H90" i="13"/>
  <c r="G90" i="13"/>
  <c r="F90" i="13"/>
  <c r="E90" i="13"/>
  <c r="D90" i="13"/>
  <c r="C90" i="13"/>
  <c r="B90" i="13"/>
  <c r="AC83" i="13"/>
  <c r="AB83" i="13"/>
  <c r="AA83" i="13"/>
  <c r="Z83" i="13"/>
  <c r="Y83" i="13"/>
  <c r="X83" i="13"/>
  <c r="W83" i="13"/>
  <c r="V83" i="13"/>
  <c r="U83" i="13"/>
  <c r="T83" i="13"/>
  <c r="S83" i="13"/>
  <c r="R83" i="13"/>
  <c r="Q83" i="13"/>
  <c r="P83" i="13"/>
  <c r="O83" i="13"/>
  <c r="N83" i="13"/>
  <c r="M83" i="13"/>
  <c r="L83" i="13"/>
  <c r="K83" i="13"/>
  <c r="J83" i="13"/>
  <c r="I83" i="13"/>
  <c r="H83" i="13"/>
  <c r="G83" i="13"/>
  <c r="F83" i="13"/>
  <c r="E83" i="13"/>
  <c r="D83" i="13"/>
  <c r="C83" i="13"/>
  <c r="B83" i="13"/>
  <c r="AC82" i="13"/>
  <c r="AB82" i="13"/>
  <c r="AA82" i="13"/>
  <c r="Z82" i="13"/>
  <c r="Y82" i="13"/>
  <c r="X82" i="13"/>
  <c r="W82" i="13"/>
  <c r="V82" i="13"/>
  <c r="U82" i="13"/>
  <c r="T82" i="13"/>
  <c r="S82" i="13"/>
  <c r="R82" i="13"/>
  <c r="Q82" i="13"/>
  <c r="P82" i="13"/>
  <c r="O82" i="13"/>
  <c r="N82" i="13"/>
  <c r="M82" i="13"/>
  <c r="L82" i="13"/>
  <c r="K82" i="13"/>
  <c r="J82" i="13"/>
  <c r="I82" i="13"/>
  <c r="H82" i="13"/>
  <c r="G82" i="13"/>
  <c r="F82" i="13"/>
  <c r="E82" i="13"/>
  <c r="D82" i="13"/>
  <c r="C82" i="13"/>
  <c r="B82" i="13"/>
  <c r="AC76" i="13"/>
  <c r="AB76" i="13"/>
  <c r="AA76" i="13"/>
  <c r="Z76" i="13"/>
  <c r="AC75" i="13"/>
  <c r="AB75" i="13"/>
  <c r="AA75" i="13"/>
  <c r="Z75" i="13"/>
  <c r="AC74" i="13"/>
  <c r="AB74" i="13"/>
  <c r="AA74" i="13"/>
  <c r="Z74" i="13"/>
  <c r="AC71" i="13"/>
  <c r="AB71" i="13"/>
  <c r="AA71" i="13"/>
  <c r="Z71" i="13"/>
  <c r="AC70" i="13"/>
  <c r="AB70" i="13"/>
  <c r="AA70" i="13"/>
  <c r="Z70" i="13"/>
  <c r="AC66" i="13"/>
  <c r="AB66" i="13"/>
  <c r="AA66" i="13"/>
  <c r="Z66" i="13"/>
  <c r="AC65" i="13"/>
  <c r="AB65" i="13"/>
  <c r="AA65" i="13"/>
  <c r="Z65" i="13"/>
  <c r="AC64" i="13"/>
  <c r="AB64" i="13"/>
  <c r="AA64" i="13"/>
  <c r="Z64" i="13"/>
  <c r="AC59" i="13"/>
  <c r="AB59" i="13"/>
  <c r="AA59" i="13"/>
  <c r="Z59" i="13"/>
  <c r="AC57" i="13"/>
  <c r="AB57" i="13"/>
  <c r="AA57" i="13"/>
  <c r="Z57" i="13"/>
  <c r="AC47" i="13"/>
  <c r="AB47" i="13"/>
  <c r="AA47" i="13"/>
  <c r="Z47" i="13"/>
  <c r="AC46" i="13"/>
  <c r="AB46" i="13"/>
  <c r="AA46" i="13"/>
  <c r="Z46" i="13"/>
  <c r="AC45" i="13"/>
  <c r="AB45" i="13"/>
  <c r="AA45" i="13"/>
  <c r="Z45" i="13"/>
  <c r="AC43" i="13"/>
  <c r="AB43" i="13"/>
  <c r="AA43" i="13"/>
  <c r="Z43" i="13"/>
  <c r="AC40" i="13"/>
  <c r="AB40" i="13"/>
  <c r="AA40" i="13"/>
  <c r="Z40" i="13"/>
  <c r="AC37" i="13"/>
  <c r="AB37" i="13"/>
  <c r="AA37" i="13"/>
  <c r="Z37" i="13"/>
  <c r="AC36" i="13"/>
  <c r="AB36" i="13"/>
  <c r="AA36" i="13"/>
  <c r="Z36" i="13"/>
  <c r="AC35" i="13"/>
  <c r="AB35" i="13"/>
  <c r="AA35" i="13"/>
  <c r="Z35" i="13"/>
  <c r="AC34" i="13"/>
  <c r="AB34" i="13"/>
  <c r="AA34" i="13"/>
  <c r="Z34" i="13"/>
  <c r="AC33" i="13"/>
  <c r="AB33" i="13"/>
  <c r="AA33" i="13"/>
  <c r="Z33" i="13"/>
  <c r="AC32" i="13"/>
  <c r="AB32" i="13"/>
  <c r="AA32" i="13"/>
  <c r="Z32" i="13"/>
  <c r="AC31" i="13"/>
  <c r="AB31" i="13"/>
  <c r="AA31" i="13"/>
  <c r="Z31" i="13"/>
  <c r="AC30" i="13"/>
  <c r="AB30" i="13"/>
  <c r="AA30" i="13"/>
  <c r="Z30" i="13"/>
  <c r="AC29" i="13"/>
  <c r="AB29" i="13"/>
  <c r="AA29" i="13"/>
  <c r="Z29" i="13"/>
  <c r="AC28" i="13"/>
  <c r="AB28" i="13"/>
  <c r="AA28" i="13"/>
  <c r="Z28" i="13"/>
  <c r="AC27" i="13"/>
  <c r="AB27" i="13"/>
  <c r="AA27" i="13"/>
  <c r="Z27" i="13"/>
  <c r="AC26" i="13"/>
  <c r="AB26" i="13"/>
  <c r="AA26" i="13"/>
  <c r="Z26" i="13"/>
  <c r="AC25" i="13"/>
  <c r="AB25" i="13"/>
  <c r="AA25" i="13"/>
  <c r="Z25" i="13"/>
  <c r="AC24" i="13"/>
  <c r="AB24" i="13"/>
  <c r="AA24" i="13"/>
  <c r="Z24" i="13"/>
  <c r="AC23" i="13"/>
  <c r="AB23" i="13"/>
  <c r="AA23" i="13"/>
  <c r="Z23" i="13"/>
  <c r="AC22" i="13"/>
  <c r="AB22" i="13"/>
  <c r="AA22" i="13"/>
  <c r="Z22" i="13"/>
  <c r="AC21" i="13"/>
  <c r="AB21" i="13"/>
  <c r="AA21" i="13"/>
  <c r="Z21" i="13"/>
  <c r="AC20" i="13"/>
  <c r="AB20" i="13"/>
  <c r="AA20" i="13"/>
  <c r="Z20" i="13"/>
  <c r="AC19" i="13"/>
  <c r="AB19" i="13"/>
  <c r="AA19" i="13"/>
  <c r="Z19" i="13"/>
  <c r="AC18" i="13"/>
  <c r="AB18" i="13"/>
  <c r="AA18" i="13"/>
  <c r="Z18" i="13"/>
  <c r="AC17" i="13"/>
  <c r="AB17" i="13"/>
  <c r="AA17" i="13"/>
  <c r="Z17" i="13"/>
  <c r="AC16" i="13"/>
  <c r="AB16" i="13"/>
  <c r="AA16" i="13"/>
  <c r="Z16" i="13"/>
  <c r="AC14" i="13"/>
  <c r="AB14" i="13"/>
  <c r="AA14" i="13"/>
  <c r="Z14" i="13"/>
  <c r="AC13" i="13"/>
  <c r="AB13" i="13"/>
  <c r="AA13" i="13"/>
  <c r="Z13" i="13"/>
  <c r="F6" i="13"/>
  <c r="I1" i="14"/>
  <c r="H1" i="14"/>
  <c r="F30" i="9"/>
  <c r="AJ25" i="9"/>
  <c r="AI25" i="9"/>
  <c r="AH25" i="9"/>
  <c r="AG25" i="9"/>
  <c r="AF25" i="9"/>
  <c r="AE25" i="9"/>
  <c r="AC25" i="9"/>
  <c r="AB25" i="9"/>
  <c r="AA25" i="9"/>
  <c r="Z25" i="9"/>
  <c r="Y25" i="9"/>
  <c r="X25" i="9"/>
  <c r="W25" i="9"/>
  <c r="V25" i="9"/>
  <c r="T25" i="9"/>
  <c r="S25" i="9"/>
  <c r="R25" i="9"/>
  <c r="Q25" i="9"/>
  <c r="P25" i="9"/>
  <c r="O25" i="9"/>
  <c r="L25" i="9"/>
  <c r="K25" i="9"/>
  <c r="J25" i="9"/>
  <c r="I25" i="9"/>
  <c r="H25" i="9"/>
  <c r="G25" i="9"/>
  <c r="AJ24" i="9"/>
  <c r="AI24" i="9"/>
  <c r="AH24" i="9"/>
  <c r="AF24" i="9"/>
  <c r="AE24" i="9"/>
  <c r="AC24" i="9"/>
  <c r="AB24" i="9"/>
  <c r="AA24" i="9"/>
  <c r="Z24" i="9"/>
  <c r="Y24" i="9"/>
  <c r="X24" i="9"/>
  <c r="W24" i="9"/>
  <c r="V24" i="9"/>
  <c r="T24" i="9"/>
  <c r="S24" i="9"/>
  <c r="R24" i="9"/>
  <c r="Q24" i="9"/>
  <c r="P24" i="9"/>
  <c r="O24" i="9"/>
  <c r="L24" i="9"/>
  <c r="K24" i="9"/>
  <c r="J24" i="9"/>
  <c r="I24" i="9"/>
  <c r="H24" i="9"/>
  <c r="G24" i="9"/>
  <c r="G23" i="9"/>
  <c r="AJ21" i="9"/>
  <c r="AI21" i="9"/>
  <c r="AH21" i="9"/>
  <c r="AG21" i="9"/>
  <c r="AF21" i="9"/>
  <c r="AE21" i="9"/>
  <c r="AD21" i="9"/>
  <c r="AC21" i="9"/>
  <c r="AA21" i="9"/>
  <c r="Z21" i="9"/>
  <c r="Y21" i="9"/>
  <c r="X21" i="9"/>
  <c r="W21" i="9"/>
  <c r="V21" i="9"/>
  <c r="U21" i="9"/>
  <c r="T21" i="9"/>
  <c r="S21" i="9"/>
  <c r="R21" i="9"/>
  <c r="Q21" i="9"/>
  <c r="P21" i="9"/>
  <c r="N21" i="9"/>
  <c r="L21" i="9"/>
  <c r="K21" i="9"/>
  <c r="J21" i="9"/>
  <c r="I21" i="9"/>
  <c r="H21" i="9"/>
  <c r="G21" i="9"/>
  <c r="C21" i="9"/>
  <c r="C13" i="9"/>
  <c r="C12" i="9"/>
  <c r="C11" i="9"/>
  <c r="C7" i="9"/>
  <c r="C6" i="9"/>
  <c r="D3" i="9"/>
  <c r="C4" i="9" s="1"/>
  <c r="I21" i="19" l="1"/>
  <c r="N21" i="19"/>
  <c r="S21" i="19"/>
  <c r="W6" i="19" s="1"/>
  <c r="C9" i="16"/>
  <c r="D35" i="19"/>
  <c r="AD82" i="13"/>
  <c r="AE82" i="13"/>
  <c r="AF82" i="13"/>
  <c r="AD83" i="13"/>
  <c r="AE83" i="13"/>
  <c r="AF83" i="13"/>
  <c r="AF90" i="13"/>
  <c r="AD90" i="13"/>
  <c r="AE90" i="13"/>
  <c r="AD91" i="13"/>
  <c r="AE91" i="13"/>
  <c r="AF91" i="13"/>
  <c r="AD92" i="13"/>
  <c r="AE92" i="13"/>
  <c r="AF92" i="13"/>
  <c r="AE93" i="13"/>
  <c r="AF93" i="13"/>
  <c r="AD93" i="13"/>
  <c r="AF94" i="13"/>
  <c r="AD94" i="13"/>
  <c r="AE94" i="13"/>
  <c r="AD95" i="13"/>
  <c r="AE95" i="13"/>
  <c r="AF95" i="13"/>
  <c r="AD96" i="13"/>
  <c r="AE96" i="13"/>
  <c r="AF96" i="13"/>
  <c r="AE97" i="13"/>
  <c r="AF97" i="13"/>
  <c r="AD97" i="13"/>
  <c r="AF98" i="13"/>
  <c r="AD98" i="13"/>
  <c r="AE98" i="13"/>
  <c r="AD99" i="13"/>
  <c r="AE99" i="13"/>
  <c r="AF99" i="13"/>
  <c r="AD100" i="13"/>
  <c r="AE100" i="13"/>
  <c r="AF100" i="13"/>
  <c r="AE101" i="13"/>
  <c r="AF101" i="13"/>
  <c r="AD101" i="13"/>
  <c r="AF102" i="13"/>
  <c r="AD102" i="13"/>
  <c r="AE102" i="13"/>
  <c r="AD103" i="13"/>
  <c r="AE103" i="13"/>
  <c r="AF103" i="13"/>
  <c r="AD104" i="13"/>
  <c r="AE104" i="13"/>
  <c r="AF104" i="13"/>
  <c r="AE105" i="13"/>
  <c r="AF105" i="13"/>
  <c r="AD105" i="13"/>
  <c r="AF106" i="13"/>
  <c r="AD106" i="13"/>
  <c r="AE106" i="13"/>
  <c r="AD107" i="13"/>
  <c r="AE107" i="13"/>
  <c r="AF107" i="13"/>
  <c r="AD108" i="13"/>
  <c r="AE108" i="13"/>
  <c r="AF108" i="13"/>
  <c r="AE109" i="13"/>
  <c r="AF109" i="13"/>
  <c r="AD109" i="13"/>
  <c r="AF110" i="13"/>
  <c r="AD110" i="13"/>
  <c r="AE110" i="13"/>
  <c r="AD111" i="13"/>
  <c r="AE111" i="13"/>
  <c r="AF111" i="13"/>
  <c r="AD112" i="13"/>
  <c r="AE112" i="13"/>
  <c r="AF112" i="13"/>
  <c r="AE113" i="13"/>
  <c r="AF113" i="13"/>
  <c r="AD113" i="13"/>
  <c r="AF114" i="13"/>
  <c r="AD114" i="13"/>
  <c r="AE114" i="13"/>
  <c r="AD115" i="13"/>
  <c r="AE115" i="13"/>
  <c r="AF115" i="13"/>
  <c r="AD116" i="13"/>
  <c r="AE116" i="13"/>
  <c r="AF116" i="13"/>
  <c r="AE117" i="13"/>
  <c r="AF117" i="13"/>
  <c r="AD117" i="13"/>
  <c r="AF118" i="13"/>
  <c r="AD118" i="13"/>
  <c r="AE118" i="13"/>
  <c r="AD119" i="13"/>
  <c r="AE119" i="13"/>
  <c r="AF119" i="13"/>
  <c r="AE121" i="13"/>
  <c r="AF121" i="13"/>
  <c r="AD121" i="13"/>
  <c r="AF122" i="13"/>
  <c r="AD122" i="13"/>
  <c r="AE122" i="13"/>
  <c r="AD123" i="13"/>
  <c r="AE123" i="13"/>
  <c r="AF123" i="13"/>
  <c r="AG16" i="13"/>
  <c r="AG74" i="13"/>
  <c r="C81" i="13"/>
  <c r="G81" i="13"/>
  <c r="K81" i="13"/>
  <c r="O81" i="13"/>
  <c r="S81" i="13"/>
  <c r="W81" i="13"/>
  <c r="AA81" i="13"/>
  <c r="D81" i="13"/>
  <c r="H81" i="13"/>
  <c r="L81" i="13"/>
  <c r="P81" i="13"/>
  <c r="T81" i="13"/>
  <c r="X81" i="13"/>
  <c r="AB81" i="13"/>
  <c r="E81" i="13"/>
  <c r="I81" i="13"/>
  <c r="M81" i="13"/>
  <c r="Q81" i="13"/>
  <c r="U81" i="13"/>
  <c r="Y81" i="13"/>
  <c r="AC81" i="13"/>
  <c r="B81" i="13"/>
  <c r="F81" i="13"/>
  <c r="J81" i="13"/>
  <c r="N81" i="13"/>
  <c r="R81" i="13"/>
  <c r="V81" i="13"/>
  <c r="Z81" i="13"/>
  <c r="B85" i="13"/>
  <c r="AG123" i="13"/>
  <c r="AG36" i="13"/>
  <c r="AG40" i="13"/>
  <c r="AG45" i="13"/>
  <c r="AG47" i="13"/>
  <c r="AG37" i="13"/>
  <c r="AG43" i="13"/>
  <c r="AG46" i="13"/>
  <c r="AG59" i="13"/>
  <c r="AG76" i="13"/>
  <c r="AG93" i="13"/>
  <c r="AG103" i="13"/>
  <c r="AG65" i="13"/>
  <c r="AG70" i="13"/>
  <c r="AG107" i="13"/>
  <c r="AG109" i="13"/>
  <c r="AG122" i="13"/>
  <c r="AG117" i="13"/>
  <c r="AG111" i="13"/>
  <c r="AG113" i="13"/>
  <c r="AG115" i="13"/>
  <c r="AG105" i="13"/>
  <c r="AG101" i="13"/>
  <c r="AG83" i="13"/>
  <c r="AG91" i="13"/>
  <c r="AG95" i="13"/>
  <c r="AG97" i="13"/>
  <c r="AG57" i="13"/>
  <c r="AG64" i="13"/>
  <c r="AG66" i="13"/>
  <c r="AG71" i="13"/>
  <c r="AG75" i="13"/>
  <c r="AG82" i="13"/>
  <c r="AG90" i="13"/>
  <c r="AG92" i="13"/>
  <c r="AG94" i="13"/>
  <c r="AG96" i="13"/>
  <c r="AG98" i="13"/>
  <c r="AG100" i="13"/>
  <c r="AG102" i="13"/>
  <c r="AG104" i="13"/>
  <c r="AG106" i="13"/>
  <c r="AG108" i="13"/>
  <c r="AG110" i="13"/>
  <c r="AG112" i="13"/>
  <c r="AG114" i="13"/>
  <c r="AG116" i="13"/>
  <c r="AG118" i="13"/>
  <c r="AG119" i="13"/>
  <c r="AG121" i="13"/>
  <c r="AG99" i="13"/>
  <c r="AG35" i="13"/>
  <c r="D85" i="13"/>
  <c r="L85" i="13"/>
  <c r="P85" i="13"/>
  <c r="X85" i="13"/>
  <c r="AB85" i="13"/>
  <c r="T85" i="13"/>
  <c r="H85" i="13"/>
  <c r="C85" i="13"/>
  <c r="G85" i="13"/>
  <c r="K85" i="13"/>
  <c r="O85" i="13"/>
  <c r="S85" i="13"/>
  <c r="W85" i="13"/>
  <c r="AA85" i="13"/>
  <c r="E85" i="13"/>
  <c r="I85" i="13"/>
  <c r="M85" i="13"/>
  <c r="Q85" i="13"/>
  <c r="U85" i="13"/>
  <c r="Y85" i="13"/>
  <c r="AC85" i="13"/>
  <c r="F85" i="13"/>
  <c r="J85" i="13"/>
  <c r="N85" i="13"/>
  <c r="R85" i="13"/>
  <c r="V85" i="13"/>
  <c r="Z85" i="13"/>
  <c r="O26" i="9"/>
  <c r="W26" i="9"/>
  <c r="I26" i="9"/>
  <c r="G26" i="9"/>
  <c r="AE26" i="9"/>
  <c r="Q26" i="9"/>
  <c r="K1" i="14"/>
  <c r="D14" i="15"/>
  <c r="D4" i="15"/>
  <c r="E4" i="15"/>
  <c r="D6" i="15"/>
  <c r="D8" i="15"/>
  <c r="D10" i="15"/>
  <c r="D12" i="15"/>
  <c r="E5" i="15"/>
  <c r="D7" i="15"/>
  <c r="D9" i="15"/>
  <c r="D11" i="15"/>
  <c r="AI26" i="9"/>
  <c r="AA26" i="9"/>
  <c r="S26" i="9"/>
  <c r="D5" i="15"/>
  <c r="D13" i="15"/>
  <c r="L26" i="9"/>
  <c r="P26" i="9"/>
  <c r="T26" i="9"/>
  <c r="J26" i="9"/>
  <c r="K26" i="9"/>
  <c r="AJ26" i="9"/>
  <c r="AF26" i="9"/>
  <c r="AC26" i="9"/>
  <c r="AD26" i="9"/>
  <c r="AB26" i="9"/>
  <c r="Y26" i="9"/>
  <c r="X26" i="9"/>
  <c r="V26" i="9"/>
  <c r="R26" i="9"/>
  <c r="N26" i="9"/>
  <c r="AJ29" i="16"/>
  <c r="AL25" i="15"/>
  <c r="J2" i="16"/>
  <c r="J24" i="15"/>
  <c r="J23" i="15"/>
  <c r="J18" i="15"/>
  <c r="J14" i="15"/>
  <c r="J12" i="15"/>
  <c r="J10" i="15"/>
  <c r="J21" i="15"/>
  <c r="J17" i="15"/>
  <c r="J22" i="15"/>
  <c r="J20" i="15"/>
  <c r="J16" i="15"/>
  <c r="J13" i="15"/>
  <c r="J11" i="15"/>
  <c r="J19" i="15"/>
  <c r="J15" i="15"/>
  <c r="N2" i="16"/>
  <c r="N24" i="15"/>
  <c r="N23" i="15"/>
  <c r="N22" i="15"/>
  <c r="N18" i="15"/>
  <c r="N14" i="15"/>
  <c r="N12" i="15"/>
  <c r="N10" i="15"/>
  <c r="N21" i="15"/>
  <c r="N17" i="15"/>
  <c r="N20" i="15"/>
  <c r="N16" i="15"/>
  <c r="N13" i="15"/>
  <c r="N11" i="15"/>
  <c r="N19" i="15"/>
  <c r="N15" i="15"/>
  <c r="R22" i="15"/>
  <c r="R2" i="16"/>
  <c r="R24" i="15"/>
  <c r="R23" i="15"/>
  <c r="R18" i="15"/>
  <c r="R14" i="15"/>
  <c r="R12" i="15"/>
  <c r="R10" i="15"/>
  <c r="R21" i="15"/>
  <c r="R17" i="15"/>
  <c r="R20" i="15"/>
  <c r="R16" i="15"/>
  <c r="R13" i="15"/>
  <c r="R11" i="15"/>
  <c r="R19" i="15"/>
  <c r="R15" i="15"/>
  <c r="V22" i="15"/>
  <c r="V2" i="16"/>
  <c r="V24" i="15"/>
  <c r="V23" i="15"/>
  <c r="V18" i="15"/>
  <c r="V14" i="15"/>
  <c r="V12" i="15"/>
  <c r="V10" i="15"/>
  <c r="V21" i="15"/>
  <c r="V17" i="15"/>
  <c r="V20" i="15"/>
  <c r="V16" i="15"/>
  <c r="V13" i="15"/>
  <c r="V11" i="15"/>
  <c r="V19" i="15"/>
  <c r="V15" i="15"/>
  <c r="Z22" i="15"/>
  <c r="Z2" i="16"/>
  <c r="Z21" i="15"/>
  <c r="Z24" i="15"/>
  <c r="Z23" i="15"/>
  <c r="Z18" i="15"/>
  <c r="Z14" i="15"/>
  <c r="Z12" i="15"/>
  <c r="Z10" i="15"/>
  <c r="Z17" i="15"/>
  <c r="Z20" i="15"/>
  <c r="Z16" i="15"/>
  <c r="Z13" i="15"/>
  <c r="Z11" i="15"/>
  <c r="Z19" i="15"/>
  <c r="Z15" i="15"/>
  <c r="AD22" i="15"/>
  <c r="AD2" i="16"/>
  <c r="AD21" i="15"/>
  <c r="AD24" i="15"/>
  <c r="AD23" i="15"/>
  <c r="AD18" i="15"/>
  <c r="AD14" i="15"/>
  <c r="AD12" i="15"/>
  <c r="AD10" i="15"/>
  <c r="AD17" i="15"/>
  <c r="AD20" i="15"/>
  <c r="AD16" i="15"/>
  <c r="AD13" i="15"/>
  <c r="AD11" i="15"/>
  <c r="AD19" i="15"/>
  <c r="AD15" i="15"/>
  <c r="AH22" i="15"/>
  <c r="AH2" i="16"/>
  <c r="AH21" i="15"/>
  <c r="AH24" i="15"/>
  <c r="AH23" i="15"/>
  <c r="AH18" i="15"/>
  <c r="AH14" i="15"/>
  <c r="AH12" i="15"/>
  <c r="AH10" i="15"/>
  <c r="AH17" i="15"/>
  <c r="AH20" i="15"/>
  <c r="AH16" i="15"/>
  <c r="AH13" i="15"/>
  <c r="AH11" i="15"/>
  <c r="AH19" i="15"/>
  <c r="AH15" i="15"/>
  <c r="H4" i="15"/>
  <c r="P4" i="15"/>
  <c r="T4" i="15"/>
  <c r="X4" i="15"/>
  <c r="AB4" i="15"/>
  <c r="AF4" i="15"/>
  <c r="I5" i="15"/>
  <c r="M5" i="15"/>
  <c r="Q5" i="15"/>
  <c r="U5" i="15"/>
  <c r="Y5" i="15"/>
  <c r="AC5" i="15"/>
  <c r="AG5" i="15"/>
  <c r="G6" i="15"/>
  <c r="W6" i="15"/>
  <c r="I7" i="15"/>
  <c r="M7" i="15"/>
  <c r="Q7" i="15"/>
  <c r="U7" i="15"/>
  <c r="Y7" i="15"/>
  <c r="AC7" i="15"/>
  <c r="AG7" i="15"/>
  <c r="L8" i="15"/>
  <c r="R8" i="15"/>
  <c r="AB8" i="15"/>
  <c r="L9" i="15"/>
  <c r="T9" i="15"/>
  <c r="AB9" i="15"/>
  <c r="G2" i="16"/>
  <c r="G24" i="15"/>
  <c r="G23" i="15"/>
  <c r="G22" i="15"/>
  <c r="G21" i="15"/>
  <c r="G17" i="15"/>
  <c r="G20" i="15"/>
  <c r="G16" i="15"/>
  <c r="G13" i="15"/>
  <c r="G11" i="15"/>
  <c r="G9" i="15"/>
  <c r="G19" i="15"/>
  <c r="G15" i="15"/>
  <c r="G18" i="15"/>
  <c r="G14" i="15"/>
  <c r="G12" i="15"/>
  <c r="G10" i="15"/>
  <c r="K2" i="16"/>
  <c r="K24" i="15"/>
  <c r="K23" i="15"/>
  <c r="K22" i="15"/>
  <c r="K21" i="15"/>
  <c r="K17" i="15"/>
  <c r="K20" i="15"/>
  <c r="K16" i="15"/>
  <c r="K13" i="15"/>
  <c r="K11" i="15"/>
  <c r="K9" i="15"/>
  <c r="K19" i="15"/>
  <c r="K15" i="15"/>
  <c r="K18" i="15"/>
  <c r="K14" i="15"/>
  <c r="K12" i="15"/>
  <c r="K10" i="15"/>
  <c r="O2" i="16"/>
  <c r="O24" i="15"/>
  <c r="O23" i="15"/>
  <c r="O22" i="15"/>
  <c r="O21" i="15"/>
  <c r="O17" i="15"/>
  <c r="O20" i="15"/>
  <c r="O16" i="15"/>
  <c r="O13" i="15"/>
  <c r="O11" i="15"/>
  <c r="O9" i="15"/>
  <c r="O19" i="15"/>
  <c r="O15" i="15"/>
  <c r="O18" i="15"/>
  <c r="O14" i="15"/>
  <c r="O12" i="15"/>
  <c r="O10" i="15"/>
  <c r="S2" i="16"/>
  <c r="S24" i="15"/>
  <c r="S23" i="15"/>
  <c r="S22" i="15"/>
  <c r="S21" i="15"/>
  <c r="S17" i="15"/>
  <c r="S20" i="15"/>
  <c r="S16" i="15"/>
  <c r="S13" i="15"/>
  <c r="S11" i="15"/>
  <c r="S9" i="15"/>
  <c r="S19" i="15"/>
  <c r="S15" i="15"/>
  <c r="S18" i="15"/>
  <c r="S14" i="15"/>
  <c r="S12" i="15"/>
  <c r="S10" i="15"/>
  <c r="W2" i="16"/>
  <c r="W24" i="15"/>
  <c r="W23" i="15"/>
  <c r="W22" i="15"/>
  <c r="W21" i="15"/>
  <c r="W17" i="15"/>
  <c r="W20" i="15"/>
  <c r="W16" i="15"/>
  <c r="W13" i="15"/>
  <c r="W11" i="15"/>
  <c r="W9" i="15"/>
  <c r="W19" i="15"/>
  <c r="W15" i="15"/>
  <c r="W18" i="15"/>
  <c r="W14" i="15"/>
  <c r="W12" i="15"/>
  <c r="W10" i="15"/>
  <c r="AA2" i="16"/>
  <c r="AA24" i="15"/>
  <c r="AA23" i="15"/>
  <c r="AA22" i="15"/>
  <c r="AA17" i="15"/>
  <c r="AA21" i="15"/>
  <c r="AA20" i="15"/>
  <c r="AA16" i="15"/>
  <c r="AA13" i="15"/>
  <c r="AA11" i="15"/>
  <c r="AA9" i="15"/>
  <c r="AA19" i="15"/>
  <c r="AA15" i="15"/>
  <c r="AA18" i="15"/>
  <c r="AA14" i="15"/>
  <c r="AA12" i="15"/>
  <c r="AA10" i="15"/>
  <c r="AE2" i="16"/>
  <c r="AE24" i="15"/>
  <c r="AE23" i="15"/>
  <c r="AE22" i="15"/>
  <c r="AE17" i="15"/>
  <c r="AE20" i="15"/>
  <c r="AE16" i="15"/>
  <c r="AE13" i="15"/>
  <c r="AE11" i="15"/>
  <c r="AE9" i="15"/>
  <c r="AE21" i="15"/>
  <c r="AE19" i="15"/>
  <c r="AE15" i="15"/>
  <c r="AE18" i="15"/>
  <c r="AE14" i="15"/>
  <c r="AE12" i="15"/>
  <c r="AE10" i="15"/>
  <c r="AE8" i="15"/>
  <c r="I4" i="15"/>
  <c r="M4" i="15"/>
  <c r="Q4" i="15"/>
  <c r="U4" i="15"/>
  <c r="Y4" i="15"/>
  <c r="AC4" i="15"/>
  <c r="AG4" i="15"/>
  <c r="J5" i="15"/>
  <c r="N5" i="15"/>
  <c r="R5" i="15"/>
  <c r="V5" i="15"/>
  <c r="Z5" i="15"/>
  <c r="AD5" i="15"/>
  <c r="AH5" i="15"/>
  <c r="H6" i="15"/>
  <c r="X6" i="15"/>
  <c r="J7" i="15"/>
  <c r="N7" i="15"/>
  <c r="R7" i="15"/>
  <c r="V7" i="15"/>
  <c r="Z7" i="15"/>
  <c r="AD7" i="15"/>
  <c r="AH7" i="15"/>
  <c r="H8" i="15"/>
  <c r="N8" i="15"/>
  <c r="S8" i="15"/>
  <c r="AD8" i="15"/>
  <c r="N9" i="15"/>
  <c r="V9" i="15"/>
  <c r="AD9" i="15"/>
  <c r="H24" i="15"/>
  <c r="H23" i="15"/>
  <c r="H2" i="16"/>
  <c r="H20" i="15"/>
  <c r="H16" i="15"/>
  <c r="H13" i="15"/>
  <c r="H11" i="15"/>
  <c r="H19" i="15"/>
  <c r="H15" i="15"/>
  <c r="H18" i="15"/>
  <c r="H14" i="15"/>
  <c r="H12" i="15"/>
  <c r="H22" i="15"/>
  <c r="H21" i="15"/>
  <c r="H17" i="15"/>
  <c r="L24" i="15"/>
  <c r="L23" i="15"/>
  <c r="L2" i="16"/>
  <c r="L20" i="15"/>
  <c r="L16" i="15"/>
  <c r="L13" i="15"/>
  <c r="L11" i="15"/>
  <c r="L22" i="15"/>
  <c r="L19" i="15"/>
  <c r="L15" i="15"/>
  <c r="L18" i="15"/>
  <c r="L14" i="15"/>
  <c r="L12" i="15"/>
  <c r="L10" i="15"/>
  <c r="L21" i="15"/>
  <c r="L17" i="15"/>
  <c r="P24" i="15"/>
  <c r="P23" i="15"/>
  <c r="P2" i="16"/>
  <c r="P20" i="15"/>
  <c r="P16" i="15"/>
  <c r="P13" i="15"/>
  <c r="P11" i="15"/>
  <c r="P19" i="15"/>
  <c r="P15" i="15"/>
  <c r="P18" i="15"/>
  <c r="P14" i="15"/>
  <c r="P12" i="15"/>
  <c r="P10" i="15"/>
  <c r="P22" i="15"/>
  <c r="P21" i="15"/>
  <c r="P17" i="15"/>
  <c r="T24" i="15"/>
  <c r="T23" i="15"/>
  <c r="T2" i="16"/>
  <c r="T20" i="15"/>
  <c r="T16" i="15"/>
  <c r="T13" i="15"/>
  <c r="T11" i="15"/>
  <c r="T19" i="15"/>
  <c r="T15" i="15"/>
  <c r="T22" i="15"/>
  <c r="T18" i="15"/>
  <c r="T14" i="15"/>
  <c r="T12" i="15"/>
  <c r="T10" i="15"/>
  <c r="T21" i="15"/>
  <c r="T17" i="15"/>
  <c r="X24" i="15"/>
  <c r="X23" i="15"/>
  <c r="X22" i="15"/>
  <c r="X2" i="16"/>
  <c r="X20" i="15"/>
  <c r="X16" i="15"/>
  <c r="X13" i="15"/>
  <c r="X11" i="15"/>
  <c r="X19" i="15"/>
  <c r="X15" i="15"/>
  <c r="X18" i="15"/>
  <c r="X14" i="15"/>
  <c r="X12" i="15"/>
  <c r="X10" i="15"/>
  <c r="X21" i="15"/>
  <c r="X17" i="15"/>
  <c r="AB24" i="15"/>
  <c r="AB23" i="15"/>
  <c r="AB22" i="15"/>
  <c r="AB2" i="16"/>
  <c r="AB21" i="15"/>
  <c r="AB20" i="15"/>
  <c r="AB16" i="15"/>
  <c r="AB13" i="15"/>
  <c r="AB11" i="15"/>
  <c r="AB19" i="15"/>
  <c r="AB15" i="15"/>
  <c r="AB18" i="15"/>
  <c r="AB14" i="15"/>
  <c r="AB12" i="15"/>
  <c r="AB10" i="15"/>
  <c r="AB17" i="15"/>
  <c r="AF24" i="15"/>
  <c r="AF23" i="15"/>
  <c r="AF22" i="15"/>
  <c r="AF2" i="16"/>
  <c r="AF21" i="15"/>
  <c r="AF20" i="15"/>
  <c r="AF16" i="15"/>
  <c r="AF13" i="15"/>
  <c r="AF11" i="15"/>
  <c r="AF9" i="15"/>
  <c r="AF19" i="15"/>
  <c r="AF15" i="15"/>
  <c r="AF18" i="15"/>
  <c r="AF14" i="15"/>
  <c r="AF12" i="15"/>
  <c r="AF10" i="15"/>
  <c r="AF17" i="15"/>
  <c r="J4" i="15"/>
  <c r="N4" i="15"/>
  <c r="R4" i="15"/>
  <c r="V4" i="15"/>
  <c r="Z4" i="15"/>
  <c r="AD4" i="15"/>
  <c r="AH4" i="15"/>
  <c r="G5" i="15"/>
  <c r="K5" i="15"/>
  <c r="O5" i="15"/>
  <c r="S5" i="15"/>
  <c r="W5" i="15"/>
  <c r="AA5" i="15"/>
  <c r="AE5" i="15"/>
  <c r="G7" i="15"/>
  <c r="K7" i="15"/>
  <c r="O7" i="15"/>
  <c r="S7" i="15"/>
  <c r="W7" i="15"/>
  <c r="AA7" i="15"/>
  <c r="AE7" i="15"/>
  <c r="J8" i="15"/>
  <c r="O8" i="15"/>
  <c r="T8" i="15"/>
  <c r="Z8" i="15"/>
  <c r="AF8" i="15"/>
  <c r="H9" i="15"/>
  <c r="P9" i="15"/>
  <c r="X9" i="15"/>
  <c r="AH9" i="15"/>
  <c r="I23" i="15"/>
  <c r="I22" i="15"/>
  <c r="I2" i="16"/>
  <c r="I24" i="15"/>
  <c r="I19" i="15"/>
  <c r="I15" i="15"/>
  <c r="I18" i="15"/>
  <c r="I14" i="15"/>
  <c r="I12" i="15"/>
  <c r="I10" i="15"/>
  <c r="I8" i="15"/>
  <c r="I21" i="15"/>
  <c r="I17" i="15"/>
  <c r="I20" i="15"/>
  <c r="I16" i="15"/>
  <c r="I13" i="15"/>
  <c r="I11" i="15"/>
  <c r="I9" i="15"/>
  <c r="M23" i="15"/>
  <c r="M22" i="15"/>
  <c r="M2" i="16"/>
  <c r="M24" i="15"/>
  <c r="M19" i="15"/>
  <c r="M15" i="15"/>
  <c r="M18" i="15"/>
  <c r="M14" i="15"/>
  <c r="M12" i="15"/>
  <c r="M10" i="15"/>
  <c r="M8" i="15"/>
  <c r="M21" i="15"/>
  <c r="M17" i="15"/>
  <c r="M20" i="15"/>
  <c r="M16" i="15"/>
  <c r="M13" i="15"/>
  <c r="M11" i="15"/>
  <c r="M9" i="15"/>
  <c r="Q23" i="15"/>
  <c r="Q22" i="15"/>
  <c r="Q2" i="16"/>
  <c r="Q24" i="15"/>
  <c r="Q19" i="15"/>
  <c r="Q15" i="15"/>
  <c r="Q18" i="15"/>
  <c r="Q14" i="15"/>
  <c r="Q12" i="15"/>
  <c r="Q10" i="15"/>
  <c r="Q8" i="15"/>
  <c r="Q21" i="15"/>
  <c r="Q17" i="15"/>
  <c r="Q20" i="15"/>
  <c r="Q16" i="15"/>
  <c r="Q13" i="15"/>
  <c r="Q11" i="15"/>
  <c r="Q9" i="15"/>
  <c r="U23" i="15"/>
  <c r="U22" i="15"/>
  <c r="U2" i="16"/>
  <c r="U24" i="15"/>
  <c r="U19" i="15"/>
  <c r="U15" i="15"/>
  <c r="U18" i="15"/>
  <c r="U14" i="15"/>
  <c r="U12" i="15"/>
  <c r="U10" i="15"/>
  <c r="U8" i="15"/>
  <c r="U21" i="15"/>
  <c r="U17" i="15"/>
  <c r="U20" i="15"/>
  <c r="U16" i="15"/>
  <c r="U13" i="15"/>
  <c r="U11" i="15"/>
  <c r="U9" i="15"/>
  <c r="Y23" i="15"/>
  <c r="Y22" i="15"/>
  <c r="Y2" i="16"/>
  <c r="Y24" i="15"/>
  <c r="Y19" i="15"/>
  <c r="Y15" i="15"/>
  <c r="Y18" i="15"/>
  <c r="Y14" i="15"/>
  <c r="Y12" i="15"/>
  <c r="Y10" i="15"/>
  <c r="Y8" i="15"/>
  <c r="Y21" i="15"/>
  <c r="Y17" i="15"/>
  <c r="Y20" i="15"/>
  <c r="Y16" i="15"/>
  <c r="Y13" i="15"/>
  <c r="Y11" i="15"/>
  <c r="Y9" i="15"/>
  <c r="AC23" i="15"/>
  <c r="AC22" i="15"/>
  <c r="AC2" i="16"/>
  <c r="AC24" i="15"/>
  <c r="AC19" i="15"/>
  <c r="AC15" i="15"/>
  <c r="AC18" i="15"/>
  <c r="AC14" i="15"/>
  <c r="AC12" i="15"/>
  <c r="AC10" i="15"/>
  <c r="AC8" i="15"/>
  <c r="AC17" i="15"/>
  <c r="AC21" i="15"/>
  <c r="AC20" i="15"/>
  <c r="AC16" i="15"/>
  <c r="AC13" i="15"/>
  <c r="AC11" i="15"/>
  <c r="AC9" i="15"/>
  <c r="AG23" i="15"/>
  <c r="AG22" i="15"/>
  <c r="AG2" i="16"/>
  <c r="AG24" i="15"/>
  <c r="AG19" i="15"/>
  <c r="AG15" i="15"/>
  <c r="AG21" i="15"/>
  <c r="AG18" i="15"/>
  <c r="AG14" i="15"/>
  <c r="AG12" i="15"/>
  <c r="AG10" i="15"/>
  <c r="AG8" i="15"/>
  <c r="AG17" i="15"/>
  <c r="AG20" i="15"/>
  <c r="AG16" i="15"/>
  <c r="AG13" i="15"/>
  <c r="AG11" i="15"/>
  <c r="AG9" i="15"/>
  <c r="G4" i="15"/>
  <c r="K4" i="15"/>
  <c r="O4" i="15"/>
  <c r="S4" i="15"/>
  <c r="W4" i="15"/>
  <c r="AA4" i="15"/>
  <c r="AE4" i="15"/>
  <c r="H5" i="15"/>
  <c r="L5" i="15"/>
  <c r="P5" i="15"/>
  <c r="T5" i="15"/>
  <c r="X5" i="15"/>
  <c r="AB5" i="15"/>
  <c r="AF5" i="15"/>
  <c r="J6" i="15"/>
  <c r="N6" i="15"/>
  <c r="R6" i="15"/>
  <c r="V6" i="15"/>
  <c r="Z6" i="15"/>
  <c r="AD6" i="15"/>
  <c r="AH6" i="15"/>
  <c r="H7" i="15"/>
  <c r="L7" i="15"/>
  <c r="P7" i="15"/>
  <c r="T7" i="15"/>
  <c r="X7" i="15"/>
  <c r="AB7" i="15"/>
  <c r="AF7" i="15"/>
  <c r="K8" i="15"/>
  <c r="P8" i="15"/>
  <c r="V8" i="15"/>
  <c r="AA8" i="15"/>
  <c r="AH8" i="15"/>
  <c r="J9" i="15"/>
  <c r="R9" i="15"/>
  <c r="Z9" i="15"/>
  <c r="F4" i="15"/>
  <c r="F5" i="15"/>
  <c r="F9" i="15"/>
  <c r="F13" i="15"/>
  <c r="F8" i="15"/>
  <c r="F12" i="15"/>
  <c r="F15" i="15"/>
  <c r="F17" i="15"/>
  <c r="F19" i="15"/>
  <c r="F21" i="15"/>
  <c r="F23" i="15"/>
  <c r="F2" i="16"/>
  <c r="F7" i="15"/>
  <c r="F11" i="15"/>
  <c r="F6" i="15"/>
  <c r="F10" i="15"/>
  <c r="F14" i="15"/>
  <c r="F16" i="15"/>
  <c r="F18" i="15"/>
  <c r="F20" i="15"/>
  <c r="F22" i="15"/>
  <c r="E6" i="15"/>
  <c r="E7" i="15"/>
  <c r="E8" i="15"/>
  <c r="E9" i="15"/>
  <c r="E10" i="15"/>
  <c r="E11" i="15"/>
  <c r="E12" i="15"/>
  <c r="E13" i="15"/>
  <c r="E14" i="15"/>
  <c r="E18" i="15"/>
  <c r="E22" i="15"/>
  <c r="E17" i="15"/>
  <c r="E21" i="15"/>
  <c r="E2" i="16"/>
  <c r="E16" i="15"/>
  <c r="E20" i="15"/>
  <c r="E24" i="15"/>
  <c r="E15" i="15"/>
  <c r="E19" i="15"/>
  <c r="D28" i="16"/>
  <c r="D27" i="16"/>
  <c r="D26" i="16"/>
  <c r="D25" i="16"/>
  <c r="D24" i="16"/>
  <c r="D23" i="16"/>
  <c r="D22" i="16"/>
  <c r="D21" i="16"/>
  <c r="D20" i="16"/>
  <c r="D19" i="16"/>
  <c r="D18" i="16"/>
  <c r="D17" i="16"/>
  <c r="D16" i="16"/>
  <c r="D15" i="16"/>
  <c r="D14" i="16"/>
  <c r="D13" i="16"/>
  <c r="D12" i="16"/>
  <c r="D11" i="16"/>
  <c r="D10" i="16"/>
  <c r="D15" i="15"/>
  <c r="D16" i="15"/>
  <c r="D17" i="15"/>
  <c r="D18" i="15"/>
  <c r="D19" i="15"/>
  <c r="D20" i="15"/>
  <c r="D21" i="15"/>
  <c r="D22" i="15"/>
  <c r="D23" i="15"/>
  <c r="D24" i="15"/>
  <c r="H26" i="9"/>
  <c r="Z26" i="9"/>
  <c r="AH26" i="9"/>
  <c r="AG26" i="9"/>
  <c r="Z58" i="13"/>
  <c r="AA58" i="13"/>
  <c r="Z63" i="13"/>
  <c r="Z15" i="13"/>
  <c r="Z48" i="13" s="1"/>
  <c r="AB58" i="13"/>
  <c r="AC58" i="13"/>
  <c r="AA15" i="13"/>
  <c r="AA48" i="13" s="1"/>
  <c r="AG25" i="13"/>
  <c r="AG27" i="13"/>
  <c r="AG29" i="13"/>
  <c r="AG31" i="13"/>
  <c r="AG33" i="13"/>
  <c r="AC73" i="13"/>
  <c r="Z73" i="13"/>
  <c r="AA63" i="13"/>
  <c r="AB73" i="13"/>
  <c r="AG14" i="13"/>
  <c r="AG19" i="13"/>
  <c r="AG13" i="13"/>
  <c r="AG17" i="13"/>
  <c r="AB15" i="13"/>
  <c r="AB48" i="13" s="1"/>
  <c r="AG21" i="13"/>
  <c r="AG23" i="13"/>
  <c r="AG18" i="13"/>
  <c r="AG22" i="13"/>
  <c r="AG26" i="13"/>
  <c r="AC15" i="13"/>
  <c r="AC48" i="13" s="1"/>
  <c r="AA73" i="13"/>
  <c r="AG24" i="13"/>
  <c r="AG28" i="13"/>
  <c r="AG32" i="13"/>
  <c r="AB63" i="13"/>
  <c r="AG30" i="13"/>
  <c r="AG34" i="13"/>
  <c r="AC63" i="13"/>
  <c r="S24" i="19" l="1"/>
  <c r="AE81" i="13"/>
  <c r="AD81" i="13"/>
  <c r="AD85" i="13"/>
  <c r="AF85" i="13"/>
  <c r="AF81" i="13"/>
  <c r="AE85" i="13"/>
  <c r="M124" i="13"/>
  <c r="K124" i="13"/>
  <c r="X124" i="13"/>
  <c r="J124" i="13"/>
  <c r="T124" i="13"/>
  <c r="D124" i="13"/>
  <c r="S124" i="13"/>
  <c r="C124" i="13"/>
  <c r="U124" i="13"/>
  <c r="R124" i="13"/>
  <c r="E124" i="13"/>
  <c r="B124" i="13"/>
  <c r="B126" i="13" s="1"/>
  <c r="C10" i="13" s="1"/>
  <c r="L124" i="13"/>
  <c r="W124" i="13"/>
  <c r="G124" i="13"/>
  <c r="AB124" i="13"/>
  <c r="N124" i="13"/>
  <c r="I124" i="13"/>
  <c r="Y124" i="13"/>
  <c r="AA124" i="13"/>
  <c r="Z124" i="13"/>
  <c r="AC124" i="13"/>
  <c r="O124" i="13"/>
  <c r="H124" i="13"/>
  <c r="Q124" i="13"/>
  <c r="V124" i="13"/>
  <c r="P124" i="13"/>
  <c r="F124" i="13"/>
  <c r="AG81" i="13"/>
  <c r="AH83" i="13" s="1"/>
  <c r="AG63" i="13"/>
  <c r="AG58" i="13"/>
  <c r="AG85" i="13"/>
  <c r="AH120" i="13" s="1"/>
  <c r="AG73" i="13"/>
  <c r="AH3" i="15"/>
  <c r="AI4" i="15"/>
  <c r="AK4" i="15" s="1"/>
  <c r="AI11" i="15"/>
  <c r="AM11" i="15" s="1"/>
  <c r="AO11" i="15" s="1"/>
  <c r="AI13" i="15"/>
  <c r="AK13" i="15" s="1"/>
  <c r="AD3" i="15"/>
  <c r="AI9" i="15"/>
  <c r="AK9" i="15" s="1"/>
  <c r="K3" i="15"/>
  <c r="AI23" i="15"/>
  <c r="AK23" i="15" s="1"/>
  <c r="AI19" i="15"/>
  <c r="AM19" i="15" s="1"/>
  <c r="AO19" i="15" s="1"/>
  <c r="AI16" i="15"/>
  <c r="AM16" i="15" s="1"/>
  <c r="AO16" i="15" s="1"/>
  <c r="AI17" i="15"/>
  <c r="AM17" i="15" s="1"/>
  <c r="AO17" i="15" s="1"/>
  <c r="AI24" i="15"/>
  <c r="AM24" i="15" s="1"/>
  <c r="AO24" i="15" s="1"/>
  <c r="AI20" i="15"/>
  <c r="AM20" i="15" s="1"/>
  <c r="AO20" i="15" s="1"/>
  <c r="W3" i="15"/>
  <c r="G3" i="15"/>
  <c r="S3" i="15"/>
  <c r="E3" i="15"/>
  <c r="AI8" i="15"/>
  <c r="AM8" i="15" s="1"/>
  <c r="AO8" i="15" s="1"/>
  <c r="AI7" i="15"/>
  <c r="AK7" i="15" s="1"/>
  <c r="AF3" i="15"/>
  <c r="AA3" i="15"/>
  <c r="AI18" i="15"/>
  <c r="AM18" i="15" s="1"/>
  <c r="AO18" i="15" s="1"/>
  <c r="AI10" i="15"/>
  <c r="AM10" i="15" s="1"/>
  <c r="AO10" i="15" s="1"/>
  <c r="D3" i="15"/>
  <c r="H3" i="15"/>
  <c r="AI12" i="15"/>
  <c r="AM12" i="15" s="1"/>
  <c r="AO12" i="15" s="1"/>
  <c r="AI21" i="15"/>
  <c r="AK21" i="15" s="1"/>
  <c r="AI22" i="15"/>
  <c r="AM22" i="15" s="1"/>
  <c r="AO22" i="15" s="1"/>
  <c r="AI14" i="15"/>
  <c r="AM14" i="15" s="1"/>
  <c r="AO14" i="15" s="1"/>
  <c r="AG27" i="16"/>
  <c r="AG23" i="16"/>
  <c r="AG19" i="16"/>
  <c r="AG26" i="16"/>
  <c r="AG22" i="16"/>
  <c r="AG18" i="16"/>
  <c r="AG25" i="16"/>
  <c r="AG21" i="16"/>
  <c r="AG17" i="16"/>
  <c r="AG28" i="16"/>
  <c r="AG24" i="16"/>
  <c r="AG20" i="16"/>
  <c r="AG16" i="16"/>
  <c r="AG13" i="16"/>
  <c r="AG12" i="16"/>
  <c r="AG15" i="16"/>
  <c r="AG11" i="16"/>
  <c r="AG14" i="16"/>
  <c r="AG10" i="16"/>
  <c r="Y27" i="16"/>
  <c r="Y23" i="16"/>
  <c r="Y26" i="16"/>
  <c r="Y22" i="16"/>
  <c r="Y18" i="16"/>
  <c r="Y25" i="16"/>
  <c r="Y21" i="16"/>
  <c r="Y28" i="16"/>
  <c r="Y24" i="16"/>
  <c r="Y20" i="16"/>
  <c r="Y13" i="16"/>
  <c r="Y16" i="16"/>
  <c r="Y12" i="16"/>
  <c r="Y15" i="16"/>
  <c r="Y11" i="16"/>
  <c r="Y19" i="16"/>
  <c r="Y17" i="16"/>
  <c r="Y14" i="16"/>
  <c r="Y10" i="16"/>
  <c r="Q27" i="16"/>
  <c r="Q23" i="16"/>
  <c r="Q26" i="16"/>
  <c r="Q22" i="16"/>
  <c r="Q18" i="16"/>
  <c r="Q25" i="16"/>
  <c r="Q21" i="16"/>
  <c r="Q28" i="16"/>
  <c r="Q24" i="16"/>
  <c r="Q20" i="16"/>
  <c r="Q13" i="16"/>
  <c r="Q19" i="16"/>
  <c r="Q16" i="16"/>
  <c r="Q12" i="16"/>
  <c r="Q15" i="16"/>
  <c r="Q11" i="16"/>
  <c r="Q17" i="16"/>
  <c r="Q14" i="16"/>
  <c r="Q10" i="16"/>
  <c r="I27" i="16"/>
  <c r="I23" i="16"/>
  <c r="I26" i="16"/>
  <c r="I22" i="16"/>
  <c r="I18" i="16"/>
  <c r="I25" i="16"/>
  <c r="I21" i="16"/>
  <c r="I28" i="16"/>
  <c r="I24" i="16"/>
  <c r="I20" i="16"/>
  <c r="I13" i="16"/>
  <c r="I16" i="16"/>
  <c r="I12" i="16"/>
  <c r="I15" i="16"/>
  <c r="I11" i="16"/>
  <c r="I19" i="16"/>
  <c r="I17" i="16"/>
  <c r="I14" i="16"/>
  <c r="I10" i="16"/>
  <c r="Z3" i="15"/>
  <c r="J3" i="15"/>
  <c r="AG3" i="15"/>
  <c r="Q3" i="15"/>
  <c r="AE25" i="16"/>
  <c r="AE21" i="16"/>
  <c r="AE28" i="16"/>
  <c r="AE24" i="16"/>
  <c r="AE20" i="16"/>
  <c r="AE16" i="16"/>
  <c r="AE27" i="16"/>
  <c r="AE23" i="16"/>
  <c r="AE19" i="16"/>
  <c r="AE26" i="16"/>
  <c r="AE22" i="16"/>
  <c r="AE18" i="16"/>
  <c r="AE15" i="16"/>
  <c r="AE11" i="16"/>
  <c r="AE17" i="16"/>
  <c r="AE14" i="16"/>
  <c r="AE10" i="16"/>
  <c r="AE13" i="16"/>
  <c r="AE12" i="16"/>
  <c r="O25" i="16"/>
  <c r="O21" i="16"/>
  <c r="O28" i="16"/>
  <c r="O24" i="16"/>
  <c r="O20" i="16"/>
  <c r="O27" i="16"/>
  <c r="O23" i="16"/>
  <c r="O19" i="16"/>
  <c r="O26" i="16"/>
  <c r="O22" i="16"/>
  <c r="O18" i="16"/>
  <c r="O17" i="16"/>
  <c r="O15" i="16"/>
  <c r="O11" i="16"/>
  <c r="O14" i="16"/>
  <c r="O10" i="16"/>
  <c r="O13" i="16"/>
  <c r="O16" i="16"/>
  <c r="O12" i="16"/>
  <c r="T3" i="15"/>
  <c r="V3" i="15"/>
  <c r="AC3" i="15"/>
  <c r="M3" i="15"/>
  <c r="AA25" i="16"/>
  <c r="AA21" i="16"/>
  <c r="AA28" i="16"/>
  <c r="AA24" i="16"/>
  <c r="AA20" i="16"/>
  <c r="AA27" i="16"/>
  <c r="AA23" i="16"/>
  <c r="AA19" i="16"/>
  <c r="AA26" i="16"/>
  <c r="AA22" i="16"/>
  <c r="AA18" i="16"/>
  <c r="AA15" i="16"/>
  <c r="AA11" i="16"/>
  <c r="AA14" i="16"/>
  <c r="AA10" i="16"/>
  <c r="AA17" i="16"/>
  <c r="AA13" i="16"/>
  <c r="AA16" i="16"/>
  <c r="AA12" i="16"/>
  <c r="K25" i="16"/>
  <c r="K21" i="16"/>
  <c r="K28" i="16"/>
  <c r="K24" i="16"/>
  <c r="K20" i="16"/>
  <c r="K27" i="16"/>
  <c r="K23" i="16"/>
  <c r="K19" i="16"/>
  <c r="K26" i="16"/>
  <c r="K22" i="16"/>
  <c r="K18" i="16"/>
  <c r="K15" i="16"/>
  <c r="K11" i="16"/>
  <c r="K14" i="16"/>
  <c r="K10" i="16"/>
  <c r="K17" i="16"/>
  <c r="K13" i="16"/>
  <c r="K16" i="16"/>
  <c r="K12" i="16"/>
  <c r="P3" i="15"/>
  <c r="AI5" i="15"/>
  <c r="AK5" i="15" s="1"/>
  <c r="AI6" i="15"/>
  <c r="AM6" i="15" s="1"/>
  <c r="AO6" i="15" s="1"/>
  <c r="AE3" i="15"/>
  <c r="O3" i="15"/>
  <c r="AC27" i="16"/>
  <c r="AC23" i="16"/>
  <c r="AC19" i="16"/>
  <c r="AC26" i="16"/>
  <c r="AC22" i="16"/>
  <c r="AC18" i="16"/>
  <c r="AC25" i="16"/>
  <c r="AC21" i="16"/>
  <c r="AC17" i="16"/>
  <c r="AC28" i="16"/>
  <c r="AC24" i="16"/>
  <c r="AC20" i="16"/>
  <c r="AC13" i="16"/>
  <c r="AC16" i="16"/>
  <c r="AC12" i="16"/>
  <c r="AC15" i="16"/>
  <c r="AC11" i="16"/>
  <c r="AC14" i="16"/>
  <c r="AC10" i="16"/>
  <c r="U27" i="16"/>
  <c r="U23" i="16"/>
  <c r="U26" i="16"/>
  <c r="U22" i="16"/>
  <c r="U18" i="16"/>
  <c r="U25" i="16"/>
  <c r="U21" i="16"/>
  <c r="U28" i="16"/>
  <c r="U24" i="16"/>
  <c r="U20" i="16"/>
  <c r="U19" i="16"/>
  <c r="U13" i="16"/>
  <c r="U17" i="16"/>
  <c r="U16" i="16"/>
  <c r="U12" i="16"/>
  <c r="U15" i="16"/>
  <c r="U11" i="16"/>
  <c r="U14" i="16"/>
  <c r="U10" i="16"/>
  <c r="M27" i="16"/>
  <c r="M23" i="16"/>
  <c r="M26" i="16"/>
  <c r="M22" i="16"/>
  <c r="M18" i="16"/>
  <c r="M25" i="16"/>
  <c r="M21" i="16"/>
  <c r="M28" i="16"/>
  <c r="M24" i="16"/>
  <c r="M20" i="16"/>
  <c r="M13" i="16"/>
  <c r="M17" i="16"/>
  <c r="M16" i="16"/>
  <c r="M12" i="16"/>
  <c r="M19" i="16"/>
  <c r="M15" i="16"/>
  <c r="M11" i="16"/>
  <c r="M14" i="16"/>
  <c r="M10" i="16"/>
  <c r="R3" i="15"/>
  <c r="AF28" i="16"/>
  <c r="AF24" i="16"/>
  <c r="AF20" i="16"/>
  <c r="AF27" i="16"/>
  <c r="AF23" i="16"/>
  <c r="AF19" i="16"/>
  <c r="AF26" i="16"/>
  <c r="AF22" i="16"/>
  <c r="AF18" i="16"/>
  <c r="AF25" i="16"/>
  <c r="AF21" i="16"/>
  <c r="AF17" i="16"/>
  <c r="AF14" i="16"/>
  <c r="AF10" i="16"/>
  <c r="AF13" i="16"/>
  <c r="AF12" i="16"/>
  <c r="AF16" i="16"/>
  <c r="AF15" i="16"/>
  <c r="AF11" i="16"/>
  <c r="AB28" i="16"/>
  <c r="AB24" i="16"/>
  <c r="AB20" i="16"/>
  <c r="AB27" i="16"/>
  <c r="AB23" i="16"/>
  <c r="AB19" i="16"/>
  <c r="AB26" i="16"/>
  <c r="AB22" i="16"/>
  <c r="AB18" i="16"/>
  <c r="AB25" i="16"/>
  <c r="AB21" i="16"/>
  <c r="AB17" i="16"/>
  <c r="AB14" i="16"/>
  <c r="AB10" i="16"/>
  <c r="AB13" i="16"/>
  <c r="AB16" i="16"/>
  <c r="AB12" i="16"/>
  <c r="AB15" i="16"/>
  <c r="AB11" i="16"/>
  <c r="X28" i="16"/>
  <c r="X24" i="16"/>
  <c r="X20" i="16"/>
  <c r="X27" i="16"/>
  <c r="X23" i="16"/>
  <c r="X19" i="16"/>
  <c r="X26" i="16"/>
  <c r="X22" i="16"/>
  <c r="X18" i="16"/>
  <c r="X25" i="16"/>
  <c r="X21" i="16"/>
  <c r="X17" i="16"/>
  <c r="X14" i="16"/>
  <c r="X10" i="16"/>
  <c r="X13" i="16"/>
  <c r="X16" i="16"/>
  <c r="X12" i="16"/>
  <c r="X15" i="16"/>
  <c r="X11" i="16"/>
  <c r="H28" i="16"/>
  <c r="H24" i="16"/>
  <c r="H20" i="16"/>
  <c r="H27" i="16"/>
  <c r="H23" i="16"/>
  <c r="H19" i="16"/>
  <c r="H26" i="16"/>
  <c r="H22" i="16"/>
  <c r="H18" i="16"/>
  <c r="H25" i="16"/>
  <c r="H21" i="16"/>
  <c r="H17" i="16"/>
  <c r="H14" i="16"/>
  <c r="H10" i="16"/>
  <c r="H13" i="16"/>
  <c r="H16" i="16"/>
  <c r="H12" i="16"/>
  <c r="H15" i="16"/>
  <c r="H11" i="16"/>
  <c r="Y3" i="15"/>
  <c r="I3" i="15"/>
  <c r="W25" i="16"/>
  <c r="W21" i="16"/>
  <c r="W28" i="16"/>
  <c r="W24" i="16"/>
  <c r="W20" i="16"/>
  <c r="W27" i="16"/>
  <c r="W23" i="16"/>
  <c r="W19" i="16"/>
  <c r="W26" i="16"/>
  <c r="W22" i="16"/>
  <c r="W18" i="16"/>
  <c r="W17" i="16"/>
  <c r="W15" i="16"/>
  <c r="W11" i="16"/>
  <c r="W14" i="16"/>
  <c r="W10" i="16"/>
  <c r="W13" i="16"/>
  <c r="W16" i="16"/>
  <c r="W12" i="16"/>
  <c r="G25" i="16"/>
  <c r="G21" i="16"/>
  <c r="G28" i="16"/>
  <c r="G24" i="16"/>
  <c r="G20" i="16"/>
  <c r="G27" i="16"/>
  <c r="G23" i="16"/>
  <c r="G19" i="16"/>
  <c r="G26" i="16"/>
  <c r="G22" i="16"/>
  <c r="G18" i="16"/>
  <c r="G17" i="16"/>
  <c r="G15" i="16"/>
  <c r="G11" i="16"/>
  <c r="G14" i="16"/>
  <c r="G10" i="16"/>
  <c r="G13" i="16"/>
  <c r="G16" i="16"/>
  <c r="G12" i="16"/>
  <c r="AB3" i="15"/>
  <c r="L3" i="15"/>
  <c r="AH26" i="16"/>
  <c r="AH22" i="16"/>
  <c r="AH25" i="16"/>
  <c r="AH21" i="16"/>
  <c r="AH17" i="16"/>
  <c r="AH28" i="16"/>
  <c r="AH24" i="16"/>
  <c r="AH20" i="16"/>
  <c r="AH27" i="16"/>
  <c r="AH23" i="16"/>
  <c r="AH19" i="16"/>
  <c r="AH12" i="16"/>
  <c r="AH18" i="16"/>
  <c r="AH15" i="16"/>
  <c r="AH11" i="16"/>
  <c r="AH16" i="16"/>
  <c r="AH14" i="16"/>
  <c r="AH10" i="16"/>
  <c r="AH13" i="16"/>
  <c r="AD26" i="16"/>
  <c r="AD22" i="16"/>
  <c r="AD25" i="16"/>
  <c r="AD21" i="16"/>
  <c r="AD17" i="16"/>
  <c r="AD28" i="16"/>
  <c r="AD24" i="16"/>
  <c r="AD20" i="16"/>
  <c r="AD27" i="16"/>
  <c r="AD23" i="16"/>
  <c r="AD19" i="16"/>
  <c r="AD16" i="16"/>
  <c r="AD12" i="16"/>
  <c r="AD15" i="16"/>
  <c r="AD11" i="16"/>
  <c r="AD18" i="16"/>
  <c r="AD14" i="16"/>
  <c r="AD10" i="16"/>
  <c r="AD13" i="16"/>
  <c r="Z26" i="16"/>
  <c r="Z22" i="16"/>
  <c r="Z25" i="16"/>
  <c r="Z21" i="16"/>
  <c r="Z17" i="16"/>
  <c r="Z28" i="16"/>
  <c r="Z24" i="16"/>
  <c r="Z20" i="16"/>
  <c r="Z27" i="16"/>
  <c r="Z23" i="16"/>
  <c r="Z19" i="16"/>
  <c r="Z16" i="16"/>
  <c r="Z12" i="16"/>
  <c r="Z15" i="16"/>
  <c r="Z11" i="16"/>
  <c r="Z14" i="16"/>
  <c r="Z10" i="16"/>
  <c r="Z18" i="16"/>
  <c r="Z13" i="16"/>
  <c r="V26" i="16"/>
  <c r="V22" i="16"/>
  <c r="V25" i="16"/>
  <c r="V21" i="16"/>
  <c r="V17" i="16"/>
  <c r="V28" i="16"/>
  <c r="V24" i="16"/>
  <c r="V20" i="16"/>
  <c r="V27" i="16"/>
  <c r="V23" i="16"/>
  <c r="V19" i="16"/>
  <c r="V18" i="16"/>
  <c r="V16" i="16"/>
  <c r="V12" i="16"/>
  <c r="V15" i="16"/>
  <c r="V11" i="16"/>
  <c r="V14" i="16"/>
  <c r="V10" i="16"/>
  <c r="V13" i="16"/>
  <c r="R26" i="16"/>
  <c r="R22" i="16"/>
  <c r="R25" i="16"/>
  <c r="R21" i="16"/>
  <c r="R17" i="16"/>
  <c r="R28" i="16"/>
  <c r="R24" i="16"/>
  <c r="R20" i="16"/>
  <c r="R27" i="16"/>
  <c r="R23" i="16"/>
  <c r="R19" i="16"/>
  <c r="R16" i="16"/>
  <c r="R12" i="16"/>
  <c r="R18" i="16"/>
  <c r="R15" i="16"/>
  <c r="R11" i="16"/>
  <c r="R14" i="16"/>
  <c r="R10" i="16"/>
  <c r="R13" i="16"/>
  <c r="N3" i="15"/>
  <c r="T28" i="16"/>
  <c r="T24" i="16"/>
  <c r="T20" i="16"/>
  <c r="T27" i="16"/>
  <c r="T23" i="16"/>
  <c r="T19" i="16"/>
  <c r="T26" i="16"/>
  <c r="T22" i="16"/>
  <c r="T18" i="16"/>
  <c r="T25" i="16"/>
  <c r="T21" i="16"/>
  <c r="T17" i="16"/>
  <c r="T14" i="16"/>
  <c r="T10" i="16"/>
  <c r="T13" i="16"/>
  <c r="T16" i="16"/>
  <c r="T12" i="16"/>
  <c r="T15" i="16"/>
  <c r="T11" i="16"/>
  <c r="P28" i="16"/>
  <c r="P24" i="16"/>
  <c r="P20" i="16"/>
  <c r="P27" i="16"/>
  <c r="P23" i="16"/>
  <c r="P19" i="16"/>
  <c r="P26" i="16"/>
  <c r="P22" i="16"/>
  <c r="P18" i="16"/>
  <c r="P25" i="16"/>
  <c r="P21" i="16"/>
  <c r="P17" i="16"/>
  <c r="P14" i="16"/>
  <c r="P10" i="16"/>
  <c r="P13" i="16"/>
  <c r="P16" i="16"/>
  <c r="P12" i="16"/>
  <c r="P15" i="16"/>
  <c r="P11" i="16"/>
  <c r="L28" i="16"/>
  <c r="L24" i="16"/>
  <c r="L20" i="16"/>
  <c r="L27" i="16"/>
  <c r="L23" i="16"/>
  <c r="L19" i="16"/>
  <c r="L26" i="16"/>
  <c r="L22" i="16"/>
  <c r="L18" i="16"/>
  <c r="L25" i="16"/>
  <c r="L21" i="16"/>
  <c r="L17" i="16"/>
  <c r="L14" i="16"/>
  <c r="L10" i="16"/>
  <c r="L13" i="16"/>
  <c r="L16" i="16"/>
  <c r="L12" i="16"/>
  <c r="L15" i="16"/>
  <c r="L11" i="16"/>
  <c r="U3" i="15"/>
  <c r="S25" i="16"/>
  <c r="S21" i="16"/>
  <c r="S28" i="16"/>
  <c r="S24" i="16"/>
  <c r="S20" i="16"/>
  <c r="S27" i="16"/>
  <c r="S23" i="16"/>
  <c r="S19" i="16"/>
  <c r="S26" i="16"/>
  <c r="S22" i="16"/>
  <c r="S18" i="16"/>
  <c r="S15" i="16"/>
  <c r="S11" i="16"/>
  <c r="S14" i="16"/>
  <c r="S10" i="16"/>
  <c r="S17" i="16"/>
  <c r="S13" i="16"/>
  <c r="S16" i="16"/>
  <c r="S12" i="16"/>
  <c r="X3" i="15"/>
  <c r="N26" i="16"/>
  <c r="N22" i="16"/>
  <c r="N25" i="16"/>
  <c r="N21" i="16"/>
  <c r="N17" i="16"/>
  <c r="N28" i="16"/>
  <c r="N24" i="16"/>
  <c r="N20" i="16"/>
  <c r="N27" i="16"/>
  <c r="N23" i="16"/>
  <c r="N19" i="16"/>
  <c r="N16" i="16"/>
  <c r="N12" i="16"/>
  <c r="N15" i="16"/>
  <c r="N11" i="16"/>
  <c r="N18" i="16"/>
  <c r="N14" i="16"/>
  <c r="N10" i="16"/>
  <c r="N13" i="16"/>
  <c r="J26" i="16"/>
  <c r="J22" i="16"/>
  <c r="J25" i="16"/>
  <c r="J21" i="16"/>
  <c r="J17" i="16"/>
  <c r="J28" i="16"/>
  <c r="J24" i="16"/>
  <c r="J20" i="16"/>
  <c r="J27" i="16"/>
  <c r="J23" i="16"/>
  <c r="J19" i="16"/>
  <c r="J16" i="16"/>
  <c r="J12" i="16"/>
  <c r="J15" i="16"/>
  <c r="J11" i="16"/>
  <c r="J14" i="16"/>
  <c r="J10" i="16"/>
  <c r="J18" i="16"/>
  <c r="J13" i="16"/>
  <c r="F27" i="16"/>
  <c r="F25" i="16"/>
  <c r="F23" i="16"/>
  <c r="F21" i="16"/>
  <c r="F19" i="16"/>
  <c r="F17" i="16"/>
  <c r="F15" i="16"/>
  <c r="F13" i="16"/>
  <c r="F11" i="16"/>
  <c r="F28" i="16"/>
  <c r="F26" i="16"/>
  <c r="F24" i="16"/>
  <c r="F22" i="16"/>
  <c r="F20" i="16"/>
  <c r="F18" i="16"/>
  <c r="F16" i="16"/>
  <c r="F14" i="16"/>
  <c r="F12" i="16"/>
  <c r="F10" i="16"/>
  <c r="F3" i="15"/>
  <c r="E25" i="16"/>
  <c r="E21" i="16"/>
  <c r="E17" i="16"/>
  <c r="E13" i="16"/>
  <c r="E26" i="16"/>
  <c r="E22" i="16"/>
  <c r="E18" i="16"/>
  <c r="E14" i="16"/>
  <c r="E10" i="16"/>
  <c r="E27" i="16"/>
  <c r="E23" i="16"/>
  <c r="E19" i="16"/>
  <c r="E15" i="16"/>
  <c r="E11" i="16"/>
  <c r="E28" i="16"/>
  <c r="E24" i="16"/>
  <c r="E20" i="16"/>
  <c r="E16" i="16"/>
  <c r="E12" i="16"/>
  <c r="D9" i="16"/>
  <c r="AI15" i="15"/>
  <c r="AM15" i="15" s="1"/>
  <c r="AO15" i="15" s="1"/>
  <c r="AJ37" i="13"/>
  <c r="AE124" i="13" l="1"/>
  <c r="AF124" i="13"/>
  <c r="AD124" i="13"/>
  <c r="AH68" i="13"/>
  <c r="AH69" i="13"/>
  <c r="AH67" i="13"/>
  <c r="AH80" i="13"/>
  <c r="AH79" i="13"/>
  <c r="AH78" i="13"/>
  <c r="AH62" i="13"/>
  <c r="AH61" i="13"/>
  <c r="AG124" i="13"/>
  <c r="AH77" i="13" s="1"/>
  <c r="AH60" i="13"/>
  <c r="AH87" i="13"/>
  <c r="AH88" i="13"/>
  <c r="AH104" i="13"/>
  <c r="AH86" i="13"/>
  <c r="AH89" i="13"/>
  <c r="C49" i="13"/>
  <c r="C126" i="13" s="1"/>
  <c r="D10" i="13" s="1"/>
  <c r="AK16" i="15"/>
  <c r="AK10" i="15"/>
  <c r="AM21" i="15"/>
  <c r="AO21" i="15" s="1"/>
  <c r="AM7" i="15"/>
  <c r="AO7" i="15" s="1"/>
  <c r="AM23" i="15"/>
  <c r="AO23" i="15" s="1"/>
  <c r="AM13" i="15"/>
  <c r="AO13" i="15" s="1"/>
  <c r="AK11" i="15"/>
  <c r="AK12" i="15"/>
  <c r="AK24" i="15"/>
  <c r="AK22" i="15"/>
  <c r="AK19" i="15"/>
  <c r="AK20" i="15"/>
  <c r="AM9" i="15"/>
  <c r="AO9" i="15" s="1"/>
  <c r="AK14" i="15"/>
  <c r="AM4" i="15"/>
  <c r="AO4" i="15" s="1"/>
  <c r="AK8" i="15"/>
  <c r="AK18" i="15"/>
  <c r="AK6" i="15"/>
  <c r="AK17" i="15"/>
  <c r="AM5" i="15"/>
  <c r="AO5" i="15" s="1"/>
  <c r="AI20" i="16"/>
  <c r="AI15" i="16"/>
  <c r="AI26" i="16"/>
  <c r="AI25" i="16"/>
  <c r="U9" i="16"/>
  <c r="AG9" i="16"/>
  <c r="W9" i="16"/>
  <c r="M9" i="16"/>
  <c r="S9" i="16"/>
  <c r="P9" i="16"/>
  <c r="AD9" i="16"/>
  <c r="AI3" i="15"/>
  <c r="Y9" i="16"/>
  <c r="N9" i="16"/>
  <c r="AF9" i="16"/>
  <c r="AI24" i="16"/>
  <c r="AI19" i="16"/>
  <c r="AI13" i="16"/>
  <c r="L9" i="16"/>
  <c r="AK15" i="15"/>
  <c r="AI12" i="16"/>
  <c r="AI28" i="16"/>
  <c r="AI23" i="16"/>
  <c r="AI18" i="16"/>
  <c r="AI17" i="16"/>
  <c r="V9" i="16"/>
  <c r="Z9" i="16"/>
  <c r="G9" i="16"/>
  <c r="AB9" i="16"/>
  <c r="AA9" i="16"/>
  <c r="AE9" i="16"/>
  <c r="Q9" i="16"/>
  <c r="AI16" i="16"/>
  <c r="AI11" i="16"/>
  <c r="AI27" i="16"/>
  <c r="AI22" i="16"/>
  <c r="AI21" i="16"/>
  <c r="J9" i="16"/>
  <c r="T9" i="16"/>
  <c r="R9" i="16"/>
  <c r="AH9" i="16"/>
  <c r="X9" i="16"/>
  <c r="AC9" i="16"/>
  <c r="K9" i="16"/>
  <c r="I9" i="16"/>
  <c r="H9" i="16"/>
  <c r="O9" i="16"/>
  <c r="AI14" i="16"/>
  <c r="F9" i="16"/>
  <c r="E9" i="16"/>
  <c r="AI10" i="16"/>
  <c r="AI25" i="15"/>
  <c r="AL37" i="15" s="1"/>
  <c r="AK37" i="15" s="1"/>
  <c r="AH59" i="13"/>
  <c r="AH82" i="13"/>
  <c r="AH74" i="13"/>
  <c r="B129" i="13"/>
  <c r="AH75" i="13"/>
  <c r="AH76" i="13"/>
  <c r="AH90" i="13"/>
  <c r="AH95" i="13"/>
  <c r="AH93" i="13"/>
  <c r="AH114" i="13"/>
  <c r="AH117" i="13"/>
  <c r="AH107" i="13"/>
  <c r="AH115" i="13"/>
  <c r="AH98" i="13"/>
  <c r="AH96" i="13"/>
  <c r="AH118" i="13"/>
  <c r="AH108" i="13"/>
  <c r="AH103" i="13"/>
  <c r="AH91" i="13"/>
  <c r="AH99" i="13"/>
  <c r="AH100" i="13"/>
  <c r="AH106" i="13"/>
  <c r="AH109" i="13"/>
  <c r="AH111" i="13"/>
  <c r="AH112" i="13"/>
  <c r="AH119" i="13"/>
  <c r="AH116" i="13"/>
  <c r="AH94" i="13"/>
  <c r="AH102" i="13"/>
  <c r="AH97" i="13"/>
  <c r="AH92" i="13"/>
  <c r="AH101" i="13"/>
  <c r="AH110" i="13"/>
  <c r="AH113" i="13"/>
  <c r="AH105" i="13"/>
  <c r="AH53" i="13" l="1"/>
  <c r="AH72" i="13"/>
  <c r="D49" i="13"/>
  <c r="D126" i="13" s="1"/>
  <c r="E10" i="13" s="1"/>
  <c r="E49" i="13" s="1"/>
  <c r="AH122" i="13"/>
  <c r="AH52" i="13"/>
  <c r="AO25" i="15"/>
  <c r="AM25" i="15"/>
  <c r="AM29" i="15" s="1"/>
  <c r="B32" i="15"/>
  <c r="AI29" i="16"/>
  <c r="AI9" i="16"/>
  <c r="AH73" i="13"/>
  <c r="AH70" i="13"/>
  <c r="AH66" i="13"/>
  <c r="AH71" i="13"/>
  <c r="AH121" i="13"/>
  <c r="AH85" i="13"/>
  <c r="AH58" i="13"/>
  <c r="AH81" i="13"/>
  <c r="AH57" i="13"/>
  <c r="AH63" i="13"/>
  <c r="AH123" i="13"/>
  <c r="C129" i="13"/>
  <c r="AN25" i="15" l="1"/>
  <c r="AH124" i="13"/>
  <c r="D129" i="13"/>
  <c r="E126" i="13"/>
  <c r="F10" i="13" s="1"/>
  <c r="F49" i="13" s="1"/>
  <c r="E129" i="13" l="1"/>
  <c r="F126" i="13"/>
  <c r="G10" i="13" s="1"/>
  <c r="G49" i="13" l="1"/>
  <c r="G126" i="13" s="1"/>
  <c r="H10" i="13" s="1"/>
  <c r="H49" i="13" s="1"/>
  <c r="F129" i="13"/>
  <c r="G129" i="13" l="1"/>
  <c r="H126" i="13"/>
  <c r="I10" i="13" s="1"/>
  <c r="I49" i="13" s="1"/>
  <c r="H129" i="13" l="1"/>
  <c r="I126" i="13"/>
  <c r="J10" i="13" s="1"/>
  <c r="J49" i="13" s="1"/>
  <c r="I129" i="13" l="1"/>
  <c r="J126" i="13"/>
  <c r="K10" i="13" s="1"/>
  <c r="K49" i="13" s="1"/>
  <c r="J129" i="13" l="1"/>
  <c r="K126" i="13"/>
  <c r="L10" i="13" s="1"/>
  <c r="L49" i="13" s="1"/>
  <c r="K129" i="13" l="1"/>
  <c r="L126" i="13"/>
  <c r="M10" i="13" s="1"/>
  <c r="M49" i="13" s="1"/>
  <c r="L129" i="13" l="1"/>
  <c r="M126" i="13"/>
  <c r="N10" i="13" s="1"/>
  <c r="N49" i="13" s="1"/>
  <c r="M129" i="13" l="1"/>
  <c r="N126" i="13"/>
  <c r="O10" i="13" l="1"/>
  <c r="O49" i="13" s="1"/>
  <c r="O126" i="13" s="1"/>
  <c r="N129" i="13"/>
  <c r="P10" i="13" l="1"/>
  <c r="P49" i="13" s="1"/>
  <c r="P126" i="13" s="1"/>
  <c r="O129" i="13"/>
  <c r="Q10" i="13" l="1"/>
  <c r="Q49" i="13" s="1"/>
  <c r="Q126" i="13" s="1"/>
  <c r="P129" i="13"/>
  <c r="R10" i="13" l="1"/>
  <c r="R49" i="13" s="1"/>
  <c r="R126" i="13" s="1"/>
  <c r="Q129" i="13"/>
  <c r="S10" i="13" l="1"/>
  <c r="S49" i="13" s="1"/>
  <c r="S126" i="13" s="1"/>
  <c r="T10" i="13" s="1"/>
  <c r="T49" i="13" s="1"/>
  <c r="R129" i="13"/>
  <c r="S129" i="13" l="1"/>
  <c r="T126" i="13"/>
  <c r="U10" i="13" s="1"/>
  <c r="U49" i="13" s="1"/>
  <c r="T129" i="13" l="1"/>
  <c r="U126" i="13"/>
  <c r="V10" i="13" s="1"/>
  <c r="V49" i="13" s="1"/>
  <c r="U129" i="13" l="1"/>
  <c r="V126" i="13"/>
  <c r="W10" i="13" s="1"/>
  <c r="W49" i="13" s="1"/>
  <c r="V129" i="13" l="1"/>
  <c r="W126" i="13"/>
  <c r="X10" i="13" s="1"/>
  <c r="X49" i="13" s="1"/>
  <c r="W129" i="13" l="1"/>
  <c r="X126" i="13"/>
  <c r="Y10" i="13" s="1"/>
  <c r="Y49" i="13" s="1"/>
  <c r="X129" i="13" l="1"/>
  <c r="Y126" i="13"/>
  <c r="Y129" i="13" l="1"/>
  <c r="Z10" i="13"/>
  <c r="Z49" i="13" s="1"/>
  <c r="Z126" i="13" s="1"/>
  <c r="Z129" i="13" l="1"/>
  <c r="AA10" i="13"/>
  <c r="AA49" i="13" s="1"/>
  <c r="AA126" i="13" s="1"/>
  <c r="AA129" i="13" l="1"/>
  <c r="AB10" i="13"/>
  <c r="AB49" i="13" s="1"/>
  <c r="AB126" i="13" s="1"/>
  <c r="AB129" i="13" l="1"/>
  <c r="AC10" i="13"/>
  <c r="AC49" i="13" s="1"/>
  <c r="AC126" i="13" s="1"/>
  <c r="AD10" i="13" s="1"/>
  <c r="AD49" i="13" s="1"/>
  <c r="AD126" i="13" s="1"/>
  <c r="AD129" i="13" l="1"/>
  <c r="AE10" i="13"/>
  <c r="AE49" i="13" s="1"/>
  <c r="AE126" i="13" s="1"/>
  <c r="AC129" i="13"/>
  <c r="AE129" i="13" l="1"/>
  <c r="AF10" i="13"/>
  <c r="AF49" i="13" s="1"/>
  <c r="AF126" i="13" s="1"/>
  <c r="AF129" i="13" s="1"/>
  <c r="AG20" i="13"/>
  <c r="AG15" i="13" l="1"/>
  <c r="AH25" i="13" s="1"/>
  <c r="AH19" i="13" l="1"/>
  <c r="AH28" i="13"/>
  <c r="AH22" i="13"/>
  <c r="AH35" i="13"/>
  <c r="AH24" i="13"/>
  <c r="AH18" i="13"/>
  <c r="AH17" i="13"/>
  <c r="AH27" i="13"/>
  <c r="AH32" i="13"/>
  <c r="AH23" i="13"/>
  <c r="AH21" i="13"/>
  <c r="AH34" i="13"/>
  <c r="AH16" i="13"/>
  <c r="AH30" i="13"/>
  <c r="AH31" i="13"/>
  <c r="AG48" i="13"/>
  <c r="AH29" i="13"/>
  <c r="AH33" i="13"/>
  <c r="AH26" i="13"/>
  <c r="AH20" i="13"/>
  <c r="AG10" i="13"/>
  <c r="AH41" i="13" l="1"/>
  <c r="AH42" i="13"/>
  <c r="AH45" i="13"/>
  <c r="AH38" i="13"/>
  <c r="AH39" i="13"/>
  <c r="AH15" i="13"/>
  <c r="AH46" i="13"/>
  <c r="AH37" i="13"/>
  <c r="AH43" i="13"/>
  <c r="AH13" i="13"/>
  <c r="AH40" i="13"/>
  <c r="AH14" i="13"/>
  <c r="AH47" i="13"/>
  <c r="AH44" i="13"/>
  <c r="AH36" i="13"/>
  <c r="AG49" i="13"/>
  <c r="AG126" i="13" s="1"/>
  <c r="AH49" i="1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J117" authorId="0" shapeId="0" xr:uid="{963C25B8-B5EB-437B-B108-CD773DE1D701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BONO MES DE NOVIEMBRE</t>
        </r>
      </text>
    </comment>
  </commentList>
</comments>
</file>

<file path=xl/sharedStrings.xml><?xml version="1.0" encoding="utf-8"?>
<sst xmlns="http://schemas.openxmlformats.org/spreadsheetml/2006/main" count="13350" uniqueCount="1877">
  <si>
    <t>Periodo inicia en:</t>
  </si>
  <si>
    <t>Cobranza</t>
  </si>
  <si>
    <t>Plan IP</t>
  </si>
  <si>
    <t>Flujo de Efectivo Mensual</t>
  </si>
  <si>
    <t>Personas Fisicas</t>
  </si>
  <si>
    <t>Arrendamiento</t>
  </si>
  <si>
    <t>Comisiones</t>
  </si>
  <si>
    <t>Dispersiones</t>
  </si>
  <si>
    <t>Intereses HB</t>
  </si>
  <si>
    <t>Servicios</t>
  </si>
  <si>
    <t>Total Gastos</t>
  </si>
  <si>
    <t>SECCION 5</t>
  </si>
  <si>
    <t>SECCION 35</t>
  </si>
  <si>
    <t>SECCION 21</t>
  </si>
  <si>
    <t>SECCION 38</t>
  </si>
  <si>
    <t>SECTOR SALUD NUEVO LEÓN</t>
  </si>
  <si>
    <t>SECTOR SALUD FEDERAL COAHUILA</t>
  </si>
  <si>
    <t>SECCION 50</t>
  </si>
  <si>
    <t>AYUNTAMIENTO CENTRO TABASCO</t>
  </si>
  <si>
    <t>SEDUZAC ZACATECAS</t>
  </si>
  <si>
    <t>SECTOR SALUD DURANGO</t>
  </si>
  <si>
    <t>IEA-AGUASCALIENTES</t>
  </si>
  <si>
    <t>Family &amp; Friends</t>
  </si>
  <si>
    <t>Intereses PF</t>
  </si>
  <si>
    <t>Comision Banco</t>
  </si>
  <si>
    <t>Comision STP</t>
  </si>
  <si>
    <t>Financiamiento Automotriz</t>
  </si>
  <si>
    <t>Gasolina</t>
  </si>
  <si>
    <t>Mensajeria</t>
  </si>
  <si>
    <t>Publicidad</t>
  </si>
  <si>
    <t>Renta de impresoras</t>
  </si>
  <si>
    <t>Safe Data</t>
  </si>
  <si>
    <t>Cajas Chicas</t>
  </si>
  <si>
    <t>Mantenimiento de equipo de computo</t>
  </si>
  <si>
    <t>Mantenimiento de vehiculo</t>
  </si>
  <si>
    <t>Gastos de Viaje</t>
  </si>
  <si>
    <t>Gasto Operaciones</t>
  </si>
  <si>
    <t>Gasto Legal</t>
  </si>
  <si>
    <t>Gastos Operativos</t>
  </si>
  <si>
    <t>ISR de Inversion</t>
  </si>
  <si>
    <t>Efectivo Total Disponible</t>
  </si>
  <si>
    <t>Gasto Comercial</t>
  </si>
  <si>
    <t>Otros Ingresos</t>
  </si>
  <si>
    <t>Reembolsos a Clientes</t>
  </si>
  <si>
    <t>AMEX</t>
  </si>
  <si>
    <t>BANCOS</t>
  </si>
  <si>
    <t>SANTANDER</t>
  </si>
  <si>
    <t>TOTAL</t>
  </si>
  <si>
    <t>INICIO</t>
  </si>
  <si>
    <t>CIERRE</t>
  </si>
  <si>
    <t>TOTAL MES</t>
  </si>
  <si>
    <t>Posición de Efectivo  (fin de semana)</t>
  </si>
  <si>
    <t>Gasto RH</t>
  </si>
  <si>
    <t>Nomina</t>
  </si>
  <si>
    <t>Colocación</t>
  </si>
  <si>
    <t>BANCO</t>
  </si>
  <si>
    <t>FECHA</t>
  </si>
  <si>
    <t>MOVIMIENTO</t>
  </si>
  <si>
    <t>BENEFICIARIO</t>
  </si>
  <si>
    <t>CONCEPTO</t>
  </si>
  <si>
    <t>EGRESO</t>
  </si>
  <si>
    <t>INGRESO</t>
  </si>
  <si>
    <t>CÓDIGO</t>
  </si>
  <si>
    <t>Interes de Inversion</t>
  </si>
  <si>
    <t>Ingresos por Domiciliar</t>
  </si>
  <si>
    <t>ISN 3%</t>
  </si>
  <si>
    <t>Apoyos a Sindicatos Convenio</t>
  </si>
  <si>
    <t>FIMUBAC</t>
  </si>
  <si>
    <t>DIA</t>
  </si>
  <si>
    <t>SD</t>
  </si>
  <si>
    <t>GOBIERNO DE TABASCO</t>
  </si>
  <si>
    <t>PERSONAS FISICAS</t>
  </si>
  <si>
    <t>MAXAS</t>
  </si>
  <si>
    <t>PUBLICIDAD PRIMERA MANO</t>
  </si>
  <si>
    <t>OKANE ASESORES</t>
  </si>
  <si>
    <t>Total</t>
  </si>
  <si>
    <t>% PARTICIPACIÓN</t>
  </si>
  <si>
    <t>REAL</t>
  </si>
  <si>
    <t>Fondeo Fimubac</t>
  </si>
  <si>
    <t>Reclamación Cargos Domiciliados</t>
  </si>
  <si>
    <t>Teams</t>
  </si>
  <si>
    <t>Bono Comercial</t>
  </si>
  <si>
    <t>Ingresos</t>
  </si>
  <si>
    <t>Total Ingresos</t>
  </si>
  <si>
    <t>Egresos</t>
  </si>
  <si>
    <t>WS PROMOTORA</t>
  </si>
  <si>
    <t>Credisoft</t>
  </si>
  <si>
    <t>Mantenimiento de Local</t>
  </si>
  <si>
    <t>BIM 2018</t>
  </si>
  <si>
    <t>Fecha</t>
  </si>
  <si>
    <t>Descripción</t>
  </si>
  <si>
    <t>Egreso</t>
  </si>
  <si>
    <t>Ingreso</t>
  </si>
  <si>
    <t xml:space="preserve">Saldo Inicial </t>
  </si>
  <si>
    <t>Intereses</t>
  </si>
  <si>
    <t>Retención ISR</t>
  </si>
  <si>
    <t>BIM FIDEICOMISO</t>
  </si>
  <si>
    <t>BIM 2017</t>
  </si>
  <si>
    <t>INGRESOS BIM DOMICILIADO</t>
  </si>
  <si>
    <t>Saldo al 29 de Enero 2022</t>
  </si>
  <si>
    <t>WS PROMOTORA (DICIEMBRE 21 / ENERO 22)</t>
  </si>
  <si>
    <t>COM MEM E-PYM</t>
  </si>
  <si>
    <t>BBVA</t>
  </si>
  <si>
    <t>REMANENTE</t>
  </si>
  <si>
    <t>Validación de Cuenta</t>
  </si>
  <si>
    <t>Préstamo Plan IP</t>
  </si>
  <si>
    <t>Pago de Préstamo</t>
  </si>
  <si>
    <t xml:space="preserve">Comisión </t>
  </si>
  <si>
    <t>IVA Comisión</t>
  </si>
  <si>
    <t xml:space="preserve">Reembolso Comisión </t>
  </si>
  <si>
    <t>IVA COMISIÓN</t>
  </si>
  <si>
    <t>ESTIMADO</t>
  </si>
  <si>
    <t>SANTANDER INV</t>
  </si>
  <si>
    <t>TRANSITO</t>
  </si>
  <si>
    <t>MULTIVA</t>
  </si>
  <si>
    <t>MULTIVA CONCENTRADORA</t>
  </si>
  <si>
    <t>STP</t>
  </si>
  <si>
    <t>Bancos</t>
  </si>
  <si>
    <t>Comisión</t>
  </si>
  <si>
    <t>Saldo al 1 de Marzo 2022</t>
  </si>
  <si>
    <t>DISPONIBLE</t>
  </si>
  <si>
    <t>WS PROMOTORA FEBRERO 2022</t>
  </si>
  <si>
    <t>WS PROMOTORA MARZO 2022</t>
  </si>
  <si>
    <t>Saldo al 3 de Marzo 2022</t>
  </si>
  <si>
    <t>SERVICIO DEDUDA (FIMUBAC)</t>
  </si>
  <si>
    <t>Finiquito</t>
  </si>
  <si>
    <t>POR COBRAR</t>
  </si>
  <si>
    <t>SALDO INICIAL WS</t>
  </si>
  <si>
    <t>GRUPO INMOBILIARIO ALESAL SA DE CV</t>
  </si>
  <si>
    <t xml:space="preserve">VALIDACION DE CUENTA </t>
  </si>
  <si>
    <t>PRESTAMO HB</t>
  </si>
  <si>
    <t>WS PROMOTORA ABRIL 2022</t>
  </si>
  <si>
    <t>SERVICIO DEDUDA</t>
  </si>
  <si>
    <t>BAJA CALIFORNIA MAGISTERIO</t>
  </si>
  <si>
    <t>BAJA CALIFORNIA GOBIERNO</t>
  </si>
  <si>
    <t>TELESECUNDARIAS</t>
  </si>
  <si>
    <t>PAGO PRESTAMO PLAN IP</t>
  </si>
  <si>
    <t>LIQUIDACIÓN DE CRÉDITO</t>
  </si>
  <si>
    <t>CHEQUES</t>
  </si>
  <si>
    <t>INVERSIÓN</t>
  </si>
  <si>
    <t>INTERES INVERSIÓN</t>
  </si>
  <si>
    <t>INTERES DE INVERSIÓN</t>
  </si>
  <si>
    <t>Saldo al 20 de abril 2022</t>
  </si>
  <si>
    <t>Saldo al 20 de abril 2022 NETO</t>
  </si>
  <si>
    <t>EFECTIVIDAD</t>
  </si>
  <si>
    <t>Saldo Edson</t>
  </si>
  <si>
    <t>GNP Defunciones</t>
  </si>
  <si>
    <t>Reestructura de Clientes</t>
  </si>
  <si>
    <t>BAJA CALIFORNIA CONGRESO</t>
  </si>
  <si>
    <t>PEYARELI SERVICIOS INTEGRALES</t>
  </si>
  <si>
    <t>ISTECALI</t>
  </si>
  <si>
    <t>LISTADO</t>
  </si>
  <si>
    <t>Honorarios Bim</t>
  </si>
  <si>
    <t>Comision BIM</t>
  </si>
  <si>
    <t>SANTANDER AUTOS</t>
  </si>
  <si>
    <t>TRASPASO</t>
  </si>
  <si>
    <t>AYUNTAMIENTO TIJUANA</t>
  </si>
  <si>
    <t>AYUNTAMIENTO MEXICALI</t>
  </si>
  <si>
    <t>SECTOR SALUD COAHUILA</t>
  </si>
  <si>
    <t>EMPRESA</t>
  </si>
  <si>
    <t>Liquidaciones y cobranza externa</t>
  </si>
  <si>
    <t>Saldo Inicial Plan IP y WS</t>
  </si>
  <si>
    <t>WS SANTANDER</t>
  </si>
  <si>
    <t>WS SANTANDER INV</t>
  </si>
  <si>
    <t>WS BBVA</t>
  </si>
  <si>
    <t>WS STP</t>
  </si>
  <si>
    <t>WS BBVA IP</t>
  </si>
  <si>
    <t>WS STP IP</t>
  </si>
  <si>
    <t>BANBAJIO</t>
  </si>
  <si>
    <t>COMISIONES</t>
  </si>
  <si>
    <t>GASOLINA</t>
  </si>
  <si>
    <t>ARRENDAMIENTO</t>
  </si>
  <si>
    <t>CASTRO RODRIGUEZ JUAN MANUEL</t>
  </si>
  <si>
    <t>FERNANDEZ SOLIS GUILLERMO SALVADOR</t>
  </si>
  <si>
    <t>PIP</t>
  </si>
  <si>
    <t xml:space="preserve">CGO AP INV PZO                          </t>
  </si>
  <si>
    <t xml:space="preserve">LIQ INV PLAZO                           </t>
  </si>
  <si>
    <t xml:space="preserve">LIQ INTS PLAZO                          </t>
  </si>
  <si>
    <t xml:space="preserve">ISR INV PLAZO                           </t>
  </si>
  <si>
    <t xml:space="preserve">AB TRANS ELECT                          </t>
  </si>
  <si>
    <t>INTERES DE INVERSION</t>
  </si>
  <si>
    <t>ISR DE INVERSION</t>
  </si>
  <si>
    <t xml:space="preserve">apcion 3ros fed q08                      072580012540544232                               </t>
  </si>
  <si>
    <t xml:space="preserve">CREDITOS TELESECUNDARIA 202408           072190001471069957                               </t>
  </si>
  <si>
    <t xml:space="preserve">                                                                                          </t>
  </si>
  <si>
    <t xml:space="preserve">VALORA CREDIT QNA 08 2024                                                                 </t>
  </si>
  <si>
    <t xml:space="preserve">PAGO CONTRARECIBO 14453 SEFIN            012930001222248286                               </t>
  </si>
  <si>
    <t xml:space="preserve">PAGO CONTRARECIBO 13737 SEFIN            012930001222248286                               </t>
  </si>
  <si>
    <t xml:space="preserve">PAGO CR 14587 SEFIN                      143180000037038518                               </t>
  </si>
  <si>
    <t>WS</t>
  </si>
  <si>
    <t>'01-04-2024 AL 30-04-2024</t>
  </si>
  <si>
    <t xml:space="preserve">VALIDACION REF 0000000                                                                    </t>
  </si>
  <si>
    <t xml:space="preserve">PAGO REF 0000000                                                                          </t>
  </si>
  <si>
    <t xml:space="preserve">RETENCIONES WS PROMOTORA SAPI DE CV                                                       </t>
  </si>
  <si>
    <t xml:space="preserve">TRASPASO PARA FONDEO REF 0000000                                                          </t>
  </si>
  <si>
    <t xml:space="preserve">PAGO SERV COM VTAS REF 0000000                                                            </t>
  </si>
  <si>
    <t xml:space="preserve">maria ana sanchez mena                   012062004613954245                               </t>
  </si>
  <si>
    <t xml:space="preserve">RETENCIONES CAT 20 ABRIL 03 MAYO                                                          </t>
  </si>
  <si>
    <t xml:space="preserve">apcion 3ros est q08                      072580012544319586                               </t>
  </si>
  <si>
    <t xml:space="preserve">apcion 3ros ropd q08                     072580012540544232                               </t>
  </si>
  <si>
    <t xml:space="preserve">apcion 3ros fopd q08                     072580012540544232                               </t>
  </si>
  <si>
    <t xml:space="preserve">apcion 3ros f2opd q08                    072580012540544232                               </t>
  </si>
  <si>
    <t xml:space="preserve">apcion 3ros fu013 q08                    072580012569642186                               </t>
  </si>
  <si>
    <t xml:space="preserve">REEMBOLSO NESTOR OXXO                                                                     </t>
  </si>
  <si>
    <t xml:space="preserve">REEMBOLSO NESTOR OFFICE                                                                   </t>
  </si>
  <si>
    <t xml:space="preserve">RET TERCEROS TRANS                       072020001468252449                               </t>
  </si>
  <si>
    <t xml:space="preserve">PAGO SRA LIMPIEZA                                                                         </t>
  </si>
  <si>
    <t xml:space="preserve">TRASPASO PARA BBVA WS                                                                     </t>
  </si>
  <si>
    <t xml:space="preserve">PAGO SERV COM VTAS                                                                        </t>
  </si>
  <si>
    <t xml:space="preserve">RET TERCEROS TRANS                                                                        </t>
  </si>
  <si>
    <t xml:space="preserve">PAGO SNTE 21                                                                              </t>
  </si>
  <si>
    <t xml:space="preserve">PAGO SRA LIMPIEZA REF 0000000                                                             </t>
  </si>
  <si>
    <t xml:space="preserve">Pago Nancy Hdz 30 abril                  072580005936383292                               </t>
  </si>
  <si>
    <t xml:space="preserve">APOYO COBRANZA                                                                            </t>
  </si>
  <si>
    <t xml:space="preserve">PAGO QNA 08/24                           044078187013948439                               </t>
  </si>
  <si>
    <t xml:space="preserve">TRASPASO ENTRE CUENTAS REF 0000000                                                        </t>
  </si>
  <si>
    <t>'04240AKF264442248412</t>
  </si>
  <si>
    <t xml:space="preserve">TRASPASO PARA FONDEO DE STP WS REF 0000000                                                </t>
  </si>
  <si>
    <t xml:space="preserve">Transferencia a WS PROMOTORA SAPI DE CV                                                   </t>
  </si>
  <si>
    <t xml:space="preserve">REEMBOLSO NESTOR PASTEL JOSE                                                              </t>
  </si>
  <si>
    <t xml:space="preserve">DIA DE MADRES REF 0000000                                                                 </t>
  </si>
  <si>
    <t xml:space="preserve">REEMBOLSO SUMINISTRO OFICINA                                                              </t>
  </si>
  <si>
    <t xml:space="preserve">REEMBOLSO NESTOR GARRAFONES                                                               </t>
  </si>
  <si>
    <t xml:space="preserve">REEMBOLSO NESTOR OFFICE D                                                                 </t>
  </si>
  <si>
    <t xml:space="preserve">REEMBOLSO NESTOR REFR CHEMA                                                               </t>
  </si>
  <si>
    <t xml:space="preserve">REEMBOLSO NESTOR HEB 6084                                                                 </t>
  </si>
  <si>
    <t xml:space="preserve">                                        </t>
  </si>
  <si>
    <t xml:space="preserve">GRUPO INMOBILIARIO ALESAL               </t>
  </si>
  <si>
    <t xml:space="preserve">STP                                     </t>
  </si>
  <si>
    <t xml:space="preserve">OKANE AFIRME                            </t>
  </si>
  <si>
    <t xml:space="preserve">WS PROMOTORA SAPI DE CV                 </t>
  </si>
  <si>
    <t xml:space="preserve">WS                                      </t>
  </si>
  <si>
    <t xml:space="preserve">MIGUEL ANGEL                            </t>
  </si>
  <si>
    <t>OTROS INGRESOS</t>
  </si>
  <si>
    <t>OTROS MOVIMIENTOS</t>
  </si>
  <si>
    <t>INTERESES PF</t>
  </si>
  <si>
    <t>REEMBOLSOS A CLIENTES</t>
  </si>
  <si>
    <t>APOYOS A SINDICATOS REGALIAS</t>
  </si>
  <si>
    <t>APOYOS A SINDICATOS CONVENIO</t>
  </si>
  <si>
    <t>GASTO RH</t>
  </si>
  <si>
    <t>0100524FC00841137</t>
  </si>
  <si>
    <t>BNET 2975409128 Firmas</t>
  </si>
  <si>
    <t>BNET 1514766604 reembolso flores</t>
  </si>
  <si>
    <t>BNET 1573702513 PAGO SERV COM VTAS</t>
  </si>
  <si>
    <t>0080524FAC GAS ANA 0860</t>
  </si>
  <si>
    <t>0080524FAC GAS ANAPTE 1158</t>
  </si>
  <si>
    <t>0080524CAJA CHICA PTE 30-5 MAR-ABR</t>
  </si>
  <si>
    <t>0805224FAC GAS ANAPTE 2249</t>
  </si>
  <si>
    <t>0805224FAC GAS ANAPTE 7902</t>
  </si>
  <si>
    <t>0080524COT SENDEX</t>
  </si>
  <si>
    <t>0070524REEMBOLSO GASOLINA DENYCE</t>
  </si>
  <si>
    <t>0705224COT SENDEX</t>
  </si>
  <si>
    <t>6925113TRASPASO ENTRE CUENTAS</t>
  </si>
  <si>
    <t>IVA COM SERV BCA INTERNET/IVA COM SERV BC</t>
  </si>
  <si>
    <t>SERV BANCA INTERNET/OPS SERV BCA IN</t>
  </si>
  <si>
    <t>BNET 1573702513</t>
  </si>
  <si>
    <t>COMPENSACION POR RETRASO/COMP SPEI</t>
  </si>
  <si>
    <t>SPEI ENVIADO MIFEL/0031743305 042</t>
  </si>
  <si>
    <t>SPEI ENVIADO MIFEL/0031741668 042</t>
  </si>
  <si>
    <t>0305224TRASPASO PARA BBVA WS</t>
  </si>
  <si>
    <t>0030524REEMB GAS FAC 6525</t>
  </si>
  <si>
    <t>7314604TRASPASO PARA FONDEO</t>
  </si>
  <si>
    <t>0030524PEDIDO 808371572</t>
  </si>
  <si>
    <t>0030524PAGO APOYO SNTE 5</t>
  </si>
  <si>
    <t>0030524PAGO APOYO SEDUZAC</t>
  </si>
  <si>
    <t>0030524REEMB GAS FAC 6927</t>
  </si>
  <si>
    <t>BNET 0107583931 ARREND FAC 1324</t>
  </si>
  <si>
    <t>BNET 1514766604 REEMBO MIGUEL AUTO</t>
  </si>
  <si>
    <t>0305224FC00841137</t>
  </si>
  <si>
    <t>0205224PAGO FAC B711</t>
  </si>
  <si>
    <t>CAJAS CHICAS</t>
  </si>
  <si>
    <t>MENSAJERIA</t>
  </si>
  <si>
    <t>COMISION BANCO</t>
  </si>
  <si>
    <t>GASTO OPERACIONES</t>
  </si>
  <si>
    <t>MANTENIMIENTO DE VEHICULO</t>
  </si>
  <si>
    <t>CREDISOFT</t>
  </si>
  <si>
    <t>MARTINEZ ROBLES DORA GABRIELA</t>
  </si>
  <si>
    <t>092495 MARTINEZ ROBLES DORA GABRIELA</t>
  </si>
  <si>
    <t>JUAREZ MONTELONGO RUTH</t>
  </si>
  <si>
    <t>092499 JUAREZ MONTELONGO RUTH</t>
  </si>
  <si>
    <t>SALAS HERNANDEZ JENIFFER</t>
  </si>
  <si>
    <t>092498 SALAS HERNANDEZ JENIFFER</t>
  </si>
  <si>
    <t>VERA REYES MIGUEL ANGEL</t>
  </si>
  <si>
    <t>092493 VERA REYES MIGUEL ANGEL</t>
  </si>
  <si>
    <t>HERNANDEZ ESPINOZA MARIA GUADALUPE</t>
  </si>
  <si>
    <t>092500 HERNANDEZ ESPINOZA MARIA GUADALUP</t>
  </si>
  <si>
    <t>092510 FERNANDEZ SOLIS GUILLERMO SALVADO</t>
  </si>
  <si>
    <t>IBARRA DE LA CRUZ RAQUEL</t>
  </si>
  <si>
    <t>092511 IBARRA DE LA CRUZ RAQUEL</t>
  </si>
  <si>
    <t>ROJAS CARDENAS LESLIE ADYLENE</t>
  </si>
  <si>
    <t>092513 ROJAS CARDENAS LESLIE ADYLENE</t>
  </si>
  <si>
    <t>BALLESTEROS MOYA SUSANA</t>
  </si>
  <si>
    <t>092515 BALLESTEROS MOYA SUSANA</t>
  </si>
  <si>
    <t>ANDRADE VAZQUEZ ISRAEL</t>
  </si>
  <si>
    <t>092516 ANDRADE VAZQUEZ ISRAEL</t>
  </si>
  <si>
    <t>SANCHEZ MONTES KARELY SOLEDAD</t>
  </si>
  <si>
    <t>092506 SANCHEZ MONTES KARELY SOLEDAD</t>
  </si>
  <si>
    <t>ORTIZ ZAYAS ELVIA BERENICE</t>
  </si>
  <si>
    <t>092517 ORTIZ ZAYAS ELVIA BERENICE</t>
  </si>
  <si>
    <t>JUAREZ GARCIA ROSA ESTHELA</t>
  </si>
  <si>
    <t>092502 JUAREZ GARCIA ROSA ESTHELA</t>
  </si>
  <si>
    <t>ROSILES RODRIGUEZ RICARDO EDUARDO</t>
  </si>
  <si>
    <t>092518 ROSILES RODRIGUEZ RICARDO EDUARDO</t>
  </si>
  <si>
    <t>092519 ROSILES RODRIGUEZ RICARDO EDUARDO</t>
  </si>
  <si>
    <t>RODRIGUEZ SANCHEZ MARIA DE LOURDES</t>
  </si>
  <si>
    <t>092523 RODRIGUEZ SANCHEZ MARIA DE LOURDE</t>
  </si>
  <si>
    <t>YANEZ CARRILLO ERNESTO</t>
  </si>
  <si>
    <t>092524 YANEZ CARRILLO ERNESTO</t>
  </si>
  <si>
    <t>MARTINEZ GONZALEZ ELIZABETH</t>
  </si>
  <si>
    <t>092527 MARTINEZ GONZALEZ ELIZABETH</t>
  </si>
  <si>
    <t>CONTRERAS ACUNA VERONICA ESPERANZA</t>
  </si>
  <si>
    <t>092526 CONTRERAS ACUNA VERONICA ESPERANZ</t>
  </si>
  <si>
    <t>092528 CASTRO RODRIGUEZ JUAN MANUEL</t>
  </si>
  <si>
    <t>ESCOBAR MUNOZ OSCAR EDUARDO</t>
  </si>
  <si>
    <t>092520 ESCOBAR MUNOZ OSCAR EDUARDO</t>
  </si>
  <si>
    <t>092521 ESCOBAR MUNOZ OSCAR EDUARDO</t>
  </si>
  <si>
    <t>VALDES VALDES PEDRO IVAN</t>
  </si>
  <si>
    <t>092534 VALDES VALDES PEDRO IVAN</t>
  </si>
  <si>
    <t>RAMIREZ X SANDRA</t>
  </si>
  <si>
    <t>092533 RAMIREZ X SANDRA</t>
  </si>
  <si>
    <t>DE HOYOS FLORES PEDRO</t>
  </si>
  <si>
    <t>092535 DE HOYOS FLORES PEDRO</t>
  </si>
  <si>
    <t>QUINTANILLA RICO DALIA ARMANDINA</t>
  </si>
  <si>
    <t>092538 QUINTANILLA RICO DALIA ARMANDINA</t>
  </si>
  <si>
    <t>RIVERA CASTANEDA GEMA MAIWALIDA</t>
  </si>
  <si>
    <t>092540 RIVERA CASTANEDA GEMA MAIWALIDA</t>
  </si>
  <si>
    <t>ROSALES GARCIA FRANCISCO JAVIER</t>
  </si>
  <si>
    <t>092541 ROSALES GARCIA FRANCISCO JAVIER</t>
  </si>
  <si>
    <t>LOPEZ HERRERA JAZMIN</t>
  </si>
  <si>
    <t>092539 LOPEZ HERRERA JAZMIN</t>
  </si>
  <si>
    <t>GARCIA SANTANA JORGE BENJAMIN</t>
  </si>
  <si>
    <t>092543 GARCIA SANTANA JORGE BENJAMIN</t>
  </si>
  <si>
    <t>LARRAGA MONTOYA JUAN CARLOS</t>
  </si>
  <si>
    <t>092546 LARRAGA MONTOYA JUAN CARLOS</t>
  </si>
  <si>
    <t>PACHECO GALLARDO CARMEN LILIANA</t>
  </si>
  <si>
    <t>092545 PACHECO GALLARDO CARMEN LILIANA</t>
  </si>
  <si>
    <t>MACIAS ARJONA ANNA MAYRA</t>
  </si>
  <si>
    <t>092547 MACIAS ARJONA ANNA MAYRA</t>
  </si>
  <si>
    <t>LOZANO LOPEZ DANIEL ERNESTO</t>
  </si>
  <si>
    <t>092549 LOZANO LOPEZ DANIEL ERNESTO</t>
  </si>
  <si>
    <t>GRIJALVA PEREZ TOMAS ENRIQUE</t>
  </si>
  <si>
    <t>092553 GRIJALVA PEREZ TOMAS ENRIQUE</t>
  </si>
  <si>
    <t>MARTINEZ HIGUERA GUADALUPE ELIZABET</t>
  </si>
  <si>
    <t>092551 MARTINEZ HIGUERA GUADALUPE ELIZAB</t>
  </si>
  <si>
    <t>092550 MARTINEZ HIGUERA GUADALUPE ELIZAB</t>
  </si>
  <si>
    <t>LOERA TOVAR GILBERTO SANTOS</t>
  </si>
  <si>
    <t>092554 LOERA TOVAR GILBERTO SANTOS</t>
  </si>
  <si>
    <t>SANDOVAL RAMIREZ KARINA</t>
  </si>
  <si>
    <t>092555 SANDOVAL RAMIREZ KARINA</t>
  </si>
  <si>
    <t>RODRIGUEZ CERDA LUZ AURORA</t>
  </si>
  <si>
    <t>092559 RODRIGUEZ CERDA LUZ AURORA</t>
  </si>
  <si>
    <t>CISNEROS RODRIGUEZ JOSE LUIS</t>
  </si>
  <si>
    <t>092560 CISNEROS RODRIGUEZ JOSE LUIS</t>
  </si>
  <si>
    <t>RODRIGUEZ MARTINEZ NORMA ELIDA</t>
  </si>
  <si>
    <t>092565 RODRIGUEZ MARTINEZ NORMA ELIDA</t>
  </si>
  <si>
    <t>HERNANDEZ BUENROSTRO DULCE ANAHI</t>
  </si>
  <si>
    <t>092563 HERNANDEZ BUENROSTRO DULCE ANAHI</t>
  </si>
  <si>
    <t>GARZA VALDES GEORGINA IVONNE</t>
  </si>
  <si>
    <t>092566 GARZA VALDES GEORGINA IVONNE</t>
  </si>
  <si>
    <t>RODRIGUEZ CHAVEZ REYNALDO</t>
  </si>
  <si>
    <t>092567 RODRIGUEZ CHAVEZ REYNALDO</t>
  </si>
  <si>
    <t>DE LA CRUZ ARMENTA FATIMA DEL ROSARIO</t>
  </si>
  <si>
    <t>092570 DE LA CRUZ ARMENTA FATIMA DEL ROS</t>
  </si>
  <si>
    <t>OLVERA MARTINEZ MARISA ISABEL</t>
  </si>
  <si>
    <t>092571 OLVERA MARTINEZ MARISA ISABEL</t>
  </si>
  <si>
    <t>MIJARES LOPEZ BARBARA</t>
  </si>
  <si>
    <t>092573 MIJARES LOPEZ BARBARA</t>
  </si>
  <si>
    <t>ALFARO IBARRA JUAN ALBERTO</t>
  </si>
  <si>
    <t>092575 ALFARO IBARRA JUAN ALBERTO</t>
  </si>
  <si>
    <t>CHAVERO VARGAS JOSE LUIS</t>
  </si>
  <si>
    <t>092574 CHAVERO VARGAS JOSE LUIS</t>
  </si>
  <si>
    <t>PENA PEREZ GERARDO</t>
  </si>
  <si>
    <t>092578 PENA PEREZ GERARDO</t>
  </si>
  <si>
    <t>OVALLE CHAVARRIA VERONICA</t>
  </si>
  <si>
    <t>092580 OVALLE CHAVARRIA VERONICA</t>
  </si>
  <si>
    <t>ORDONEZ MARQUEZ ROSALINDA</t>
  </si>
  <si>
    <t>092583 ORDONEZ MARQUEZ ROSALINDA</t>
  </si>
  <si>
    <t>MARTINEZ VALLEJO KAREN PAULINA</t>
  </si>
  <si>
    <t>092585 MARTINEZ VALLEJO KAREN PAULINA</t>
  </si>
  <si>
    <t>LOPEZ GARCIA KARLA ITZAYANA</t>
  </si>
  <si>
    <t>092587 LOPEZ GARCIA KARLA ITZAYANA</t>
  </si>
  <si>
    <t>MONTENEGRO MEDINA EUGENIA TAMARA</t>
  </si>
  <si>
    <t>092591 MONTENEGRO MEDINA EUGENIA TAMARA</t>
  </si>
  <si>
    <t>SANCHEZ RODRIGUEZ MARTIN</t>
  </si>
  <si>
    <t>092592 SANCHEZ RODRIGUEZ MARTIN</t>
  </si>
  <si>
    <t>MARIN MEDINA LUIS ALBERTO</t>
  </si>
  <si>
    <t>092589 MARIN MEDINA LUIS ALBERTO</t>
  </si>
  <si>
    <t>CABELLO BELMONTES CINTYA SOLEDAD</t>
  </si>
  <si>
    <t>092593 CABELLO BELMONTES CINTYA SOLEDAD</t>
  </si>
  <si>
    <t>ACOSTA MALDONADO MARIA OLIVIA</t>
  </si>
  <si>
    <t>092594 ACOSTA MALDONADO MARIA OLIVIA</t>
  </si>
  <si>
    <t>DE LA FUENTE ZAVALA ALMA NELLY</t>
  </si>
  <si>
    <t>092595 DE LA FUENTE ZAVALA ALMA NELLY</t>
  </si>
  <si>
    <t>DISPERSIONES</t>
  </si>
  <si>
    <t>TRASPASO DE INVERSION A FIDEICOMISO</t>
  </si>
  <si>
    <t>INTERESES DE INVERSION FIDEICOMISO</t>
  </si>
  <si>
    <t>ISR RETENIDO INTERESES INVERSION</t>
  </si>
  <si>
    <t>ISSSTECALI</t>
  </si>
  <si>
    <t>TELESECUNDARIAS DURANGO</t>
  </si>
  <si>
    <t>WS PROMOTORIA</t>
  </si>
  <si>
    <t xml:space="preserve">DESCTOS X NOMINA QNA 07 DEL 24 012078001131128618	</t>
  </si>
  <si>
    <t>OKANE AFIRME</t>
  </si>
  <si>
    <t>PAGO SRA LIMPIEZA 13 05 2024</t>
  </si>
  <si>
    <t>PAGO SERV COM VTAS 10 05 2024</t>
  </si>
  <si>
    <t xml:space="preserve">VICTOR                                  </t>
  </si>
  <si>
    <t>PAGO SERV COM VTAS 10 05 2024 MEXICALI</t>
  </si>
  <si>
    <t>QUADRA TOWERS</t>
  </si>
  <si>
    <t xml:space="preserve">MTTO B709 B710 BODEGA 21 REF 0000000	</t>
  </si>
  <si>
    <t>FONDEO STP</t>
  </si>
  <si>
    <t>REGALIAS SECCION 38</t>
  </si>
  <si>
    <t>FINIQUITO GUSTAVO VILLARREAL</t>
  </si>
  <si>
    <t xml:space="preserve">SNTE 38                                 </t>
  </si>
  <si>
    <t xml:space="preserve">REEMBOLSO NESTOR OFFICE D7266                                                             </t>
  </si>
  <si>
    <t xml:space="preserve">abono                                                                                     </t>
  </si>
  <si>
    <t xml:space="preserve">PAGO DE NOMINA                                                                            </t>
  </si>
  <si>
    <t xml:space="preserve">PAGO COMPL NOMINA WSP REF 0000000                                                         </t>
  </si>
  <si>
    <t xml:space="preserve">PAGO NOM PLANIP REF 0000000                                                               </t>
  </si>
  <si>
    <t xml:space="preserve">BONO COBRANZA REF 0000000                                                                 </t>
  </si>
  <si>
    <t xml:space="preserve">REEMBOLSO NESTOR CASET SALT                                                               </t>
  </si>
  <si>
    <t xml:space="preserve">REEMBOLSO NESTOR CASET SALT 0261                                                          </t>
  </si>
  <si>
    <t xml:space="preserve">REEMBOLSO NESTOR GAS SALT FAC3191                                                         </t>
  </si>
  <si>
    <t xml:space="preserve">Carlos Omar Carbajal Gonzalez                                                             </t>
  </si>
  <si>
    <t xml:space="preserve">009005386                                                                                 </t>
  </si>
  <si>
    <t xml:space="preserve">PAGO OKANE COM VENT 15 MAYO REF 0000000                                                   </t>
  </si>
  <si>
    <t xml:space="preserve">PAGO COM VENT 15 MAYO REF 0000000                                                         </t>
  </si>
  <si>
    <t xml:space="preserve">GUILLERMO                               </t>
  </si>
  <si>
    <t xml:space="preserve">FACTURA B707 REF 0000000                                                                  </t>
  </si>
  <si>
    <t xml:space="preserve">82803                                    012180001658774747                               </t>
  </si>
  <si>
    <t xml:space="preserve">PAGO 2024 Q05 PLAN IP                    002060013276803972                               </t>
  </si>
  <si>
    <t xml:space="preserve">PAGO 2024 Q05 VALORA                     002060013276803972                               </t>
  </si>
  <si>
    <t>'0240516     RFC TFS011012M18          0,000,155.34COBRO</t>
  </si>
  <si>
    <t xml:space="preserve">FACT AV925 PASTEL VANESSA                                                                 </t>
  </si>
  <si>
    <t xml:space="preserve">FACT POS202404880 PASTEL IVAN                                                             </t>
  </si>
  <si>
    <t xml:space="preserve">REEMBOLSO DE TABLOIDES REF 0000000                                                        </t>
  </si>
  <si>
    <t xml:space="preserve">PAGO OKANE BENJAMIN DIAZ REF 0000000                                                      </t>
  </si>
  <si>
    <t xml:space="preserve">PAGO SERV COM VTAS 16 05 24 REF 0000000                                                   </t>
  </si>
  <si>
    <t xml:space="preserve">apcion 3ros est q09                      072580012544319586                               </t>
  </si>
  <si>
    <t xml:space="preserve">apcion 3ros fed q09                      072580012540544232                               </t>
  </si>
  <si>
    <t xml:space="preserve">apcion 3ros fopd q09                     072580012540544232                               </t>
  </si>
  <si>
    <t xml:space="preserve">apcion 3ros ropd q09                     072580012540544232                               </t>
  </si>
  <si>
    <t xml:space="preserve">apcion 3ros fu013 q09                    072580012569642186                               </t>
  </si>
  <si>
    <t xml:space="preserve">apcion 3ros f2opd q09                    072580012540544232                               </t>
  </si>
  <si>
    <t xml:space="preserve">RETENCIONES CAT 04 AL 17 MAYO                                                             </t>
  </si>
  <si>
    <t xml:space="preserve">Termino laboral                                                                           </t>
  </si>
  <si>
    <t xml:space="preserve">VANESSA LUCERO                          </t>
  </si>
  <si>
    <t xml:space="preserve">Termino laboral REF 0000000                                                               </t>
  </si>
  <si>
    <t>NOMINA FISCAL</t>
  </si>
  <si>
    <t>NOMINA COMPLEMENTO</t>
  </si>
  <si>
    <t>GASTOS DE VIAJE</t>
  </si>
  <si>
    <t>FINIQUITO</t>
  </si>
  <si>
    <t>BONO COBRANZA</t>
  </si>
  <si>
    <t>0150524REEMBOLSO HILDA PATRICIA</t>
  </si>
  <si>
    <t>0536422EUNICE GARCIA ESTRADA</t>
  </si>
  <si>
    <t>1505224PAGO NOMINA</t>
  </si>
  <si>
    <t>0150524PAGO NOMINA</t>
  </si>
  <si>
    <t>BNET 1515930052 PAGO NOMINA</t>
  </si>
  <si>
    <t>BNET 1514766604 PAGO NOMINA</t>
  </si>
  <si>
    <t>BNET 1538471040 PAGO NOMINA</t>
  </si>
  <si>
    <t>BNET 1567907785 PAGO NOMINA</t>
  </si>
  <si>
    <t>BNET 1507380379 PAGO NOMINA</t>
  </si>
  <si>
    <t>BNET 1571580790 PAGO NOMINA</t>
  </si>
  <si>
    <t>BNET 2975409128 PAGO NOMINA</t>
  </si>
  <si>
    <t>BNET 1550702290 PAGO NOMINA</t>
  </si>
  <si>
    <t>BNET 1527127275 PAGO NOMINA</t>
  </si>
  <si>
    <t>7456242TRASPASO ENTRE CUENTAS</t>
  </si>
  <si>
    <t>0160524PAGO FACT F7779</t>
  </si>
  <si>
    <t>2480323TRASPASO PARA FONDEO</t>
  </si>
  <si>
    <t>BNET 0167801351 PAGO FACT GK43545</t>
  </si>
  <si>
    <t>REF:59674216255338604228 CIE:0673269</t>
  </si>
  <si>
    <t>REF:59363716213738606206 CIE:0673269</t>
  </si>
  <si>
    <t>REF:58739216131538608275 CIE:0660574</t>
  </si>
  <si>
    <t>6506726TRASPASO PARA FONDEO</t>
  </si>
  <si>
    <t>RECIBO NO. X 00415440819 3003</t>
  </si>
  <si>
    <t>REESTRUCTURA DE CLIENTES</t>
  </si>
  <si>
    <t>RENTA DE IMPRESORAS</t>
  </si>
  <si>
    <t>VILLEGAS GAMIZ MARIA DOLORES</t>
  </si>
  <si>
    <t>092596 VILLEGAS GAMIZ MARIA DOLORES</t>
  </si>
  <si>
    <t>VEGA BAUTISTA FRANCISCO AGUSTIN</t>
  </si>
  <si>
    <t>092599 VEGA BAUTISTA FRANCISCO AGUSTIN</t>
  </si>
  <si>
    <t>MONTOYA FARIAS KYTHZYA</t>
  </si>
  <si>
    <t>092600 MONTOYA FARIAS KYTHZYA</t>
  </si>
  <si>
    <t>HINOJOSA CELESTINO NORMA LETICIA</t>
  </si>
  <si>
    <t>092601 HINOJOSA CELESTINO NORMA LETICIA</t>
  </si>
  <si>
    <t>VILLANUEVA VEGA ESPERANZA</t>
  </si>
  <si>
    <t>092597 VILLANUEVA VEGA ESPERANZA</t>
  </si>
  <si>
    <t>PRECIADO ESPINOZA HECTOR IGNACIO</t>
  </si>
  <si>
    <t>092607 PRECIADO ESPINOZA HECTOR IGNACIO</t>
  </si>
  <si>
    <t>QUINTANA HERNANDEZ OSCAR</t>
  </si>
  <si>
    <t>092604 QUINTANA HERNANDEZ OSCAR</t>
  </si>
  <si>
    <t>NEGRETE SANCHEZ DORA IRMA</t>
  </si>
  <si>
    <t>092610 NEGRETE SANCHEZ DORA IRMA</t>
  </si>
  <si>
    <t>RUIZ MARTINEZ JONATHAN RAMSES</t>
  </si>
  <si>
    <t>092611 RUIZ MARTINEZ JONATHAN RAMSES</t>
  </si>
  <si>
    <t>ROSALES TOVAR RAMON</t>
  </si>
  <si>
    <t>092612 ROSALES TOVAR RAMON</t>
  </si>
  <si>
    <t>OLIVARES CHAVERO GEORGINA GUADALUPE</t>
  </si>
  <si>
    <t>092616 OLIVARES CHAVERO GEORGINA GUADALU</t>
  </si>
  <si>
    <t>VARELA RODRIGUEZ LIZETH</t>
  </si>
  <si>
    <t>092620 VARELA RODRIGUEZ LIZETH</t>
  </si>
  <si>
    <t>TORRES MEDINA ALICIA</t>
  </si>
  <si>
    <t>092621 TORRES MEDINA ALICIA</t>
  </si>
  <si>
    <t>GARCIA ESTRADA EUNICE</t>
  </si>
  <si>
    <t>092618 GARCIA ESTRADA EUNICE</t>
  </si>
  <si>
    <t>092617 GARCIA ESTRADA EUNICE</t>
  </si>
  <si>
    <t>DE SANTIAGO ARRIAGA CANDELARIO</t>
  </si>
  <si>
    <t>092623 DE SANTIAGO ARRIAGA CANDELARIO</t>
  </si>
  <si>
    <t>CONTRERAS NIEVES EVA MARIA</t>
  </si>
  <si>
    <t>092622 CONTRERAS NIEVES EVA MARIA</t>
  </si>
  <si>
    <t>VAQUERA SOLIS MARIA DE LA CONCEPCION</t>
  </si>
  <si>
    <t>092626 VAQUERA SOLIS MARIA DE LA CONCEPC</t>
  </si>
  <si>
    <t>ORTIZ MACIAS EDSON BRAYAN</t>
  </si>
  <si>
    <t>092627 ORTIZ MACIAS EDSON BRAYAN</t>
  </si>
  <si>
    <t>ORTIZ RENTERIA JOSE LUIS</t>
  </si>
  <si>
    <t>092628 ORTIZ RENTERIA JOSE LUIS</t>
  </si>
  <si>
    <t>CARRANZA BRISEÑO GABRIELA</t>
  </si>
  <si>
    <t>092629 CARRANZA BRISENO GABRIELA</t>
  </si>
  <si>
    <t>QUIROZ PROA ADRIANA</t>
  </si>
  <si>
    <t>092633 QUIROZ PROA ADRIANA</t>
  </si>
  <si>
    <t>ZAVALA HERNANDEZ CATALINA</t>
  </si>
  <si>
    <t>092635 ZAVALA HERNANDEZ CATALINA</t>
  </si>
  <si>
    <t>ACEVEDO AVITIA LIZETH</t>
  </si>
  <si>
    <t>092636 ACEVEDO AVITIA LIZETH</t>
  </si>
  <si>
    <t>ESCAREÑO ESPINOZA RAFAEL</t>
  </si>
  <si>
    <t>092639 ESCARENO ESPINOZA RAFAEL</t>
  </si>
  <si>
    <t>LOPEZ LOZOYA ARTURO</t>
  </si>
  <si>
    <t>092637 LOPEZ LOZOYA ARTURO</t>
  </si>
  <si>
    <t>GONZALEZ CORTEZ BARBARA JUDITH</t>
  </si>
  <si>
    <t>092646 GONZALEZ CORTEZ BARBARA JUDITH</t>
  </si>
  <si>
    <t>SOTO ARELLANO EDGAR ROGELIO</t>
  </si>
  <si>
    <t>092647 SOTO ARELLANO EDGAR ROGELIO</t>
  </si>
  <si>
    <t>SAGARNAGA LEGAZZPI DIANA GUADALUPE</t>
  </si>
  <si>
    <t>092648 SAGARNAGA LEGAZZPI DIANA GUADALUP</t>
  </si>
  <si>
    <t>CARRILLO SOLORZANO MARINA JANETT</t>
  </si>
  <si>
    <t>DEPOSITO</t>
  </si>
  <si>
    <t xml:space="preserve">PLEBC WS PROM APORT CAT 18 A 31 MAYO                                                      </t>
  </si>
  <si>
    <t xml:space="preserve">88651                                    012180001658774747                               </t>
  </si>
  <si>
    <t xml:space="preserve">91802                                    012180001658774747                               </t>
  </si>
  <si>
    <t xml:space="preserve">terceros estatal q10                     072580012544319586                               </t>
  </si>
  <si>
    <t xml:space="preserve">terceros federal q10                     072580012540544232                               </t>
  </si>
  <si>
    <t xml:space="preserve">apcion 3ros ropd q10                     072580012540544232                               </t>
  </si>
  <si>
    <t xml:space="preserve">apcion 3ros fopd q10                     072580012540544232                               </t>
  </si>
  <si>
    <t xml:space="preserve">apcion 3ros fu013 q10                    072580012569642186                               </t>
  </si>
  <si>
    <t xml:space="preserve">apcion 3ros f2opd q10                    072580012540544232                               </t>
  </si>
  <si>
    <t xml:space="preserve">83679                                    012180001658774747                               </t>
  </si>
  <si>
    <t xml:space="preserve">88290                                    012180001658774747                               </t>
  </si>
  <si>
    <t xml:space="preserve">AYUNTAMIENTO WS PROMOTORA                012020001221018314                               </t>
  </si>
  <si>
    <t xml:space="preserve">83370                                    012180001658774747                               </t>
  </si>
  <si>
    <t xml:space="preserve">88530                                    012180001658774747                               </t>
  </si>
  <si>
    <t xml:space="preserve">83823                                    012180001658774747                               </t>
  </si>
  <si>
    <t xml:space="preserve">88174                                    012180001658774747                               </t>
  </si>
  <si>
    <t xml:space="preserve">PAGO QNA 10/24                           044078187013948439                               </t>
  </si>
  <si>
    <t xml:space="preserve">88353                                    012180001658774747                               </t>
  </si>
  <si>
    <t xml:space="preserve">83470                                    012180001658774747                               </t>
  </si>
  <si>
    <t xml:space="preserve">91750                                    012180001658774747                               </t>
  </si>
  <si>
    <t xml:space="preserve">81836                                    012180001658774747                               </t>
  </si>
  <si>
    <t xml:space="preserve">88274                                    012180001658774747                               </t>
  </si>
  <si>
    <t xml:space="preserve">83516                                    012180001658774747                               </t>
  </si>
  <si>
    <t xml:space="preserve">AYUNTAMIENTO WS PROMOTORA                012020001221017263                               </t>
  </si>
  <si>
    <t xml:space="preserve">RET TERCEROS TRANS                       021020040201942397                               </t>
  </si>
  <si>
    <t xml:space="preserve">DESCTOS X NOMINA QNA 09 DEL 24           012078001131128618                               </t>
  </si>
  <si>
    <t xml:space="preserve">PLEBC WS PROMOT APORTACION CAT 01 14 JUN                                                  </t>
  </si>
  <si>
    <t xml:space="preserve">PAGO 2024 Q07 PLAN IP                    002060013276803972                               </t>
  </si>
  <si>
    <t xml:space="preserve">PAGO 2024 Q07 VALORA                     002060013276803972                               </t>
  </si>
  <si>
    <t xml:space="preserve">83836                                    012180001658774747                               </t>
  </si>
  <si>
    <t xml:space="preserve">90115                                    012180001658774747                               </t>
  </si>
  <si>
    <t xml:space="preserve">terceros estatal q11                     072580012544319586                               </t>
  </si>
  <si>
    <t xml:space="preserve">apcion 3ros fopd q11                     072580012540544232                               </t>
  </si>
  <si>
    <t xml:space="preserve">apcion 3ros ropd q11                     072580012540544232                               </t>
  </si>
  <si>
    <t xml:space="preserve">terceros federal q11                     072580012540544232                               </t>
  </si>
  <si>
    <t xml:space="preserve">apcion 3ros fu013 q11                    072580012569642186                               </t>
  </si>
  <si>
    <t xml:space="preserve">apcion 3ros f2opd q11                    072580012540544232                               </t>
  </si>
  <si>
    <t>BIM FIDEICOMISO 2018</t>
  </si>
  <si>
    <t>terceros federal q10                    0001646 072580012540544232</t>
  </si>
  <si>
    <t>ABONO EN CUENTA                         4054    044790256051160653</t>
  </si>
  <si>
    <t>ABONO EN CUENTA                         4053    044790256051160653</t>
  </si>
  <si>
    <t>ABONO EN CUENTA                         4062    044790256051160653</t>
  </si>
  <si>
    <t>ABONO EN CUENTA                         4063    044790256051160653</t>
  </si>
  <si>
    <t>ABONO EN CUENTA                         4055    044790256051160653</t>
  </si>
  <si>
    <t>ABONO EN CUENTA                         4056    044790256051160653</t>
  </si>
  <si>
    <t>ABONO EN CUENTA                         4061    044790256051160653</t>
  </si>
  <si>
    <t>ABONO EN CUENTA                         4058    044790256051160653</t>
  </si>
  <si>
    <t>ABONO EN CUENTA                         4059    044790256051160653</t>
  </si>
  <si>
    <t>ABONO EN CUENTA                         4060    044790256051160653</t>
  </si>
  <si>
    <t>ABONO EN CUENTA                         4057    044790256051160653</t>
  </si>
  <si>
    <t>ABONO EN CUENTA                         4066    044790256051160653</t>
  </si>
  <si>
    <t>ABONO EN CUENTA                         4067    044790256051160653</t>
  </si>
  <si>
    <t>ABONO EN CUENTA                         4068    044790256051160653</t>
  </si>
  <si>
    <t>ABONO EN CUENTA                         4065    044790256051160653</t>
  </si>
  <si>
    <t>ABONO EN CUENTA                         4070    044790256051160653</t>
  </si>
  <si>
    <t>ABONO EN CUENTA                         4071    044790256051160653</t>
  </si>
  <si>
    <t>ABONO EN CUENTA                         4064    044790256051160653</t>
  </si>
  <si>
    <t>ABONO EN CUENTA                         4069    044790256051160653</t>
  </si>
  <si>
    <t>ABONO EN CUENTA                         4096    044790256051160653</t>
  </si>
  <si>
    <t>ABONO EN CUENTA                         4305    044790256051160653</t>
  </si>
  <si>
    <t>ABONO EN CUENTA                         4307    044790256051160653</t>
  </si>
  <si>
    <t>ABONO EN CUENTA                         4304    044790256051160653</t>
  </si>
  <si>
    <t>ABONO EN CUENTA                         4308    044790256051160653</t>
  </si>
  <si>
    <t>ABONO EN CUENTA                         4302    044790256051160653</t>
  </si>
  <si>
    <t>ABONO EN CUENTA                         4309    044790256051160653</t>
  </si>
  <si>
    <t>ABONO EN CUENTA                         4303    044790256051160653</t>
  </si>
  <si>
    <t>ABONO EN CUENTA                         4310    044790256051160653</t>
  </si>
  <si>
    <t>ABONO EN CUENTA                         4301    044790256051160653</t>
  </si>
  <si>
    <t>ABONO EN CUENTA                         4311    044790256051160653</t>
  </si>
  <si>
    <t>ABONO EN CUENTA                         4306    044790256051160653</t>
  </si>
  <si>
    <t>VALORA CREDIT QNA 10 2024</t>
  </si>
  <si>
    <t>ABONO EN CUENTA                         4394    044790256051160653</t>
  </si>
  <si>
    <t>ABONO EN CUENTA                         4396    044790256051160653</t>
  </si>
  <si>
    <t>ABONO EN CUENTA                         4397    044790256051160653</t>
  </si>
  <si>
    <t>ABONO EN CUENTA                         4398    044790256051160653</t>
  </si>
  <si>
    <t>ABONO EN CUENTA                         4395    044790256051160653</t>
  </si>
  <si>
    <t>ABONO EN CUENTA                         4399    044790256051160653</t>
  </si>
  <si>
    <t>ABONO EN CUENTA                         4400    044790256051160653</t>
  </si>
  <si>
    <t>ABONO EN CUENTA                         4401    044790256051160653</t>
  </si>
  <si>
    <t>ABONO EN CUENTA                         4403    044790256051160653</t>
  </si>
  <si>
    <t>ABONO EN CUENTA                         4402    044790256051160653</t>
  </si>
  <si>
    <t>182 Q7                                  70624   002790701682744304</t>
  </si>
  <si>
    <t>182 Q8                                  70624   002790701682744304</t>
  </si>
  <si>
    <t>TRANSF 07 06 2024 PLAN IP  S A  0706244 012020004441188047</t>
  </si>
  <si>
    <t>PAGO CR 16788 SEFIN                     0000001 143180000037038518</t>
  </si>
  <si>
    <t>RETENCION QNA 08 10 TELE CONCE          0016960 072930012698046229</t>
  </si>
  <si>
    <t>RETENCION QNA 08 BASE CONCEPTO          0016480 072930012698046229</t>
  </si>
  <si>
    <t>PAGO CONTRARECIBO 16678 SEFIN           1113224 012930001222248286</t>
  </si>
  <si>
    <t>PAGO CR 19709 SEFIN                     0000001 143180000037038518</t>
  </si>
  <si>
    <t>RETENCION QNA 09 BASE CONCEPTO          0018940 072930012698046229</t>
  </si>
  <si>
    <t>SR433 PE398 1RA QNA JUNIO PLAN IP       0000019 072790012463461871</t>
  </si>
  <si>
    <t>PAGO CONTRARECIBO 19610 SEFIN           1796029 012930001222248286</t>
  </si>
  <si>
    <t>182 Q9                                  180624  002790701682744304</t>
  </si>
  <si>
    <t>182 Q10                                 180624  002790701682744304</t>
  </si>
  <si>
    <t>terceros federal q11                    0001845 072580012540544232</t>
  </si>
  <si>
    <t>ABONO EN CUENTA                         4867    044790256051160653</t>
  </si>
  <si>
    <t>ABONO EN CUENTA                         4869    044790256051160653</t>
  </si>
  <si>
    <t>ABONO EN CUENTA                         4857    044790256051160653</t>
  </si>
  <si>
    <t>ABONO EN CUENTA                         4858    044790256051160653</t>
  </si>
  <si>
    <t>ABONO EN CUENTA                         4859    044790256051160653</t>
  </si>
  <si>
    <t>ABONO EN CUENTA                         4860    044790256051160653</t>
  </si>
  <si>
    <t>ABONO EN CUENTA                         4861    044790256051160653</t>
  </si>
  <si>
    <t>ABONO EN CUENTA                         4868    044790256051160653</t>
  </si>
  <si>
    <t>ABONO EN CUENTA                         4870    044790256051160653</t>
  </si>
  <si>
    <t>ABONO EN CUENTA                         4871    044790256051160653</t>
  </si>
  <si>
    <t>MARIA ANA SANCHEZ MENA SECCION 5</t>
  </si>
  <si>
    <t>RECUPERACION INTERNA</t>
  </si>
  <si>
    <t>MARGARITA  RODRIGUEZ PERALTA   Magisterio</t>
  </si>
  <si>
    <t>VERONICA MACIAS CRUZ      SS Federal</t>
  </si>
  <si>
    <t>NORMA ANGELICA SS FEDERAL</t>
  </si>
  <si>
    <t>ESMERALDA NAVA ORTIZ  SS DURANGO</t>
  </si>
  <si>
    <t>BEATRIZ FLORES CASTRO SSDURANGO</t>
  </si>
  <si>
    <t>JOSE CORNELIO SS DURANGO</t>
  </si>
  <si>
    <t>Carlos Omar Carbajal Gonzalez    COAHUILA</t>
  </si>
  <si>
    <t>PATRICIA SANDOVAL SECCION 21</t>
  </si>
  <si>
    <t>maria ana sanchez mena            SECCION 5</t>
  </si>
  <si>
    <t xml:space="preserve">AYUNTAMIENTO TIJUANA CAT.  12/2024                         </t>
  </si>
  <si>
    <t>HERNANDEZ GARCIA NANCY PAOLA 90981</t>
  </si>
  <si>
    <t xml:space="preserve">LIQ. BALTAZAR RANGEL J LUIS 90456              </t>
  </si>
  <si>
    <t xml:space="preserve">LIQ. ALVAREZ ORTIZ ANTONIO ARMANDO 88471                       </t>
  </si>
  <si>
    <t xml:space="preserve">GOBIERNO DEL ESTADO DE BAJA CALIFOR     </t>
  </si>
  <si>
    <t xml:space="preserve">PAGO SNTE 35 Q.08/2024                   </t>
  </si>
  <si>
    <t>PAGO SNTE 38 Q.10/2024</t>
  </si>
  <si>
    <t xml:space="preserve">PAGO QNA 11/24                           044078187013948439                               </t>
  </si>
  <si>
    <t xml:space="preserve">PLEBC RETENCION CAT 15 A 28 JUNIO 2024                                                    </t>
  </si>
  <si>
    <t>ESMERALDA NAVA ORTIZ</t>
  </si>
  <si>
    <t xml:space="preserve">88494                                    012180001658774747                               </t>
  </si>
  <si>
    <t xml:space="preserve">91138                                    012180001658774747                               </t>
  </si>
  <si>
    <t xml:space="preserve">82619                                    012180001658774747                               </t>
  </si>
  <si>
    <t>CASTILLO GLORIA MARIA CANDELARIA</t>
  </si>
  <si>
    <t xml:space="preserve">AB TRANSF SPEI                          </t>
  </si>
  <si>
    <t xml:space="preserve">SNTE SECCION 50                          072580012610165952                               </t>
  </si>
  <si>
    <t xml:space="preserve">VALORA CREDIT QNA 11 2024                                                                 </t>
  </si>
  <si>
    <t xml:space="preserve">PAGO CONTRARECIBO 19906 SEFIN            012930001222248286                               </t>
  </si>
  <si>
    <t xml:space="preserve">RETENCIONES QNA 11 Y 12 JUNIO 2024       072790012507724665                               </t>
  </si>
  <si>
    <t xml:space="preserve">pago junio 15 y junio 30 Nancy Paola Hdz 072580005936383292                               </t>
  </si>
  <si>
    <t>DEPOSITO SALVO BUEN COBRO 558572</t>
  </si>
  <si>
    <t xml:space="preserve">SR473 PE65 2DA QNA JUN PLAN IP           072790012463461871                               </t>
  </si>
  <si>
    <t xml:space="preserve">PAGO CONTRARECIBO 20791 SEFIN            012930001222248286                               </t>
  </si>
  <si>
    <t xml:space="preserve">PAGO CONTRARECIBO 20450 SEFIN            012930001222248286                               </t>
  </si>
  <si>
    <t xml:space="preserve">PAGO CONTRARECIBO 21117 SEFIN            012930001222248286                               </t>
  </si>
  <si>
    <t xml:space="preserve">VALORA CREDIT QNA 12 2024                                                                 </t>
  </si>
  <si>
    <t xml:space="preserve">CREDITOS TELESECUNDARIA 202411           072190001471069957                               </t>
  </si>
  <si>
    <t xml:space="preserve">88347                                    012180001658774747                               </t>
  </si>
  <si>
    <t xml:space="preserve">Margarita Rodriguez                      012180015748966079                               </t>
  </si>
  <si>
    <t xml:space="preserve">terceros estatal q12                     072580012544319586                               </t>
  </si>
  <si>
    <t xml:space="preserve">terceros federal q12                     072580012540544232                               </t>
  </si>
  <si>
    <t xml:space="preserve">apcion 3ros fopd q12                     072580012540544232                               </t>
  </si>
  <si>
    <t xml:space="preserve">apcion 3ros ropd q12                     072580012540544232                               </t>
  </si>
  <si>
    <t xml:space="preserve">apcion 3ros f2opd q12                    072580012540544232                               </t>
  </si>
  <si>
    <t xml:space="preserve">apcion 3ros fu013 q12                    072580012569642186                               </t>
  </si>
  <si>
    <t>terceros federal q12 072580012540544232</t>
  </si>
  <si>
    <t xml:space="preserve">PAGO QNA 12/24                           044078187013948439                               </t>
  </si>
  <si>
    <t xml:space="preserve">LIQ ANT CREDITO 78215                    012078001131128618                               </t>
  </si>
  <si>
    <t xml:space="preserve">LIQ ANT CREDITO 81025                    012078001131128618                               </t>
  </si>
  <si>
    <t xml:space="preserve">LIQ ANTICIPADA CREDITO 79822             012078001131128618                               </t>
  </si>
  <si>
    <t xml:space="preserve">PLEBC APORTACION CAT 29 JUN 12 JUL 2024                                                   </t>
  </si>
  <si>
    <t xml:space="preserve">PAGO CONTRARECIBO 23500 SEFIN            012930001222248286                               </t>
  </si>
  <si>
    <t xml:space="preserve">CREDITOS TELESECUNDARIA 202412           072190001471069957                               </t>
  </si>
  <si>
    <t xml:space="preserve">PAGO CONTRARECIBO 23435 SEFIN            012930001222248286                               </t>
  </si>
  <si>
    <t xml:space="preserve">PAGO CR 23571 SEFIN                      143180000037038518                               </t>
  </si>
  <si>
    <t xml:space="preserve">TRANSF 05 07 2024 PLAN IP  S A           012020004441188047                               </t>
  </si>
  <si>
    <t xml:space="preserve">182 Q11                                  002790701682744304                               </t>
  </si>
  <si>
    <t xml:space="preserve">ABONO EN CUENTA                          044790256051160653                               </t>
  </si>
  <si>
    <t xml:space="preserve">DESCTOS X NOMINA QNA 11 DEL 24           012078001131128618                               </t>
  </si>
  <si>
    <t xml:space="preserve">33769                                    072580000513767579                               </t>
  </si>
  <si>
    <t xml:space="preserve">DEP EFECT ATM                           </t>
  </si>
  <si>
    <t xml:space="preserve">PAGO 2024 Q09 PLAN IP                    002060013276803972                               </t>
  </si>
  <si>
    <t xml:space="preserve">PAGO 2024 Q09 VALORA                     002060013276803972                               </t>
  </si>
  <si>
    <t>DEPOSITO S BUEN COBRO 9001044</t>
  </si>
  <si>
    <t xml:space="preserve">ESMERALDA NAVA ORTIZ                    </t>
  </si>
  <si>
    <t xml:space="preserve">SR518 PE381 1RA QNA JUL PLAN IP          072790012463461871                               </t>
  </si>
  <si>
    <t xml:space="preserve">terceros estatal q13                     072580012544319586                               </t>
  </si>
  <si>
    <t xml:space="preserve">apcion 3ros f3opd q13                    072580012540544232                               </t>
  </si>
  <si>
    <t xml:space="preserve">apcion 3ros fu013 q13                    072580012569642186                               </t>
  </si>
  <si>
    <t xml:space="preserve">apcion 3ros fopd q13                     072580012540544232                               </t>
  </si>
  <si>
    <t xml:space="preserve">apcion 3ros ropd q13                     072580012540544232                               </t>
  </si>
  <si>
    <t xml:space="preserve">apcion 3ros f2opd q13                    072580012540544232                               </t>
  </si>
  <si>
    <t xml:space="preserve">terceros federal q13                     072580012540544232                               </t>
  </si>
  <si>
    <t xml:space="preserve">VALORA CREDIT QNA 13 2024                                                                 </t>
  </si>
  <si>
    <t xml:space="preserve">83542                                    012180001658774747                               </t>
  </si>
  <si>
    <t xml:space="preserve">84889                                    012180001658774747                               </t>
  </si>
  <si>
    <t xml:space="preserve">88269                                    012180001658774747                               </t>
  </si>
  <si>
    <t xml:space="preserve">90276                                    012180001658774747                               </t>
  </si>
  <si>
    <t>DEP EFECT ATM</t>
  </si>
  <si>
    <t xml:space="preserve">92359                                    012180001658774747                               </t>
  </si>
  <si>
    <t xml:space="preserve">88328                                    012180001658774747                               </t>
  </si>
  <si>
    <t xml:space="preserve">91628                                    012180001658774747                               </t>
  </si>
  <si>
    <t xml:space="preserve">TRANSF 19 07 2024 PLAN IP  S A           012020004441188047                               </t>
  </si>
  <si>
    <t xml:space="preserve">Transferencia a Seccion                  044078187026628681                               </t>
  </si>
  <si>
    <t>01-11-2024 AL 30-11-2024</t>
  </si>
  <si>
    <t xml:space="preserve">Pago 30 de Noviembre 2024                072580005166726030                               </t>
  </si>
  <si>
    <t xml:space="preserve">DE81080                                  072028012701708829                               </t>
  </si>
  <si>
    <t xml:space="preserve">Prestamo                                 021020063439302472                               </t>
  </si>
  <si>
    <t xml:space="preserve">DE73631                                  012078028417257778                               </t>
  </si>
  <si>
    <t xml:space="preserve">pago Nancy Hdz Nov                       072580005936383292                               </t>
  </si>
  <si>
    <t xml:space="preserve">pago prestamo                            012190015737974651                               </t>
  </si>
  <si>
    <t xml:space="preserve">pago prestamo                            012180015748966079                               </t>
  </si>
  <si>
    <t>DEP EN EFECTIV      00000000000000082029</t>
  </si>
  <si>
    <t>DEP EN EFECTIV     00000000000000082747</t>
  </si>
  <si>
    <t>MUNA</t>
  </si>
  <si>
    <t xml:space="preserve">SERV ADMIN 02 DIC 2024 REF 0000000                                                        </t>
  </si>
  <si>
    <t xml:space="preserve">SERV PROM VTAS 29 NOV 2024 REF 0000000                                                    </t>
  </si>
  <si>
    <t>VICTOR ROA</t>
  </si>
  <si>
    <t xml:space="preserve">PAGO 29 NOV 2024 REF 0000000                                                              </t>
  </si>
  <si>
    <t xml:space="preserve">PAGO 02 DIC 2024 REF 0000000                                                              </t>
  </si>
  <si>
    <t xml:space="preserve">SERV PROM VTAS 02 DIC 2024 REF 0000000                                                    </t>
  </si>
  <si>
    <t>DEP EN EFECTIV    '00000000000000079723</t>
  </si>
  <si>
    <t>DEP EN EFECTIV    '00000000000000077813</t>
  </si>
  <si>
    <t xml:space="preserve">abono REFERENCIA D92084       RFCOELP830629SP8IVA0                                        </t>
  </si>
  <si>
    <t xml:space="preserve">SERV ADMIN 04 DIC 2024 REF 0000000                                                        </t>
  </si>
  <si>
    <t xml:space="preserve">DEP EN EFECTIV                          </t>
  </si>
  <si>
    <t xml:space="preserve">SERV PROM VTAS 03 DIC 2024 REF 0000000                                                    </t>
  </si>
  <si>
    <t xml:space="preserve">PAGO 03 DIC 2024 REF 0000000                                                              </t>
  </si>
  <si>
    <t xml:space="preserve">terceros federal q22                     072580012540544232                               </t>
  </si>
  <si>
    <t xml:space="preserve">terceros estatal q22                     072580012544319586                               </t>
  </si>
  <si>
    <t xml:space="preserve">apcion 3ros fopd q22                     072580012540544232                               </t>
  </si>
  <si>
    <t xml:space="preserve">apcion 3ros fu013 q22                    072580012569642186                               </t>
  </si>
  <si>
    <t xml:space="preserve">apcion 3ros ropd q22                     072580012540544232                               </t>
  </si>
  <si>
    <t xml:space="preserve">apcion 3ros f3opd q22                    072580012540544232                               </t>
  </si>
  <si>
    <t xml:space="preserve">apcion 3ros f2opd q22                    072580012540544232                               </t>
  </si>
  <si>
    <t>STP WS</t>
  </si>
  <si>
    <t xml:space="preserve">TRASPASO A STP REF 0000000                                                                </t>
  </si>
  <si>
    <t xml:space="preserve">SERV PROM VTAS 04 DIC 2024 REF 0000000                                                    </t>
  </si>
  <si>
    <t xml:space="preserve">PAGOS A TERCEROS                         012020001224298966                               </t>
  </si>
  <si>
    <t xml:space="preserve">PROG POSTVENTA NOV 2024 REF 0000000                                                       </t>
  </si>
  <si>
    <t>ABASTECEDORA DE OFICINAS</t>
  </si>
  <si>
    <t xml:space="preserve">PROG POSTVTA 21 REF 0000000                                                               </t>
  </si>
  <si>
    <t xml:space="preserve">SERV PROM VTAS 06 DIC 2024 REF 0000000                                                    </t>
  </si>
  <si>
    <t xml:space="preserve">PAGO 05 DIC 2024 REF 0000000                                                              </t>
  </si>
  <si>
    <t xml:space="preserve">SERV ADMIN 06 DIC 2024 REF 0000000                                                        </t>
  </si>
  <si>
    <t>BBVA WS</t>
  </si>
  <si>
    <t xml:space="preserve">TRASPASO A BBVA REF 0000000                                                               </t>
  </si>
  <si>
    <t xml:space="preserve">SERV DE COB NOV 2024 REF 0000000                                                          </t>
  </si>
  <si>
    <t>SISTEMA DE TRANSFERENCIAS Y PAGOS</t>
  </si>
  <si>
    <t xml:space="preserve">FACT B12039 REF 0000000                                                                   </t>
  </si>
  <si>
    <t xml:space="preserve">PROG POSTVTA DIC 2024 REF 0000000                                                         </t>
  </si>
  <si>
    <t>GASNGO</t>
  </si>
  <si>
    <t xml:space="preserve">FC00841137                                                                                </t>
  </si>
  <si>
    <t>VARGAS VELASQUEZ Y ASOCIADOS</t>
  </si>
  <si>
    <t xml:space="preserve">FACT 55945 REF 0000000                                                                    </t>
  </si>
  <si>
    <t xml:space="preserve">PAGOS A TERCEROS                                                                          </t>
  </si>
  <si>
    <t xml:space="preserve">PAGO QNA 22/24                           044078187013948439                               </t>
  </si>
  <si>
    <t>AMERICAN EXPRESS</t>
  </si>
  <si>
    <t xml:space="preserve">PAGO DE T CRED                          </t>
  </si>
  <si>
    <t xml:space="preserve">SERV ADMIN 09 DIC 2024 REF 0000000                                                        </t>
  </si>
  <si>
    <t xml:space="preserve">VELAZQUEZ FONSECA PATRICA                012580001116288524                               </t>
  </si>
  <si>
    <t xml:space="preserve">PAGO 06 DIC 2024 REF 0000000                                                              </t>
  </si>
  <si>
    <t>DEP EN EFECTIV</t>
  </si>
  <si>
    <t>SERV PROM VTAS 09 DIC 2024</t>
  </si>
  <si>
    <t>PAGO 09 DIC 2024</t>
  </si>
  <si>
    <t xml:space="preserve">DEP EN EFECTIV     DE82275                                                                                   </t>
  </si>
  <si>
    <t xml:space="preserve">DESCTOS X NOMINA QNA 21 DEL 24           012078001131128618                               </t>
  </si>
  <si>
    <t xml:space="preserve">COMPENSACION SPEI REF 0000000                                                             </t>
  </si>
  <si>
    <t xml:space="preserve">SERV PROM VTAS 10 DIC 2024 REF 0000000                                                    </t>
  </si>
  <si>
    <t xml:space="preserve">PAGO 10 DIC 2024 REF 0000000                                                              </t>
  </si>
  <si>
    <t xml:space="preserve">SERV ADMIN 11 DIC 2024 REF 0000000                                                        </t>
  </si>
  <si>
    <t xml:space="preserve">RD OMAR ALEJANDRO GLZ CISNEROS           012078001131128618                               </t>
  </si>
  <si>
    <t xml:space="preserve">Transferencia a WS PROMOTORA SAPI DE CVRFCDOTO6706213P6IVA0                               </t>
  </si>
  <si>
    <t xml:space="preserve">SERV PROM VTAS 11 DIC 2024 REF 0000000                                                    </t>
  </si>
  <si>
    <t xml:space="preserve">PAGO 11 DIC 2024 REF 0000000                                                              </t>
  </si>
  <si>
    <t xml:space="preserve">Transferencia a VALORACREDIT  RFCNAOE690517F18IVA0                                        </t>
  </si>
  <si>
    <t xml:space="preserve">SERV ADMIN 13 DIC 2024 REF 0000000                                                        </t>
  </si>
  <si>
    <t xml:space="preserve">Giselda Triana                           072580004170689290                               </t>
  </si>
  <si>
    <t xml:space="preserve">AYUNTA WS PROM 11364                     012020001221018314                               </t>
  </si>
  <si>
    <t xml:space="preserve">AYUNTA WS PROM 12186                     012020001221018314                               </t>
  </si>
  <si>
    <t xml:space="preserve">PAGO 138                                 659455253000000015                               </t>
  </si>
  <si>
    <t xml:space="preserve">PAGO A MUNA REF 0000000                                                                   </t>
  </si>
  <si>
    <t xml:space="preserve">RETENCIONES CAT 30 NOV 13 DIC                                                             </t>
  </si>
  <si>
    <t xml:space="preserve">COM DISP PGOS                           </t>
  </si>
  <si>
    <t xml:space="preserve">IVA COMISION                            </t>
  </si>
  <si>
    <t xml:space="preserve">PAGO NOMINA 1Q DIC 2024 REF 0000000                                                       </t>
  </si>
  <si>
    <t xml:space="preserve">PAGO NOMINA 1Q DIC 2024                                                                   </t>
  </si>
  <si>
    <t xml:space="preserve">FACTS B18EE5 AC59E REF 0000000                                                            </t>
  </si>
  <si>
    <t xml:space="preserve">TRANSF 13 12 2024 WS PROMOTORA           012020004441188047                               </t>
  </si>
  <si>
    <t>DEP EFECT ATM   265524</t>
  </si>
  <si>
    <t xml:space="preserve">AYUNTA WS PROMO 12013                    012020001221017263                               </t>
  </si>
  <si>
    <t xml:space="preserve">AYUNTA WS PROMO 11349                    012020001221017263                               </t>
  </si>
  <si>
    <t xml:space="preserve">FACT A9195 REF 0000000                                                                    </t>
  </si>
  <si>
    <t xml:space="preserve">SERV CONSULTORIA DIC REF 0000000                                                          </t>
  </si>
  <si>
    <t>ASESORES VILMAR</t>
  </si>
  <si>
    <t xml:space="preserve">SERV ADMIN REF 0000000                                                                    </t>
  </si>
  <si>
    <t xml:space="preserve">PROG POSTVTA 1Q DIC 2024 REF 0000000                                                      </t>
  </si>
  <si>
    <t xml:space="preserve">FACT 164                                                                                  </t>
  </si>
  <si>
    <t xml:space="preserve">Idalia                                   072580012115172398                               </t>
  </si>
  <si>
    <t xml:space="preserve">DE71867                                  072580005629827955                               </t>
  </si>
  <si>
    <t xml:space="preserve">Pago 15 Dic 2024                         072580005166726030                               </t>
  </si>
  <si>
    <t xml:space="preserve">DE73631  Fermina Cepeda                  012078028417257778                               </t>
  </si>
  <si>
    <t xml:space="preserve">Pago Nancy Paola Hernandez Garcia        072580005936383292                               </t>
  </si>
  <si>
    <t xml:space="preserve">Prestamo                                 072938012771973295                               </t>
  </si>
  <si>
    <t xml:space="preserve">pago prestamo valora                     012180015281664809                               </t>
  </si>
  <si>
    <t xml:space="preserve">SERV ADMIN 16 DIC 2024 REF 0000000                                                        </t>
  </si>
  <si>
    <t xml:space="preserve">SERV PROM VTAS 13 DIC 2024 REF 0000000                                                    </t>
  </si>
  <si>
    <t xml:space="preserve">DE74757                                  012790015394260836                               </t>
  </si>
  <si>
    <t xml:space="preserve">Transferencia a WS PROMOTORA SAPI DE CVRFCAAVJ900210TY6IVA0.00                            </t>
  </si>
  <si>
    <t xml:space="preserve">REFERENCIA DE92084 abono      RFCOELP830629SP8IVA0                                        </t>
  </si>
  <si>
    <t xml:space="preserve">HONORARIOS SEMESTRALES DEL FIDEICOMISO REF 0000000                                        </t>
  </si>
  <si>
    <t xml:space="preserve">SERV PROM VTAS 16 DIC 2024 REF 0000000                                                    </t>
  </si>
  <si>
    <t xml:space="preserve">DE79541                                  699180000002849655                               </t>
  </si>
  <si>
    <t xml:space="preserve">PROG POSTVTA REF 0000000                                                                  </t>
  </si>
  <si>
    <t xml:space="preserve">FIN                                                    </t>
  </si>
  <si>
    <t>04248A7B900044514400</t>
  </si>
  <si>
    <t>04248A56260044518465</t>
  </si>
  <si>
    <t xml:space="preserve">PAGO 2024 Q19 PLAN IP                    002060013276803972                               </t>
  </si>
  <si>
    <t xml:space="preserve">PAGO 2024 Q19 VALORA                     002060013276803972                               </t>
  </si>
  <si>
    <t xml:space="preserve">LUZETT MINETH PINALES RIVERA             012020004687191018                               </t>
  </si>
  <si>
    <t>DEP EFECT ATM 000000452011</t>
  </si>
  <si>
    <t xml:space="preserve">DE71077                                  002068905112090713                               </t>
  </si>
  <si>
    <t xml:space="preserve">SERV ADMIN  18 DIC 2024 REF 0000000                                                       </t>
  </si>
  <si>
    <t xml:space="preserve">Anibal Alday                             012580015297738785                               </t>
  </si>
  <si>
    <t>CONDOMINIO QUADRA</t>
  </si>
  <si>
    <t xml:space="preserve">2 tags y 2 accesos 709b y 710b REF 0000000                                                </t>
  </si>
  <si>
    <t xml:space="preserve">SERV PROM VTAS 17 DIC 2024 REF 0000000                                                    </t>
  </si>
  <si>
    <t xml:space="preserve">pago abono                               012060015508043919                               </t>
  </si>
  <si>
    <t>04248CDO080044519405</t>
  </si>
  <si>
    <t>04248CB0870044518472</t>
  </si>
  <si>
    <t xml:space="preserve">terceros estatal q23                     072580012544319586                               </t>
  </si>
  <si>
    <t xml:space="preserve">apcion 3ros fopd q23                     072580012540544232                               </t>
  </si>
  <si>
    <t xml:space="preserve">terceros federal q23                     072580012540544232                               </t>
  </si>
  <si>
    <t xml:space="preserve">apcion 3ros fu013 q23                    072580012569642186                               </t>
  </si>
  <si>
    <t xml:space="preserve">apcion 3ros ropd q23                     072580012540544232                               </t>
  </si>
  <si>
    <t xml:space="preserve">apcion 3ros f2opd q23                    072580012540544232                               </t>
  </si>
  <si>
    <t xml:space="preserve">apcion 3ros f3opd q23                    072580012540544232                               </t>
  </si>
  <si>
    <t xml:space="preserve">SERV ADMIN 20 DIC 2024 REF 0000000                                                        </t>
  </si>
  <si>
    <t>STEELCASE</t>
  </si>
  <si>
    <t xml:space="preserve">FACT FA34249 TC 20 44 REF 0000000                                                         </t>
  </si>
  <si>
    <t xml:space="preserve">SERV CONS DE NEG REF 0000000                                                              </t>
  </si>
  <si>
    <t xml:space="preserve">SERV PROM VTAS 19 DIC 2024 REF 0000000                                                    </t>
  </si>
  <si>
    <t xml:space="preserve">SERV CONS DE NEG Y ADMON REF 0000000                                                      </t>
  </si>
  <si>
    <t xml:space="preserve">AGUINALDO 2024                                                                            </t>
  </si>
  <si>
    <t xml:space="preserve">AGUINALDO 2024 REF 0000000                                                                </t>
  </si>
  <si>
    <t xml:space="preserve">ASIST FIN REF 0000000                                                                     </t>
  </si>
  <si>
    <t xml:space="preserve">INTERM FIN REF 0000000                                                                    </t>
  </si>
  <si>
    <t xml:space="preserve">2 accesos 1 tag 709b 710b REF 0000000                                                     </t>
  </si>
  <si>
    <t xml:space="preserve">RETENCIONES CAT 14 AL 27 DIC                                                              </t>
  </si>
  <si>
    <t xml:space="preserve">SERV PROM VTAS 2024 REF 0000000                                                           </t>
  </si>
  <si>
    <t xml:space="preserve">PAGO 251                                 699180600007120290                               </t>
  </si>
  <si>
    <t xml:space="preserve">anticipo                                 012078012503979387                               </t>
  </si>
  <si>
    <t>SERV ADMIN 23 DIC 2024</t>
  </si>
  <si>
    <t>SERV PROM VTAS 23 DIC 2024</t>
  </si>
  <si>
    <t>PAGO QNA 23/24 044078187013948439</t>
  </si>
  <si>
    <t>PRESTAMO</t>
  </si>
  <si>
    <t>DESCTOS X NOMINA QNA 21 DEL 24</t>
  </si>
  <si>
    <t xml:space="preserve">WS HB </t>
  </si>
  <si>
    <t>RET TERCEROS TRANS</t>
  </si>
  <si>
    <t xml:space="preserve">terceros estatal q24                     072580012544319586                               </t>
  </si>
  <si>
    <t xml:space="preserve">apcion 3ros f2opd q24                    072580012540544232                               </t>
  </si>
  <si>
    <t xml:space="preserve">apcion 3ros ropd q24                     072580012540544232                               </t>
  </si>
  <si>
    <t xml:space="preserve">apcion 3ros fopd q24                     072580012540544232                               </t>
  </si>
  <si>
    <t xml:space="preserve">terceros federal q24                     072580012540544232                               </t>
  </si>
  <si>
    <t xml:space="preserve">apcion 3ros f3opd q24                    072580012540544232                               </t>
  </si>
  <si>
    <t xml:space="preserve">apcion 3ros fu013 q24                    072580012569642186                               </t>
  </si>
  <si>
    <t xml:space="preserve">SERV ADMIN 24 DIC 2024 REF 0000000                                                        </t>
  </si>
  <si>
    <t xml:space="preserve">PAGO 24 DIC 2024 REF 0000000                                                              </t>
  </si>
  <si>
    <t xml:space="preserve">DESCTOS X NOMINS QNA 22 DEL 24           012078001131128618                               </t>
  </si>
  <si>
    <t xml:space="preserve">CONTRERAS LOERA MANUEL HUMBERTO          012580001116288524                               </t>
  </si>
  <si>
    <t xml:space="preserve">TRANSF 27 12 2024 WS PROMOTORA           012020004441188047                               </t>
  </si>
  <si>
    <t xml:space="preserve">SERV PROM VTAS 26 DIC 2024 REF 0000000                                                    </t>
  </si>
  <si>
    <t xml:space="preserve">SERV ADMIN 27 DIC 2024 REF 0000000                                                        </t>
  </si>
  <si>
    <t>PAGOS A TERCEROS 021020040701443163</t>
  </si>
  <si>
    <t>FIRMENTI</t>
  </si>
  <si>
    <t>FACT F1003</t>
  </si>
  <si>
    <t>ADRIANA SANCHEZ RAMIREZ</t>
  </si>
  <si>
    <t>REP DE GASTOS 11716 Y 11717</t>
  </si>
  <si>
    <t>FC00841137</t>
  </si>
  <si>
    <t>TRASPASO A BBVA</t>
  </si>
  <si>
    <t>prestamo valora 012180015281664809</t>
  </si>
  <si>
    <t>VILMAR</t>
  </si>
  <si>
    <t>PAGO</t>
  </si>
  <si>
    <t>DEP S B COBRO       554383</t>
  </si>
  <si>
    <t xml:space="preserve">SERV LEG 30 DIC 2024 REF 0000000                                                          </t>
  </si>
  <si>
    <t xml:space="preserve">SERV ADMIN 30 DIC 2024 REF 0000000                                                        </t>
  </si>
  <si>
    <t xml:space="preserve">Diana Samury Recio Macias     RFCREMD941020KS3IVA0.00                                     </t>
  </si>
  <si>
    <t xml:space="preserve">Transferencia a VALORACREDIT                                                              </t>
  </si>
  <si>
    <t xml:space="preserve">convenio ref  DE71867                    072580007684957693                               </t>
  </si>
  <si>
    <t xml:space="preserve">SERV PROM VTAS 27 DIC 2024 REF 0000000                                                    </t>
  </si>
  <si>
    <t xml:space="preserve">DE83764                                                                                   </t>
  </si>
  <si>
    <t xml:space="preserve">PAGO 361                                 699180600007120290                               </t>
  </si>
  <si>
    <t xml:space="preserve">PAGO 360                                 699180600007120290                               </t>
  </si>
  <si>
    <t xml:space="preserve">PAGO NOMINA 2Q DIC 2024                                                                   </t>
  </si>
  <si>
    <t xml:space="preserve">PAGO 2024 Q20 PLAN IP                    002060013276803972                               </t>
  </si>
  <si>
    <t xml:space="preserve">PAGO 2024 Q20 VALORA                     002060013276803972                               </t>
  </si>
  <si>
    <t xml:space="preserve">Pago prestamo 30 Dic 24                  072580005166726030                               </t>
  </si>
  <si>
    <t xml:space="preserve">PAGO NOMINA 2Q DIC 2024 REF 0000000                                                       </t>
  </si>
  <si>
    <t xml:space="preserve">pago Ref DE92084                         072022012997234035                               </t>
  </si>
  <si>
    <t xml:space="preserve">AYUNTA WS PROMO 18905                    012020001221017263                               </t>
  </si>
  <si>
    <t xml:space="preserve">AYUNTA WS PROMO12960                     012020001221017263                               </t>
  </si>
  <si>
    <t xml:space="preserve">AYUNTA WS PROMO 12949                    012020001221018314                               </t>
  </si>
  <si>
    <t xml:space="preserve">SERV PROM VTAS 30 DIC 2024 REF 0000000                                                    </t>
  </si>
  <si>
    <t>AYUNTA WS PROMOTORA CAT 24 012020001221018314</t>
  </si>
  <si>
    <t>COMPENSA SPEI</t>
  </si>
  <si>
    <t>DEP EN EFECTIV       '00000000000000073631</t>
  </si>
  <si>
    <t xml:space="preserve">anibal alday                             012580015297738785                               </t>
  </si>
  <si>
    <t xml:space="preserve">COM T INTERNA                           </t>
  </si>
  <si>
    <t xml:space="preserve">COM SPEI ENLA                           </t>
  </si>
  <si>
    <t xml:space="preserve">COM CONS B-EL                           </t>
  </si>
  <si>
    <t>APOYOS MENSUALES</t>
  </si>
  <si>
    <t>IMPUESTOS</t>
  </si>
  <si>
    <t>SALUD BAJA CALIFORNIA</t>
  </si>
  <si>
    <t xml:space="preserve">DIEGO IVAN GARCIA </t>
  </si>
  <si>
    <t>Limpieza</t>
  </si>
  <si>
    <t>Mantenimiento de local</t>
  </si>
  <si>
    <t>gasolina</t>
  </si>
  <si>
    <t>limpieza</t>
  </si>
  <si>
    <t>Estrategia</t>
  </si>
  <si>
    <t>Retorno Estrategia</t>
  </si>
  <si>
    <t>Retorno estrategia</t>
  </si>
  <si>
    <t>Bono Cobranza / Telemarketing</t>
  </si>
  <si>
    <t>amex</t>
  </si>
  <si>
    <t>Honorarios BIM</t>
  </si>
  <si>
    <t>comision banco</t>
  </si>
  <si>
    <t>Gasto operaciones</t>
  </si>
  <si>
    <t>otros ingresos</t>
  </si>
  <si>
    <t>ws promotora</t>
  </si>
  <si>
    <t>ANA LILIA VILLAREAL (CANASTAS NAVIDEÑAS)</t>
  </si>
  <si>
    <t>DCE INMOBILIARIA</t>
  </si>
  <si>
    <t>CONDOMINO QUADRA</t>
  </si>
  <si>
    <t>ApoyoS a sindicatos regalias</t>
  </si>
  <si>
    <t>Apoyos a sindicatos regalias</t>
  </si>
  <si>
    <t>ren convenio</t>
  </si>
  <si>
    <t>presta</t>
  </si>
  <si>
    <t>elisa ariana lopez aguilar</t>
  </si>
  <si>
    <t>carlos piña</t>
  </si>
  <si>
    <t>CGO AP INV PZO</t>
  </si>
  <si>
    <t>LIQ INV PLAZO</t>
  </si>
  <si>
    <t>LIQ INTS PLAZO</t>
  </si>
  <si>
    <t>ISR INV PLAZO</t>
  </si>
  <si>
    <t xml:space="preserve">TRASPASO ENTRE CUENTAS                                                                    </t>
  </si>
  <si>
    <t xml:space="preserve">PAGO SEGUN INSTRUCCIONES REF 0000000                                                      </t>
  </si>
  <si>
    <t xml:space="preserve">SPEI COM 7                                                                                </t>
  </si>
  <si>
    <t xml:space="preserve">SERV ESPECIALES                                                                           </t>
  </si>
  <si>
    <t>COM CONS B-EL</t>
  </si>
  <si>
    <t>IVA COMISION</t>
  </si>
  <si>
    <t>DEPOSITO INVERSION</t>
  </si>
  <si>
    <t>TRASPASO INVERSION</t>
  </si>
  <si>
    <t>CFE</t>
  </si>
  <si>
    <t>MATEO RAMON AGUILAR</t>
  </si>
  <si>
    <t>DESARROLLO DE SOFTWARE EMPRESARIAL</t>
  </si>
  <si>
    <t>TECNOLOGIA COMPUTACION Y SOPORTE</t>
  </si>
  <si>
    <t>SERVICIOS TECNOLOGICOS NOMIPAY</t>
  </si>
  <si>
    <t>SAFE DATA RESOURCES</t>
  </si>
  <si>
    <t>TELMEX</t>
  </si>
  <si>
    <t>JOSE APOLINAR MUÑOZ RUIZ</t>
  </si>
  <si>
    <t>MONICA LIZETH GARCIA GONZALEZ</t>
  </si>
  <si>
    <t>YHADIRA ANAKAREN BAUTISTA BALDERAS</t>
  </si>
  <si>
    <t>VICTOR JONATHAN AVITIA VALADEZ</t>
  </si>
  <si>
    <t xml:space="preserve"> YESSENIA ROSALES BLANCO</t>
  </si>
  <si>
    <t xml:space="preserve">MULTICARGA </t>
  </si>
  <si>
    <t>OFIX</t>
  </si>
  <si>
    <t>SERVICIOS ELECTRONICOS PASE</t>
  </si>
  <si>
    <t>SECURREY PROTECTS</t>
  </si>
  <si>
    <t>COMPUTACION ADMINISTRATIVA Y DISEÑO</t>
  </si>
  <si>
    <t>ARANA RAMOS Y ASOCIADOS</t>
  </si>
  <si>
    <t>PCEL ONLINE</t>
  </si>
  <si>
    <t>MIGUEL ANGEL ADAME PEREZ</t>
  </si>
  <si>
    <t>GIOVANNA GISEL MIRANDA GAYTAN</t>
  </si>
  <si>
    <t>MY OFFICE SALTILLO YOUR VIRTUAL POINT</t>
  </si>
  <si>
    <t>BEATRIZ MIRELES ESTENS</t>
  </si>
  <si>
    <t>GILDA SOL FERRER</t>
  </si>
  <si>
    <t>YESSENIA ROSALES BLANCO</t>
  </si>
  <si>
    <t>FIRMAS</t>
  </si>
  <si>
    <t>SERV BANCA INTERNET/OPS SERV BCA IN 01 - 30 NOV 24</t>
  </si>
  <si>
    <t>IVA COM SERV BCA INTERNET/IVA COM SERV BC  01 - 31 DIC 24</t>
  </si>
  <si>
    <t>REP DE GASTOS 230759</t>
  </si>
  <si>
    <t>FACT B759</t>
  </si>
  <si>
    <t>FACTS 4248 4248 4250</t>
  </si>
  <si>
    <t>FACT A38349</t>
  </si>
  <si>
    <t>FACT EE110498</t>
  </si>
  <si>
    <t>75661 Q19 SEDUZAC</t>
  </si>
  <si>
    <t>73885 Q20 S21</t>
  </si>
  <si>
    <t>82312 Q20 S38</t>
  </si>
  <si>
    <t>51608 Q5 A 11 2019 S35</t>
  </si>
  <si>
    <t>83299 Q16 A 22 AYMEX</t>
  </si>
  <si>
    <t>COTIZACION S827440</t>
  </si>
  <si>
    <t>IMDM287617224</t>
  </si>
  <si>
    <t>FIRMA DIGITAL</t>
  </si>
  <si>
    <t>DEPOSITO EN EFECTIVO</t>
  </si>
  <si>
    <t>NOMINA 1Q DIC 2024</t>
  </si>
  <si>
    <t>HONORARIOS DICIEMBRE 2024</t>
  </si>
  <si>
    <t>FACTS 2751753 2751758</t>
  </si>
  <si>
    <t>REP DE GTOS EGAO231195 GPG1463</t>
  </si>
  <si>
    <t>FACT F266</t>
  </si>
  <si>
    <t>FACT F765</t>
  </si>
  <si>
    <t>88255 Q23 AYTIJ</t>
  </si>
  <si>
    <t>73349 Q20 S21</t>
  </si>
  <si>
    <t>FACT B766</t>
  </si>
  <si>
    <t>FACT A87</t>
  </si>
  <si>
    <t>FACT B767</t>
  </si>
  <si>
    <t>FACT A38884</t>
  </si>
  <si>
    <t>AGUINALDO 2024</t>
  </si>
  <si>
    <t>SANTIAGO FRAGA</t>
  </si>
  <si>
    <t>73885 Q21 S21</t>
  </si>
  <si>
    <t>DEPOSITO EN EFECTIVO/0002291</t>
  </si>
  <si>
    <t>RENTA DICIEMBRE 2024</t>
  </si>
  <si>
    <t>B758</t>
  </si>
  <si>
    <t>83299 Q23 Y 24 AYMEX</t>
  </si>
  <si>
    <t>LIZBETH VILLA 4785 FOLIO:1015</t>
  </si>
  <si>
    <t>PAGO NOMINA 2Q DIC</t>
  </si>
  <si>
    <t>"DEPOSITO EFECTIVO PRACTIC/******1974
LIZBETH VILLA E370 FOLIO:6706"</t>
  </si>
  <si>
    <t>"RECIBO NO./P074OB020D20
RECIBO NO. X 00450696425 2006"</t>
  </si>
  <si>
    <t>"CFE/GUIA:4268269
REF:01378230600140241208 CIE:0578869 (OF. 709)"</t>
  </si>
  <si>
    <t>"FE/GUIA:4269208
REF:01378230600093241208 CIE:0578869 (OF. 710)"</t>
  </si>
  <si>
    <t>"FE/GUIA:4269925
REF:01726461004645241125 CIE:0578869 (SUC. TABASCO)"</t>
  </si>
  <si>
    <t>"TELMEX/GUIA:4277708
REF:00000000081124634288 CIE:0035241 (OF. 710)"</t>
  </si>
  <si>
    <t>"COMPENSACION POR RETRASO/COMP SPEI
20241206400140BET0000475914930"</t>
  </si>
  <si>
    <t>"DEPOSITO EFECTIVO PRACTIC/******1974
LIZBETH VILLA 4785 FOLIO:0505DEPOSITO EN EFECTIVO"</t>
  </si>
  <si>
    <t>"RECIBO NO./P0Q1OB18068T
RECIBO NO. X 00454589535 3003"</t>
  </si>
  <si>
    <t>"BBVA BANCOMER ELECTR/GUIA:9555788
REF:20248318281840777217 CIE:0673269"</t>
  </si>
  <si>
    <t>"BBVA BANCOMER ELECTR/GUIA:9566394
REF:21187318470240779250 CIE:0673269"</t>
  </si>
  <si>
    <t>"GOBIERNO DEL ESTADO/GUIA:9572244
REF:21728318574240778275 CIE:0660574"</t>
  </si>
  <si>
    <t>"SPEI ENVIADO BANAMEX/0034840317 002
8421803842180346"</t>
  </si>
  <si>
    <t>"SPEI RECIBIDOSANTANDER/0170110507 014
9161849CHRYSTEL ADAME"</t>
  </si>
  <si>
    <t>"TELMEX/GUIA:4113416
REF:00000000099341225056 CIE:0035241 (SUC. TABASCO)"</t>
  </si>
  <si>
    <t>"TELMEX/GUIA:4114302
REF:00000000081140564747 CIE:0035241 (OF 709)"</t>
  </si>
  <si>
    <t>"RECIBO NO./P074OB020D20
RECIBO NO. X 00456334482 2006"</t>
  </si>
  <si>
    <t>servicios</t>
  </si>
  <si>
    <t>impuestos</t>
  </si>
  <si>
    <t>nomina fiscal</t>
  </si>
  <si>
    <t>Gasto Operativo</t>
  </si>
  <si>
    <t>Gasto operativo</t>
  </si>
  <si>
    <t>reembolsos a clientes</t>
  </si>
  <si>
    <t>gasto operativo</t>
  </si>
  <si>
    <t>computacion y soporte</t>
  </si>
  <si>
    <t>credisoft</t>
  </si>
  <si>
    <t>safe data</t>
  </si>
  <si>
    <t>mensajeria</t>
  </si>
  <si>
    <t>gastos de viaje</t>
  </si>
  <si>
    <t>renta de impresoras</t>
  </si>
  <si>
    <t>comisiones por cobranza despacho</t>
  </si>
  <si>
    <t>Comisiones por cobranza despacho</t>
  </si>
  <si>
    <t>Activos fijos</t>
  </si>
  <si>
    <t>mantenimiento de equipo de computo</t>
  </si>
  <si>
    <t>gasto operaciones</t>
  </si>
  <si>
    <t>Consultoria SOFOM</t>
  </si>
  <si>
    <t>Activos Fijos</t>
  </si>
  <si>
    <t>Capital e intereses fimubac</t>
  </si>
  <si>
    <t>PAGO CR 48957 SEFIN 143180000037038518</t>
  </si>
  <si>
    <t>PAGO CONTRARECIBO 48146 SEFIN 012930001222248286</t>
  </si>
  <si>
    <t xml:space="preserve">COMPENSA SPEI                           </t>
  </si>
  <si>
    <t>PAGO CONTRARECIBO 48875 SEFIN 012930001222248286</t>
  </si>
  <si>
    <t xml:space="preserve">PAGO CONTRARECIBO 52934 SEFIN            012930001222248286                               </t>
  </si>
  <si>
    <t xml:space="preserve">PAGO CONTRARECIBO 53100 SEFIN            012930001222248286                               </t>
  </si>
  <si>
    <t xml:space="preserve">PAGO CR 53268 SEFIN                      143180000037038518                               </t>
  </si>
  <si>
    <t>SR1033 PE364 PLAN IP 1RA DIC 072790012463461871</t>
  </si>
  <si>
    <t>WS PROMOTORA SAPI 072190001471069957</t>
  </si>
  <si>
    <t>182 Q22 002790701682744304</t>
  </si>
  <si>
    <t>PAGO DEDUCTIVA 1RA DE NOV 2024 072790012558927987</t>
  </si>
  <si>
    <t>182 Q21 002790701682744304</t>
  </si>
  <si>
    <t>RETENCIONES QNA 23 Y 24 DICIEM 2024 072790012507724665</t>
  </si>
  <si>
    <t>SR1093 PE695 PLAN IP 2DA QNA DIC 072790012854172915</t>
  </si>
  <si>
    <t xml:space="preserve">RETENCION QNA 22 BASE CONCEPTO           072930012974424015                               </t>
  </si>
  <si>
    <t xml:space="preserve">RETENCION QNA 2210 TELE CONCE            072930012974424015                               </t>
  </si>
  <si>
    <t xml:space="preserve">PAGO CONTRARECIBO 58449 SEFIN            012930001222248286                               </t>
  </si>
  <si>
    <t xml:space="preserve">PAGO CR 58656 SEFIN                      143180000037038518                               </t>
  </si>
  <si>
    <t>PAGO CONTRARECIBO 62304 SEFIN 012930001222248286</t>
  </si>
  <si>
    <t>RETENCION QNA 23 BASE CONCEPTO 072930012992990479</t>
  </si>
  <si>
    <t>RETENCION QNA 23 TELE CONCEPTO 072930012992990479</t>
  </si>
  <si>
    <t>TRASPASO DE SANTANDER A STP</t>
  </si>
  <si>
    <t>Computacion y Soporte</t>
  </si>
  <si>
    <t>Apoyos mensuales</t>
  </si>
  <si>
    <t>Comision banco</t>
  </si>
  <si>
    <t>Prestamos a empleados</t>
  </si>
  <si>
    <t>Capital PF</t>
  </si>
  <si>
    <t>ANA KARINA CHAPA ALMAGUER</t>
  </si>
  <si>
    <t>AB INTERESES   '01-12-2024 AL 31-12-2024</t>
  </si>
  <si>
    <t>RETENCION ISR   '01-12-2024 AL 31-12-2024</t>
  </si>
  <si>
    <t xml:space="preserve">  DE74486                                  072930012550668075                               </t>
  </si>
  <si>
    <t xml:space="preserve">SERV ADMIN 03 ENE 2025 REF 0000000                                                        </t>
  </si>
  <si>
    <t xml:space="preserve">SERV PROM VTAS 02 ENE 2024 REF 0000000                                                    </t>
  </si>
  <si>
    <t>DEP EFECT ATM '000000604367</t>
  </si>
  <si>
    <t xml:space="preserve">SERV COB DIC 2024 REF 0000000                                                             </t>
  </si>
  <si>
    <t xml:space="preserve">REP DE GASTOS N11805 REF 0000000                                                          </t>
  </si>
  <si>
    <t>PAGO DE T CRED (AMEX PIP HB)</t>
  </si>
  <si>
    <t>SERV ADMIN 06 ENE 2024</t>
  </si>
  <si>
    <t xml:space="preserve">DE74334                                                                                   </t>
  </si>
  <si>
    <t>DEPOSITO '00000000000000093148</t>
  </si>
  <si>
    <t xml:space="preserve">PAGO 037                                 699180600007120290                               </t>
  </si>
  <si>
    <t xml:space="preserve">SERV PROM VTAS 03 ENE 2025 REF 0000000                                                    </t>
  </si>
  <si>
    <t xml:space="preserve">PAGO QNA 24/24                           044078187013948439                               </t>
  </si>
  <si>
    <t>SERV PROM VTAS 06 ENE 2025</t>
  </si>
  <si>
    <t>TRASPASO A STP</t>
  </si>
  <si>
    <t>SERV ADMIN 08 ENE 2025</t>
  </si>
  <si>
    <t>DE70406 072010012112696952</t>
  </si>
  <si>
    <t>SERV PROM VTAS 08 ENE 2025</t>
  </si>
  <si>
    <t>PAGO 08 ENE 2025</t>
  </si>
  <si>
    <t xml:space="preserve">SERV ADMIN 10 ENE 2025 REF 0000000                                                        </t>
  </si>
  <si>
    <t xml:space="preserve">SERV ADMIN FCP REF 0000000                                                                </t>
  </si>
  <si>
    <t xml:space="preserve">FACT F1023 REF 0000000                                                                    </t>
  </si>
  <si>
    <t xml:space="preserve">FACT B13340 REF 0000000                                                                   </t>
  </si>
  <si>
    <t xml:space="preserve">FACT A9342 REF 0000000                                                                    </t>
  </si>
  <si>
    <t xml:space="preserve">TRANSF 10 01 2025 WS PROMOTORA           012020004441188047                               </t>
  </si>
  <si>
    <t xml:space="preserve">FACTS 4477 4478 4479 REF 0000000                                                          </t>
  </si>
  <si>
    <t xml:space="preserve">SERV INT FIN ENE 2025 REF 0000000                                                         </t>
  </si>
  <si>
    <t xml:space="preserve">REP GTOS AV1641 1612269250110161255502                                                    </t>
  </si>
  <si>
    <t xml:space="preserve">RETENCIONES CAT 28 DIC AL 10 ENERO                                                        </t>
  </si>
  <si>
    <t xml:space="preserve">prog postvta 38 REF 0000000                                                               </t>
  </si>
  <si>
    <t>prog postventa</t>
  </si>
  <si>
    <t xml:space="preserve">DESCTOS X NOMINA QNA 23 DEL 2024         012078001131128618                               </t>
  </si>
  <si>
    <t xml:space="preserve">SERV PROM VTAS 10 ENE 2025 REF 0000000                                                    </t>
  </si>
  <si>
    <t xml:space="preserve">SERV ADMIN 13 ENE 2025 REF 0000000                                                        </t>
  </si>
  <si>
    <t>seccion 5</t>
  </si>
  <si>
    <t>comision stp</t>
  </si>
  <si>
    <t>intereses pf</t>
  </si>
  <si>
    <t>seccion 38</t>
  </si>
  <si>
    <t>finiquito</t>
  </si>
  <si>
    <t>Regalias</t>
  </si>
  <si>
    <t>Convenios</t>
  </si>
  <si>
    <t>issstecali</t>
  </si>
  <si>
    <t>Intereses Fimubac</t>
  </si>
  <si>
    <t>Capital Fimubac</t>
  </si>
  <si>
    <t>CLARA CORTES JUAREZ</t>
  </si>
  <si>
    <t>MIGUEL ANGEL HINOJOSA BECERRA</t>
  </si>
  <si>
    <t>OPERADORA DE TIENDAS VOLUNTARIAS</t>
  </si>
  <si>
    <t>SECURREY PROTECTS SEGURIDAD PRIVADA</t>
  </si>
  <si>
    <t>MARIA GABRIELA TORRES MARTINEZ</t>
  </si>
  <si>
    <t>CINTHYA TORRES CARRILLO</t>
  </si>
  <si>
    <t>73885 Q22 S21</t>
  </si>
  <si>
    <t>REP DE GASTOS (ENVIO LAPTOPS Y CARRO PARA SALTILLO)</t>
  </si>
  <si>
    <t>REP DE GASTOS KB713190</t>
  </si>
  <si>
    <t>OFICINA 709</t>
  </si>
  <si>
    <t>OFICINA 710</t>
  </si>
  <si>
    <t>SUC TABASCO</t>
  </si>
  <si>
    <t>GK48379 48380 4898</t>
  </si>
  <si>
    <t>FACT EE111267</t>
  </si>
  <si>
    <t>FACT A105</t>
  </si>
  <si>
    <t>HONORARIOS ENERO 2025</t>
  </si>
  <si>
    <t>F3727 F3790 F3911 F3968</t>
  </si>
  <si>
    <t>FACT B769</t>
  </si>
  <si>
    <t>FACT F279</t>
  </si>
  <si>
    <t>REP DE GASTOS</t>
  </si>
  <si>
    <t>75661 Q20 A Q23 SEDUZAC</t>
  </si>
  <si>
    <t>88316 88462 88608 21 A 25 AYTI</t>
  </si>
  <si>
    <t>IMDM287617224 (TAG CASETAS)</t>
  </si>
  <si>
    <t>TELMEX/GUIA:0151460    REF:00000000081124634288 CIE:0035241 (OF 710)</t>
  </si>
  <si>
    <t>Gastos de viaje</t>
  </si>
  <si>
    <t>Insumos oficina</t>
  </si>
  <si>
    <t>154 WS PROMOTORA 072190001471069957</t>
  </si>
  <si>
    <t>QNA 01</t>
  </si>
  <si>
    <t>QNA 23</t>
  </si>
  <si>
    <t>COMISIONES DICIEMBRE 2024</t>
  </si>
  <si>
    <t>CAT 26</t>
  </si>
  <si>
    <t>QNA 24</t>
  </si>
  <si>
    <t>CAT 24</t>
  </si>
  <si>
    <t xml:space="preserve">SERV PROM VTAS 13 ENE 2025 REF 0000000                                                    </t>
  </si>
  <si>
    <t xml:space="preserve">giselda triana                           072580004170689290                               </t>
  </si>
  <si>
    <t xml:space="preserve">Sin informaci n                          072580011366853344                               </t>
  </si>
  <si>
    <t>Transferencia a WS PROMOTORA SAPI DE CV</t>
  </si>
  <si>
    <t xml:space="preserve">Pago 15 Enero 25                         072580005166726030                               </t>
  </si>
  <si>
    <t xml:space="preserve">Sin informaci n                          072078012324946076                               </t>
  </si>
  <si>
    <t xml:space="preserve">DE71077                                  002068700933272070                               </t>
  </si>
  <si>
    <t xml:space="preserve">SERV ADMIN 15 ENERO 2025 REF 0000000                                                      </t>
  </si>
  <si>
    <t xml:space="preserve">Pedro                                    072580012115172398                               </t>
  </si>
  <si>
    <t xml:space="preserve">AYUNTA WS PROMOTORA 16187                012020001221017263                               </t>
  </si>
  <si>
    <t xml:space="preserve">AYUNTA WS PROMOTORA 16176                012020001221018314                               </t>
  </si>
  <si>
    <t xml:space="preserve">DE71867                                  072580007684957693                               </t>
  </si>
  <si>
    <t>DEP EFECT ATM                           '000000940467</t>
  </si>
  <si>
    <t xml:space="preserve">DEP EFECT ATM           '000000984977                </t>
  </si>
  <si>
    <t>DEP S B COBRO      9008401</t>
  </si>
  <si>
    <t>DEP EFECT ATM               '000000294539</t>
  </si>
  <si>
    <t xml:space="preserve">pago a muna REF 0000000                                                                   </t>
  </si>
  <si>
    <t xml:space="preserve">pago REF 0000000                                                                          </t>
  </si>
  <si>
    <t xml:space="preserve">SERV PROM VTAS ENERO 2025 REF 0000000                                                     </t>
  </si>
  <si>
    <t>IVAN, KARINA, YARELI, SABRINA</t>
  </si>
  <si>
    <t>MAGDALENA GARCIA RAMIREZ</t>
  </si>
  <si>
    <t xml:space="preserve">PAGO NOMINA 1Q ENERO 2025 REF 0000000                                                     </t>
  </si>
  <si>
    <t>JOSE MARIA ROSAS GARZA</t>
  </si>
  <si>
    <t>PERLA ALEJANDRA SAUCEDA PUERTA</t>
  </si>
  <si>
    <t>Sofia Alejandra  Berlanga Herrera</t>
  </si>
  <si>
    <t>Mariajose Berlanga Herrera</t>
  </si>
  <si>
    <t>LETICIA MEDINA ACEVEDO</t>
  </si>
  <si>
    <t>ZAIRA ANAHI GOMEZ CANALES</t>
  </si>
  <si>
    <t xml:space="preserve">PAGO NOMINA 1Q ENERO 2025                                                                 </t>
  </si>
  <si>
    <t>MARIA FERNANDA MARTINEZ ZOTO</t>
  </si>
  <si>
    <t>Cobranza Extrajudicial</t>
  </si>
  <si>
    <t>Cobranza Despacho</t>
  </si>
  <si>
    <t>ayuntamiento tijuana</t>
  </si>
  <si>
    <t>CAT 25</t>
  </si>
  <si>
    <t>Nomina PIP</t>
  </si>
  <si>
    <t>Nomina WS Complemento</t>
  </si>
  <si>
    <t>Nomina WS Fiscal</t>
  </si>
  <si>
    <t>QNA 1</t>
  </si>
  <si>
    <t xml:space="preserve">GISELDA ELIZABETH TRIANA ESCAMILLA      </t>
  </si>
  <si>
    <t xml:space="preserve">ALEJANDRO GUERRA TREVINO                </t>
  </si>
  <si>
    <t>MONTIJO MORENO THANYA ORBENDILA</t>
  </si>
  <si>
    <t xml:space="preserve">J JESUS CISNEROS LLAMAS                 </t>
  </si>
  <si>
    <t>OFELIA ALICIA DOWNER THOMAS</t>
  </si>
  <si>
    <t xml:space="preserve">DIANA SAMURY RECIO MACIAS               </t>
  </si>
  <si>
    <t xml:space="preserve">CLAUDIA RUIZ MORALES                    </t>
  </si>
  <si>
    <t xml:space="preserve">CLAUDIA MARIANA PADILLA ROBLEDO         </t>
  </si>
  <si>
    <t xml:space="preserve">JUAN FRANCISCO,GARZA/IBARRA             </t>
  </si>
  <si>
    <t xml:space="preserve">AMERICA REYES ORTIZ                     </t>
  </si>
  <si>
    <t xml:space="preserve">LOURDES PAOLA CASTILLO VAZQUEZ          </t>
  </si>
  <si>
    <t>MILAN RODRIGUEZ IDALIA GUADALUPE</t>
  </si>
  <si>
    <t xml:space="preserve">ANSELMO ARTURO BLANCO GONZALEZ          </t>
  </si>
  <si>
    <t xml:space="preserve">OMAR ALEJANDRO  FIGUEROA CANTU          </t>
  </si>
  <si>
    <t xml:space="preserve">MARIA DE LOURDES VILLA FLORES           </t>
  </si>
  <si>
    <t>lorena sifuentes</t>
  </si>
  <si>
    <t>patricia sandoval sandoval</t>
  </si>
  <si>
    <t>GARANZUAY LOZANO CECILIA EUGENIA</t>
  </si>
  <si>
    <t>SIN IDENTIFICAR</t>
  </si>
  <si>
    <t>Impuestos WS</t>
  </si>
  <si>
    <t xml:space="preserve"> WS IVA e ISR</t>
  </si>
  <si>
    <t>WS Imss, Infonavit y Afore</t>
  </si>
  <si>
    <t>WS ISN 3%</t>
  </si>
  <si>
    <t>Impuestos PIP</t>
  </si>
  <si>
    <t>PIP IVA e ISR</t>
  </si>
  <si>
    <t>PIP Imss, Infonavit y Afore</t>
  </si>
  <si>
    <t>PIP ISN 3%</t>
  </si>
  <si>
    <t>Comisiones por venta</t>
  </si>
  <si>
    <t>Comisiones Cobranza</t>
  </si>
  <si>
    <t>Comisiones Telemarketing</t>
  </si>
  <si>
    <t>Apoyo SNTE 21</t>
  </si>
  <si>
    <t>Apoyo Baja California</t>
  </si>
  <si>
    <t>Apoyo SNTE 5</t>
  </si>
  <si>
    <t>EXPANSION TOTAL</t>
  </si>
  <si>
    <t>FLOR ESTHELA GARCIA GARCIA</t>
  </si>
  <si>
    <t>SEYDEL SYLVANA CELESTE LOPEZ LUGO</t>
  </si>
  <si>
    <t>DENISSE IDALIA GONZALEZ GARCIA</t>
  </si>
  <si>
    <t>ROSA NELLY GARCIA CEPEDA</t>
  </si>
  <si>
    <t>ISN NL WS</t>
  </si>
  <si>
    <t>ISN NL PIP</t>
  </si>
  <si>
    <t>ISN TABASCO PIP</t>
  </si>
  <si>
    <t>NORMA HERLINDA CAZARES ESCALANTE</t>
  </si>
  <si>
    <t>ARTURO RIVERA MARTINEZ</t>
  </si>
  <si>
    <t>MONICA LIZETH GARCIA GONZALE</t>
  </si>
  <si>
    <t>PATRICIA VELAZQUEZ FONSECA</t>
  </si>
  <si>
    <t>PCEL</t>
  </si>
  <si>
    <t>LILIANA OLIVO SANDOVAL (FIRMAS)</t>
  </si>
  <si>
    <t>PAGO A PROVEEDOR</t>
  </si>
  <si>
    <t>NOMINA 1Q ENERO 2025</t>
  </si>
  <si>
    <t>RENTA ENERO TABASCO</t>
  </si>
  <si>
    <t>71152 Q1 S21</t>
  </si>
  <si>
    <t>Q9 Q10 Q12-17 76005 Q11</t>
  </si>
  <si>
    <t>73885 Q23 S21</t>
  </si>
  <si>
    <t>90966 Q24 MAGBC</t>
  </si>
  <si>
    <t>REP DE GASTOS BE20250113009121</t>
  </si>
  <si>
    <t>846942111</t>
  </si>
  <si>
    <t>DEPOSITO EFECTIVO PRACTIC/******1974
LIZBETH VILLA 9607 FOLIO:7428</t>
  </si>
  <si>
    <t>RECIBO NO./P0Q1OB18068T
RECIBO NO. X 00460351389 3003</t>
  </si>
  <si>
    <t xml:space="preserve">SNTE 50 NOV 24 </t>
  </si>
  <si>
    <t>182 Q24 002790701682744304</t>
  </si>
  <si>
    <t>182 Q23 002790701682744304</t>
  </si>
  <si>
    <t>PAGO QNA 24 24</t>
  </si>
  <si>
    <t>INSTITUTO DE CONTROL VEHICULAR</t>
  </si>
  <si>
    <t xml:space="preserve">DE92998                                  012060011195624949                               </t>
  </si>
  <si>
    <t xml:space="preserve">DE75415                                  012078012503979387                               </t>
  </si>
  <si>
    <t xml:space="preserve">PAGO 15 ENERO 2025 REF 0000000                                                            </t>
  </si>
  <si>
    <t xml:space="preserve">referencia DE92084                       072022012997234035                               </t>
  </si>
  <si>
    <t xml:space="preserve">prestamo de valora                       012180015281664809                               </t>
  </si>
  <si>
    <t xml:space="preserve">SERV ADMIN 17 ENE 2025 REF 0000000                                                        </t>
  </si>
  <si>
    <t xml:space="preserve">SERV PROM VTAS 16 ENERO 2025 REF 0000000                                                  </t>
  </si>
  <si>
    <t xml:space="preserve">PAGO 2024 Q21 PLAN IP                    002060013276803972                               </t>
  </si>
  <si>
    <t xml:space="preserve">PAGO 2024 Q21 VALORA                     002060013276803972                               </t>
  </si>
  <si>
    <t xml:space="preserve">LIC ANA CLARA LUNA GARCIA                072580012981589872                               </t>
  </si>
  <si>
    <t xml:space="preserve">LIC ANA CLARA LUNA GARCIA                072580012992646348                               </t>
  </si>
  <si>
    <t xml:space="preserve">LIC ANA CLARA LUNA GARCIA                072580013009416088                               </t>
  </si>
  <si>
    <t xml:space="preserve">Abono                                    728969000133814146                               </t>
  </si>
  <si>
    <t xml:space="preserve">REP DE GASTOS N11940 REF 0000000                                                          </t>
  </si>
  <si>
    <t xml:space="preserve">SERV ADMIN 20 ENE 2025 REF 0000000                                                        </t>
  </si>
  <si>
    <t xml:space="preserve">PAGO 184                                 699180600007120290                               </t>
  </si>
  <si>
    <t xml:space="preserve">SERV PROM VTAS 17 ENE 2025 REF 0000000                                                    </t>
  </si>
  <si>
    <t>APORT LC INNET    '065502503839</t>
  </si>
  <si>
    <t>APORT LC INNET   '065502503839</t>
  </si>
  <si>
    <t>CGO IMP FEDTRA   '04250C17290044851493</t>
  </si>
  <si>
    <t>CGO IMP FEDTRA   '04250C1M690044851465</t>
  </si>
  <si>
    <t>CGO IMP FEDTRA    '04250FJJ380044855408</t>
  </si>
  <si>
    <t>CGO IMP FEDTRA    '04250FF3640044858471</t>
  </si>
  <si>
    <t>SERV PROM VTAS 20 ENE 2025</t>
  </si>
  <si>
    <t>DEP EN EFECTIV  00000000000000093140</t>
  </si>
  <si>
    <t>DEP EN EFECTIV  00000000000000083500</t>
  </si>
  <si>
    <t>SERVICIOS</t>
  </si>
  <si>
    <t>BIM</t>
  </si>
  <si>
    <t>QNA 21</t>
  </si>
  <si>
    <t>SECTOR SALUD NUEVO LEON</t>
  </si>
  <si>
    <t>FEDERAL QNA 01</t>
  </si>
  <si>
    <t>ESTATAL QNA 01</t>
  </si>
  <si>
    <t>FORMALIZADO QNA 01</t>
  </si>
  <si>
    <t>REGULARIZADO QNA 01</t>
  </si>
  <si>
    <t>ESTRATEGIA</t>
  </si>
  <si>
    <t>WS IVA e ISR</t>
  </si>
  <si>
    <t>GASTO OPERATIVO</t>
  </si>
  <si>
    <t xml:space="preserve">PAGO SEG N INSTRUCCIONES REF 0000000                                                      </t>
  </si>
  <si>
    <t xml:space="preserve">PAGO SEGUN INTRUCCIONES REF 0000000                                                       </t>
  </si>
  <si>
    <t xml:space="preserve">COM SPEI 3                                                                                </t>
  </si>
  <si>
    <t xml:space="preserve">COM SPEI 4                                                                                </t>
  </si>
  <si>
    <t>COM SERV ESPE</t>
  </si>
  <si>
    <t>ABONO EN CUENTA 044790256051160653</t>
  </si>
  <si>
    <t xml:space="preserve">SR8 PLAN IP 1RA QNA ENE 25               072790012996254047                               </t>
  </si>
  <si>
    <t xml:space="preserve">WS PROMOTORA SAPI                        072190001471069957                               </t>
  </si>
  <si>
    <t>SR48 PLAN IP 2DA QNA ENE 25 072790012996254047</t>
  </si>
  <si>
    <t>bim</t>
  </si>
  <si>
    <t>SERVICIOS EN ADMINISTRACION LOGGER</t>
  </si>
  <si>
    <t>KATIA IVETH AGUILAR CIAS</t>
  </si>
  <si>
    <t>PC ONLINE</t>
  </si>
  <si>
    <t>LUZ BELEN DOMINGUEZ RAMIREZ</t>
  </si>
  <si>
    <t>CECILIA ANGELINA RUBIO NUÑEZ</t>
  </si>
  <si>
    <t>MANTENIMIENTO VERSA ENERO 2025</t>
  </si>
  <si>
    <t>73349 Q21 A 23 S21</t>
  </si>
  <si>
    <t>FIRMAS CECY</t>
  </si>
  <si>
    <t>Pago jorge</t>
  </si>
  <si>
    <t>ACEITE MINERAL VERSA 2019</t>
  </si>
  <si>
    <t>NOMINA 2Q ENERO 2025</t>
  </si>
  <si>
    <t>FACT 4018</t>
  </si>
  <si>
    <t>FACT B776</t>
  </si>
  <si>
    <t>83699 Q24-26 Q1-2 BCGOB</t>
  </si>
  <si>
    <t>92420 Q20-24 Q1 BCMAG</t>
  </si>
  <si>
    <t>"PAGO CUENTA DE TERCERO/ 6705119129
BNET 2975409128 firmas"</t>
  </si>
  <si>
    <t>RECIBO NO./P074OB020D20
RECIBO NO. X 00462363478 2006</t>
  </si>
  <si>
    <t>DEPOSITO EFECTIVO PRACTIC/******1974
LIZBETH VILLA 4785 FOLIO:5616</t>
  </si>
  <si>
    <t>Firmas</t>
  </si>
  <si>
    <t>MAGDALENA GARCIA MARTINEZ</t>
  </si>
  <si>
    <t>American Express</t>
  </si>
  <si>
    <t>REFRAN LUXURY CARS</t>
  </si>
  <si>
    <t>ARIANA, ALBERTO, MIGUEL, CANDELARIA, IVAN, KARINA, YARELI, SABRINA</t>
  </si>
  <si>
    <t>MARIAJOSE BERLANGA HERRERA</t>
  </si>
  <si>
    <t>SOFIA ALEJANDRA BERLANGA HERRERA</t>
  </si>
  <si>
    <t>RETENCIONES WS PROMOTORA SAPI DE CV</t>
  </si>
  <si>
    <t>SERV PROM VTAS 21 ENERO 2025</t>
  </si>
  <si>
    <t>2 TAGS 2 ACCESOS</t>
  </si>
  <si>
    <t>RET TERCEROS TRANS 021020040201942397</t>
  </si>
  <si>
    <t>PAGO 22 ENERO 2025</t>
  </si>
  <si>
    <t>SERV PROM VTAS 22 ENERO 2025</t>
  </si>
  <si>
    <t xml:space="preserve">PAGO QNA 01/25                           044078187013948439                               </t>
  </si>
  <si>
    <t xml:space="preserve">DE75869                                  012074027536657393                               </t>
  </si>
  <si>
    <t xml:space="preserve">SERV PROM VTAS 23 ENERO 2025 REF 0000000                                                  </t>
  </si>
  <si>
    <t xml:space="preserve">PAGO 23 ENERO 2025 REF 0000000                                                            </t>
  </si>
  <si>
    <t xml:space="preserve">TRANSF 24 01 2025 WS PROMOTORA           012020004441188047                               </t>
  </si>
  <si>
    <t xml:space="preserve">SERV ADMIN 24 ENERO 2025 REF 0000000                                                      </t>
  </si>
  <si>
    <t>RETENCIONES CAT 11 AL 24 ENERO</t>
  </si>
  <si>
    <t xml:space="preserve">REP DE GASTOS MXLD613 REF 0000000                                                         </t>
  </si>
  <si>
    <t xml:space="preserve">COT 12564 REF 0000000                                                                     </t>
  </si>
  <si>
    <t xml:space="preserve">SERV CONS NEG ENERO 2025 REF 0000000                                                      </t>
  </si>
  <si>
    <t xml:space="preserve">REP DE GASTOS N12153 N12325 REF 0000000                                                   </t>
  </si>
  <si>
    <t xml:space="preserve">RENTA ENERO </t>
  </si>
  <si>
    <t xml:space="preserve">REP DE GASTOS ACT </t>
  </si>
  <si>
    <t xml:space="preserve">SERV ADMIN 27 ENERO 2025 REF 0000000                                                      </t>
  </si>
  <si>
    <t xml:space="preserve">PAGO 247                                 699180600007120290                               </t>
  </si>
  <si>
    <t xml:space="preserve">SERV PROM VTAS 24 ENERO 2025 REF 0000000                                                  </t>
  </si>
  <si>
    <t xml:space="preserve">PAGO 24 ENERO 2025 REF 0000000                                                            </t>
  </si>
  <si>
    <t xml:space="preserve">AYUNTA WS PROMO 73                       012020004439236066                               </t>
  </si>
  <si>
    <t>DESCTOS X NOMINA QNA 24 DEL 24 012078001131128618</t>
  </si>
  <si>
    <t>COMPENSACION SPEI REF 0000000</t>
  </si>
  <si>
    <t xml:space="preserve">DE75608                                                                                   </t>
  </si>
  <si>
    <t xml:space="preserve">AYUNTAMIENTO WS PROM 19749               012020001221017263                               </t>
  </si>
  <si>
    <t xml:space="preserve">AYUNTAMIENTO WS PROM 63                  012020004439236066                               </t>
  </si>
  <si>
    <t xml:space="preserve">AYUNTAMIENTO WS PROM 19738               012020001221018314                               </t>
  </si>
  <si>
    <t>SERV PROM VTAS 27 ENERO 2025</t>
  </si>
  <si>
    <t>PAGO 27 ENERO 2025</t>
  </si>
  <si>
    <t>DEP EN EFECTIV 00000000000000083448</t>
  </si>
  <si>
    <t>DEP EN EFECTIV 00000000000000087068</t>
  </si>
  <si>
    <t xml:space="preserve">SERV ADMIN 29 ENERO 2025 REF 0000000                                                      </t>
  </si>
  <si>
    <t xml:space="preserve">SERV PROM VTAS 28 ENERO 2025 REF 0000000                                                  </t>
  </si>
  <si>
    <t xml:space="preserve">abono                                    072020010974500537                               </t>
  </si>
  <si>
    <t>CARRAZCO GRANADOS MARGARITA 012580001116288524</t>
  </si>
  <si>
    <t>0316565 RFC AEC810901298 0,000,017.41W03203876360316565 PYBO</t>
  </si>
  <si>
    <t>0316567 RFC AEC810901298 0,000,017.41W03203876360316567 PYBO</t>
  </si>
  <si>
    <t>0316569 RFC AEC810901298 0,000,017.41W03203876360316569 PYBO</t>
  </si>
  <si>
    <t>PAGO CAMIONETA RANGE ROVER F RA896</t>
  </si>
  <si>
    <t xml:space="preserve">Sin informaci n                          072580004170689290                               </t>
  </si>
  <si>
    <t xml:space="preserve">SERV PROM VTAS 29 ENERO 2025 REF 0000000                                                  </t>
  </si>
  <si>
    <t xml:space="preserve">73631                                    012078028417257778                               </t>
  </si>
  <si>
    <t xml:space="preserve">Pago 30 Ene 2025                         072580005166726030                               </t>
  </si>
  <si>
    <t xml:space="preserve">Sin informaci n                          072078010842961496                               </t>
  </si>
  <si>
    <t>Lilzy Mireles</t>
  </si>
  <si>
    <t>Prestamo 072938012771973295</t>
  </si>
  <si>
    <t>Pago Nancy Paola Hernandez Garcia 072580005936383292</t>
  </si>
  <si>
    <t xml:space="preserve">SERV ADMIN 31 ENERO 2025 REF 0000000                                                      </t>
  </si>
  <si>
    <t>DEP S B COBRO          9001851</t>
  </si>
  <si>
    <t xml:space="preserve">PAGO NOMINA 2Q ENERO 2025                                                                 </t>
  </si>
  <si>
    <t xml:space="preserve">PAGO NOMINA 2Q ENERO 2025 REF 0000000                                                     </t>
  </si>
  <si>
    <t xml:space="preserve">DE710777                                 002068700933272070                               </t>
  </si>
  <si>
    <t xml:space="preserve">PROG POSTVTA 38 REF 0000000                                                               </t>
  </si>
  <si>
    <t xml:space="preserve">REP DE GASTOS N12609 REF 0000000                                                          </t>
  </si>
  <si>
    <t xml:space="preserve">1 TAG Y 1 ACCESO REF 0000000                                                              </t>
  </si>
  <si>
    <t xml:space="preserve">claudia mariana padilla robledo          072078012324946076                               </t>
  </si>
  <si>
    <t xml:space="preserve">julian lemus robles                      072934013011639755                               </t>
  </si>
  <si>
    <t xml:space="preserve">Referencia DE92084                       072022012997234035                               </t>
  </si>
  <si>
    <t xml:space="preserve">PROG POSTVTA 5 REF 0000000                                                                </t>
  </si>
  <si>
    <t xml:space="preserve"> REF 0000000                                                                              </t>
  </si>
  <si>
    <t xml:space="preserve">PAGO 327                                 699180600007120290                               </t>
  </si>
  <si>
    <t xml:space="preserve">REP DE GASTOS ICXFA16807 REF 0000000                                                      </t>
  </si>
  <si>
    <t>pago Anibal 012580015297738785</t>
  </si>
  <si>
    <t>PAGO 2024 Q22 PLAN IP 002060013276803972</t>
  </si>
  <si>
    <t>PAGO 2024 Q22 VALORA 002060013276803972</t>
  </si>
  <si>
    <t xml:space="preserve">TRANSFERENCIAS                                                                            </t>
  </si>
  <si>
    <t xml:space="preserve">TIB MISMO DIA                                                                             </t>
  </si>
  <si>
    <t xml:space="preserve">CONSULTAS                                                                                 </t>
  </si>
  <si>
    <t xml:space="preserve">FACT 1042 REF 0000000                                                                     </t>
  </si>
  <si>
    <t xml:space="preserve">REP DE GASTOS ACTA REF 0000000                                                            </t>
  </si>
  <si>
    <t>Sin informaci n 072028012701708829</t>
  </si>
  <si>
    <t>Aglaee 012180015748974443</t>
  </si>
  <si>
    <t>pago prestamo 012180015748966079</t>
  </si>
  <si>
    <t>5151941</t>
  </si>
  <si>
    <t>093844 FLORES CASTANEDA LAURA ISELA</t>
  </si>
  <si>
    <t>093845 FLORES CASTANEDA LAURA ISELA</t>
  </si>
  <si>
    <t>093849 HUERTA SANCHEZ ADRIANA LIZETH</t>
  </si>
  <si>
    <t>093850 LERMA LIRA NARCEDALIA</t>
  </si>
  <si>
    <t>093851 REYES GONZALEZ GABRIELA DE JESUS</t>
  </si>
  <si>
    <t>093855 VAZQUEZ DURON CLAUDIA IVETT</t>
  </si>
  <si>
    <t>093856 VAZQUEZ DURON CLAUDIA IVETT</t>
  </si>
  <si>
    <t>093857 CALZADA FIGUEROA ANGELICA ITZAHEI</t>
  </si>
  <si>
    <t>093866 DIAZ HERNANDEZ CINTHIA MAYRA</t>
  </si>
  <si>
    <t>093867 ESPINOZA GARAY FABIOLA BERENICE</t>
  </si>
  <si>
    <t>093868 JIMENEZ AGUILAR NANCY PAULINA</t>
  </si>
  <si>
    <t>093870 ESPINOZA GARAY FABIOLA BERENICE</t>
  </si>
  <si>
    <t>093871 VALDES MENDOZA RAMIRO LEOPOLDO</t>
  </si>
  <si>
    <t>093872 VALDES MENDOZA RAMIRO LEOPOLDO</t>
  </si>
  <si>
    <t>093873 MORALES GUTIERREZ ANTONIO DARIO</t>
  </si>
  <si>
    <t>093874 MORALES GUTIERREZ ANTONIO DARIO</t>
  </si>
  <si>
    <t>093875 HERNANDEZ CARRILLO MARCELA ALEXAN</t>
  </si>
  <si>
    <t>093877 DE LEON RODRIGUEZ MIRYAM AZALEA</t>
  </si>
  <si>
    <t>093879 QUINTERO MARIN CARLOS ALBERTO</t>
  </si>
  <si>
    <t>093881 LUNA CABELLO JORGE ERNESTO</t>
  </si>
  <si>
    <t>093882 MEJIA MIRANDA DIANA CAROLINA</t>
  </si>
  <si>
    <t>093884 CAMPOS NIETO LAURA BETSABE</t>
  </si>
  <si>
    <t>093888 VAZQUEZ NUNEZ PAULO ROBERTO</t>
  </si>
  <si>
    <t>093885 DE LEON HERNANDEZ STEPHANIE LILIB</t>
  </si>
  <si>
    <t>093889 RAMOS MONTERO LUIS FIDEL</t>
  </si>
  <si>
    <t>093893 AYALA GARCIA YASMIN ARLETTE</t>
  </si>
  <si>
    <t>093892 AYALA GARCIA YASMIN ARLETTE</t>
  </si>
  <si>
    <t>093896 UVALLE PARRA DINORAH STEPHANIA</t>
  </si>
  <si>
    <t>093897 OLIVO SANDOVAL LILIANA</t>
  </si>
  <si>
    <t>093901 SANCHEZ BARBA ALVARO</t>
  </si>
  <si>
    <t>093900 ALFARO GOMEZ GILBERTO JACOB</t>
  </si>
  <si>
    <t>093905 AGUILAR RAMIREZ JOAQUIN</t>
  </si>
  <si>
    <t>093903 GONZALEZ CHAPA SARAI</t>
  </si>
  <si>
    <t>093904 GONZALEZ CHAPA SARAI</t>
  </si>
  <si>
    <t>093907 GARCIA ROMERO LOURDES CITLALI</t>
  </si>
  <si>
    <t>093908 LOPEZ PENA DIANA PATRICIA</t>
  </si>
  <si>
    <t>093910 MACEDA MUNOZ MIRIAM YANETH</t>
  </si>
  <si>
    <t>093909 RAMIREZ FERNANDEZ GERARDO</t>
  </si>
  <si>
    <t>093915 BARRAZA MARTINEZ RAMON</t>
  </si>
  <si>
    <t>093916 COVARRUBIAS FLORES ROCIO KARINA</t>
  </si>
  <si>
    <t>093917 JUAREZ MONTELONGO RUTH</t>
  </si>
  <si>
    <t>093918 RAMOS PENA CESAR ALBERTO</t>
  </si>
  <si>
    <t>093921 OSCOY MENDOZA ENRIQUETA DEL CARME</t>
  </si>
  <si>
    <t>093922 CABELLO KORRODI MAYANIN</t>
  </si>
  <si>
    <t>093926 MERCADO MEZA PERLITA</t>
  </si>
  <si>
    <t>093927 CASTANON RAMOS LUCIA DEL CARMEN</t>
  </si>
  <si>
    <t>093931 CISNEROS GAONA MARIA DE JESUS</t>
  </si>
  <si>
    <t>093932 SANCHEZ ADRIANO ANTONIO</t>
  </si>
  <si>
    <t>093933 LAREDO AGUAYO CYNTHIA ADALUZ</t>
  </si>
  <si>
    <t>093937 RANGEL ALEJANDRO YARETH ANAHIB</t>
  </si>
  <si>
    <t>093938 CASTILLO RODRIGUEZ MONICA MARCELA</t>
  </si>
  <si>
    <t>093939 ALFARO CASTRO PATRICIA MARGARITA</t>
  </si>
  <si>
    <t>093941 DAVILA MARTINEZ BENJAMIN DE MONSE</t>
  </si>
  <si>
    <t>093948 MAGALLAN JIMENEZ GENESIS</t>
  </si>
  <si>
    <t>093949 MAGALLAN JIMENEZ GENESIS</t>
  </si>
  <si>
    <t>093943 VILLALOBOS AGUIRRE MARIA DE JESUS</t>
  </si>
  <si>
    <t>093950 ALVAREZ VAZQUEZ BLANCA ELENA</t>
  </si>
  <si>
    <t>093942 VILLALOBOS AGUIRRE MARIA DE JESUS</t>
  </si>
  <si>
    <t>093954 GONGORA GARCIA FELIPA SUSANA</t>
  </si>
  <si>
    <t>093951 LOPEZ CARMONA ESMERALDA</t>
  </si>
  <si>
    <t>093960 SANCHEZ RIVERA EDGAR</t>
  </si>
  <si>
    <t>093955 MEDINA CUADRAS BRAYAN</t>
  </si>
  <si>
    <t>093965 DUARTE MORENO CECILIA GUADALUPE</t>
  </si>
  <si>
    <t>093966 DUARTE MORENO CECILIA GUADALUPE</t>
  </si>
  <si>
    <t>093967 MELENDEZ ALBA MARIA DE LA LUZ</t>
  </si>
  <si>
    <t>093968 MELENDEZ ALBA MARIA DE LA LUZ</t>
  </si>
  <si>
    <t>093972 HUERTA CONTRERAS MIRIAM ARELY</t>
  </si>
  <si>
    <t>093971 CASTRO X JORGE ERNESTO</t>
  </si>
  <si>
    <t>093973 MURO RODRIGUEZ HECTOR BENJAMIN</t>
  </si>
  <si>
    <t>093977 MORENO FRERA ERICK ALEJANDRO</t>
  </si>
  <si>
    <t>093982 GALINDO HERNANDEZ HECTOR ENRIQUE</t>
  </si>
  <si>
    <t>093984 CONTRERAS CARDOZA LETICIA ARACELY</t>
  </si>
  <si>
    <t>093985 DE LEON HERNANDEZ LEONELLY GUADAL</t>
  </si>
  <si>
    <t>093983 PERALES GALLEGOS ERIKA</t>
  </si>
  <si>
    <t>093986 ZAMORA GARCIA MONICA</t>
  </si>
  <si>
    <t>gasto RH</t>
  </si>
  <si>
    <t>Deposito pendiente por identificar</t>
  </si>
  <si>
    <t>seccion 21</t>
  </si>
  <si>
    <t>apoyo SNTE 21</t>
  </si>
  <si>
    <t>seccion 35</t>
  </si>
  <si>
    <t xml:space="preserve">COM SPEI 7                                                                                </t>
  </si>
  <si>
    <t>DESCTOS X NOMINA QNA 01 DEL 25</t>
  </si>
  <si>
    <t>PAGO QNA 03 25</t>
  </si>
  <si>
    <t>SNTE 50 ENE 25 072580012610165952</t>
  </si>
  <si>
    <t xml:space="preserve">154 WS PROMOTORA                         072190001471069957                               </t>
  </si>
  <si>
    <t xml:space="preserve">SNTE 50 DIC 24                           072580012610165952                               </t>
  </si>
  <si>
    <t>LUIS TRONCOSO</t>
  </si>
  <si>
    <t>SISTEMA DE TRASNFERENCIAS Y PAGOS</t>
  </si>
  <si>
    <t>ANA YARELI HERNANDEZ HERNANDEZ</t>
  </si>
  <si>
    <t xml:space="preserve">SERVICIO ADMINSITRATIVO MUNA FOND       </t>
  </si>
  <si>
    <t>CANDELARIA, IVAN, KARINA Y SABRINA</t>
  </si>
  <si>
    <t>ZAIRA ANAHI GOMEZ CANALE</t>
  </si>
  <si>
    <t xml:space="preserve">MAGDALENA                               </t>
  </si>
  <si>
    <t xml:space="preserve">PERLA ALEJANDRA                         </t>
  </si>
  <si>
    <t xml:space="preserve">LETICIA                                 </t>
  </si>
  <si>
    <t xml:space="preserve">Mariajose                               </t>
  </si>
  <si>
    <t xml:space="preserve">Sofia Alejandra                         </t>
  </si>
  <si>
    <t xml:space="preserve">FLOR ESTHELA                            </t>
  </si>
  <si>
    <t xml:space="preserve">DENISSE IDALIA                          </t>
  </si>
  <si>
    <t xml:space="preserve">KATIA IVETT                             </t>
  </si>
  <si>
    <t xml:space="preserve">SEYDEL SYLVANA CELESTE                  </t>
  </si>
  <si>
    <t>RAMON ALBERTO ZAPATA CRUZ</t>
  </si>
  <si>
    <t xml:space="preserve">TECNOLOGIA COMPUTACION Y SOPORTE        </t>
  </si>
  <si>
    <t>VARGAS VASQUEZ Y ASOCIADOS</t>
  </si>
  <si>
    <t>ARIANA, MIGUEL, CANDELARIA, IVAN, KARINA</t>
  </si>
  <si>
    <t xml:space="preserve">DENISSE IDALIA GONZALEZ     </t>
  </si>
  <si>
    <t xml:space="preserve">MONSSERRAT CAROLINA DERAS </t>
  </si>
  <si>
    <t>SABRINA ANIZUL DE LA CRUZ LEAL</t>
  </si>
  <si>
    <t>TEMPLADOS VARSA</t>
  </si>
  <si>
    <t xml:space="preserve">DE74408                                  012078012503979387                               </t>
  </si>
  <si>
    <t>01-01-2025 AL 31-01-2025</t>
  </si>
  <si>
    <t xml:space="preserve">jairo aranda                             012180015705582195                               </t>
  </si>
  <si>
    <t xml:space="preserve">DE74486                                  072930012550668075                               </t>
  </si>
  <si>
    <t xml:space="preserve">pago uno                                 012420015168938554                               </t>
  </si>
  <si>
    <t xml:space="preserve">SERV PROM VTAS 31 ENERO 2025 REF 0000000                                                  </t>
  </si>
  <si>
    <t xml:space="preserve">PRESTAMO                                 659455111000000018                               </t>
  </si>
  <si>
    <t>DE75608</t>
  </si>
  <si>
    <t>PAGO 04 FEB 2025</t>
  </si>
  <si>
    <t>SERV PROM VTAS 04 FEB 2025</t>
  </si>
  <si>
    <t>pago 012060028662724365</t>
  </si>
  <si>
    <t>SERV ADMIN 05 Feb 2025</t>
  </si>
  <si>
    <t>KAREN YAZMIN FRAUSTO PINAL 012580001124278500</t>
  </si>
  <si>
    <t>RETENCIONES CAT 25 ENERO 07 FEBRERO</t>
  </si>
  <si>
    <t xml:space="preserve">PAGO 05 FEB 2025 </t>
  </si>
  <si>
    <t xml:space="preserve">SERV ADMIN 07 FEB 2025 REF 0000000                                                        </t>
  </si>
  <si>
    <t xml:space="preserve">PRUEBA REF 0000000                                                                        </t>
  </si>
  <si>
    <t xml:space="preserve">PRUEBA                                   646180129100000000                               </t>
  </si>
  <si>
    <t xml:space="preserve">SERV PROM VTAS 06 FEB 2025 REF 0000000                                                    </t>
  </si>
  <si>
    <t xml:space="preserve">PAGO 06 FEB 2025 REF 0000000                                                              </t>
  </si>
  <si>
    <t xml:space="preserve">PAGO MUNA REF 0000000                                                                     </t>
  </si>
  <si>
    <t xml:space="preserve">TRANSF 07 02 2025 WS PROMOTORA           012020004441188047                               </t>
  </si>
  <si>
    <t xml:space="preserve">COMPRADECARTERACREDITOFACIL              646180129100000000                               </t>
  </si>
  <si>
    <t xml:space="preserve">PAGO A VILMAR REF 0000000                                                                 </t>
  </si>
  <si>
    <t xml:space="preserve">PAGO CAPITAL TRONCOSO REF 0000000                                                         </t>
  </si>
  <si>
    <t>FACT B14591</t>
  </si>
  <si>
    <t>FACT 4700</t>
  </si>
  <si>
    <t>PAGO T DE CRED PIP HB</t>
  </si>
  <si>
    <t>SERV ADMIN SV</t>
  </si>
  <si>
    <t>REP DE GASTOS A2905 SNOHM46794 VIA</t>
  </si>
  <si>
    <t>PAGO QNA 02/25 044078187013948439</t>
  </si>
  <si>
    <t>SERV ADMIN 10 FEB 2025</t>
  </si>
  <si>
    <t>SERV PROM VTAS 07 FEB 2025</t>
  </si>
  <si>
    <t>AYUNTAMIENTO WS PROM 364 012020004439236066</t>
  </si>
  <si>
    <t>PROG POSTVTA 38 REF 0000000</t>
  </si>
  <si>
    <t>AYUNTAMIENTO WS PROM 353 012020004439236066</t>
  </si>
  <si>
    <t xml:space="preserve">SERV PROM VTAS 10 FEB 2025 REF 0000000                                                    </t>
  </si>
  <si>
    <t>SERV PROM VTAS 11 FEB 2025 REF 0000000</t>
  </si>
  <si>
    <t>SERV ADMIN 12 FEB 2025 REF 0000000</t>
  </si>
  <si>
    <t xml:space="preserve">DESCTOS X NOMINA QNA 01 DEL 25           012078001131128618                               </t>
  </si>
  <si>
    <t xml:space="preserve">SERV PROM VTAS 12 FEB 2025 REF 0000000                                                    </t>
  </si>
  <si>
    <t xml:space="preserve">PAGO 12 FEB 2025 REF 0000000                                                              </t>
  </si>
  <si>
    <t xml:space="preserve">PAGO NOMINA 1Q FEB                                                                        </t>
  </si>
  <si>
    <t xml:space="preserve">PAGO NOMINA 1Q FEB 2025                                                                   </t>
  </si>
  <si>
    <t xml:space="preserve">PAGO NOMINA 1Q FEB 2025 REF 0000000                                                       </t>
  </si>
  <si>
    <t xml:space="preserve">FACT 4677 4678 4679 REF 0000000                                                           </t>
  </si>
  <si>
    <t xml:space="preserve">SERV ADMIN FEB REF 0000000                                                                </t>
  </si>
  <si>
    <t xml:space="preserve">DESCTOS X NOMINA QNA 01 DEL 25                                                            </t>
  </si>
  <si>
    <t xml:space="preserve">Pago del 15 febrero 2025                 072580005166726030                               </t>
  </si>
  <si>
    <t xml:space="preserve">Giselda                                  072580004170689290                               </t>
  </si>
  <si>
    <t xml:space="preserve">155600                                   012078028417257778                               </t>
  </si>
  <si>
    <t xml:space="preserve">PAGOS A TERCEROS                         00072020002669880101                             </t>
  </si>
  <si>
    <t>DEP S B COBRO   9005267</t>
  </si>
  <si>
    <t xml:space="preserve">SERV ADMIN 17 FEB 2025 REF 0000000                                                        </t>
  </si>
  <si>
    <t xml:space="preserve">SERV PROM VTAS 14 FEB 2025 REF 0000000                                                    </t>
  </si>
  <si>
    <t xml:space="preserve">PROG POSTVTA FEB 2025 REF 0000000                                                         </t>
  </si>
  <si>
    <t xml:space="preserve">PAGO 14 FEB 2025 REF 0000000                                                              </t>
  </si>
  <si>
    <t xml:space="preserve">PAGO 174                                 699180600007120290                               </t>
  </si>
  <si>
    <t>04250Z3J720045139476</t>
  </si>
  <si>
    <t>04250Z27740045130463</t>
  </si>
  <si>
    <t>04250Z6P820045139442</t>
  </si>
  <si>
    <t xml:space="preserve">pago 2                                   012420015168938554                               </t>
  </si>
  <si>
    <t>PAGO 2024 Q23 PLAN IP 002060013276803972</t>
  </si>
  <si>
    <t>PAGO 2024 Q23 VALORA 002060013276803972</t>
  </si>
  <si>
    <t>SERV PROM VTAS 17 FEB 2025</t>
  </si>
  <si>
    <t>AMEX WS HB</t>
  </si>
  <si>
    <t xml:space="preserve">SERV ADMIN 19 FEB 2025 REF 0000000                                                        </t>
  </si>
  <si>
    <t xml:space="preserve">SERV PROM VTAS 18 FEB 2025 REF 0000000                                                    </t>
  </si>
  <si>
    <t xml:space="preserve">PAGO 18 FEB 2025 REF 0000000                                                              </t>
  </si>
  <si>
    <t>RETENCIONES 29 DIC 2023</t>
  </si>
  <si>
    <t>RETENCIONES 9 FEB 2024</t>
  </si>
  <si>
    <t>RETENCIONES CAT 08 AL 21 DE FEBRERO</t>
  </si>
  <si>
    <t>PAGO QNA 03/25 044078187013948439</t>
  </si>
  <si>
    <t>SERV PROM VTAS FEB 2025</t>
  </si>
  <si>
    <t>PAGO 19 FEB 2025</t>
  </si>
  <si>
    <t xml:space="preserve">Nancy Paola Hernandez Garcia             072580005936383292                               </t>
  </si>
  <si>
    <t>DEP EN EFECTIV 88649</t>
  </si>
  <si>
    <t>SERV ADMIN 21 FEB 2025</t>
  </si>
  <si>
    <t>SERV PROM VTAS 20 FEB 2025</t>
  </si>
  <si>
    <t>PAGO 20 FEB 2025</t>
  </si>
  <si>
    <t>TRANSF 21 02 2025 WS PROMOTORA 012020004441188047</t>
  </si>
  <si>
    <t>referencia DE71867 072580007684957693</t>
  </si>
  <si>
    <t xml:space="preserve">FACT A9488 REF 0000000                                                                    </t>
  </si>
  <si>
    <t xml:space="preserve">REP DE GASTOS BT20250214009872FOP REF 0000000                                             </t>
  </si>
  <si>
    <t xml:space="preserve">FACT 57165 REF 0000000                                                                    </t>
  </si>
  <si>
    <t>SERV ADMIN 24 FEB 2025</t>
  </si>
  <si>
    <t>PAGO 24 FEB 2025</t>
  </si>
  <si>
    <t>SERV PROM VTAS 24 FEB 2025</t>
  </si>
  <si>
    <t xml:space="preserve">SERV PROM VTAS 25 FEB 2025 REF 0000000                                                    </t>
  </si>
  <si>
    <t xml:space="preserve">PAGO 25 FEB 2025 REF 0000000                                                              </t>
  </si>
  <si>
    <t xml:space="preserve">SERV ADMIN 26 FEB 2025 REF 0000000                                                        </t>
  </si>
  <si>
    <t>DESCTOS X NOMINA QNA 02 DEL 25 012078001131128618</t>
  </si>
  <si>
    <t>Claudia Mariana Padilla Robledo 072078012324946076</t>
  </si>
  <si>
    <t>Layla Montserrat Castillo Martinez</t>
  </si>
  <si>
    <t>PAGO 26 FEB 2025</t>
  </si>
  <si>
    <t>julian lemus robles 072934013011639755</t>
  </si>
  <si>
    <t>DE71867 072580007684957693</t>
  </si>
  <si>
    <t>COT 12693</t>
  </si>
  <si>
    <t>pago prestamo 012190015737974651</t>
  </si>
  <si>
    <t>DE83764</t>
  </si>
  <si>
    <t>Pago 28 febrero 2025 072580005166726030</t>
  </si>
  <si>
    <t xml:space="preserve">SERV ADMIN 28 FEB 2025 REF 0000000                                                        </t>
  </si>
  <si>
    <t xml:space="preserve">SERV DE HOSPEDAJE SITIOS WEB REF 0000000                                                  </t>
  </si>
  <si>
    <t xml:space="preserve">SERV POSTVENTA FEB BC REF 0000000                                                         </t>
  </si>
  <si>
    <t xml:space="preserve">SERV POSTVENTA S21 REF 0000000                                                            </t>
  </si>
  <si>
    <t xml:space="preserve">SERV POSTVENTA S38P1 REF 0000000                                                          </t>
  </si>
  <si>
    <t xml:space="preserve">prestamo idalia Milan                    012180015534553816                               </t>
  </si>
  <si>
    <t xml:space="preserve">Sin informaci n                          072022012997234035                               </t>
  </si>
  <si>
    <t xml:space="preserve">SERV PROM VTAS 27 FEB 2025 REF 0000000                                                    </t>
  </si>
  <si>
    <t xml:space="preserve">PAGO 27 FEB 2025 REF 0000000                                                              </t>
  </si>
  <si>
    <t xml:space="preserve">PAGO 2024 Q24 PLAN IP                    002060013276803972                               </t>
  </si>
  <si>
    <t xml:space="preserve">PAGO 2024 Q24 VALORA                     002060013276803972                               </t>
  </si>
  <si>
    <t>DEP S B COBRO         556015</t>
  </si>
  <si>
    <t xml:space="preserve">Sin informaci n                          072078010842945658                               </t>
  </si>
  <si>
    <t xml:space="preserve">Giselda triana                           072580004170689290                               </t>
  </si>
  <si>
    <t xml:space="preserve">PAGO NOMINA 2Q FEB 2025 REF 0000000                                                       </t>
  </si>
  <si>
    <t xml:space="preserve">PAGO NOMINA 2Q FEB 2025                                                                   </t>
  </si>
  <si>
    <t xml:space="preserve">pago mensual                             012180015748974443                               </t>
  </si>
  <si>
    <t xml:space="preserve">FACT 57684 REF 0000000                                                                    </t>
  </si>
  <si>
    <t xml:space="preserve">FACT F1084 REF 0000000                                                                    </t>
  </si>
  <si>
    <t xml:space="preserve">COT 11458 REF 0000000                                                                     </t>
  </si>
  <si>
    <t>AMABILIA DEL ROCIO SOLIS ORTEGA</t>
  </si>
  <si>
    <t>CAPITAL PF</t>
  </si>
  <si>
    <t>COMISION STP</t>
  </si>
  <si>
    <t>RETORNO ESTRATEGIA</t>
  </si>
  <si>
    <t>FINIQUITO Y NOMINA</t>
  </si>
  <si>
    <t>WS IMSS, INFONAVIT Y AFORE</t>
  </si>
  <si>
    <t>REGALIAS</t>
  </si>
  <si>
    <t>EMITERIA ORTIZ GALAN</t>
  </si>
  <si>
    <t>UNITED AUTO DE MONTERREY</t>
  </si>
  <si>
    <t>HUMBERTO GARCIA BUSTILLO</t>
  </si>
  <si>
    <t>SOBREPROTEGIDO</t>
  </si>
  <si>
    <t>MASTER HUMAN SERVICES</t>
  </si>
  <si>
    <t>MELISSA DE LA ROSA RODRIGUEZ</t>
  </si>
  <si>
    <t>GRUPO TECNOLOGICO NOMIPAY</t>
  </si>
  <si>
    <t>JESUS VILLAREAL REYNA</t>
  </si>
  <si>
    <t>JOSE APOLINAR MUZON RUIZ</t>
  </si>
  <si>
    <t xml:space="preserve">VIAT SALT </t>
  </si>
  <si>
    <t>PEDIDO</t>
  </si>
  <si>
    <t>GRACIELA DE LOS ANGELES VILLAG</t>
  </si>
  <si>
    <t>MTTO YARIS WS PROMOTO</t>
  </si>
  <si>
    <t>QUADRA OF 709</t>
  </si>
  <si>
    <t>QUADRA OF 710</t>
  </si>
  <si>
    <t>FACT F294</t>
  </si>
  <si>
    <t>FACT 2763527</t>
  </si>
  <si>
    <t>FACT A124</t>
  </si>
  <si>
    <t>73349 Q24 S21</t>
  </si>
  <si>
    <t>75661 Q24 Q1 SEDUZAC</t>
  </si>
  <si>
    <t>73885 Q24 S21</t>
  </si>
  <si>
    <t>93617 Q24 Q1 SNTE5</t>
  </si>
  <si>
    <t>"PAGO CUENTA DE TERCERO/ 8520663865
BNET 2791148982 lizbeth villa duar"</t>
  </si>
  <si>
    <t>SABRINA MUEBLES</t>
  </si>
  <si>
    <t>83502 Q2 SEDUZAC</t>
  </si>
  <si>
    <t>83699 Q3 BCGOB</t>
  </si>
  <si>
    <t>93617 Q2 SNTE5</t>
  </si>
  <si>
    <t>92420 Q2 BCMAG</t>
  </si>
  <si>
    <t>B779</t>
  </si>
  <si>
    <t>FACT EE111831</t>
  </si>
  <si>
    <t>FACT GK49608</t>
  </si>
  <si>
    <t>SERVICIOS TORREON</t>
  </si>
  <si>
    <t>ABONO RECIBO OF 709</t>
  </si>
  <si>
    <t>FINIQUITO RECIBO OF 709</t>
  </si>
  <si>
    <t>100 SOBRES CARTA 100 LEGAL</t>
  </si>
  <si>
    <t>"RECIBO NO./P0Q1OB18068T
RECIBO NO. X 00466049924 3003"</t>
  </si>
  <si>
    <t>" OPENPAY SA PI DE CV/GUIA:9614824
REF:24351870034157965231 CIE:1422286 "</t>
  </si>
  <si>
    <t>"BBVA BANCOMER ELECTR/GUIA:9951897
REF:26565018185841394253 CIE:0673269"</t>
  </si>
  <si>
    <t>"GOBIERNO DEL ESTADO/GUIA:9961455
REF:27358718334241393240 CIE:0660574"</t>
  </si>
  <si>
    <t>"BBVA BANCOMER ELECTR/GUIA:9968533
REF:27971918451041390295 CIE:0673269"</t>
  </si>
  <si>
    <t>"GOBIERNO DEL ESTADO/GUIA:9985634
REF:29362719115241393216 CIE:0660574"</t>
  </si>
  <si>
    <t>FIRMA</t>
  </si>
  <si>
    <t>"SPEI RECIBIDOSANTANDER/0121269817 014
3938508TRANSFERENCIA A WS PROMOTORA"</t>
  </si>
  <si>
    <t>"SPEI RECIBIDOSANTANDER/0122419184 014
0469911TRANSFERENCIA A WS PROMOTORA S"</t>
  </si>
  <si>
    <t>DENISSE GONZALEZ</t>
  </si>
  <si>
    <t>92855 Q2 SNTE5</t>
  </si>
  <si>
    <t>FACT A1494</t>
  </si>
  <si>
    <t>FACT A2025264</t>
  </si>
  <si>
    <t>REP DE GASTOS SPA172047 (GASOLINA)</t>
  </si>
  <si>
    <t>FACT F4063</t>
  </si>
  <si>
    <t>RENTA FEB 2025</t>
  </si>
  <si>
    <t>HONORARIOS FEBRERO</t>
  </si>
  <si>
    <t>TELMEX (PORTABILIDAD IZZI)</t>
  </si>
  <si>
    <t>TELMEX OF 710</t>
  </si>
  <si>
    <t>REP DE GASTOS 275854 (GASOLINA)</t>
  </si>
  <si>
    <t>COT S880063</t>
  </si>
  <si>
    <t>SAFE DATA</t>
  </si>
  <si>
    <t>HONORARIOS SOFOM</t>
  </si>
  <si>
    <t>"SPEI RECIBIDOSANTANDER/0147638505 014
0000001MAYRA YADIRA TELLO JIMENEZ"</t>
  </si>
  <si>
    <t>FINIQUITO SOBRES</t>
  </si>
  <si>
    <t>"RECIBO NO./P074OB020D20
RECIBO NO. X 00467744090 2006"</t>
  </si>
  <si>
    <t>"DEPOSITO EFECTIVO PRACTIC/******1974
LIZBETH VILLA 4779 FOLIO:9189"</t>
  </si>
  <si>
    <t>88255 Q2-3 AYTIJ</t>
  </si>
  <si>
    <t>82503 Q3 SEDUZAC</t>
  </si>
  <si>
    <t>QUADRA OFICINA 709</t>
  </si>
  <si>
    <t>QUADRA OFICINA 710</t>
  </si>
  <si>
    <t>SUC. TORREON</t>
  </si>
  <si>
    <t>VENTA DE MUEBLES LOCAL PB - IVAN RODRIGUEZ SILVA</t>
  </si>
  <si>
    <t>VENTA DE MUEBLES LOCAL PB - DENISE GONZALEZ</t>
  </si>
  <si>
    <t>VENTA DE MUEBLES LOCAL PB - SABRINA DE LA CRUZ</t>
  </si>
  <si>
    <t>01-02-2025 AL 28-02-2025</t>
  </si>
  <si>
    <t xml:space="preserve">pago                                                                                      </t>
  </si>
  <si>
    <t xml:space="preserve">Internal Plata transfer                  706180127281541456                               </t>
  </si>
  <si>
    <t xml:space="preserve">SERV ADMIN 03 MARZO 2025 REF 0000000                                                      </t>
  </si>
  <si>
    <t xml:space="preserve">SERV PROM VTAS 28 FEB 2025 REF 0000000                                                    </t>
  </si>
  <si>
    <t xml:space="preserve">PAGO 28 FEB 2025 REF 0000000                                                              </t>
  </si>
  <si>
    <t>SERV PROM VTAS 03 MAR 2025</t>
  </si>
  <si>
    <t>PAGO 03 MAR 2025</t>
  </si>
  <si>
    <t xml:space="preserve">PAGO 15                                  699180600007120290                               </t>
  </si>
  <si>
    <t>SERV ADMIN 05 MAR 2025</t>
  </si>
  <si>
    <t>SERV PROM VTAS 04 MAR 2025</t>
  </si>
  <si>
    <t>PAGO 04 MAR 2025</t>
  </si>
  <si>
    <t>RETENCIONES CAT 22 FEB 07 MARZO</t>
  </si>
  <si>
    <t>SERV PROM VTAS 05 MAR 2025</t>
  </si>
  <si>
    <t xml:space="preserve">PAGO 05 MAR 2025 </t>
  </si>
  <si>
    <t xml:space="preserve">PAGOS A TERCEROS                         072020002669880101                               </t>
  </si>
  <si>
    <t xml:space="preserve">PAGOS A TERCEROS                         00072020013002672143                             </t>
  </si>
  <si>
    <t xml:space="preserve">PAGOS A TERCEROS                         072020013002672143                               </t>
  </si>
  <si>
    <t xml:space="preserve">PAGO RESTO CAMIONETA RANGE ROVER                                                          </t>
  </si>
  <si>
    <t xml:space="preserve">SERV PROM VTAS 06 MAR 2025 REF 0000000                                                    </t>
  </si>
  <si>
    <t xml:space="preserve">SERV POSTVTA BC1C REF 0000000                                                             </t>
  </si>
  <si>
    <t xml:space="preserve">SERV PROM VTAS FEB FEGG REF 0000000                                                       </t>
  </si>
  <si>
    <t xml:space="preserve">SERV DE COB FEB REF 0000000                                                               </t>
  </si>
  <si>
    <t xml:space="preserve">TRANSF 07 03 2025 WS PROMOTORA           012020004441188047                               </t>
  </si>
  <si>
    <t xml:space="preserve">SERV PROM VTAS FEB JVR REF 0000000                                                        </t>
  </si>
  <si>
    <t xml:space="preserve">SERV PROM VTAS FEB MGM REF 0000000                                                        </t>
  </si>
  <si>
    <t xml:space="preserve">FACT 4847 4848 REF 0000000                                                                </t>
  </si>
  <si>
    <t>SISTEMA DE TRANSFERENCIAS Y PAGO</t>
  </si>
  <si>
    <t xml:space="preserve">FACT B16748 REF 0000000                                                                   </t>
  </si>
  <si>
    <t xml:space="preserve">REP DE GASTOS SLDO REF 0000000                                                            </t>
  </si>
  <si>
    <t xml:space="preserve">PAGO 80                       </t>
  </si>
  <si>
    <t>PAGO 06 MAR 2025</t>
  </si>
  <si>
    <t xml:space="preserve">FACT A9626                    </t>
  </si>
  <si>
    <t>AMEX PIP HB</t>
  </si>
  <si>
    <t>OFFICE DEPOT</t>
  </si>
  <si>
    <t>ORDEN 72004098</t>
  </si>
  <si>
    <t>firmas</t>
  </si>
  <si>
    <t>FACT B796 B805</t>
  </si>
  <si>
    <t>FACT GK50344</t>
  </si>
  <si>
    <t>FACT F306</t>
  </si>
  <si>
    <t>FACTS 2763526 2768604</t>
  </si>
  <si>
    <t>FACT A145</t>
  </si>
  <si>
    <t>REP DE GASTOS SLM423592</t>
  </si>
  <si>
    <t>REP DE GASTOS D90EAB41</t>
  </si>
  <si>
    <t>HUMBERTO GARCIA BUSTILLOS</t>
  </si>
  <si>
    <t>93617 Q3 S5</t>
  </si>
  <si>
    <t>KAREN ROCIO RODRIGUEZ VAZQUEZ</t>
  </si>
  <si>
    <t>80977 Q2 S21</t>
  </si>
  <si>
    <t>"PAGO CUENTA DE TERCERO/ 0080789027
BNET 0137094272"</t>
  </si>
  <si>
    <t>"SERV BANCA INTERNET/OPS SERV BCA IN
01 - 28 FEB 25"</t>
  </si>
  <si>
    <t>"IVA COM SERV BCA INTERNET/IVA COM SERV BC
01 - 31 MAR 25"</t>
  </si>
  <si>
    <t>"TELMEX/GUIA:9354112
REF:00000000099341225056 CIE:0035241"</t>
  </si>
  <si>
    <t>gasto comercial</t>
  </si>
  <si>
    <t>APOYO snte 38 rev cartera</t>
  </si>
  <si>
    <t>093987 BORJA HERNANDEZ DAMIAN</t>
  </si>
  <si>
    <t>Reestructura de clientes</t>
  </si>
  <si>
    <t>093989 DE LEON RODRIGUEZ JOSE</t>
  </si>
  <si>
    <t>093988 HERNANDEZ AGUILAR ANA LAURA</t>
  </si>
  <si>
    <t>dispersiones</t>
  </si>
  <si>
    <t>093993 CANO CORCOLES CAROL</t>
  </si>
  <si>
    <t>094000 CHAVEZ ARELLANO SERGIO EDUARDO</t>
  </si>
  <si>
    <t>094003 GARCIA GARCIA JESUS ALONSO</t>
  </si>
  <si>
    <t>094004 FERNANDEZ SOLIS GUILLERMO SALVADO</t>
  </si>
  <si>
    <t>094005 FERNANDEZ SOLIS GUILLERMO SALVADO</t>
  </si>
  <si>
    <t>094006 SOLIS ORTEGA AMABILIA DEL ROCIO</t>
  </si>
  <si>
    <t>094011 VILLAGRANA RIVERA GRACIELA DE LOS</t>
  </si>
  <si>
    <t>094013 CASAREZ PARRA REINA JESUS</t>
  </si>
  <si>
    <t>094016 DOMINGUEZ SOTERO MIRIAM</t>
  </si>
  <si>
    <t>094019 MARTINEZ DE LOS SANTOS ERNESTO CA</t>
  </si>
  <si>
    <t>094020 CASTILLO REYES MARIO ALBERTO</t>
  </si>
  <si>
    <t>094021 MEDINA DE LUNA MARIO ERNESTO</t>
  </si>
  <si>
    <t>094022 CANALES SANCHEZ GILBERTO</t>
  </si>
  <si>
    <t>094023 MADRID RIVAS FANNY</t>
  </si>
  <si>
    <t>094025 MEZA QUEZADA BORINQUE</t>
  </si>
  <si>
    <t>094026 LUCIO ACOSTA MARIA TERESA</t>
  </si>
  <si>
    <t>094029 SANCHEZ GARCIA IRMA LETICIA</t>
  </si>
  <si>
    <t>094030 SANDEZ JIMENEZ MANUEL ALEJANDRO</t>
  </si>
  <si>
    <t>094031 GARCIA VALENZUELA SAUL ENRIQUE</t>
  </si>
  <si>
    <t>094035 PRECIADO ESPINOZA HECTOR IGNACIO</t>
  </si>
  <si>
    <t>094037 SAUCEDO CISNEROS DANIEL ALEJANDRO</t>
  </si>
  <si>
    <t>094038 RUIZ LOPEZ CECILIA ALEJANDRA</t>
  </si>
  <si>
    <t>094040 MARTINEZ ROCHA MARIA DEL SOCORRO</t>
  </si>
  <si>
    <t>094041 RIVERA CADENA MONICA YANET</t>
  </si>
  <si>
    <t>094050 VEGA CABUTO ERIKA GRACIELA</t>
  </si>
  <si>
    <t>094044 VEGA CABUTO ERIKA GRACIELA</t>
  </si>
  <si>
    <t>094053 ARELLANO HERNANDEZ EDNA IZAMAR</t>
  </si>
  <si>
    <t>094054 MONSIVAIS MUNIZ EMMANUEL ALEJANDR</t>
  </si>
  <si>
    <t>094055 DIAZ VALDES ALMA ROSA</t>
  </si>
  <si>
    <t>094056 DIAZ VALDES ALMA ROSA</t>
  </si>
  <si>
    <t>094052 LEDESMA RAMOS GABRIELA</t>
  </si>
  <si>
    <t>094059 LIRA IBARRA ANAI ITZAMARY</t>
  </si>
  <si>
    <t>094061 LOPEZ CAJEME LIZBETH ARELY</t>
  </si>
  <si>
    <t>094063 ALVARADO TOVAR LIDIA SUSANA</t>
  </si>
  <si>
    <t>094064 GUEL GARCIA JESUS ALFREDO</t>
  </si>
  <si>
    <t>094066 LOPEZ AGUILAR ARMANDO</t>
  </si>
  <si>
    <t>094065 GONZALEZ AGUILERA EVA</t>
  </si>
  <si>
    <t>094069 GOMEZ DAVILA EMMANUEL</t>
  </si>
  <si>
    <t>094070 NEVAREZ NAGANO MARIA DE JESUS</t>
  </si>
  <si>
    <t>094072 ZUNIGA ROMERO JESUS YAXAIRA</t>
  </si>
  <si>
    <t>094071 GUZMAN MIRAMONTES RAMON EDGAR</t>
  </si>
  <si>
    <t>094076 RODRIGUEZ SALAS DANIEL</t>
  </si>
  <si>
    <t>094080 TELLO JIMENEZ MAYRA YADIRA</t>
  </si>
  <si>
    <t>094082 NEGRETE RAMOS CITLALLI TERESITA</t>
  </si>
  <si>
    <t>094085 CHICATI PARRA ROBERTO MANUEL</t>
  </si>
  <si>
    <t>094084 RIOS JIMENEZ MIRNA DANALI</t>
  </si>
  <si>
    <t>094088 GONZALEZ CASTANEDA EVA</t>
  </si>
  <si>
    <t>094093 VAZQUEZ HERNANDEZ NORBERTO</t>
  </si>
  <si>
    <t>094094 JAIME LONGORIA NANCY GISELA</t>
  </si>
  <si>
    <t>094095 LOZANO MENDOZA YEIMY MAGALY</t>
  </si>
  <si>
    <t>094096 SANCHEZ ADRIANO ANTONIO</t>
  </si>
  <si>
    <t>094097 ZAMORA ORTA DIEGO ARMANDO</t>
  </si>
  <si>
    <t>094099 LOPEZ HERNANDEZ LUIS ANTONIO</t>
  </si>
  <si>
    <t>094101 OCHOA VERA ISIDRO</t>
  </si>
  <si>
    <t>094105 PARADA NINO SHEILA YADIRA</t>
  </si>
  <si>
    <t>094103 ESPINOZA TORRES MARIO ANTONIO</t>
  </si>
  <si>
    <t>094109 GARCIA LEDEZMA RAFAEL</t>
  </si>
  <si>
    <t>094110 GARCIA RODRIGUEZ ERIKA YANETH</t>
  </si>
  <si>
    <t>094111 RODRIGUEZ JAIME ALONDRA GISELA</t>
  </si>
  <si>
    <t>094113 CASTRO RODRIGUEZ JUAN MANUEL</t>
  </si>
  <si>
    <t>094112 CORRALES ROMERO JESUS</t>
  </si>
  <si>
    <t>SERVICIO ADMINSITRATIVO MUNA FOND</t>
  </si>
  <si>
    <t>MUNA STP</t>
  </si>
  <si>
    <t>ASESORES FINANCIEROS VILMAR</t>
  </si>
  <si>
    <t>ACTAS PARA COBRO DE SEGURO</t>
  </si>
  <si>
    <t>ASESORES FINANCIEROS VILMAR "PRESTAMO" CAMIONETA</t>
  </si>
  <si>
    <t>SERV ADMIN 10 MAR 2025</t>
  </si>
  <si>
    <t>PAGO QNA 04/25 044078187013948439</t>
  </si>
  <si>
    <t>SERV PROM VTAS 07 MAR 2025</t>
  </si>
  <si>
    <t>SERV PROM VTAS 10 MAR 2025</t>
  </si>
  <si>
    <t>SERV ADMIN 12 MAR 2025</t>
  </si>
  <si>
    <t>SERV PROM VTAS 11 MAR 2025</t>
  </si>
  <si>
    <t xml:space="preserve">DESCTOS VIA NOMINA QNA 03 DEL 25         012078001131128618                               </t>
  </si>
  <si>
    <t xml:space="preserve">PAGO 12 MAR 2025 REF 0000000                                                              </t>
  </si>
  <si>
    <t>QNA 04</t>
  </si>
  <si>
    <t>SINDICATO NAL DE TRA BAJADORES DE LA EDU</t>
  </si>
  <si>
    <t>firma</t>
  </si>
  <si>
    <t>"SPEI RECIBIDOSANTANDER/0127425912 014
6468375JOSE IVAN MARTELL PEREZ"</t>
  </si>
  <si>
    <t>WS PROMOTORA - I</t>
  </si>
  <si>
    <t>WS PROMOTORA - E</t>
  </si>
  <si>
    <t>Traspaso inv. BIM</t>
  </si>
  <si>
    <t>activos fijos</t>
  </si>
  <si>
    <t>MANTENIMIENTO de EQUIPO DE COMPUTO</t>
  </si>
  <si>
    <t>MANTENIMIENTO DE LOCAL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</si>
</sst>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44" formatCode="_-&quot;$&quot;* #,##0.00_-;\-&quot;$&quot;* #,##0.00_-;_-&quot;$&quot;* &quot;-&quot;??_-;_-@_-"/>
    <numFmt numFmtId="164" formatCode="&quot;$&quot;#,##0.00_);[Red]\(&quot;$&quot;#,##0.00\)"/>
    <numFmt numFmtId="165" formatCode="_(&quot;$&quot;* #,##0.00_);_(&quot;$&quot;* \(#,##0.00\);_(&quot;$&quot;* &quot;-&quot;??_);_(@_)"/>
    <numFmt numFmtId="166" formatCode="_(* #,##0.00_);_(* \(#,##0.00\);_(* &quot;-&quot;??_);_(@_)"/>
    <numFmt numFmtId="167" formatCode="&quot;$&quot;#,##0"/>
    <numFmt numFmtId="168" formatCode="&quot;$&quot;#,##0.00"/>
    <numFmt numFmtId="169" formatCode="#,##0.00_ ;[Red]\-#,##0.00\ "/>
    <numFmt numFmtId="170" formatCode="_-&quot;$&quot;* #,##0_-;\-&quot;$&quot;* #,##0_-;_-&quot;$&quot;* &quot;-&quot;??_-;_-@_-"/>
    <numFmt numFmtId="171" formatCode="_(&quot;$&quot;* #,##0_);_(&quot;$&quot;* \(#,##0\);_(&quot;$&quot;* &quot;-&quot;??_);_(@_)"/>
    <numFmt numFmtId="172" formatCode="#,##0.000"/>
    <numFmt numFmtId="173" formatCode="0.0%"/>
    <numFmt numFmtId="174" formatCode="_-[$$-80A]* #,##0.00_-;\-[$$-80A]* #,##0.00_-;_-[$$-80A]* &quot;-&quot;??_-;_-@_-"/>
  </numFmts>
  <fonts count="3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indexed="8"/>
      <name val="Calibri"/>
      <family val="2"/>
      <scheme val="minor"/>
    </font>
    <font>
      <sz val="12"/>
      <color indexed="8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4"/>
      <color indexed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indexed="8"/>
      <name val="Arial"/>
      <family val="2"/>
    </font>
    <font>
      <sz val="11"/>
      <color theme="1"/>
      <name val="Calibri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name val="Calibri"/>
      <family val="2"/>
    </font>
    <font>
      <sz val="12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2"/>
      <name val="Calibri"/>
      <family val="2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Aptos Narrow"/>
      <family val="2"/>
    </font>
    <font>
      <u/>
      <sz val="11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16307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0E6F5"/>
        <bgColor rgb="FFC0E6F5"/>
      </patternFill>
    </fill>
    <fill>
      <patternFill patternType="solid">
        <fgColor rgb="FFFFFF00"/>
        <bgColor rgb="FF000000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FF"/>
        <bgColor rgb="FF000000"/>
      </patternFill>
    </fill>
    <fill>
      <patternFill patternType="solid">
        <fgColor rgb="FFFF0000"/>
        <bgColor indexed="64"/>
      </patternFill>
    </fill>
  </fills>
  <borders count="37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/>
      <top style="thin">
        <color indexed="22"/>
      </top>
      <bottom/>
      <diagonal/>
    </border>
    <border>
      <left/>
      <right/>
      <top style="thin">
        <color indexed="22"/>
      </top>
      <bottom/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rgb="FF44B3E1"/>
      </bottom>
      <diagonal/>
    </border>
    <border>
      <left style="thin">
        <color rgb="FF44B3E1"/>
      </left>
      <right/>
      <top/>
      <bottom/>
      <diagonal/>
    </border>
    <border>
      <left/>
      <right style="thin">
        <color rgb="FF44B3E1"/>
      </right>
      <top/>
      <bottom/>
      <diagonal/>
    </border>
    <border>
      <left style="thin">
        <color rgb="FF44B3E1"/>
      </left>
      <right/>
      <top/>
      <bottom style="thin">
        <color rgb="FF44B3E1"/>
      </bottom>
      <diagonal/>
    </border>
    <border>
      <left/>
      <right style="thin">
        <color rgb="FF44B3E1"/>
      </right>
      <top/>
      <bottom style="thin">
        <color rgb="FF44B3E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rgb="FF43AEE2"/>
      </bottom>
      <diagonal/>
    </border>
  </borders>
  <cellStyleXfs count="24">
    <xf numFmtId="0" fontId="0" fillId="0" borderId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23" fillId="8" borderId="0" applyNumberFormat="0" applyBorder="0" applyAlignment="0" applyProtection="0"/>
    <xf numFmtId="165" fontId="24" fillId="0" borderId="0" applyFont="0" applyFill="0" applyBorder="0" applyAlignment="0" applyProtection="0">
      <alignment vertical="top"/>
    </xf>
    <xf numFmtId="0" fontId="25" fillId="0" borderId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0" fontId="11" fillId="0" borderId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0" fontId="25" fillId="0" borderId="0"/>
    <xf numFmtId="0" fontId="29" fillId="0" borderId="0"/>
    <xf numFmtId="44" fontId="25" fillId="0" borderId="0" applyFont="0" applyFill="0" applyBorder="0" applyAlignment="0" applyProtection="0"/>
    <xf numFmtId="44" fontId="11" fillId="0" borderId="0" applyFont="0" applyFill="0" applyBorder="0" applyAlignment="0" applyProtection="0"/>
  </cellStyleXfs>
  <cellXfs count="250">
    <xf numFmtId="0" fontId="0" fillId="0" borderId="0" xfId="0"/>
    <xf numFmtId="0" fontId="2" fillId="0" borderId="0" xfId="0" applyFont="1"/>
    <xf numFmtId="0" fontId="6" fillId="0" borderId="0" xfId="0" applyFont="1" applyAlignment="1">
      <alignment vertical="center"/>
    </xf>
    <xf numFmtId="0" fontId="6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3" fontId="6" fillId="0" borderId="2" xfId="0" applyNumberFormat="1" applyFont="1" applyBorder="1" applyAlignment="1">
      <alignment vertical="center"/>
    </xf>
    <xf numFmtId="0" fontId="8" fillId="3" borderId="1" xfId="0" applyFont="1" applyFill="1" applyBorder="1" applyAlignment="1">
      <alignment vertical="center" wrapText="1"/>
    </xf>
    <xf numFmtId="3" fontId="6" fillId="3" borderId="1" xfId="0" applyNumberFormat="1" applyFont="1" applyFill="1" applyBorder="1" applyAlignment="1">
      <alignment vertical="center"/>
    </xf>
    <xf numFmtId="0" fontId="4" fillId="2" borderId="4" xfId="0" applyFont="1" applyFill="1" applyBorder="1" applyAlignment="1">
      <alignment vertical="center" wrapText="1"/>
    </xf>
    <xf numFmtId="3" fontId="3" fillId="2" borderId="5" xfId="0" applyNumberFormat="1" applyFont="1" applyFill="1" applyBorder="1" applyAlignment="1">
      <alignment vertical="center"/>
    </xf>
    <xf numFmtId="0" fontId="9" fillId="0" borderId="3" xfId="0" applyFont="1" applyBorder="1" applyAlignment="1">
      <alignment vertical="center" wrapText="1"/>
    </xf>
    <xf numFmtId="3" fontId="6" fillId="0" borderId="3" xfId="0" applyNumberFormat="1" applyFont="1" applyBorder="1" applyAlignment="1">
      <alignment vertical="center"/>
    </xf>
    <xf numFmtId="0" fontId="4" fillId="0" borderId="0" xfId="0" applyFont="1" applyAlignment="1">
      <alignment vertical="center"/>
    </xf>
    <xf numFmtId="16" fontId="10" fillId="2" borderId="1" xfId="0" applyNumberFormat="1" applyFont="1" applyFill="1" applyBorder="1" applyAlignment="1">
      <alignment horizontal="center" vertical="center" wrapText="1"/>
    </xf>
    <xf numFmtId="16" fontId="7" fillId="0" borderId="3" xfId="0" applyNumberFormat="1" applyFont="1" applyBorder="1" applyAlignment="1">
      <alignment horizontal="right"/>
    </xf>
    <xf numFmtId="0" fontId="5" fillId="0" borderId="0" xfId="0" applyFont="1" applyAlignment="1">
      <alignment vertical="center"/>
    </xf>
    <xf numFmtId="0" fontId="1" fillId="0" borderId="0" xfId="0" applyFont="1"/>
    <xf numFmtId="0" fontId="12" fillId="0" borderId="3" xfId="0" applyFont="1" applyBorder="1" applyAlignment="1">
      <alignment horizontal="right" vertical="center" wrapText="1"/>
    </xf>
    <xf numFmtId="4" fontId="2" fillId="0" borderId="0" xfId="0" applyNumberFormat="1" applyFont="1"/>
    <xf numFmtId="168" fontId="2" fillId="0" borderId="0" xfId="0" applyNumberFormat="1" applyFont="1"/>
    <xf numFmtId="165" fontId="2" fillId="0" borderId="0" xfId="0" applyNumberFormat="1" applyFont="1"/>
    <xf numFmtId="3" fontId="2" fillId="0" borderId="0" xfId="0" applyNumberFormat="1" applyFont="1"/>
    <xf numFmtId="4" fontId="0" fillId="0" borderId="0" xfId="0" applyNumberFormat="1"/>
    <xf numFmtId="0" fontId="17" fillId="0" borderId="0" xfId="0" applyFont="1"/>
    <xf numFmtId="15" fontId="0" fillId="0" borderId="0" xfId="0" applyNumberFormat="1"/>
    <xf numFmtId="4" fontId="6" fillId="0" borderId="0" xfId="0" applyNumberFormat="1" applyFont="1" applyAlignment="1">
      <alignment vertical="center"/>
    </xf>
    <xf numFmtId="0" fontId="18" fillId="0" borderId="3" xfId="0" applyFont="1" applyBorder="1" applyAlignment="1">
      <alignment horizontal="right" vertical="center" wrapText="1"/>
    </xf>
    <xf numFmtId="167" fontId="7" fillId="3" borderId="3" xfId="0" applyNumberFormat="1" applyFont="1" applyFill="1" applyBorder="1" applyAlignment="1">
      <alignment vertical="center"/>
    </xf>
    <xf numFmtId="0" fontId="5" fillId="0" borderId="0" xfId="0" applyFont="1"/>
    <xf numFmtId="0" fontId="8" fillId="0" borderId="3" xfId="0" applyFont="1" applyBorder="1" applyAlignment="1">
      <alignment vertical="center" wrapText="1"/>
    </xf>
    <xf numFmtId="0" fontId="19" fillId="3" borderId="3" xfId="0" applyFont="1" applyFill="1" applyBorder="1" applyAlignment="1">
      <alignment vertical="center" wrapText="1"/>
    </xf>
    <xf numFmtId="0" fontId="10" fillId="2" borderId="3" xfId="0" applyFont="1" applyFill="1" applyBorder="1" applyAlignment="1">
      <alignment vertical="center" wrapText="1"/>
    </xf>
    <xf numFmtId="0" fontId="10" fillId="2" borderId="6" xfId="0" applyFont="1" applyFill="1" applyBorder="1" applyAlignment="1">
      <alignment vertical="center" wrapText="1"/>
    </xf>
    <xf numFmtId="167" fontId="10" fillId="2" borderId="3" xfId="0" applyNumberFormat="1" applyFont="1" applyFill="1" applyBorder="1" applyAlignment="1">
      <alignment vertical="center"/>
    </xf>
    <xf numFmtId="0" fontId="20" fillId="0" borderId="0" xfId="0" applyFont="1"/>
    <xf numFmtId="0" fontId="10" fillId="2" borderId="1" xfId="0" applyFont="1" applyFill="1" applyBorder="1" applyAlignment="1">
      <alignment horizontal="left" vertical="center" wrapText="1"/>
    </xf>
    <xf numFmtId="164" fontId="0" fillId="0" borderId="0" xfId="0" applyNumberFormat="1"/>
    <xf numFmtId="169" fontId="2" fillId="0" borderId="0" xfId="0" applyNumberFormat="1" applyFont="1"/>
    <xf numFmtId="167" fontId="20" fillId="0" borderId="0" xfId="0" applyNumberFormat="1" applyFont="1"/>
    <xf numFmtId="165" fontId="20" fillId="0" borderId="0" xfId="0" applyNumberFormat="1" applyFont="1"/>
    <xf numFmtId="4" fontId="5" fillId="0" borderId="0" xfId="0" applyNumberFormat="1" applyFont="1"/>
    <xf numFmtId="4" fontId="17" fillId="0" borderId="0" xfId="0" applyNumberFormat="1" applyFont="1"/>
    <xf numFmtId="0" fontId="15" fillId="0" borderId="0" xfId="0" applyFont="1"/>
    <xf numFmtId="3" fontId="1" fillId="0" borderId="0" xfId="0" applyNumberFormat="1" applyFont="1"/>
    <xf numFmtId="4" fontId="1" fillId="0" borderId="0" xfId="0" applyNumberFormat="1" applyFont="1"/>
    <xf numFmtId="4" fontId="17" fillId="5" borderId="3" xfId="0" applyNumberFormat="1" applyFont="1" applyFill="1" applyBorder="1"/>
    <xf numFmtId="0" fontId="17" fillId="5" borderId="3" xfId="0" applyFont="1" applyFill="1" applyBorder="1"/>
    <xf numFmtId="165" fontId="0" fillId="5" borderId="3" xfId="1" applyFont="1" applyFill="1" applyBorder="1"/>
    <xf numFmtId="15" fontId="22" fillId="3" borderId="1" xfId="0" applyNumberFormat="1" applyFont="1" applyFill="1" applyBorder="1" applyAlignment="1">
      <alignment vertical="center" wrapText="1"/>
    </xf>
    <xf numFmtId="16" fontId="21" fillId="2" borderId="1" xfId="0" applyNumberFormat="1" applyFont="1" applyFill="1" applyBorder="1" applyAlignment="1">
      <alignment horizontal="center" vertical="center" wrapText="1"/>
    </xf>
    <xf numFmtId="4" fontId="0" fillId="6" borderId="0" xfId="0" applyNumberFormat="1" applyFill="1"/>
    <xf numFmtId="15" fontId="22" fillId="4" borderId="1" xfId="0" applyNumberFormat="1" applyFont="1" applyFill="1" applyBorder="1" applyAlignment="1">
      <alignment vertical="center" wrapText="1"/>
    </xf>
    <xf numFmtId="4" fontId="0" fillId="4" borderId="0" xfId="0" applyNumberFormat="1" applyFill="1"/>
    <xf numFmtId="16" fontId="21" fillId="2" borderId="3" xfId="0" applyNumberFormat="1" applyFont="1" applyFill="1" applyBorder="1" applyAlignment="1">
      <alignment horizontal="center" vertical="center" wrapText="1"/>
    </xf>
    <xf numFmtId="15" fontId="15" fillId="7" borderId="3" xfId="0" applyNumberFormat="1" applyFont="1" applyFill="1" applyBorder="1"/>
    <xf numFmtId="0" fontId="15" fillId="7" borderId="3" xfId="0" applyFont="1" applyFill="1" applyBorder="1"/>
    <xf numFmtId="4" fontId="0" fillId="7" borderId="3" xfId="0" applyNumberFormat="1" applyFill="1" applyBorder="1"/>
    <xf numFmtId="4" fontId="17" fillId="7" borderId="3" xfId="0" applyNumberFormat="1" applyFont="1" applyFill="1" applyBorder="1"/>
    <xf numFmtId="0" fontId="17" fillId="7" borderId="3" xfId="0" applyFont="1" applyFill="1" applyBorder="1"/>
    <xf numFmtId="165" fontId="0" fillId="7" borderId="3" xfId="1" applyFont="1" applyFill="1" applyBorder="1"/>
    <xf numFmtId="10" fontId="5" fillId="0" borderId="3" xfId="5" applyNumberFormat="1" applyFont="1" applyBorder="1"/>
    <xf numFmtId="10" fontId="1" fillId="0" borderId="3" xfId="5" applyNumberFormat="1" applyFont="1" applyBorder="1"/>
    <xf numFmtId="2" fontId="1" fillId="0" borderId="3" xfId="0" applyNumberFormat="1" applyFont="1" applyBorder="1"/>
    <xf numFmtId="0" fontId="1" fillId="0" borderId="3" xfId="5" applyNumberFormat="1" applyFont="1" applyBorder="1"/>
    <xf numFmtId="9" fontId="4" fillId="2" borderId="3" xfId="5" applyFont="1" applyFill="1" applyBorder="1" applyAlignment="1">
      <alignment vertical="center"/>
    </xf>
    <xf numFmtId="9" fontId="10" fillId="2" borderId="3" xfId="5" applyFont="1" applyFill="1" applyBorder="1" applyAlignment="1">
      <alignment vertical="center"/>
    </xf>
    <xf numFmtId="3" fontId="0" fillId="0" borderId="0" xfId="0" applyNumberFormat="1"/>
    <xf numFmtId="170" fontId="16" fillId="0" borderId="3" xfId="1" applyNumberFormat="1" applyFont="1" applyFill="1" applyBorder="1" applyAlignment="1">
      <alignment vertical="center"/>
    </xf>
    <xf numFmtId="170" fontId="8" fillId="0" borderId="3" xfId="0" applyNumberFormat="1" applyFont="1" applyBorder="1" applyAlignment="1">
      <alignment vertical="center" wrapText="1"/>
    </xf>
    <xf numFmtId="170" fontId="15" fillId="0" borderId="3" xfId="1" applyNumberFormat="1" applyFont="1" applyFill="1" applyBorder="1" applyAlignment="1">
      <alignment vertical="center"/>
    </xf>
    <xf numFmtId="170" fontId="9" fillId="0" borderId="3" xfId="0" applyNumberFormat="1" applyFont="1" applyBorder="1" applyAlignment="1">
      <alignment vertical="center" wrapText="1"/>
    </xf>
    <xf numFmtId="170" fontId="7" fillId="3" borderId="3" xfId="0" applyNumberFormat="1" applyFont="1" applyFill="1" applyBorder="1" applyAlignment="1">
      <alignment vertical="center"/>
    </xf>
    <xf numFmtId="170" fontId="4" fillId="2" borderId="3" xfId="0" applyNumberFormat="1" applyFont="1" applyFill="1" applyBorder="1" applyAlignment="1">
      <alignment vertical="center"/>
    </xf>
    <xf numFmtId="170" fontId="2" fillId="0" borderId="0" xfId="0" applyNumberFormat="1" applyFont="1"/>
    <xf numFmtId="170" fontId="4" fillId="2" borderId="0" xfId="0" applyNumberFormat="1" applyFont="1" applyFill="1" applyAlignment="1">
      <alignment vertical="center"/>
    </xf>
    <xf numFmtId="170" fontId="4" fillId="2" borderId="4" xfId="0" applyNumberFormat="1" applyFont="1" applyFill="1" applyBorder="1" applyAlignment="1">
      <alignment vertical="center" wrapText="1"/>
    </xf>
    <xf numFmtId="170" fontId="10" fillId="2" borderId="3" xfId="0" applyNumberFormat="1" applyFont="1" applyFill="1" applyBorder="1" applyAlignment="1">
      <alignment vertical="center"/>
    </xf>
    <xf numFmtId="165" fontId="0" fillId="0" borderId="0" xfId="1" applyFont="1"/>
    <xf numFmtId="15" fontId="0" fillId="10" borderId="17" xfId="0" applyNumberFormat="1" applyFill="1" applyBorder="1"/>
    <xf numFmtId="0" fontId="0" fillId="10" borderId="3" xfId="0" applyFill="1" applyBorder="1"/>
    <xf numFmtId="165" fontId="0" fillId="10" borderId="3" xfId="1" applyFont="1" applyFill="1" applyBorder="1"/>
    <xf numFmtId="165" fontId="0" fillId="10" borderId="18" xfId="1" applyFont="1" applyFill="1" applyBorder="1"/>
    <xf numFmtId="15" fontId="0" fillId="10" borderId="19" xfId="0" applyNumberFormat="1" applyFill="1" applyBorder="1"/>
    <xf numFmtId="0" fontId="0" fillId="10" borderId="20" xfId="0" applyFill="1" applyBorder="1"/>
    <xf numFmtId="165" fontId="0" fillId="10" borderId="20" xfId="1" applyFont="1" applyFill="1" applyBorder="1"/>
    <xf numFmtId="165" fontId="0" fillId="10" borderId="21" xfId="1" applyFont="1" applyFill="1" applyBorder="1"/>
    <xf numFmtId="0" fontId="17" fillId="10" borderId="14" xfId="0" applyFont="1" applyFill="1" applyBorder="1" applyAlignment="1">
      <alignment horizontal="center" vertical="center" wrapText="1"/>
    </xf>
    <xf numFmtId="0" fontId="17" fillId="10" borderId="15" xfId="0" applyFont="1" applyFill="1" applyBorder="1" applyAlignment="1">
      <alignment horizontal="center" vertical="center" wrapText="1"/>
    </xf>
    <xf numFmtId="0" fontId="17" fillId="10" borderId="16" xfId="0" applyFont="1" applyFill="1" applyBorder="1" applyAlignment="1">
      <alignment horizontal="center" vertical="center" wrapText="1"/>
    </xf>
    <xf numFmtId="165" fontId="17" fillId="9" borderId="12" xfId="1" applyFont="1" applyFill="1" applyBorder="1"/>
    <xf numFmtId="165" fontId="17" fillId="9" borderId="13" xfId="1" applyFont="1" applyFill="1" applyBorder="1"/>
    <xf numFmtId="165" fontId="0" fillId="10" borderId="25" xfId="1" applyFont="1" applyFill="1" applyBorder="1"/>
    <xf numFmtId="15" fontId="0" fillId="10" borderId="26" xfId="0" applyNumberFormat="1" applyFill="1" applyBorder="1"/>
    <xf numFmtId="0" fontId="0" fillId="10" borderId="10" xfId="0" applyFill="1" applyBorder="1"/>
    <xf numFmtId="165" fontId="0" fillId="10" borderId="10" xfId="1" applyFont="1" applyFill="1" applyBorder="1"/>
    <xf numFmtId="15" fontId="2" fillId="0" borderId="0" xfId="0" applyNumberFormat="1" applyFont="1"/>
    <xf numFmtId="4" fontId="15" fillId="0" borderId="0" xfId="0" applyNumberFormat="1" applyFont="1"/>
    <xf numFmtId="15" fontId="10" fillId="2" borderId="1" xfId="0" applyNumberFormat="1" applyFont="1" applyFill="1" applyBorder="1" applyAlignment="1">
      <alignment horizontal="center" vertical="center" wrapText="1"/>
    </xf>
    <xf numFmtId="15" fontId="2" fillId="0" borderId="0" xfId="0" applyNumberFormat="1" applyFont="1" applyAlignment="1">
      <alignment horizontal="center" vertical="center" wrapText="1"/>
    </xf>
    <xf numFmtId="15" fontId="17" fillId="0" borderId="0" xfId="0" applyNumberFormat="1" applyFont="1"/>
    <xf numFmtId="165" fontId="17" fillId="0" borderId="0" xfId="1" applyFont="1"/>
    <xf numFmtId="171" fontId="0" fillId="0" borderId="0" xfId="1" applyNumberFormat="1" applyFont="1"/>
    <xf numFmtId="171" fontId="17" fillId="0" borderId="0" xfId="1" applyNumberFormat="1" applyFont="1"/>
    <xf numFmtId="16" fontId="17" fillId="0" borderId="0" xfId="0" applyNumberFormat="1" applyFont="1" applyAlignment="1">
      <alignment horizontal="center" vertical="center" wrapText="1"/>
    </xf>
    <xf numFmtId="165" fontId="0" fillId="0" borderId="0" xfId="0" applyNumberFormat="1"/>
    <xf numFmtId="44" fontId="0" fillId="0" borderId="0" xfId="0" applyNumberFormat="1"/>
    <xf numFmtId="165" fontId="17" fillId="7" borderId="3" xfId="1" applyFont="1" applyFill="1" applyBorder="1"/>
    <xf numFmtId="173" fontId="0" fillId="0" borderId="0" xfId="5" applyNumberFormat="1" applyFont="1"/>
    <xf numFmtId="0" fontId="17" fillId="10" borderId="0" xfId="0" applyFont="1" applyFill="1" applyAlignment="1">
      <alignment horizontal="center" vertical="center" wrapText="1"/>
    </xf>
    <xf numFmtId="170" fontId="5" fillId="0" borderId="0" xfId="0" applyNumberFormat="1" applyFont="1"/>
    <xf numFmtId="10" fontId="17" fillId="0" borderId="0" xfId="5" applyNumberFormat="1" applyFont="1"/>
    <xf numFmtId="165" fontId="2" fillId="0" borderId="0" xfId="1" applyFont="1"/>
    <xf numFmtId="10" fontId="0" fillId="0" borderId="0" xfId="5" applyNumberFormat="1" applyFont="1"/>
    <xf numFmtId="9" fontId="0" fillId="0" borderId="0" xfId="5" applyFont="1"/>
    <xf numFmtId="172" fontId="0" fillId="0" borderId="0" xfId="0" applyNumberFormat="1"/>
    <xf numFmtId="0" fontId="0" fillId="3" borderId="0" xfId="0" applyFill="1"/>
    <xf numFmtId="170" fontId="5" fillId="0" borderId="0" xfId="5" applyNumberFormat="1" applyFont="1"/>
    <xf numFmtId="16" fontId="0" fillId="0" borderId="0" xfId="0" applyNumberFormat="1"/>
    <xf numFmtId="170" fontId="1" fillId="0" borderId="0" xfId="0" applyNumberFormat="1" applyFont="1"/>
    <xf numFmtId="167" fontId="2" fillId="0" borderId="0" xfId="0" applyNumberFormat="1" applyFont="1"/>
    <xf numFmtId="9" fontId="17" fillId="11" borderId="0" xfId="5" applyFont="1" applyFill="1"/>
    <xf numFmtId="44" fontId="2" fillId="0" borderId="0" xfId="0" applyNumberFormat="1" applyFont="1"/>
    <xf numFmtId="165" fontId="5" fillId="0" borderId="0" xfId="1" applyFont="1"/>
    <xf numFmtId="44" fontId="5" fillId="0" borderId="0" xfId="0" applyNumberFormat="1" applyFont="1"/>
    <xf numFmtId="9" fontId="0" fillId="0" borderId="0" xfId="0" applyNumberFormat="1"/>
    <xf numFmtId="0" fontId="15" fillId="7" borderId="7" xfId="0" applyFont="1" applyFill="1" applyBorder="1"/>
    <xf numFmtId="16" fontId="21" fillId="2" borderId="27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5" fillId="7" borderId="9" xfId="0" applyFont="1" applyFill="1" applyBorder="1" applyAlignment="1">
      <alignment horizontal="center"/>
    </xf>
    <xf numFmtId="15" fontId="15" fillId="0" borderId="0" xfId="0" applyNumberFormat="1" applyFont="1"/>
    <xf numFmtId="0" fontId="27" fillId="12" borderId="0" xfId="0" applyFont="1" applyFill="1" applyAlignment="1">
      <alignment horizontal="center"/>
    </xf>
    <xf numFmtId="171" fontId="0" fillId="7" borderId="3" xfId="1" applyNumberFormat="1" applyFont="1" applyFill="1" applyBorder="1"/>
    <xf numFmtId="0" fontId="27" fillId="0" borderId="0" xfId="0" applyFont="1" applyAlignment="1">
      <alignment horizontal="center"/>
    </xf>
    <xf numFmtId="0" fontId="28" fillId="0" borderId="0" xfId="0" applyFont="1" applyAlignment="1">
      <alignment horizontal="center"/>
    </xf>
    <xf numFmtId="0" fontId="28" fillId="12" borderId="0" xfId="0" applyFont="1" applyFill="1" applyAlignment="1">
      <alignment horizontal="center"/>
    </xf>
    <xf numFmtId="0" fontId="28" fillId="0" borderId="28" xfId="0" applyFont="1" applyBorder="1" applyAlignment="1">
      <alignment horizontal="center"/>
    </xf>
    <xf numFmtId="0" fontId="28" fillId="12" borderId="28" xfId="0" applyFont="1" applyFill="1" applyBorder="1" applyAlignment="1">
      <alignment horizontal="center"/>
    </xf>
    <xf numFmtId="14" fontId="6" fillId="0" borderId="29" xfId="0" applyNumberFormat="1" applyFont="1" applyBorder="1" applyAlignment="1">
      <alignment horizontal="center" vertical="top" wrapText="1"/>
    </xf>
    <xf numFmtId="0" fontId="28" fillId="0" borderId="0" xfId="0" applyFont="1" applyAlignment="1">
      <alignment horizontal="left"/>
    </xf>
    <xf numFmtId="8" fontId="28" fillId="13" borderId="0" xfId="0" applyNumberFormat="1" applyFont="1" applyFill="1"/>
    <xf numFmtId="0" fontId="27" fillId="0" borderId="30" xfId="0" applyFont="1" applyBorder="1"/>
    <xf numFmtId="14" fontId="6" fillId="12" borderId="29" xfId="0" applyNumberFormat="1" applyFont="1" applyFill="1" applyBorder="1" applyAlignment="1">
      <alignment horizontal="center" vertical="top" wrapText="1"/>
    </xf>
    <xf numFmtId="0" fontId="28" fillId="12" borderId="0" xfId="0" applyFont="1" applyFill="1" applyAlignment="1">
      <alignment horizontal="left"/>
    </xf>
    <xf numFmtId="8" fontId="28" fillId="12" borderId="0" xfId="0" applyNumberFormat="1" applyFont="1" applyFill="1"/>
    <xf numFmtId="0" fontId="27" fillId="12" borderId="30" xfId="0" applyFont="1" applyFill="1" applyBorder="1"/>
    <xf numFmtId="8" fontId="28" fillId="0" borderId="0" xfId="0" applyNumberFormat="1" applyFont="1"/>
    <xf numFmtId="0" fontId="27" fillId="0" borderId="0" xfId="0" applyFont="1"/>
    <xf numFmtId="0" fontId="27" fillId="12" borderId="0" xfId="0" applyFont="1" applyFill="1"/>
    <xf numFmtId="14" fontId="6" fillId="0" borderId="31" xfId="0" applyNumberFormat="1" applyFont="1" applyBorder="1" applyAlignment="1">
      <alignment horizontal="center" vertical="top" wrapText="1"/>
    </xf>
    <xf numFmtId="8" fontId="28" fillId="0" borderId="28" xfId="0" applyNumberFormat="1" applyFont="1" applyBorder="1"/>
    <xf numFmtId="14" fontId="6" fillId="12" borderId="31" xfId="0" applyNumberFormat="1" applyFont="1" applyFill="1" applyBorder="1" applyAlignment="1">
      <alignment horizontal="center" vertical="top" wrapText="1"/>
    </xf>
    <xf numFmtId="0" fontId="28" fillId="12" borderId="28" xfId="0" applyFont="1" applyFill="1" applyBorder="1" applyAlignment="1">
      <alignment horizontal="left"/>
    </xf>
    <xf numFmtId="8" fontId="28" fillId="13" borderId="28" xfId="0" applyNumberFormat="1" applyFont="1" applyFill="1" applyBorder="1"/>
    <xf numFmtId="0" fontId="27" fillId="0" borderId="32" xfId="0" applyFont="1" applyBorder="1"/>
    <xf numFmtId="0" fontId="27" fillId="12" borderId="32" xfId="0" applyFont="1" applyFill="1" applyBorder="1"/>
    <xf numFmtId="14" fontId="30" fillId="0" borderId="33" xfId="20" applyNumberFormat="1" applyFont="1" applyBorder="1" applyAlignment="1">
      <alignment horizontal="center"/>
    </xf>
    <xf numFmtId="174" fontId="30" fillId="0" borderId="34" xfId="20" applyNumberFormat="1" applyFont="1" applyBorder="1" applyAlignment="1">
      <alignment horizontal="center"/>
    </xf>
    <xf numFmtId="174" fontId="30" fillId="0" borderId="34" xfId="0" applyNumberFormat="1" applyFont="1" applyBorder="1"/>
    <xf numFmtId="0" fontId="31" fillId="0" borderId="35" xfId="0" applyFont="1" applyBorder="1"/>
    <xf numFmtId="14" fontId="30" fillId="14" borderId="33" xfId="20" applyNumberFormat="1" applyFont="1" applyFill="1" applyBorder="1" applyAlignment="1">
      <alignment horizontal="center"/>
    </xf>
    <xf numFmtId="0" fontId="32" fillId="14" borderId="34" xfId="0" applyFont="1" applyFill="1" applyBorder="1"/>
    <xf numFmtId="174" fontId="30" fillId="14" borderId="34" xfId="0" applyNumberFormat="1" applyFont="1" applyFill="1" applyBorder="1"/>
    <xf numFmtId="8" fontId="32" fillId="14" borderId="34" xfId="0" applyNumberFormat="1" applyFont="1" applyFill="1" applyBorder="1"/>
    <xf numFmtId="0" fontId="31" fillId="14" borderId="35" xfId="0" applyFont="1" applyFill="1" applyBorder="1"/>
    <xf numFmtId="0" fontId="32" fillId="14" borderId="35" xfId="0" applyFont="1" applyFill="1" applyBorder="1"/>
    <xf numFmtId="8" fontId="32" fillId="0" borderId="34" xfId="0" applyNumberFormat="1" applyFont="1" applyBorder="1"/>
    <xf numFmtId="0" fontId="32" fillId="0" borderId="35" xfId="0" applyFont="1" applyBorder="1"/>
    <xf numFmtId="174" fontId="30" fillId="14" borderId="34" xfId="20" applyNumberFormat="1" applyFont="1" applyFill="1" applyBorder="1" applyAlignment="1">
      <alignment horizontal="center"/>
    </xf>
    <xf numFmtId="14" fontId="33" fillId="14" borderId="33" xfId="22" applyNumberFormat="1" applyFont="1" applyFill="1" applyBorder="1" applyAlignment="1">
      <alignment horizontal="center" vertical="top" wrapText="1"/>
    </xf>
    <xf numFmtId="14" fontId="33" fillId="0" borderId="33" xfId="22" applyNumberFormat="1" applyFont="1" applyBorder="1" applyAlignment="1">
      <alignment horizontal="center" vertical="top" wrapText="1"/>
    </xf>
    <xf numFmtId="14" fontId="34" fillId="12" borderId="31" xfId="0" applyNumberFormat="1" applyFont="1" applyFill="1" applyBorder="1" applyAlignment="1">
      <alignment horizontal="center" vertical="top" wrapText="1"/>
    </xf>
    <xf numFmtId="0" fontId="35" fillId="12" borderId="28" xfId="0" applyFont="1" applyFill="1" applyBorder="1" applyAlignment="1">
      <alignment horizontal="center"/>
    </xf>
    <xf numFmtId="0" fontId="35" fillId="12" borderId="28" xfId="0" applyFont="1" applyFill="1" applyBorder="1" applyAlignment="1">
      <alignment horizontal="left"/>
    </xf>
    <xf numFmtId="0" fontId="35" fillId="0" borderId="0" xfId="0" applyFont="1"/>
    <xf numFmtId="0" fontId="35" fillId="12" borderId="28" xfId="0" applyFont="1" applyFill="1" applyBorder="1"/>
    <xf numFmtId="8" fontId="27" fillId="12" borderId="0" xfId="0" applyNumberFormat="1" applyFont="1" applyFill="1"/>
    <xf numFmtId="14" fontId="34" fillId="0" borderId="29" xfId="0" applyNumberFormat="1" applyFont="1" applyBorder="1" applyAlignment="1">
      <alignment horizontal="center" vertical="top" wrapText="1"/>
    </xf>
    <xf numFmtId="0" fontId="35" fillId="0" borderId="0" xfId="0" applyFont="1" applyAlignment="1">
      <alignment horizontal="center"/>
    </xf>
    <xf numFmtId="0" fontId="35" fillId="0" borderId="28" xfId="0" applyFont="1" applyBorder="1" applyAlignment="1">
      <alignment horizontal="center"/>
    </xf>
    <xf numFmtId="0" fontId="27" fillId="0" borderId="0" xfId="0" applyFont="1" applyAlignment="1">
      <alignment horizontal="left"/>
    </xf>
    <xf numFmtId="8" fontId="27" fillId="0" borderId="0" xfId="0" applyNumberFormat="1" applyFont="1"/>
    <xf numFmtId="14" fontId="34" fillId="12" borderId="29" xfId="0" applyNumberFormat="1" applyFont="1" applyFill="1" applyBorder="1" applyAlignment="1">
      <alignment horizontal="center" vertical="top" wrapText="1"/>
    </xf>
    <xf numFmtId="0" fontId="35" fillId="12" borderId="0" xfId="0" applyFont="1" applyFill="1" applyAlignment="1">
      <alignment horizontal="center"/>
    </xf>
    <xf numFmtId="0" fontId="27" fillId="12" borderId="0" xfId="0" applyFont="1" applyFill="1" applyAlignment="1">
      <alignment horizontal="left"/>
    </xf>
    <xf numFmtId="0" fontId="35" fillId="12" borderId="0" xfId="0" applyFont="1" applyFill="1"/>
    <xf numFmtId="0" fontId="36" fillId="0" borderId="30" xfId="0" applyFont="1" applyBorder="1"/>
    <xf numFmtId="0" fontId="36" fillId="12" borderId="30" xfId="0" applyFont="1" applyFill="1" applyBorder="1"/>
    <xf numFmtId="0" fontId="36" fillId="12" borderId="0" xfId="0" applyFont="1" applyFill="1"/>
    <xf numFmtId="8" fontId="36" fillId="12" borderId="0" xfId="0" applyNumberFormat="1" applyFont="1" applyFill="1"/>
    <xf numFmtId="0" fontId="36" fillId="12" borderId="32" xfId="0" applyFont="1" applyFill="1" applyBorder="1"/>
    <xf numFmtId="14" fontId="34" fillId="0" borderId="31" xfId="0" applyNumberFormat="1" applyFont="1" applyBorder="1" applyAlignment="1">
      <alignment horizontal="center" vertical="top" wrapText="1"/>
    </xf>
    <xf numFmtId="0" fontId="36" fillId="0" borderId="0" xfId="0" applyFont="1"/>
    <xf numFmtId="8" fontId="36" fillId="0" borderId="0" xfId="0" applyNumberFormat="1" applyFont="1"/>
    <xf numFmtId="14" fontId="36" fillId="12" borderId="0" xfId="0" applyNumberFormat="1" applyFont="1" applyFill="1" applyAlignment="1">
      <alignment horizontal="center"/>
    </xf>
    <xf numFmtId="0" fontId="36" fillId="12" borderId="0" xfId="0" applyFont="1" applyFill="1" applyAlignment="1">
      <alignment horizontal="center"/>
    </xf>
    <xf numFmtId="14" fontId="36" fillId="0" borderId="0" xfId="0" applyNumberFormat="1" applyFont="1" applyAlignment="1">
      <alignment horizontal="center"/>
    </xf>
    <xf numFmtId="0" fontId="36" fillId="0" borderId="0" xfId="0" applyFont="1" applyAlignment="1">
      <alignment horizontal="center"/>
    </xf>
    <xf numFmtId="0" fontId="35" fillId="0" borderId="28" xfId="0" applyFont="1" applyBorder="1"/>
    <xf numFmtId="8" fontId="35" fillId="0" borderId="0" xfId="0" applyNumberFormat="1" applyFont="1"/>
    <xf numFmtId="8" fontId="35" fillId="12" borderId="0" xfId="0" applyNumberFormat="1" applyFont="1" applyFill="1"/>
    <xf numFmtId="0" fontId="36" fillId="0" borderId="32" xfId="0" applyFont="1" applyBorder="1"/>
    <xf numFmtId="171" fontId="0" fillId="0" borderId="0" xfId="0" applyNumberFormat="1"/>
    <xf numFmtId="0" fontId="15" fillId="7" borderId="3" xfId="0" applyFont="1" applyFill="1" applyBorder="1" applyAlignment="1">
      <alignment wrapText="1"/>
    </xf>
    <xf numFmtId="165" fontId="1" fillId="0" borderId="0" xfId="1" applyFont="1"/>
    <xf numFmtId="170" fontId="8" fillId="4" borderId="3" xfId="0" applyNumberFormat="1" applyFont="1" applyFill="1" applyBorder="1" applyAlignment="1">
      <alignment vertical="center" wrapText="1"/>
    </xf>
    <xf numFmtId="8" fontId="15" fillId="7" borderId="3" xfId="0" applyNumberFormat="1" applyFont="1" applyFill="1" applyBorder="1"/>
    <xf numFmtId="8" fontId="15" fillId="7" borderId="9" xfId="0" applyNumberFormat="1" applyFont="1" applyFill="1" applyBorder="1" applyAlignment="1">
      <alignment horizontal="center"/>
    </xf>
    <xf numFmtId="44" fontId="0" fillId="0" borderId="0" xfId="19" applyFont="1"/>
    <xf numFmtId="0" fontId="37" fillId="0" borderId="0" xfId="0" applyFont="1"/>
    <xf numFmtId="0" fontId="15" fillId="7" borderId="3" xfId="0" applyFont="1" applyFill="1" applyBorder="1" applyAlignment="1">
      <alignment horizontal="center"/>
    </xf>
    <xf numFmtId="0" fontId="27" fillId="15" borderId="0" xfId="0" applyFont="1" applyFill="1"/>
    <xf numFmtId="0" fontId="37" fillId="15" borderId="0" xfId="0" applyFont="1" applyFill="1" applyAlignment="1">
      <alignment horizontal="left"/>
    </xf>
    <xf numFmtId="0" fontId="27" fillId="15" borderId="36" xfId="0" applyFont="1" applyFill="1" applyBorder="1"/>
    <xf numFmtId="0" fontId="15" fillId="16" borderId="9" xfId="0" applyFont="1" applyFill="1" applyBorder="1" applyAlignment="1">
      <alignment horizontal="center"/>
    </xf>
    <xf numFmtId="15" fontId="15" fillId="16" borderId="3" xfId="0" applyNumberFormat="1" applyFont="1" applyFill="1" applyBorder="1"/>
    <xf numFmtId="0" fontId="15" fillId="16" borderId="3" xfId="0" applyFont="1" applyFill="1" applyBorder="1"/>
    <xf numFmtId="4" fontId="0" fillId="16" borderId="3" xfId="0" applyNumberFormat="1" applyFill="1" applyBorder="1"/>
    <xf numFmtId="4" fontId="0" fillId="7" borderId="3" xfId="0" quotePrefix="1" applyNumberFormat="1" applyFill="1" applyBorder="1"/>
    <xf numFmtId="4" fontId="0" fillId="7" borderId="3" xfId="0" applyNumberFormat="1" applyFill="1" applyBorder="1" applyAlignment="1">
      <alignment wrapText="1"/>
    </xf>
    <xf numFmtId="4" fontId="0" fillId="16" borderId="0" xfId="0" applyNumberFormat="1" applyFill="1"/>
    <xf numFmtId="4" fontId="0" fillId="7" borderId="3" xfId="0" applyNumberFormat="1" applyFill="1" applyBorder="1" applyAlignment="1">
      <alignment horizontal="left" wrapText="1"/>
    </xf>
    <xf numFmtId="15" fontId="15" fillId="7" borderId="3" xfId="0" quotePrefix="1" applyNumberFormat="1" applyFont="1" applyFill="1" applyBorder="1"/>
    <xf numFmtId="0" fontId="15" fillId="7" borderId="9" xfId="0" applyFont="1" applyFill="1" applyBorder="1" applyAlignment="1">
      <alignment horizontal="left"/>
    </xf>
    <xf numFmtId="0" fontId="4" fillId="2" borderId="0" xfId="0" applyFont="1" applyFill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7" fillId="3" borderId="8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/>
    </xf>
    <xf numFmtId="0" fontId="7" fillId="3" borderId="8" xfId="0" applyFont="1" applyFill="1" applyBorder="1" applyAlignment="1">
      <alignment horizontal="center"/>
    </xf>
    <xf numFmtId="0" fontId="17" fillId="9" borderId="11" xfId="0" applyFont="1" applyFill="1" applyBorder="1" applyAlignment="1">
      <alignment horizontal="center" vertical="center"/>
    </xf>
    <xf numFmtId="0" fontId="17" fillId="9" borderId="12" xfId="0" applyFont="1" applyFill="1" applyBorder="1" applyAlignment="1">
      <alignment horizontal="center" vertical="center"/>
    </xf>
    <xf numFmtId="0" fontId="17" fillId="9" borderId="13" xfId="0" applyFont="1" applyFill="1" applyBorder="1" applyAlignment="1">
      <alignment horizontal="center" vertical="center"/>
    </xf>
    <xf numFmtId="15" fontId="17" fillId="9" borderId="11" xfId="0" applyNumberFormat="1" applyFont="1" applyFill="1" applyBorder="1" applyAlignment="1">
      <alignment horizontal="center" vertical="center" wrapText="1"/>
    </xf>
    <xf numFmtId="15" fontId="17" fillId="9" borderId="12" xfId="0" applyNumberFormat="1" applyFont="1" applyFill="1" applyBorder="1" applyAlignment="1">
      <alignment horizontal="center" vertical="center" wrapText="1"/>
    </xf>
    <xf numFmtId="15" fontId="17" fillId="9" borderId="22" xfId="0" applyNumberFormat="1" applyFont="1" applyFill="1" applyBorder="1" applyAlignment="1">
      <alignment horizontal="center" wrapText="1"/>
    </xf>
    <xf numFmtId="15" fontId="17" fillId="9" borderId="23" xfId="0" applyNumberFormat="1" applyFont="1" applyFill="1" applyBorder="1" applyAlignment="1">
      <alignment horizontal="center" wrapText="1"/>
    </xf>
    <xf numFmtId="165" fontId="17" fillId="9" borderId="23" xfId="1" applyFont="1" applyFill="1" applyBorder="1" applyAlignment="1">
      <alignment horizontal="center" vertical="center" wrapText="1"/>
    </xf>
    <xf numFmtId="165" fontId="17" fillId="9" borderId="24" xfId="1" applyFont="1" applyFill="1" applyBorder="1" applyAlignment="1">
      <alignment horizontal="center" vertical="center" wrapText="1"/>
    </xf>
    <xf numFmtId="15" fontId="17" fillId="9" borderId="11" xfId="0" applyNumberFormat="1" applyFont="1" applyFill="1" applyBorder="1" applyAlignment="1">
      <alignment horizontal="center" wrapText="1"/>
    </xf>
    <xf numFmtId="15" fontId="17" fillId="9" borderId="12" xfId="0" applyNumberFormat="1" applyFont="1" applyFill="1" applyBorder="1" applyAlignment="1">
      <alignment horizontal="center" wrapText="1"/>
    </xf>
    <xf numFmtId="165" fontId="17" fillId="9" borderId="12" xfId="1" applyFont="1" applyFill="1" applyBorder="1" applyAlignment="1">
      <alignment horizontal="center" vertical="center" wrapText="1"/>
    </xf>
    <xf numFmtId="165" fontId="17" fillId="9" borderId="13" xfId="1" applyFont="1" applyFill="1" applyBorder="1" applyAlignment="1">
      <alignment horizontal="center" vertical="center" wrapText="1"/>
    </xf>
    <xf numFmtId="2" fontId="17" fillId="6" borderId="10" xfId="0" applyNumberFormat="1" applyFont="1" applyFill="1" applyBorder="1"/>
    <xf numFmtId="2" fontId="21" fillId="2" borderId="3" xfId="0" applyNumberFormat="1" applyFont="1" applyFill="1" applyBorder="1" applyAlignment="1">
      <alignment horizontal="center" vertical="center" wrapText="1"/>
    </xf>
    <xf numFmtId="2" fontId="0" fillId="7" borderId="3" xfId="0" applyNumberFormat="1" applyFill="1" applyBorder="1"/>
    <xf numFmtId="2" fontId="0" fillId="16" borderId="3" xfId="0" applyNumberFormat="1" applyFill="1" applyBorder="1"/>
    <xf numFmtId="2" fontId="15" fillId="7" borderId="3" xfId="0" applyNumberFormat="1" applyFont="1" applyFill="1" applyBorder="1"/>
    <xf numFmtId="2" fontId="0" fillId="0" borderId="0" xfId="1" applyNumberFormat="1" applyFont="1"/>
    <xf numFmtId="2" fontId="15" fillId="16" borderId="3" xfId="0" applyNumberFormat="1" applyFont="1" applyFill="1" applyBorder="1"/>
    <xf numFmtId="2" fontId="15" fillId="7" borderId="9" xfId="0" applyNumberFormat="1" applyFont="1" applyFill="1" applyBorder="1" applyAlignment="1">
      <alignment horizontal="center"/>
    </xf>
    <xf numFmtId="4" fontId="38" fillId="7" borderId="3" xfId="0" applyNumberFormat="1" applyFont="1" applyFill="1" applyBorder="1"/>
  </cellXfs>
  <cellStyles count="24">
    <cellStyle name="60% - Énfasis1 2" xfId="12" xr:uid="{225B96F0-84F4-49E3-8978-595F47052EFE}"/>
    <cellStyle name="Millares 2" xfId="8" xr:uid="{4F3F0E1B-C8A2-4226-9A77-701DCBD648B7}"/>
    <cellStyle name="Millares 5" xfId="11" xr:uid="{4C755BA1-EF4F-4277-890C-1009863C3F11}"/>
    <cellStyle name="Millares 6" xfId="10" xr:uid="{239E85D9-5CDE-4C88-A8D8-959DF6B48728}"/>
    <cellStyle name="Moneda" xfId="1" builtinId="4"/>
    <cellStyle name="Moneda 10" xfId="19" xr:uid="{EEF79225-DF86-46CB-AAC8-DADA1FBA62B0}"/>
    <cellStyle name="Moneda 11" xfId="23" xr:uid="{085E305C-041E-4697-8739-FFD82021BACA}"/>
    <cellStyle name="Moneda 2" xfId="2" xr:uid="{60559AFD-51C5-4C2B-923B-3D7F65C99E59}"/>
    <cellStyle name="Moneda 2 31" xfId="22" xr:uid="{63BBBDB2-8481-4D81-93B4-1C920B45EDDF}"/>
    <cellStyle name="Moneda 3" xfId="3" xr:uid="{042E7205-CCCB-44F2-B122-D46E998CB94E}"/>
    <cellStyle name="Moneda 3 2" xfId="6" xr:uid="{967EB6C7-F4B6-4069-ACF2-A638A209BE1C}"/>
    <cellStyle name="Moneda 3 3" xfId="13" xr:uid="{C9CC0628-153A-49DB-87A9-4DF935DEC305}"/>
    <cellStyle name="Moneda 4" xfId="4" xr:uid="{78E02941-2B17-4DD2-B2B4-763DEC2ECABF}"/>
    <cellStyle name="Moneda 5" xfId="7" xr:uid="{3B26A857-2AE0-41CC-A243-48428B04A4BB}"/>
    <cellStyle name="Moneda 6" xfId="9" xr:uid="{4F957A87-76DF-4A44-800E-06C50EA0706B}"/>
    <cellStyle name="Moneda 7" xfId="15" xr:uid="{B0D95E9F-C8C4-4510-BD24-CD83704D1ADF}"/>
    <cellStyle name="Moneda 8" xfId="16" xr:uid="{AF8EA8F3-484A-43D3-B5DF-6772C0A5660A}"/>
    <cellStyle name="Moneda 9" xfId="18" xr:uid="{A83F2FA7-7A86-426D-A201-F36D6913B216}"/>
    <cellStyle name="Normal" xfId="0" builtinId="0"/>
    <cellStyle name="Normal 12" xfId="14" xr:uid="{93C1D2BD-49AE-4BBE-BF82-50494B317410}"/>
    <cellStyle name="Normal 2" xfId="20" xr:uid="{23724579-9935-4DFB-9A18-59A382FE8DB4}"/>
    <cellStyle name="Normal 3" xfId="21" xr:uid="{2E4A79D6-4E6B-4002-8984-E8B49D5D3F15}"/>
    <cellStyle name="Normal 6" xfId="17" xr:uid="{7FAF6A30-9AD8-4357-B70B-4D7B29B3B2FA}"/>
    <cellStyle name="Porcentaje" xfId="5" builtinId="5"/>
  </cellStyles>
  <dxfs count="0"/>
  <tableStyles count="0" defaultTableStyle="TableStyleMedium2" defaultPivotStyle="PivotStyleLight16"/>
  <colors>
    <mruColors>
      <color rgb="FFFF00FF"/>
      <color rgb="FF16307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MX" b="1">
                <a:solidFill>
                  <a:sysClr val="windowText" lastClr="000000"/>
                </a:solidFill>
              </a:rPr>
              <a:t>BANCOS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Bancos!$F$24</c:f>
              <c:strCache>
                <c:ptCount val="1"/>
                <c:pt idx="0">
                  <c:v>DISPONIBLE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Bancos!$G$23:$AJ$23</c15:sqref>
                  </c15:fullRef>
                </c:ext>
              </c:extLst>
              <c:f>Bancos!$T$23</c:f>
              <c:numCache>
                <c:formatCode>d\-mmm\-yy</c:formatCode>
                <c:ptCount val="1"/>
                <c:pt idx="0">
                  <c:v>45671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Bancos!$G$24:$AJ$24</c15:sqref>
                  </c15:fullRef>
                </c:ext>
              </c:extLst>
              <c:f>Bancos!$T$24</c:f>
              <c:numCache>
                <c:formatCode>_("$"* #,##0_);_("$"* \(#,##0\);_("$"* "-"??_);_(@_)</c:formatCode>
                <c:ptCount val="1"/>
                <c:pt idx="0">
                  <c:v>8371087.6500000004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Bancos!$X$24</c15:sqref>
                  <c15:invertIfNegative val="0"/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1-2CF8-481B-8901-17925EAEF10C}"/>
            </c:ext>
          </c:extLst>
        </c:ser>
        <c:ser>
          <c:idx val="1"/>
          <c:order val="1"/>
          <c:tx>
            <c:strRef>
              <c:f>Bancos!$F$25</c:f>
              <c:strCache>
                <c:ptCount val="1"/>
                <c:pt idx="0">
                  <c:v>BIM FIDEICOMISO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Bancos!$G$23:$AJ$23</c15:sqref>
                  </c15:fullRef>
                </c:ext>
              </c:extLst>
              <c:f>Bancos!$T$23</c:f>
              <c:numCache>
                <c:formatCode>d\-mmm\-yy</c:formatCode>
                <c:ptCount val="1"/>
                <c:pt idx="0">
                  <c:v>45671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Bancos!$G$25:$AJ$25</c15:sqref>
                  </c15:fullRef>
                </c:ext>
              </c:extLst>
              <c:f>Bancos!$T$25</c:f>
              <c:numCache>
                <c:formatCode>_("$"* #,##0_);_("$"* \(#,##0\);_("$"* "-"??_);_(@_)</c:formatCode>
                <c:ptCount val="1"/>
                <c:pt idx="0">
                  <c:v>970384.55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F8-481B-8901-17925EAEF10C}"/>
            </c:ext>
          </c:extLst>
        </c:ser>
        <c:ser>
          <c:idx val="2"/>
          <c:order val="2"/>
          <c:tx>
            <c:strRef>
              <c:f>Bancos!$F$26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Bancos!$G$23:$AJ$23</c15:sqref>
                  </c15:fullRef>
                </c:ext>
              </c:extLst>
              <c:f>Bancos!$T$23</c:f>
              <c:numCache>
                <c:formatCode>d\-mmm\-yy</c:formatCode>
                <c:ptCount val="1"/>
                <c:pt idx="0">
                  <c:v>45671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Bancos!$G$26:$AJ$26</c15:sqref>
                  </c15:fullRef>
                </c:ext>
              </c:extLst>
              <c:f>Bancos!$T$26</c:f>
              <c:numCache>
                <c:formatCode>_("$"* #,##0_);_("$"* \(#,##0\);_("$"* "-"??_);_(@_)</c:formatCode>
                <c:ptCount val="1"/>
                <c:pt idx="0">
                  <c:v>9341472.2000000011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CF8-481B-8901-17925EAEF10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70518928"/>
        <c:axId val="970533072"/>
      </c:barChart>
      <c:dateAx>
        <c:axId val="970518928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70533072"/>
        <c:crosses val="autoZero"/>
        <c:auto val="1"/>
        <c:lblOffset val="100"/>
        <c:baseTimeUnit val="days"/>
      </c:dateAx>
      <c:valAx>
        <c:axId val="97053307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crossAx val="97051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167269300820245"/>
          <c:y val="0.91047952313923475"/>
          <c:w val="0.67045874388236115"/>
          <c:h val="6.60398172822584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SERVICIO DE DEUDA OCTUBRE 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Cobranza!$B$3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2C7-46B6-93A2-E8F048996DF8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2C7-46B6-93A2-E8F048996DF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Cobranza!$C$2:$AJ$2</c15:sqref>
                  </c15:fullRef>
                </c:ext>
              </c:extLst>
              <c:f>(Cobranza!$C$2,Cobranza!$AI$2)</c:f>
              <c:strCache>
                <c:ptCount val="2"/>
                <c:pt idx="0">
                  <c:v>SERVICIO DEDUDA (FIMUBAC)</c:v>
                </c:pt>
                <c:pt idx="1">
                  <c:v>REAL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Cobranza!$C$3:$AJ$3</c15:sqref>
                  </c15:fullRef>
                </c:ext>
              </c:extLst>
              <c:f>(Cobranza!$C$3,Cobranza!$AI$3)</c:f>
              <c:numCache>
                <c:formatCode>_("$"* #,##0.00_);_("$"* \(#,##0.00\);_("$"* "-"??_);_(@_)</c:formatCode>
                <c:ptCount val="2"/>
                <c:pt idx="0">
                  <c:v>0</c:v>
                </c:pt>
                <c:pt idx="1">
                  <c:v>1.2222908100000001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2C7-46B6-93A2-E8F048996DF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95953816"/>
        <c:axId val="595954144"/>
      </c:barChart>
      <c:catAx>
        <c:axId val="5959538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95954144"/>
        <c:crosses val="autoZero"/>
        <c:auto val="1"/>
        <c:lblAlgn val="ctr"/>
        <c:lblOffset val="100"/>
        <c:noMultiLvlLbl val="0"/>
      </c:catAx>
      <c:valAx>
        <c:axId val="59595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95953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MX" b="1">
                <a:solidFill>
                  <a:sysClr val="windowText" lastClr="000000"/>
                </a:solidFill>
              </a:rPr>
              <a:t>COBRANZA</a:t>
            </a:r>
            <a:r>
              <a:rPr lang="es-MX" b="1" baseline="0">
                <a:solidFill>
                  <a:sysClr val="windowText" lastClr="000000"/>
                </a:solidFill>
              </a:rPr>
              <a:t> REAL VS LISTADO OCTUBRE 2022</a:t>
            </a:r>
            <a:endParaRPr lang="es-MX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15"/>
          <c:order val="15"/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2C7-485F-AE06-29A310DF3AF6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2C7-485F-AE06-29A310DF3AF6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2C7-485F-AE06-29A310DF3AF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Cobranza!$AL$2:$AO$2</c:f>
              <c:strCache>
                <c:ptCount val="4"/>
                <c:pt idx="0">
                  <c:v>LISTADO</c:v>
                </c:pt>
                <c:pt idx="1">
                  <c:v>REAL</c:v>
                </c:pt>
                <c:pt idx="2">
                  <c:v>EFECTIVIDAD</c:v>
                </c:pt>
                <c:pt idx="3">
                  <c:v>POR COBRAR</c:v>
                </c:pt>
              </c:strCache>
            </c:strRef>
          </c:cat>
          <c:val>
            <c:numRef>
              <c:f>Cobranza!$AL$25:$AO$25</c:f>
              <c:numCache>
                <c:formatCode>_("$"* #,##0.00_);_("$"* \(#,##0.00\);_("$"* "-"??_);_(@_)</c:formatCode>
                <c:ptCount val="4"/>
                <c:pt idx="0">
                  <c:v>9.5713909799999985</c:v>
                </c:pt>
                <c:pt idx="1">
                  <c:v>1.2222908099999998</c:v>
                </c:pt>
                <c:pt idx="2" formatCode="0.00%">
                  <c:v>0.12770252647228084</c:v>
                </c:pt>
                <c:pt idx="3">
                  <c:v>8.3491001699999998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2C7-485F-AE06-29A310DF3AF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52010688"/>
        <c:axId val="65200708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Cobranza!$AL$2:$AO$2</c15:sqref>
                        </c15:formulaRef>
                      </c:ext>
                    </c:extLst>
                    <c:strCache>
                      <c:ptCount val="4"/>
                      <c:pt idx="0">
                        <c:v>LISTADO</c:v>
                      </c:pt>
                      <c:pt idx="1">
                        <c:v>REAL</c:v>
                      </c:pt>
                      <c:pt idx="2">
                        <c:v>EFECTIVIDAD</c:v>
                      </c:pt>
                      <c:pt idx="3">
                        <c:v>POR COBRAR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Cobranza!$AL$3:$AO$3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22C7-485F-AE06-29A310DF3AF6}"/>
                  </c:ext>
                </c:extLst>
              </c15:ser>
            </c15:filteredBarSeries>
            <c15:filteredBarSeries>
              <c15:ser>
                <c:idx val="1"/>
                <c:order val="1"/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Cobranza!$AL$2:$AO$2</c15:sqref>
                        </c15:formulaRef>
                      </c:ext>
                    </c:extLst>
                    <c:strCache>
                      <c:ptCount val="4"/>
                      <c:pt idx="0">
                        <c:v>LISTADO</c:v>
                      </c:pt>
                      <c:pt idx="1">
                        <c:v>REAL</c:v>
                      </c:pt>
                      <c:pt idx="2">
                        <c:v>EFECTIVIDAD</c:v>
                      </c:pt>
                      <c:pt idx="3">
                        <c:v>POR COBRAR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Cobranza!$AL$4:$AO$4</c15:sqref>
                        </c15:formulaRef>
                      </c:ext>
                    </c:extLst>
                    <c:numCache>
                      <c:formatCode>#,##0.00</c:formatCode>
                      <c:ptCount val="4"/>
                      <c:pt idx="0">
                        <c:v>1.3215296000000001</c:v>
                      </c:pt>
                      <c:pt idx="1">
                        <c:v>0.63487762999999997</c:v>
                      </c:pt>
                      <c:pt idx="3">
                        <c:v>0.68665197000000011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22C7-485F-AE06-29A310DF3AF6}"/>
                  </c:ext>
                </c:extLst>
              </c15:ser>
            </c15:filteredBarSeries>
            <c15:filteredBarSeries>
              <c15:ser>
                <c:idx val="2"/>
                <c:order val="2"/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Cobranza!$AL$2:$AO$2</c15:sqref>
                        </c15:formulaRef>
                      </c:ext>
                    </c:extLst>
                    <c:strCache>
                      <c:ptCount val="4"/>
                      <c:pt idx="0">
                        <c:v>LISTADO</c:v>
                      </c:pt>
                      <c:pt idx="1">
                        <c:v>REAL</c:v>
                      </c:pt>
                      <c:pt idx="2">
                        <c:v>EFECTIVIDAD</c:v>
                      </c:pt>
                      <c:pt idx="3">
                        <c:v>POR COBRAR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Cobranza!$AL$5:$AO$5</c15:sqref>
                        </c15:formulaRef>
                      </c:ext>
                    </c:extLst>
                    <c:numCache>
                      <c:formatCode>#,##0.00</c:formatCode>
                      <c:ptCount val="4"/>
                      <c:pt idx="0">
                        <c:v>0.23500371</c:v>
                      </c:pt>
                      <c:pt idx="1">
                        <c:v>0</c:v>
                      </c:pt>
                      <c:pt idx="3">
                        <c:v>0.23500371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22C7-485F-AE06-29A310DF3AF6}"/>
                  </c:ext>
                </c:extLst>
              </c15:ser>
            </c15:filteredBarSeries>
            <c15:filteredBarSeries>
              <c15:ser>
                <c:idx val="3"/>
                <c:order val="3"/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Cobranza!$AL$2:$AO$2</c15:sqref>
                        </c15:formulaRef>
                      </c:ext>
                    </c:extLst>
                    <c:strCache>
                      <c:ptCount val="4"/>
                      <c:pt idx="0">
                        <c:v>LISTADO</c:v>
                      </c:pt>
                      <c:pt idx="1">
                        <c:v>REAL</c:v>
                      </c:pt>
                      <c:pt idx="2">
                        <c:v>EFECTIVIDAD</c:v>
                      </c:pt>
                      <c:pt idx="3">
                        <c:v>POR COBRAR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Cobranza!$AL$6:$AO$6</c15:sqref>
                        </c15:formulaRef>
                      </c:ext>
                    </c:extLst>
                    <c:numCache>
                      <c:formatCode>#,##0.00</c:formatCode>
                      <c:ptCount val="4"/>
                      <c:pt idx="0">
                        <c:v>0.81513901</c:v>
                      </c:pt>
                      <c:pt idx="1">
                        <c:v>0</c:v>
                      </c:pt>
                      <c:pt idx="3">
                        <c:v>0.81513901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22C7-485F-AE06-29A310DF3AF6}"/>
                  </c:ext>
                </c:extLst>
              </c15:ser>
            </c15:filteredBarSeries>
            <c15:filteredBarSeries>
              <c15:ser>
                <c:idx val="4"/>
                <c:order val="4"/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Cobranza!$AL$2:$AO$2</c15:sqref>
                        </c15:formulaRef>
                      </c:ext>
                    </c:extLst>
                    <c:strCache>
                      <c:ptCount val="4"/>
                      <c:pt idx="0">
                        <c:v>LISTADO</c:v>
                      </c:pt>
                      <c:pt idx="1">
                        <c:v>REAL</c:v>
                      </c:pt>
                      <c:pt idx="2">
                        <c:v>EFECTIVIDAD</c:v>
                      </c:pt>
                      <c:pt idx="3">
                        <c:v>POR COBRAR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Cobranza!$AL$7:$AO$7</c15:sqref>
                        </c15:formulaRef>
                      </c:ext>
                    </c:extLst>
                    <c:numCache>
                      <c:formatCode>#,##0.00</c:formatCode>
                      <c:ptCount val="4"/>
                      <c:pt idx="0">
                        <c:v>2.2794777100000001</c:v>
                      </c:pt>
                      <c:pt idx="1">
                        <c:v>0</c:v>
                      </c:pt>
                      <c:pt idx="3">
                        <c:v>2.2794777100000001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22C7-485F-AE06-29A310DF3AF6}"/>
                  </c:ext>
                </c:extLst>
              </c15:ser>
            </c15:filteredBarSeries>
            <c15:filteredBarSeries>
              <c15:ser>
                <c:idx val="5"/>
                <c:order val="5"/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Cobranza!$AL$2:$AO$2</c15:sqref>
                        </c15:formulaRef>
                      </c:ext>
                    </c:extLst>
                    <c:strCache>
                      <c:ptCount val="4"/>
                      <c:pt idx="0">
                        <c:v>LISTADO</c:v>
                      </c:pt>
                      <c:pt idx="1">
                        <c:v>REAL</c:v>
                      </c:pt>
                      <c:pt idx="2">
                        <c:v>EFECTIVIDAD</c:v>
                      </c:pt>
                      <c:pt idx="3">
                        <c:v>POR COBRAR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Cobranza!$AL$8:$AO$8</c15:sqref>
                        </c15:formulaRef>
                      </c:ext>
                    </c:extLst>
                    <c:numCache>
                      <c:formatCode>#,##0.00</c:formatCode>
                      <c:ptCount val="4"/>
                      <c:pt idx="0">
                        <c:v>0.69103022000000003</c:v>
                      </c:pt>
                      <c:pt idx="1">
                        <c:v>0</c:v>
                      </c:pt>
                      <c:pt idx="3">
                        <c:v>0.69103022000000003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22C7-485F-AE06-29A310DF3AF6}"/>
                  </c:ext>
                </c:extLst>
              </c15:ser>
            </c15:filteredBarSeries>
            <c15:filteredBarSeries>
              <c15:ser>
                <c:idx val="6"/>
                <c:order val="6"/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Cobranza!$AL$2:$AO$2</c15:sqref>
                        </c15:formulaRef>
                      </c:ext>
                    </c:extLst>
                    <c:strCache>
                      <c:ptCount val="4"/>
                      <c:pt idx="0">
                        <c:v>LISTADO</c:v>
                      </c:pt>
                      <c:pt idx="1">
                        <c:v>REAL</c:v>
                      </c:pt>
                      <c:pt idx="2">
                        <c:v>EFECTIVIDAD</c:v>
                      </c:pt>
                      <c:pt idx="3">
                        <c:v>POR COBRAR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Cobranza!$AL$9:$AO$9</c15:sqref>
                        </c15:formulaRef>
                      </c:ext>
                    </c:extLst>
                    <c:numCache>
                      <c:formatCode>#,##0.00</c:formatCode>
                      <c:ptCount val="4"/>
                      <c:pt idx="0">
                        <c:v>0</c:v>
                      </c:pt>
                      <c:pt idx="1">
                        <c:v>0</c:v>
                      </c:pt>
                      <c:pt idx="3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22C7-485F-AE06-29A310DF3AF6}"/>
                  </c:ext>
                </c:extLst>
              </c15:ser>
            </c15:filteredBarSeries>
            <c15:filteredBarSeries>
              <c15:ser>
                <c:idx val="7"/>
                <c:order val="7"/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Cobranza!$AL$2:$AO$2</c15:sqref>
                        </c15:formulaRef>
                      </c:ext>
                    </c:extLst>
                    <c:strCache>
                      <c:ptCount val="4"/>
                      <c:pt idx="0">
                        <c:v>LISTADO</c:v>
                      </c:pt>
                      <c:pt idx="1">
                        <c:v>REAL</c:v>
                      </c:pt>
                      <c:pt idx="2">
                        <c:v>EFECTIVIDAD</c:v>
                      </c:pt>
                      <c:pt idx="3">
                        <c:v>POR COBRAR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Cobranza!$AL$10:$AO$10</c15:sqref>
                        </c15:formulaRef>
                      </c:ext>
                    </c:extLst>
                    <c:numCache>
                      <c:formatCode>#,##0.00</c:formatCode>
                      <c:ptCount val="4"/>
                      <c:pt idx="0">
                        <c:v>0</c:v>
                      </c:pt>
                      <c:pt idx="1">
                        <c:v>0</c:v>
                      </c:pt>
                      <c:pt idx="3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22C7-485F-AE06-29A310DF3AF6}"/>
                  </c:ext>
                </c:extLst>
              </c15:ser>
            </c15:filteredBarSeries>
            <c15:filteredBarSeries>
              <c15:ser>
                <c:idx val="8"/>
                <c:order val="8"/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Cobranza!$AL$2:$AO$2</c15:sqref>
                        </c15:formulaRef>
                      </c:ext>
                    </c:extLst>
                    <c:strCache>
                      <c:ptCount val="4"/>
                      <c:pt idx="0">
                        <c:v>LISTADO</c:v>
                      </c:pt>
                      <c:pt idx="1">
                        <c:v>REAL</c:v>
                      </c:pt>
                      <c:pt idx="2">
                        <c:v>EFECTIVIDAD</c:v>
                      </c:pt>
                      <c:pt idx="3">
                        <c:v>POR COBRAR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Cobranza!$AL$11:$AO$11</c15:sqref>
                        </c15:formulaRef>
                      </c:ext>
                    </c:extLst>
                    <c:numCache>
                      <c:formatCode>#,##0.00</c:formatCode>
                      <c:ptCount val="4"/>
                      <c:pt idx="0">
                        <c:v>0</c:v>
                      </c:pt>
                      <c:pt idx="1">
                        <c:v>0</c:v>
                      </c:pt>
                      <c:pt idx="3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22C7-485F-AE06-29A310DF3AF6}"/>
                  </c:ext>
                </c:extLst>
              </c15:ser>
            </c15:filteredBarSeries>
            <c15:filteredBarSeries>
              <c15:ser>
                <c:idx val="9"/>
                <c:order val="9"/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Cobranza!$AL$2:$AO$2</c15:sqref>
                        </c15:formulaRef>
                      </c:ext>
                    </c:extLst>
                    <c:strCache>
                      <c:ptCount val="4"/>
                      <c:pt idx="0">
                        <c:v>LISTADO</c:v>
                      </c:pt>
                      <c:pt idx="1">
                        <c:v>REAL</c:v>
                      </c:pt>
                      <c:pt idx="2">
                        <c:v>EFECTIVIDAD</c:v>
                      </c:pt>
                      <c:pt idx="3">
                        <c:v>POR COBRAR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Cobranza!$AL$12:$AO$12</c15:sqref>
                        </c15:formulaRef>
                      </c:ext>
                    </c:extLst>
                    <c:numCache>
                      <c:formatCode>#,##0.00</c:formatCode>
                      <c:ptCount val="4"/>
                      <c:pt idx="0">
                        <c:v>1.1507963000000001</c:v>
                      </c:pt>
                      <c:pt idx="1">
                        <c:v>0</c:v>
                      </c:pt>
                      <c:pt idx="3">
                        <c:v>1.1507963000000001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22C7-485F-AE06-29A310DF3AF6}"/>
                  </c:ext>
                </c:extLst>
              </c15:ser>
            </c15:filteredBarSeries>
            <c15:filteredBarSeries>
              <c15:ser>
                <c:idx val="10"/>
                <c:order val="10"/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Cobranza!$AL$2:$AO$2</c15:sqref>
                        </c15:formulaRef>
                      </c:ext>
                    </c:extLst>
                    <c:strCache>
                      <c:ptCount val="4"/>
                      <c:pt idx="0">
                        <c:v>LISTADO</c:v>
                      </c:pt>
                      <c:pt idx="1">
                        <c:v>REAL</c:v>
                      </c:pt>
                      <c:pt idx="2">
                        <c:v>EFECTIVIDAD</c:v>
                      </c:pt>
                      <c:pt idx="3">
                        <c:v>POR COBRAR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Cobranza!$AL$13:$AO$13</c15:sqref>
                        </c15:formulaRef>
                      </c:ext>
                    </c:extLst>
                    <c:numCache>
                      <c:formatCode>#,##0.00</c:formatCode>
                      <c:ptCount val="4"/>
                      <c:pt idx="0">
                        <c:v>0.11251474</c:v>
                      </c:pt>
                      <c:pt idx="1">
                        <c:v>0</c:v>
                      </c:pt>
                      <c:pt idx="3">
                        <c:v>0.11251474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22C7-485F-AE06-29A310DF3AF6}"/>
                  </c:ext>
                </c:extLst>
              </c15:ser>
            </c15:filteredBarSeries>
            <c15:filteredBarSeries>
              <c15:ser>
                <c:idx val="11"/>
                <c:order val="11"/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Cobranza!$AL$2:$AO$2</c15:sqref>
                        </c15:formulaRef>
                      </c:ext>
                    </c:extLst>
                    <c:strCache>
                      <c:ptCount val="4"/>
                      <c:pt idx="0">
                        <c:v>LISTADO</c:v>
                      </c:pt>
                      <c:pt idx="1">
                        <c:v>REAL</c:v>
                      </c:pt>
                      <c:pt idx="2">
                        <c:v>EFECTIVIDAD</c:v>
                      </c:pt>
                      <c:pt idx="3">
                        <c:v>POR COBRAR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Cobranza!$AL$14:$AO$14</c15:sqref>
                        </c15:formulaRef>
                      </c:ext>
                    </c:extLst>
                    <c:numCache>
                      <c:formatCode>#,##0.00</c:formatCode>
                      <c:ptCount val="4"/>
                      <c:pt idx="0">
                        <c:v>0.39010212999999999</c:v>
                      </c:pt>
                      <c:pt idx="1">
                        <c:v>0</c:v>
                      </c:pt>
                      <c:pt idx="3">
                        <c:v>0.39010212999999999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22C7-485F-AE06-29A310DF3AF6}"/>
                  </c:ext>
                </c:extLst>
              </c15:ser>
            </c15:filteredBarSeries>
            <c15:filteredBarSeries>
              <c15:ser>
                <c:idx val="12"/>
                <c:order val="12"/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Cobranza!$AL$2:$AO$2</c15:sqref>
                        </c15:formulaRef>
                      </c:ext>
                    </c:extLst>
                    <c:strCache>
                      <c:ptCount val="4"/>
                      <c:pt idx="0">
                        <c:v>LISTADO</c:v>
                      </c:pt>
                      <c:pt idx="1">
                        <c:v>REAL</c:v>
                      </c:pt>
                      <c:pt idx="2">
                        <c:v>EFECTIVIDAD</c:v>
                      </c:pt>
                      <c:pt idx="3">
                        <c:v>POR COBRAR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Cobranza!$AL$15:$AO$15</c15:sqref>
                        </c15:formulaRef>
                      </c:ext>
                    </c:extLst>
                    <c:numCache>
                      <c:formatCode>#,##0.00</c:formatCode>
                      <c:ptCount val="4"/>
                      <c:pt idx="0">
                        <c:v>0</c:v>
                      </c:pt>
                      <c:pt idx="1">
                        <c:v>0</c:v>
                      </c:pt>
                      <c:pt idx="3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22C7-485F-AE06-29A310DF3AF6}"/>
                  </c:ext>
                </c:extLst>
              </c15:ser>
            </c15:filteredBarSeries>
            <c15:filteredBarSeries>
              <c15:ser>
                <c:idx val="13"/>
                <c:order val="13"/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Cobranza!$AL$2:$AO$2</c15:sqref>
                        </c15:formulaRef>
                      </c:ext>
                    </c:extLst>
                    <c:strCache>
                      <c:ptCount val="4"/>
                      <c:pt idx="0">
                        <c:v>LISTADO</c:v>
                      </c:pt>
                      <c:pt idx="1">
                        <c:v>REAL</c:v>
                      </c:pt>
                      <c:pt idx="2">
                        <c:v>EFECTIVIDAD</c:v>
                      </c:pt>
                      <c:pt idx="3">
                        <c:v>POR COBRAR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Cobranza!$AL$16:$AO$16</c15:sqref>
                        </c15:formulaRef>
                      </c:ext>
                    </c:extLst>
                    <c:numCache>
                      <c:formatCode>#,##0.00</c:formatCode>
                      <c:ptCount val="4"/>
                      <c:pt idx="0">
                        <c:v>1.2505571899999999</c:v>
                      </c:pt>
                      <c:pt idx="1">
                        <c:v>0.42847640999999997</c:v>
                      </c:pt>
                      <c:pt idx="3">
                        <c:v>0.82208077999999984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22C7-485F-AE06-29A310DF3AF6}"/>
                  </c:ext>
                </c:extLst>
              </c15:ser>
            </c15:filteredBarSeries>
            <c15:filteredBarSeries>
              <c15:ser>
                <c:idx val="14"/>
                <c:order val="14"/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Cobranza!$AL$2:$AO$2</c15:sqref>
                        </c15:formulaRef>
                      </c:ext>
                    </c:extLst>
                    <c:strCache>
                      <c:ptCount val="4"/>
                      <c:pt idx="0">
                        <c:v>LISTADO</c:v>
                      </c:pt>
                      <c:pt idx="1">
                        <c:v>REAL</c:v>
                      </c:pt>
                      <c:pt idx="2">
                        <c:v>EFECTIVIDAD</c:v>
                      </c:pt>
                      <c:pt idx="3">
                        <c:v>POR COBRAR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Cobranza!$AL$24:$AO$24</c15:sqref>
                        </c15:formulaRef>
                      </c:ext>
                    </c:extLst>
                    <c:numCache>
                      <c:formatCode>#,##0.00</c:formatCode>
                      <c:ptCount val="4"/>
                      <c:pt idx="0">
                        <c:v>0</c:v>
                      </c:pt>
                      <c:pt idx="1">
                        <c:v>0</c:v>
                      </c:pt>
                      <c:pt idx="3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22C7-485F-AE06-29A310DF3AF6}"/>
                  </c:ext>
                </c:extLst>
              </c15:ser>
            </c15:filteredBarSeries>
          </c:ext>
        </c:extLst>
      </c:barChart>
      <c:catAx>
        <c:axId val="65201068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52007080"/>
        <c:crosses val="autoZero"/>
        <c:auto val="1"/>
        <c:lblAlgn val="ctr"/>
        <c:lblOffset val="100"/>
        <c:noMultiLvlLbl val="0"/>
      </c:catAx>
      <c:valAx>
        <c:axId val="65200708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crossAx val="652010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9783031132712554E-2"/>
          <c:y val="0.88580311372192166"/>
          <c:w val="0.95941565869322543"/>
          <c:h val="9.38983431913571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MX" sz="1200">
                <a:solidFill>
                  <a:sysClr val="windowText" lastClr="000000"/>
                </a:solidFill>
              </a:rPr>
              <a:t>COBRANZA REAL VS LISTADO POR DEPENDENCIA</a:t>
            </a:r>
            <a:r>
              <a:rPr lang="es-MX" sz="1200" baseline="0">
                <a:solidFill>
                  <a:sysClr val="windowText" lastClr="000000"/>
                </a:solidFill>
              </a:rPr>
              <a:t> OCTUBRE</a:t>
            </a:r>
            <a:r>
              <a:rPr lang="es-MX" sz="1200">
                <a:solidFill>
                  <a:sysClr val="windowText" lastClr="000000"/>
                </a:solidFill>
              </a:rPr>
              <a:t> 2022</a:t>
            </a:r>
          </a:p>
        </c:rich>
      </c:tx>
      <c:layout>
        <c:manualLayout>
          <c:xMode val="edge"/>
          <c:yMode val="edge"/>
          <c:x val="0.51315519849716507"/>
          <c:y val="8.4387072644716288E-3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Cobranza!$B$4:$B$24</c15:sqref>
                  </c15:fullRef>
                </c:ext>
              </c:extLst>
              <c:f>(Cobranza!$B$4:$B$20,Cobranza!$B$23:$B$24)</c:f>
              <c:strCache>
                <c:ptCount val="19"/>
                <c:pt idx="0">
                  <c:v>SECCION 5</c:v>
                </c:pt>
                <c:pt idx="1">
                  <c:v>SECCION 35</c:v>
                </c:pt>
                <c:pt idx="2">
                  <c:v>SECCION 21</c:v>
                </c:pt>
                <c:pt idx="3">
                  <c:v>SECCION 38</c:v>
                </c:pt>
                <c:pt idx="4">
                  <c:v>SECTOR SALUD NUEVO LEÓN</c:v>
                </c:pt>
                <c:pt idx="5">
                  <c:v>SECTOR SALUD COAHUILA</c:v>
                </c:pt>
                <c:pt idx="6">
                  <c:v>SECCION 50</c:v>
                </c:pt>
                <c:pt idx="7">
                  <c:v>AYUNTAMIENTO CENTRO TABASCO</c:v>
                </c:pt>
                <c:pt idx="8">
                  <c:v>SEDUZAC ZACATECAS</c:v>
                </c:pt>
                <c:pt idx="9">
                  <c:v>GOBIERNO DE TABASCO</c:v>
                </c:pt>
                <c:pt idx="10">
                  <c:v>SECTOR SALUD DURANGO</c:v>
                </c:pt>
                <c:pt idx="11">
                  <c:v>IEA-AGUASCALIENTES</c:v>
                </c:pt>
                <c:pt idx="12">
                  <c:v>BAJA CALIFORNIA MAGISTERIO</c:v>
                </c:pt>
                <c:pt idx="13">
                  <c:v>BAJA CALIFORNIA GOBIERNO</c:v>
                </c:pt>
                <c:pt idx="14">
                  <c:v>BAJA CALIFORNIA CONGRESO</c:v>
                </c:pt>
                <c:pt idx="15">
                  <c:v>TELESECUNDARIAS</c:v>
                </c:pt>
                <c:pt idx="16">
                  <c:v>ISTECALI</c:v>
                </c:pt>
                <c:pt idx="17">
                  <c:v>LIQUIDACIÓN DE CRÉDITO</c:v>
                </c:pt>
                <c:pt idx="18">
                  <c:v>INGRESOS BIM DOMICILIADO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Cobranza!$AI$4:$AI$24</c15:sqref>
                  </c15:fullRef>
                </c:ext>
              </c:extLst>
              <c:f>(Cobranza!$AI$4:$AI$20,Cobranza!$AI$23:$AI$24)</c:f>
              <c:numCache>
                <c:formatCode>#,##0.00</c:formatCode>
                <c:ptCount val="19"/>
                <c:pt idx="0">
                  <c:v>0.63487762999999997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0.42847640999999997</c:v>
                </c:pt>
                <c:pt idx="13">
                  <c:v>0</c:v>
                </c:pt>
                <c:pt idx="14">
                  <c:v>0.11081608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C3-41CB-A009-36452AB9C99C}"/>
            </c:ext>
          </c:extLst>
        </c:ser>
        <c:ser>
          <c:idx val="1"/>
          <c:order val="1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Cobranza!$B$4:$B$24</c15:sqref>
                  </c15:fullRef>
                </c:ext>
              </c:extLst>
              <c:f>(Cobranza!$B$4:$B$20,Cobranza!$B$23:$B$24)</c:f>
              <c:strCache>
                <c:ptCount val="19"/>
                <c:pt idx="0">
                  <c:v>SECCION 5</c:v>
                </c:pt>
                <c:pt idx="1">
                  <c:v>SECCION 35</c:v>
                </c:pt>
                <c:pt idx="2">
                  <c:v>SECCION 21</c:v>
                </c:pt>
                <c:pt idx="3">
                  <c:v>SECCION 38</c:v>
                </c:pt>
                <c:pt idx="4">
                  <c:v>SECTOR SALUD NUEVO LEÓN</c:v>
                </c:pt>
                <c:pt idx="5">
                  <c:v>SECTOR SALUD COAHUILA</c:v>
                </c:pt>
                <c:pt idx="6">
                  <c:v>SECCION 50</c:v>
                </c:pt>
                <c:pt idx="7">
                  <c:v>AYUNTAMIENTO CENTRO TABASCO</c:v>
                </c:pt>
                <c:pt idx="8">
                  <c:v>SEDUZAC ZACATECAS</c:v>
                </c:pt>
                <c:pt idx="9">
                  <c:v>GOBIERNO DE TABASCO</c:v>
                </c:pt>
                <c:pt idx="10">
                  <c:v>SECTOR SALUD DURANGO</c:v>
                </c:pt>
                <c:pt idx="11">
                  <c:v>IEA-AGUASCALIENTES</c:v>
                </c:pt>
                <c:pt idx="12">
                  <c:v>BAJA CALIFORNIA MAGISTERIO</c:v>
                </c:pt>
                <c:pt idx="13">
                  <c:v>BAJA CALIFORNIA GOBIERNO</c:v>
                </c:pt>
                <c:pt idx="14">
                  <c:v>BAJA CALIFORNIA CONGRESO</c:v>
                </c:pt>
                <c:pt idx="15">
                  <c:v>TELESECUNDARIAS</c:v>
                </c:pt>
                <c:pt idx="16">
                  <c:v>ISTECALI</c:v>
                </c:pt>
                <c:pt idx="17">
                  <c:v>LIQUIDACIÓN DE CRÉDITO</c:v>
                </c:pt>
                <c:pt idx="18">
                  <c:v>INGRESOS BIM DOMICILIADO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Cobranza!$AJ$4:$AJ$24</c15:sqref>
                  </c15:fullRef>
                </c:ext>
              </c:extLst>
              <c:f>(Cobranza!$AJ$4:$AJ$20,Cobranza!$AJ$23:$AJ$24)</c:f>
              <c:numCache>
                <c:formatCode>#,##0.00</c:formatCode>
                <c:ptCount val="19"/>
                <c:pt idx="0">
                  <c:v>1.3215296000000001</c:v>
                </c:pt>
                <c:pt idx="1">
                  <c:v>0.23500371</c:v>
                </c:pt>
                <c:pt idx="2">
                  <c:v>0.81513901</c:v>
                </c:pt>
                <c:pt idx="3">
                  <c:v>2.2794777100000001</c:v>
                </c:pt>
                <c:pt idx="4">
                  <c:v>0.69103022000000003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1.1507963000000001</c:v>
                </c:pt>
                <c:pt idx="9">
                  <c:v>0.11251474</c:v>
                </c:pt>
                <c:pt idx="10">
                  <c:v>0.39010212999999999</c:v>
                </c:pt>
                <c:pt idx="11">
                  <c:v>0</c:v>
                </c:pt>
                <c:pt idx="12">
                  <c:v>1.2505571899999999</c:v>
                </c:pt>
                <c:pt idx="13">
                  <c:v>2.3403E-2</c:v>
                </c:pt>
                <c:pt idx="14">
                  <c:v>0.23842176000000001</c:v>
                </c:pt>
                <c:pt idx="15">
                  <c:v>7.8267219999999998E-2</c:v>
                </c:pt>
                <c:pt idx="16">
                  <c:v>0.31844145000000001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C3-41CB-A009-36452AB9C99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94436368"/>
        <c:axId val="594426856"/>
      </c:barChart>
      <c:catAx>
        <c:axId val="594436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94426856"/>
        <c:crosses val="autoZero"/>
        <c:auto val="1"/>
        <c:lblAlgn val="ctr"/>
        <c:lblOffset val="100"/>
        <c:noMultiLvlLbl val="0"/>
      </c:catAx>
      <c:valAx>
        <c:axId val="594426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94436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MX" b="1">
                <a:solidFill>
                  <a:sysClr val="windowText" lastClr="000000"/>
                </a:solidFill>
              </a:rPr>
              <a:t>BANCOS</a:t>
            </a:r>
            <a:r>
              <a:rPr lang="es-MX" b="1" baseline="0">
                <a:solidFill>
                  <a:sysClr val="windowText" lastClr="000000"/>
                </a:solidFill>
              </a:rPr>
              <a:t> PLAN IP Y WS</a:t>
            </a:r>
            <a:endParaRPr lang="es-MX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Bancos!$F$24</c:f>
              <c:strCache>
                <c:ptCount val="1"/>
                <c:pt idx="0">
                  <c:v>DISPONIBLE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Bancos!$G$23:$AJ$23</c15:sqref>
                  </c15:fullRef>
                </c:ext>
              </c:extLst>
              <c:f>Bancos!$W$23</c:f>
              <c:numCache>
                <c:formatCode>d\-mmm\-yy</c:formatCode>
                <c:ptCount val="1"/>
                <c:pt idx="0">
                  <c:v>45674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Bancos!$G$24:$AJ$24</c15:sqref>
                  </c15:fullRef>
                </c:ext>
              </c:extLst>
              <c:f>Bancos!$W$24</c:f>
              <c:numCache>
                <c:formatCode>_("$"* #,##0_);_("$"* \(#,##0\);_("$"* "-"??_);_(@_)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Bancos!$X$24</c15:sqref>
                  <c15:invertIfNegative val="0"/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0-1940-47BC-8A7E-05717FA9DAA0}"/>
            </c:ext>
          </c:extLst>
        </c:ser>
        <c:ser>
          <c:idx val="1"/>
          <c:order val="1"/>
          <c:tx>
            <c:strRef>
              <c:f>Bancos!$F$25</c:f>
              <c:strCache>
                <c:ptCount val="1"/>
                <c:pt idx="0">
                  <c:v>BIM FIDEICOMISO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Bancos!$G$23:$AJ$23</c15:sqref>
                  </c15:fullRef>
                </c:ext>
              </c:extLst>
              <c:f>Bancos!$W$23</c:f>
              <c:numCache>
                <c:formatCode>d\-mmm\-yy</c:formatCode>
                <c:ptCount val="1"/>
                <c:pt idx="0">
                  <c:v>45674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Bancos!$G$25:$AJ$25</c15:sqref>
                  </c15:fullRef>
                </c:ext>
              </c:extLst>
              <c:f>Bancos!$W$25</c:f>
              <c:numCache>
                <c:formatCode>_("$"* #,##0_);_("$"* \(#,##0\);_("$"* "-"??_);_(@_)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40-47BC-8A7E-05717FA9DAA0}"/>
            </c:ext>
          </c:extLst>
        </c:ser>
        <c:ser>
          <c:idx val="2"/>
          <c:order val="2"/>
          <c:tx>
            <c:strRef>
              <c:f>Bancos!$F$26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Bancos!$G$23:$AJ$23</c15:sqref>
                  </c15:fullRef>
                </c:ext>
              </c:extLst>
              <c:f>Bancos!$W$23</c:f>
              <c:numCache>
                <c:formatCode>d\-mmm\-yy</c:formatCode>
                <c:ptCount val="1"/>
                <c:pt idx="0">
                  <c:v>45674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Bancos!$G$26:$AJ$26</c15:sqref>
                  </c15:fullRef>
                </c:ext>
              </c:extLst>
              <c:f>Bancos!$W$26</c:f>
              <c:numCache>
                <c:formatCode>_("$"* #,##0_);_("$"* \(#,##0\);_("$"* "-"??_);_(@_)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40-47BC-8A7E-05717FA9DAA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70518928"/>
        <c:axId val="970533072"/>
      </c:barChart>
      <c:dateAx>
        <c:axId val="970518928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70533072"/>
        <c:crosses val="autoZero"/>
        <c:auto val="1"/>
        <c:lblOffset val="100"/>
        <c:baseTimeUnit val="days"/>
      </c:dateAx>
      <c:valAx>
        <c:axId val="97053307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crossAx val="97051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167269300820245"/>
          <c:y val="0.91047952313923475"/>
          <c:w val="0.67045874388236115"/>
          <c:h val="6.60398172822584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SERVICIO DE DEUDA ENERO 2024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Cobranza!$B$3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035-4054-8341-83E6A4923837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035-4054-8341-83E6A49238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Cobranza!$C$2:$AJ$2</c15:sqref>
                  </c15:fullRef>
                </c:ext>
              </c:extLst>
              <c:f>(Cobranza!$C$2,Cobranza!$AI$2)</c:f>
              <c:strCache>
                <c:ptCount val="2"/>
                <c:pt idx="0">
                  <c:v>SERVICIO DEDUDA (FIMUBAC)</c:v>
                </c:pt>
                <c:pt idx="1">
                  <c:v>REAL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Cobranza!$C$3:$AJ$3</c15:sqref>
                  </c15:fullRef>
                </c:ext>
              </c:extLst>
              <c:f>(Cobranza!$C$3,Cobranza!$AI$3)</c:f>
              <c:numCache>
                <c:formatCode>_("$"* #,##0.00_);_("$"* \(#,##0.00\);_("$"* "-"??_);_(@_)</c:formatCode>
                <c:ptCount val="2"/>
                <c:pt idx="0">
                  <c:v>0</c:v>
                </c:pt>
                <c:pt idx="1">
                  <c:v>1.2222908100000001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035-4054-8341-83E6A492383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95953816"/>
        <c:axId val="595954144"/>
      </c:barChart>
      <c:catAx>
        <c:axId val="5959538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95954144"/>
        <c:crosses val="autoZero"/>
        <c:auto val="1"/>
        <c:lblAlgn val="ctr"/>
        <c:lblOffset val="100"/>
        <c:noMultiLvlLbl val="0"/>
      </c:catAx>
      <c:valAx>
        <c:axId val="59595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95953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MX" sz="1400">
                <a:solidFill>
                  <a:sysClr val="windowText" lastClr="000000"/>
                </a:solidFill>
              </a:rPr>
              <a:t>AUDITORIA</a:t>
            </a:r>
            <a:r>
              <a:rPr lang="es-MX" sz="1400" baseline="0">
                <a:solidFill>
                  <a:sysClr val="windowText" lastClr="000000"/>
                </a:solidFill>
              </a:rPr>
              <a:t> </a:t>
            </a:r>
            <a:r>
              <a:rPr lang="es-MX" sz="1400">
                <a:solidFill>
                  <a:sysClr val="windowText" lastClr="000000"/>
                </a:solidFill>
              </a:rPr>
              <a:t>COBRANZA REAL VS LISTADO POR DEPENDENCIA</a:t>
            </a:r>
            <a:endParaRPr lang="es-MX" sz="1400" baseline="0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31048617627483532"/>
          <c:y val="2.4390647842707441E-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4.7683691058911251E-2"/>
          <c:y val="4.7018374024220509E-2"/>
          <c:w val="0.95231630894108876"/>
          <c:h val="0.6024618304210193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Cobranza!$B$4:$B$24</c15:sqref>
                  </c15:fullRef>
                </c:ext>
              </c:extLst>
              <c:f>(Cobranza!$B$4:$B$8,Cobranza!$B$10:$B$22)</c:f>
              <c:strCache>
                <c:ptCount val="18"/>
                <c:pt idx="0">
                  <c:v>SECCION 5</c:v>
                </c:pt>
                <c:pt idx="1">
                  <c:v>SECCION 35</c:v>
                </c:pt>
                <c:pt idx="2">
                  <c:v>SECCION 21</c:v>
                </c:pt>
                <c:pt idx="3">
                  <c:v>SECCION 38</c:v>
                </c:pt>
                <c:pt idx="4">
                  <c:v>SECTOR SALUD NUEVO LEÓN</c:v>
                </c:pt>
                <c:pt idx="5">
                  <c:v>SECCION 50</c:v>
                </c:pt>
                <c:pt idx="6">
                  <c:v>AYUNTAMIENTO CENTRO TABASCO</c:v>
                </c:pt>
                <c:pt idx="7">
                  <c:v>SEDUZAC ZACATECAS</c:v>
                </c:pt>
                <c:pt idx="8">
                  <c:v>GOBIERNO DE TABASCO</c:v>
                </c:pt>
                <c:pt idx="9">
                  <c:v>SECTOR SALUD DURANGO</c:v>
                </c:pt>
                <c:pt idx="10">
                  <c:v>IEA-AGUASCALIENTES</c:v>
                </c:pt>
                <c:pt idx="11">
                  <c:v>BAJA CALIFORNIA MAGISTERIO</c:v>
                </c:pt>
                <c:pt idx="12">
                  <c:v>BAJA CALIFORNIA GOBIERNO</c:v>
                </c:pt>
                <c:pt idx="13">
                  <c:v>BAJA CALIFORNIA CONGRESO</c:v>
                </c:pt>
                <c:pt idx="14">
                  <c:v>TELESECUNDARIAS</c:v>
                </c:pt>
                <c:pt idx="15">
                  <c:v>ISTECALI</c:v>
                </c:pt>
                <c:pt idx="16">
                  <c:v>AYUNTAMIENTO TIJUANA</c:v>
                </c:pt>
                <c:pt idx="17">
                  <c:v>AYUNTAMIENTO MEXICALI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Cobranza!$AI$4:$AI$24</c15:sqref>
                  </c15:fullRef>
                </c:ext>
              </c:extLst>
              <c:f>(Cobranza!$AI$4:$AI$8,Cobranza!$AI$10:$AI$22)</c:f>
              <c:numCache>
                <c:formatCode>#,##0.00</c:formatCode>
                <c:ptCount val="18"/>
                <c:pt idx="0">
                  <c:v>0.63487762999999997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0.42847640999999997</c:v>
                </c:pt>
                <c:pt idx="12">
                  <c:v>0</c:v>
                </c:pt>
                <c:pt idx="13">
                  <c:v>0.11081608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4.8120690000000001E-2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68-454B-BD90-CD8C9BD2D9A0}"/>
            </c:ext>
          </c:extLst>
        </c:ser>
        <c:ser>
          <c:idx val="1"/>
          <c:order val="1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Cobranza!$B$4:$B$24</c15:sqref>
                  </c15:fullRef>
                </c:ext>
              </c:extLst>
              <c:f>(Cobranza!$B$4:$B$8,Cobranza!$B$10:$B$22)</c:f>
              <c:strCache>
                <c:ptCount val="18"/>
                <c:pt idx="0">
                  <c:v>SECCION 5</c:v>
                </c:pt>
                <c:pt idx="1">
                  <c:v>SECCION 35</c:v>
                </c:pt>
                <c:pt idx="2">
                  <c:v>SECCION 21</c:v>
                </c:pt>
                <c:pt idx="3">
                  <c:v>SECCION 38</c:v>
                </c:pt>
                <c:pt idx="4">
                  <c:v>SECTOR SALUD NUEVO LEÓN</c:v>
                </c:pt>
                <c:pt idx="5">
                  <c:v>SECCION 50</c:v>
                </c:pt>
                <c:pt idx="6">
                  <c:v>AYUNTAMIENTO CENTRO TABASCO</c:v>
                </c:pt>
                <c:pt idx="7">
                  <c:v>SEDUZAC ZACATECAS</c:v>
                </c:pt>
                <c:pt idx="8">
                  <c:v>GOBIERNO DE TABASCO</c:v>
                </c:pt>
                <c:pt idx="9">
                  <c:v>SECTOR SALUD DURANGO</c:v>
                </c:pt>
                <c:pt idx="10">
                  <c:v>IEA-AGUASCALIENTES</c:v>
                </c:pt>
                <c:pt idx="11">
                  <c:v>BAJA CALIFORNIA MAGISTERIO</c:v>
                </c:pt>
                <c:pt idx="12">
                  <c:v>BAJA CALIFORNIA GOBIERNO</c:v>
                </c:pt>
                <c:pt idx="13">
                  <c:v>BAJA CALIFORNIA CONGRESO</c:v>
                </c:pt>
                <c:pt idx="14">
                  <c:v>TELESECUNDARIAS</c:v>
                </c:pt>
                <c:pt idx="15">
                  <c:v>ISTECALI</c:v>
                </c:pt>
                <c:pt idx="16">
                  <c:v>AYUNTAMIENTO TIJUANA</c:v>
                </c:pt>
                <c:pt idx="17">
                  <c:v>AYUNTAMIENTO MEXICALI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Cobranza!$AJ$4:$AJ$24</c15:sqref>
                  </c15:fullRef>
                </c:ext>
              </c:extLst>
              <c:f>(Cobranza!$AJ$4:$AJ$8,Cobranza!$AJ$10:$AJ$22)</c:f>
              <c:numCache>
                <c:formatCode>#,##0.00</c:formatCode>
                <c:ptCount val="18"/>
                <c:pt idx="0">
                  <c:v>1.3215296000000001</c:v>
                </c:pt>
                <c:pt idx="1">
                  <c:v>0.23500371</c:v>
                </c:pt>
                <c:pt idx="2">
                  <c:v>0.81513901</c:v>
                </c:pt>
                <c:pt idx="3">
                  <c:v>2.2794777100000001</c:v>
                </c:pt>
                <c:pt idx="4">
                  <c:v>0.69103022000000003</c:v>
                </c:pt>
                <c:pt idx="5">
                  <c:v>0</c:v>
                </c:pt>
                <c:pt idx="6">
                  <c:v>0</c:v>
                </c:pt>
                <c:pt idx="7">
                  <c:v>1.1507963000000001</c:v>
                </c:pt>
                <c:pt idx="8">
                  <c:v>0.11251474</c:v>
                </c:pt>
                <c:pt idx="9">
                  <c:v>0.39010212999999999</c:v>
                </c:pt>
                <c:pt idx="10">
                  <c:v>0</c:v>
                </c:pt>
                <c:pt idx="11">
                  <c:v>1.2505571899999999</c:v>
                </c:pt>
                <c:pt idx="12">
                  <c:v>2.3403E-2</c:v>
                </c:pt>
                <c:pt idx="13">
                  <c:v>0.23842176000000001</c:v>
                </c:pt>
                <c:pt idx="14">
                  <c:v>7.8267219999999998E-2</c:v>
                </c:pt>
                <c:pt idx="15">
                  <c:v>0.31844145000000001</c:v>
                </c:pt>
                <c:pt idx="16">
                  <c:v>0.58807664999999998</c:v>
                </c:pt>
                <c:pt idx="17">
                  <c:v>7.8630289999999992E-2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68-454B-BD90-CD8C9BD2D9A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94436368"/>
        <c:axId val="594426856"/>
      </c:barChart>
      <c:catAx>
        <c:axId val="594436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94426856"/>
        <c:crosses val="autoZero"/>
        <c:auto val="1"/>
        <c:lblAlgn val="ctr"/>
        <c:lblOffset val="100"/>
        <c:noMultiLvlLbl val="0"/>
      </c:catAx>
      <c:valAx>
        <c:axId val="594426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94436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MX" b="1">
                <a:solidFill>
                  <a:sysClr val="windowText" lastClr="000000"/>
                </a:solidFill>
              </a:rPr>
              <a:t>AUDITORIA COBRANZA</a:t>
            </a:r>
            <a:r>
              <a:rPr lang="es-MX" b="1" baseline="0">
                <a:solidFill>
                  <a:sysClr val="windowText" lastClr="000000"/>
                </a:solidFill>
              </a:rPr>
              <a:t> REAL VS ESTIMADO AGOSTO 2024</a:t>
            </a:r>
            <a:endParaRPr lang="es-MX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15"/>
          <c:order val="15"/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959E-4C3D-9E6F-CF2E54D16E91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959E-4C3D-9E6F-CF2E54D16E91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C376-4608-9508-B7DCCA6209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Cobranza!$AL$2:$AO$2</c:f>
              <c:strCache>
                <c:ptCount val="4"/>
                <c:pt idx="0">
                  <c:v>LISTADO</c:v>
                </c:pt>
                <c:pt idx="1">
                  <c:v>REAL</c:v>
                </c:pt>
                <c:pt idx="2">
                  <c:v>EFECTIVIDAD</c:v>
                </c:pt>
                <c:pt idx="3">
                  <c:v>POR COBRAR</c:v>
                </c:pt>
              </c:strCache>
            </c:strRef>
          </c:cat>
          <c:val>
            <c:numRef>
              <c:f>Cobranza!$AL$25:$AO$25</c:f>
              <c:numCache>
                <c:formatCode>_("$"* #,##0.00_);_("$"* \(#,##0.00\);_("$"* "-"??_);_(@_)</c:formatCode>
                <c:ptCount val="4"/>
                <c:pt idx="0">
                  <c:v>9.5713909799999985</c:v>
                </c:pt>
                <c:pt idx="1">
                  <c:v>1.2222908099999998</c:v>
                </c:pt>
                <c:pt idx="2" formatCode="0.00%">
                  <c:v>0.12770252647228084</c:v>
                </c:pt>
                <c:pt idx="3">
                  <c:v>8.3491001699999998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959E-4C3D-9E6F-CF2E54D16E9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52010688"/>
        <c:axId val="65200708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Cobranza!$AL$2:$AO$2</c15:sqref>
                        </c15:formulaRef>
                      </c:ext>
                    </c:extLst>
                    <c:strCache>
                      <c:ptCount val="4"/>
                      <c:pt idx="0">
                        <c:v>LISTADO</c:v>
                      </c:pt>
                      <c:pt idx="1">
                        <c:v>REAL</c:v>
                      </c:pt>
                      <c:pt idx="2">
                        <c:v>EFECTIVIDAD</c:v>
                      </c:pt>
                      <c:pt idx="3">
                        <c:v>POR COBRAR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Cobranza!$AL$3:$AO$3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959E-4C3D-9E6F-CF2E54D16E91}"/>
                  </c:ext>
                </c:extLst>
              </c15:ser>
            </c15:filteredBarSeries>
            <c15:filteredBarSeries>
              <c15:ser>
                <c:idx val="1"/>
                <c:order val="1"/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Cobranza!$AL$2:$AO$2</c15:sqref>
                        </c15:formulaRef>
                      </c:ext>
                    </c:extLst>
                    <c:strCache>
                      <c:ptCount val="4"/>
                      <c:pt idx="0">
                        <c:v>LISTADO</c:v>
                      </c:pt>
                      <c:pt idx="1">
                        <c:v>REAL</c:v>
                      </c:pt>
                      <c:pt idx="2">
                        <c:v>EFECTIVIDAD</c:v>
                      </c:pt>
                      <c:pt idx="3">
                        <c:v>POR COBRAR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Cobranza!$AL$4:$AO$4</c15:sqref>
                        </c15:formulaRef>
                      </c:ext>
                    </c:extLst>
                    <c:numCache>
                      <c:formatCode>#,##0.00</c:formatCode>
                      <c:ptCount val="4"/>
                      <c:pt idx="0">
                        <c:v>1.3215296000000001</c:v>
                      </c:pt>
                      <c:pt idx="1">
                        <c:v>0.63487762999999997</c:v>
                      </c:pt>
                      <c:pt idx="3">
                        <c:v>0.68665197000000011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959E-4C3D-9E6F-CF2E54D16E91}"/>
                  </c:ext>
                </c:extLst>
              </c15:ser>
            </c15:filteredBarSeries>
            <c15:filteredBarSeries>
              <c15:ser>
                <c:idx val="2"/>
                <c:order val="2"/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Cobranza!$AL$2:$AO$2</c15:sqref>
                        </c15:formulaRef>
                      </c:ext>
                    </c:extLst>
                    <c:strCache>
                      <c:ptCount val="4"/>
                      <c:pt idx="0">
                        <c:v>LISTADO</c:v>
                      </c:pt>
                      <c:pt idx="1">
                        <c:v>REAL</c:v>
                      </c:pt>
                      <c:pt idx="2">
                        <c:v>EFECTIVIDAD</c:v>
                      </c:pt>
                      <c:pt idx="3">
                        <c:v>POR COBRAR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Cobranza!$AL$5:$AO$5</c15:sqref>
                        </c15:formulaRef>
                      </c:ext>
                    </c:extLst>
                    <c:numCache>
                      <c:formatCode>#,##0.00</c:formatCode>
                      <c:ptCount val="4"/>
                      <c:pt idx="0">
                        <c:v>0.23500371</c:v>
                      </c:pt>
                      <c:pt idx="1">
                        <c:v>0</c:v>
                      </c:pt>
                      <c:pt idx="3">
                        <c:v>0.23500371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959E-4C3D-9E6F-CF2E54D16E91}"/>
                  </c:ext>
                </c:extLst>
              </c15:ser>
            </c15:filteredBarSeries>
            <c15:filteredBarSeries>
              <c15:ser>
                <c:idx val="3"/>
                <c:order val="3"/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Cobranza!$AL$2:$AO$2</c15:sqref>
                        </c15:formulaRef>
                      </c:ext>
                    </c:extLst>
                    <c:strCache>
                      <c:ptCount val="4"/>
                      <c:pt idx="0">
                        <c:v>LISTADO</c:v>
                      </c:pt>
                      <c:pt idx="1">
                        <c:v>REAL</c:v>
                      </c:pt>
                      <c:pt idx="2">
                        <c:v>EFECTIVIDAD</c:v>
                      </c:pt>
                      <c:pt idx="3">
                        <c:v>POR COBRAR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Cobranza!$AL$6:$AO$6</c15:sqref>
                        </c15:formulaRef>
                      </c:ext>
                    </c:extLst>
                    <c:numCache>
                      <c:formatCode>#,##0.00</c:formatCode>
                      <c:ptCount val="4"/>
                      <c:pt idx="0">
                        <c:v>0.81513901</c:v>
                      </c:pt>
                      <c:pt idx="1">
                        <c:v>0</c:v>
                      </c:pt>
                      <c:pt idx="3">
                        <c:v>0.81513901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59E-4C3D-9E6F-CF2E54D16E91}"/>
                  </c:ext>
                </c:extLst>
              </c15:ser>
            </c15:filteredBarSeries>
            <c15:filteredBarSeries>
              <c15:ser>
                <c:idx val="4"/>
                <c:order val="4"/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Cobranza!$AL$2:$AO$2</c15:sqref>
                        </c15:formulaRef>
                      </c:ext>
                    </c:extLst>
                    <c:strCache>
                      <c:ptCount val="4"/>
                      <c:pt idx="0">
                        <c:v>LISTADO</c:v>
                      </c:pt>
                      <c:pt idx="1">
                        <c:v>REAL</c:v>
                      </c:pt>
                      <c:pt idx="2">
                        <c:v>EFECTIVIDAD</c:v>
                      </c:pt>
                      <c:pt idx="3">
                        <c:v>POR COBRAR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Cobranza!$AL$7:$AO$7</c15:sqref>
                        </c15:formulaRef>
                      </c:ext>
                    </c:extLst>
                    <c:numCache>
                      <c:formatCode>#,##0.00</c:formatCode>
                      <c:ptCount val="4"/>
                      <c:pt idx="0">
                        <c:v>2.2794777100000001</c:v>
                      </c:pt>
                      <c:pt idx="1">
                        <c:v>0</c:v>
                      </c:pt>
                      <c:pt idx="3">
                        <c:v>2.2794777100000001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959E-4C3D-9E6F-CF2E54D16E91}"/>
                  </c:ext>
                </c:extLst>
              </c15:ser>
            </c15:filteredBarSeries>
            <c15:filteredBarSeries>
              <c15:ser>
                <c:idx val="5"/>
                <c:order val="5"/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Cobranza!$AL$2:$AO$2</c15:sqref>
                        </c15:formulaRef>
                      </c:ext>
                    </c:extLst>
                    <c:strCache>
                      <c:ptCount val="4"/>
                      <c:pt idx="0">
                        <c:v>LISTADO</c:v>
                      </c:pt>
                      <c:pt idx="1">
                        <c:v>REAL</c:v>
                      </c:pt>
                      <c:pt idx="2">
                        <c:v>EFECTIVIDAD</c:v>
                      </c:pt>
                      <c:pt idx="3">
                        <c:v>POR COBRAR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Cobranza!$AL$8:$AO$8</c15:sqref>
                        </c15:formulaRef>
                      </c:ext>
                    </c:extLst>
                    <c:numCache>
                      <c:formatCode>#,##0.00</c:formatCode>
                      <c:ptCount val="4"/>
                      <c:pt idx="0">
                        <c:v>0.69103022000000003</c:v>
                      </c:pt>
                      <c:pt idx="1">
                        <c:v>0</c:v>
                      </c:pt>
                      <c:pt idx="3">
                        <c:v>0.69103022000000003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959E-4C3D-9E6F-CF2E54D16E91}"/>
                  </c:ext>
                </c:extLst>
              </c15:ser>
            </c15:filteredBarSeries>
            <c15:filteredBarSeries>
              <c15:ser>
                <c:idx val="6"/>
                <c:order val="6"/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Cobranza!$AL$2:$AO$2</c15:sqref>
                        </c15:formulaRef>
                      </c:ext>
                    </c:extLst>
                    <c:strCache>
                      <c:ptCount val="4"/>
                      <c:pt idx="0">
                        <c:v>LISTADO</c:v>
                      </c:pt>
                      <c:pt idx="1">
                        <c:v>REAL</c:v>
                      </c:pt>
                      <c:pt idx="2">
                        <c:v>EFECTIVIDAD</c:v>
                      </c:pt>
                      <c:pt idx="3">
                        <c:v>POR COBRAR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Cobranza!$AL$9:$AO$9</c15:sqref>
                        </c15:formulaRef>
                      </c:ext>
                    </c:extLst>
                    <c:numCache>
                      <c:formatCode>#,##0.00</c:formatCode>
                      <c:ptCount val="4"/>
                      <c:pt idx="0">
                        <c:v>0</c:v>
                      </c:pt>
                      <c:pt idx="1">
                        <c:v>0</c:v>
                      </c:pt>
                      <c:pt idx="3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959E-4C3D-9E6F-CF2E54D16E91}"/>
                  </c:ext>
                </c:extLst>
              </c15:ser>
            </c15:filteredBarSeries>
            <c15:filteredBarSeries>
              <c15:ser>
                <c:idx val="7"/>
                <c:order val="7"/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Cobranza!$AL$2:$AO$2</c15:sqref>
                        </c15:formulaRef>
                      </c:ext>
                    </c:extLst>
                    <c:strCache>
                      <c:ptCount val="4"/>
                      <c:pt idx="0">
                        <c:v>LISTADO</c:v>
                      </c:pt>
                      <c:pt idx="1">
                        <c:v>REAL</c:v>
                      </c:pt>
                      <c:pt idx="2">
                        <c:v>EFECTIVIDAD</c:v>
                      </c:pt>
                      <c:pt idx="3">
                        <c:v>POR COBRAR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Cobranza!$AL$10:$AO$10</c15:sqref>
                        </c15:formulaRef>
                      </c:ext>
                    </c:extLst>
                    <c:numCache>
                      <c:formatCode>#,##0.00</c:formatCode>
                      <c:ptCount val="4"/>
                      <c:pt idx="0">
                        <c:v>0</c:v>
                      </c:pt>
                      <c:pt idx="1">
                        <c:v>0</c:v>
                      </c:pt>
                      <c:pt idx="3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959E-4C3D-9E6F-CF2E54D16E91}"/>
                  </c:ext>
                </c:extLst>
              </c15:ser>
            </c15:filteredBarSeries>
            <c15:filteredBarSeries>
              <c15:ser>
                <c:idx val="8"/>
                <c:order val="8"/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Cobranza!$AL$2:$AO$2</c15:sqref>
                        </c15:formulaRef>
                      </c:ext>
                    </c:extLst>
                    <c:strCache>
                      <c:ptCount val="4"/>
                      <c:pt idx="0">
                        <c:v>LISTADO</c:v>
                      </c:pt>
                      <c:pt idx="1">
                        <c:v>REAL</c:v>
                      </c:pt>
                      <c:pt idx="2">
                        <c:v>EFECTIVIDAD</c:v>
                      </c:pt>
                      <c:pt idx="3">
                        <c:v>POR COBRAR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Cobranza!$AL$11:$AO$11</c15:sqref>
                        </c15:formulaRef>
                      </c:ext>
                    </c:extLst>
                    <c:numCache>
                      <c:formatCode>#,##0.00</c:formatCode>
                      <c:ptCount val="4"/>
                      <c:pt idx="0">
                        <c:v>0</c:v>
                      </c:pt>
                      <c:pt idx="1">
                        <c:v>0</c:v>
                      </c:pt>
                      <c:pt idx="3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959E-4C3D-9E6F-CF2E54D16E91}"/>
                  </c:ext>
                </c:extLst>
              </c15:ser>
            </c15:filteredBarSeries>
            <c15:filteredBarSeries>
              <c15:ser>
                <c:idx val="9"/>
                <c:order val="9"/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Cobranza!$AL$2:$AO$2</c15:sqref>
                        </c15:formulaRef>
                      </c:ext>
                    </c:extLst>
                    <c:strCache>
                      <c:ptCount val="4"/>
                      <c:pt idx="0">
                        <c:v>LISTADO</c:v>
                      </c:pt>
                      <c:pt idx="1">
                        <c:v>REAL</c:v>
                      </c:pt>
                      <c:pt idx="2">
                        <c:v>EFECTIVIDAD</c:v>
                      </c:pt>
                      <c:pt idx="3">
                        <c:v>POR COBRAR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Cobranza!$AL$12:$AO$12</c15:sqref>
                        </c15:formulaRef>
                      </c:ext>
                    </c:extLst>
                    <c:numCache>
                      <c:formatCode>#,##0.00</c:formatCode>
                      <c:ptCount val="4"/>
                      <c:pt idx="0">
                        <c:v>1.1507963000000001</c:v>
                      </c:pt>
                      <c:pt idx="1">
                        <c:v>0</c:v>
                      </c:pt>
                      <c:pt idx="3">
                        <c:v>1.1507963000000001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959E-4C3D-9E6F-CF2E54D16E91}"/>
                  </c:ext>
                </c:extLst>
              </c15:ser>
            </c15:filteredBarSeries>
            <c15:filteredBarSeries>
              <c15:ser>
                <c:idx val="10"/>
                <c:order val="10"/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Cobranza!$AL$2:$AO$2</c15:sqref>
                        </c15:formulaRef>
                      </c:ext>
                    </c:extLst>
                    <c:strCache>
                      <c:ptCount val="4"/>
                      <c:pt idx="0">
                        <c:v>LISTADO</c:v>
                      </c:pt>
                      <c:pt idx="1">
                        <c:v>REAL</c:v>
                      </c:pt>
                      <c:pt idx="2">
                        <c:v>EFECTIVIDAD</c:v>
                      </c:pt>
                      <c:pt idx="3">
                        <c:v>POR COBRAR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Cobranza!$AL$13:$AO$13</c15:sqref>
                        </c15:formulaRef>
                      </c:ext>
                    </c:extLst>
                    <c:numCache>
                      <c:formatCode>#,##0.00</c:formatCode>
                      <c:ptCount val="4"/>
                      <c:pt idx="0">
                        <c:v>0.11251474</c:v>
                      </c:pt>
                      <c:pt idx="1">
                        <c:v>0</c:v>
                      </c:pt>
                      <c:pt idx="3">
                        <c:v>0.11251474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959E-4C3D-9E6F-CF2E54D16E91}"/>
                  </c:ext>
                </c:extLst>
              </c15:ser>
            </c15:filteredBarSeries>
            <c15:filteredBarSeries>
              <c15:ser>
                <c:idx val="11"/>
                <c:order val="11"/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Cobranza!$AL$2:$AO$2</c15:sqref>
                        </c15:formulaRef>
                      </c:ext>
                    </c:extLst>
                    <c:strCache>
                      <c:ptCount val="4"/>
                      <c:pt idx="0">
                        <c:v>LISTADO</c:v>
                      </c:pt>
                      <c:pt idx="1">
                        <c:v>REAL</c:v>
                      </c:pt>
                      <c:pt idx="2">
                        <c:v>EFECTIVIDAD</c:v>
                      </c:pt>
                      <c:pt idx="3">
                        <c:v>POR COBRAR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Cobranza!$AL$14:$AO$14</c15:sqref>
                        </c15:formulaRef>
                      </c:ext>
                    </c:extLst>
                    <c:numCache>
                      <c:formatCode>#,##0.00</c:formatCode>
                      <c:ptCount val="4"/>
                      <c:pt idx="0">
                        <c:v>0.39010212999999999</c:v>
                      </c:pt>
                      <c:pt idx="1">
                        <c:v>0</c:v>
                      </c:pt>
                      <c:pt idx="3">
                        <c:v>0.39010212999999999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959E-4C3D-9E6F-CF2E54D16E91}"/>
                  </c:ext>
                </c:extLst>
              </c15:ser>
            </c15:filteredBarSeries>
            <c15:filteredBarSeries>
              <c15:ser>
                <c:idx val="12"/>
                <c:order val="12"/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Cobranza!$AL$2:$AO$2</c15:sqref>
                        </c15:formulaRef>
                      </c:ext>
                    </c:extLst>
                    <c:strCache>
                      <c:ptCount val="4"/>
                      <c:pt idx="0">
                        <c:v>LISTADO</c:v>
                      </c:pt>
                      <c:pt idx="1">
                        <c:v>REAL</c:v>
                      </c:pt>
                      <c:pt idx="2">
                        <c:v>EFECTIVIDAD</c:v>
                      </c:pt>
                      <c:pt idx="3">
                        <c:v>POR COBRAR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Cobranza!$AL$15:$AO$15</c15:sqref>
                        </c15:formulaRef>
                      </c:ext>
                    </c:extLst>
                    <c:numCache>
                      <c:formatCode>#,##0.00</c:formatCode>
                      <c:ptCount val="4"/>
                      <c:pt idx="0">
                        <c:v>0</c:v>
                      </c:pt>
                      <c:pt idx="1">
                        <c:v>0</c:v>
                      </c:pt>
                      <c:pt idx="3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959E-4C3D-9E6F-CF2E54D16E91}"/>
                  </c:ext>
                </c:extLst>
              </c15:ser>
            </c15:filteredBarSeries>
            <c15:filteredBarSeries>
              <c15:ser>
                <c:idx val="13"/>
                <c:order val="13"/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Cobranza!$AL$2:$AO$2</c15:sqref>
                        </c15:formulaRef>
                      </c:ext>
                    </c:extLst>
                    <c:strCache>
                      <c:ptCount val="4"/>
                      <c:pt idx="0">
                        <c:v>LISTADO</c:v>
                      </c:pt>
                      <c:pt idx="1">
                        <c:v>REAL</c:v>
                      </c:pt>
                      <c:pt idx="2">
                        <c:v>EFECTIVIDAD</c:v>
                      </c:pt>
                      <c:pt idx="3">
                        <c:v>POR COBRAR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Cobranza!$AL$16:$AO$16</c15:sqref>
                        </c15:formulaRef>
                      </c:ext>
                    </c:extLst>
                    <c:numCache>
                      <c:formatCode>#,##0.00</c:formatCode>
                      <c:ptCount val="4"/>
                      <c:pt idx="0">
                        <c:v>1.2505571899999999</c:v>
                      </c:pt>
                      <c:pt idx="1">
                        <c:v>0.42847640999999997</c:v>
                      </c:pt>
                      <c:pt idx="3">
                        <c:v>0.82208077999999984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959E-4C3D-9E6F-CF2E54D16E91}"/>
                  </c:ext>
                </c:extLst>
              </c15:ser>
            </c15:filteredBarSeries>
            <c15:filteredBarSeries>
              <c15:ser>
                <c:idx val="14"/>
                <c:order val="14"/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Cobranza!$AL$2:$AO$2</c15:sqref>
                        </c15:formulaRef>
                      </c:ext>
                    </c:extLst>
                    <c:strCache>
                      <c:ptCount val="4"/>
                      <c:pt idx="0">
                        <c:v>LISTADO</c:v>
                      </c:pt>
                      <c:pt idx="1">
                        <c:v>REAL</c:v>
                      </c:pt>
                      <c:pt idx="2">
                        <c:v>EFECTIVIDAD</c:v>
                      </c:pt>
                      <c:pt idx="3">
                        <c:v>POR COBRAR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Cobranza!$AL$24:$AO$24</c15:sqref>
                        </c15:formulaRef>
                      </c:ext>
                    </c:extLst>
                    <c:numCache>
                      <c:formatCode>#,##0.00</c:formatCode>
                      <c:ptCount val="4"/>
                      <c:pt idx="0">
                        <c:v>0</c:v>
                      </c:pt>
                      <c:pt idx="1">
                        <c:v>0</c:v>
                      </c:pt>
                      <c:pt idx="3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959E-4C3D-9E6F-CF2E54D16E91}"/>
                  </c:ext>
                </c:extLst>
              </c15:ser>
            </c15:filteredBarSeries>
          </c:ext>
        </c:extLst>
      </c:barChart>
      <c:catAx>
        <c:axId val="65201068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52007080"/>
        <c:crosses val="autoZero"/>
        <c:auto val="1"/>
        <c:lblAlgn val="ctr"/>
        <c:lblOffset val="100"/>
        <c:noMultiLvlLbl val="0"/>
      </c:catAx>
      <c:valAx>
        <c:axId val="652007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52010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1612958230916932"/>
          <c:y val="0.88580311372192166"/>
          <c:w val="0.87306909054236437"/>
          <c:h val="9.38983431913571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2000">
                <a:solidFill>
                  <a:sysClr val="windowText" lastClr="000000"/>
                </a:solidFill>
              </a:rPr>
              <a:t>SERVICIO DE DEUDA E</a:t>
            </a:r>
            <a:r>
              <a:rPr lang="en-US" sz="2000" baseline="0">
                <a:solidFill>
                  <a:sysClr val="windowText" lastClr="000000"/>
                </a:solidFill>
              </a:rPr>
              <a:t> INTERESES PF OCTUBRE</a:t>
            </a:r>
            <a:r>
              <a:rPr lang="en-US" sz="2000">
                <a:solidFill>
                  <a:sysClr val="windowText" lastClr="000000"/>
                </a:solidFill>
              </a:rPr>
              <a:t> 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'Fimubac, PF y HB'!$B$9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567-4EC2-903B-A2D30980C474}"/>
              </c:ext>
            </c:extLst>
          </c:dPt>
          <c:dPt>
            <c:idx val="2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567-4EC2-903B-A2D30980C47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'Fimubac, PF y HB'!$C$2:$AJ$2</c15:sqref>
                  </c15:fullRef>
                </c:ext>
              </c:extLst>
              <c:f>('Fimubac, PF y HB'!$C$2:$H$2,'Fimubac, PF y HB'!$K$2:$O$2,'Fimubac, PF y HB'!$R$2:$V$2,'Fimubac, PF y HB'!$Y$2:$AC$2,'Fimubac, PF y HB'!$AF$2:$AI$2)</c:f>
              <c:strCache>
                <c:ptCount val="25"/>
                <c:pt idx="0">
                  <c:v>SD</c:v>
                </c:pt>
                <c:pt idx="1">
                  <c:v>01-mar</c:v>
                </c:pt>
                <c:pt idx="2">
                  <c:v>02-mar</c:v>
                </c:pt>
                <c:pt idx="3">
                  <c:v>03-mar</c:v>
                </c:pt>
                <c:pt idx="4">
                  <c:v>04-mar</c:v>
                </c:pt>
                <c:pt idx="5">
                  <c:v>05-mar</c:v>
                </c:pt>
                <c:pt idx="6">
                  <c:v>08-mar</c:v>
                </c:pt>
                <c:pt idx="7">
                  <c:v>09-mar</c:v>
                </c:pt>
                <c:pt idx="8">
                  <c:v>10-mar</c:v>
                </c:pt>
                <c:pt idx="9">
                  <c:v>11-mar</c:v>
                </c:pt>
                <c:pt idx="10">
                  <c:v>12-mar</c:v>
                </c:pt>
                <c:pt idx="11">
                  <c:v>15-mar</c:v>
                </c:pt>
                <c:pt idx="12">
                  <c:v>16-mar</c:v>
                </c:pt>
                <c:pt idx="13">
                  <c:v>17-mar</c:v>
                </c:pt>
                <c:pt idx="14">
                  <c:v>18-mar</c:v>
                </c:pt>
                <c:pt idx="15">
                  <c:v>19-mar</c:v>
                </c:pt>
                <c:pt idx="16">
                  <c:v>22-mar</c:v>
                </c:pt>
                <c:pt idx="17">
                  <c:v>23-mar</c:v>
                </c:pt>
                <c:pt idx="18">
                  <c:v>24-mar</c:v>
                </c:pt>
                <c:pt idx="19">
                  <c:v>25-mar</c:v>
                </c:pt>
                <c:pt idx="20">
                  <c:v>26-mar</c:v>
                </c:pt>
                <c:pt idx="21">
                  <c:v>#REF!</c:v>
                </c:pt>
                <c:pt idx="22">
                  <c:v>#REF!</c:v>
                </c:pt>
                <c:pt idx="23">
                  <c:v>#REF!</c:v>
                </c:pt>
                <c:pt idx="24">
                  <c:v>TOTAL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'Fimubac, PF y HB'!$C$9:$AJ$9</c15:sqref>
                  </c15:fullRef>
                </c:ext>
              </c:extLst>
              <c:f>('Fimubac, PF y HB'!$C$9:$H$9,'Fimubac, PF y HB'!$K$9:$O$9,'Fimubac, PF y HB'!$R$9:$V$9,'Fimubac, PF y HB'!$Y$9:$AC$9,'Fimubac, PF y HB'!$AF$9:$AI$9)</c:f>
              <c:numCache>
                <c:formatCode>#,##0.00</c:formatCode>
                <c:ptCount val="25"/>
                <c:pt idx="0">
                  <c:v>-5.5625047599999995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0.42847640999999997</c:v>
                </c:pt>
                <c:pt idx="5">
                  <c:v>0.11081608</c:v>
                </c:pt>
                <c:pt idx="6">
                  <c:v>0</c:v>
                </c:pt>
                <c:pt idx="7">
                  <c:v>0</c:v>
                </c:pt>
                <c:pt idx="8">
                  <c:v>0.63487762999999997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-4.3883346400000001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567-4EC2-903B-A2D30980C47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95953816"/>
        <c:axId val="595954144"/>
      </c:barChart>
      <c:catAx>
        <c:axId val="595953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95954144"/>
        <c:crosses val="autoZero"/>
        <c:auto val="1"/>
        <c:lblAlgn val="ctr"/>
        <c:lblOffset val="100"/>
        <c:noMultiLvlLbl val="0"/>
      </c:catAx>
      <c:valAx>
        <c:axId val="59595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95953816"/>
        <c:crosses val="autoZero"/>
        <c:crossBetween val="between"/>
      </c:valAx>
      <c:dTable>
        <c:showHorzBorder val="0"/>
        <c:showVertBorder val="0"/>
        <c:showOutline val="0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717176</xdr:colOff>
      <xdr:row>15</xdr:row>
      <xdr:rowOff>175260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34E6FDC-2A70-4AEF-8221-AFD9A92044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705394</xdr:colOff>
      <xdr:row>0</xdr:row>
      <xdr:rowOff>0</xdr:rowOff>
    </xdr:from>
    <xdr:to>
      <xdr:col>14</xdr:col>
      <xdr:colOff>413945</xdr:colOff>
      <xdr:row>15</xdr:row>
      <xdr:rowOff>157163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5B739355-88A5-4272-A70B-4A57DCBE03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15</xdr:row>
      <xdr:rowOff>160021</xdr:rowOff>
    </xdr:from>
    <xdr:to>
      <xdr:col>6</xdr:col>
      <xdr:colOff>708660</xdr:colOff>
      <xdr:row>32</xdr:row>
      <xdr:rowOff>163285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E9BF35DC-5971-44CD-A071-58C47D8CE6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718240</xdr:colOff>
      <xdr:row>15</xdr:row>
      <xdr:rowOff>172907</xdr:rowOff>
    </xdr:from>
    <xdr:to>
      <xdr:col>19</xdr:col>
      <xdr:colOff>76479</xdr:colOff>
      <xdr:row>32</xdr:row>
      <xdr:rowOff>166254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F5CB1E81-86DE-4834-A14B-3592803195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107580</xdr:colOff>
      <xdr:row>26</xdr:row>
      <xdr:rowOff>107577</xdr:rowOff>
    </xdr:from>
    <xdr:to>
      <xdr:col>12</xdr:col>
      <xdr:colOff>622299</xdr:colOff>
      <xdr:row>44</xdr:row>
      <xdr:rowOff>125507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E46703C2-477C-4737-9D4B-D864D10C26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312962</xdr:colOff>
      <xdr:row>8</xdr:row>
      <xdr:rowOff>13607</xdr:rowOff>
    </xdr:from>
    <xdr:to>
      <xdr:col>0</xdr:col>
      <xdr:colOff>2517320</xdr:colOff>
      <xdr:row>8</xdr:row>
      <xdr:rowOff>517072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B28EEEC-C642-46EF-9B6B-CDE8C29E88F5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2962" y="1442357"/>
          <a:ext cx="2204358" cy="50346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257734</xdr:colOff>
      <xdr:row>28</xdr:row>
      <xdr:rowOff>175557</xdr:rowOff>
    </xdr:from>
    <xdr:to>
      <xdr:col>11</xdr:col>
      <xdr:colOff>324972</xdr:colOff>
      <xdr:row>52</xdr:row>
      <xdr:rowOff>130737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08D8EC0-9870-4796-9F5A-3EC33EBE21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235004</xdr:colOff>
      <xdr:row>24</xdr:row>
      <xdr:rowOff>133188</xdr:rowOff>
    </xdr:from>
    <xdr:to>
      <xdr:col>23</xdr:col>
      <xdr:colOff>616003</xdr:colOff>
      <xdr:row>48</xdr:row>
      <xdr:rowOff>76040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02D5412-EA3B-494E-A027-13121D067E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649940</xdr:colOff>
      <xdr:row>25</xdr:row>
      <xdr:rowOff>25621</xdr:rowOff>
    </xdr:from>
    <xdr:to>
      <xdr:col>35</xdr:col>
      <xdr:colOff>705971</xdr:colOff>
      <xdr:row>44</xdr:row>
      <xdr:rowOff>154643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3283D8C-80F7-4423-9D65-4EC1786689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89645</xdr:colOff>
      <xdr:row>28</xdr:row>
      <xdr:rowOff>105337</xdr:rowOff>
    </xdr:from>
    <xdr:to>
      <xdr:col>16</xdr:col>
      <xdr:colOff>201706</xdr:colOff>
      <xdr:row>52</xdr:row>
      <xdr:rowOff>105337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D1FD4CF-17C2-43BC-9D3F-B2C173BE35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iguajardo\Documents\4%20Contabilidad\Estados%20financieros\2016\Diciembre\IncomeS%20Comparative%20Dic%2016%20Balanza%20Final%2030122016%20V.5%20($445)%20DEFINITIV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Ventas\Publico\Roberto%20Garza\FLUJO\2016\Formato%20Flujo%20de%20Efectivo%202016%20w4-52%20(Versi&#243;n%204%20y%205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os"/>
      <sheetName val="HIM"/>
      <sheetName val="HIS"/>
      <sheetName val="HI Conc"/>
      <sheetName val="Informe MTD"/>
      <sheetName val="Fcst MTD"/>
      <sheetName val="Informe YTD"/>
      <sheetName val="PPTO YTD"/>
      <sheetName val="IS HIM 2016"/>
      <sheetName val="IS HIS 2016"/>
      <sheetName val="IS HI Conc 2016"/>
      <sheetName val="Chart P&amp;L"/>
      <sheetName val="BEP"/>
      <sheetName val="BS HIM 2016"/>
      <sheetName val="BS HIS 2016"/>
      <sheetName val="BS HI 2016"/>
      <sheetName val="BS HI Comp"/>
      <sheetName val="CF HIM"/>
      <sheetName val="Chart Cash Flow"/>
      <sheetName val="Graphs"/>
      <sheetName val="Graphs 2"/>
      <sheetName val="Ratios"/>
      <sheetName val="DB Ratios"/>
      <sheetName val="Charts Ratios"/>
      <sheetName val="Table DB Ratios"/>
      <sheetName val="Budget"/>
      <sheetName val="IS Budget"/>
      <sheetName val="BS Budget"/>
      <sheetName val="Forecast 475"/>
      <sheetName val="IS Fcst 475"/>
      <sheetName val="BS Fcst 475"/>
      <sheetName val="Forecast 445"/>
      <sheetName val="IS Fcst 445"/>
      <sheetName val="BS Fcst 445"/>
      <sheetName val="IS 2015"/>
      <sheetName val="BS 2015"/>
      <sheetName val="Comparative"/>
      <sheetName val="Variaciones SG&amp;A"/>
    </sheetNames>
    <sheetDataSet>
      <sheetData sheetId="0">
        <row r="3">
          <cell r="C3" t="str">
            <v>110-0000_Gerencia de Ventas</v>
          </cell>
        </row>
        <row r="4">
          <cell r="C4" t="str">
            <v>120-0000_Mercadotecnia</v>
          </cell>
        </row>
        <row r="5">
          <cell r="C5" t="str">
            <v>130-0000_Servicio al Cliente</v>
          </cell>
        </row>
        <row r="6">
          <cell r="C6" t="str">
            <v>220-0000_Finanzas</v>
          </cell>
        </row>
        <row r="7">
          <cell r="C7" t="str">
            <v>230-0000_Sistemas</v>
          </cell>
        </row>
        <row r="8">
          <cell r="C8" t="str">
            <v>240-0000_Recursos Humanos</v>
          </cell>
        </row>
        <row r="9">
          <cell r="C9" t="str">
            <v>310-0000_Producto</v>
          </cell>
        </row>
        <row r="10">
          <cell r="C10" t="str">
            <v>320-0000_Gerencia de Operaciones</v>
          </cell>
        </row>
        <row r="11">
          <cell r="C11" t="str">
            <v>Todos_Todos</v>
          </cell>
        </row>
      </sheetData>
      <sheetData sheetId="1"/>
      <sheetData sheetId="2"/>
      <sheetData sheetId="3"/>
      <sheetData sheetId="4">
        <row r="2">
          <cell r="M2">
            <v>12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51M"/>
      <sheetName val="Con IVA"/>
      <sheetName val="47M (2)"/>
      <sheetName val="Resumen"/>
      <sheetName val="Hoja2"/>
      <sheetName val="Listas"/>
    </sheetNames>
    <sheetDataSet>
      <sheetData sheetId="0"/>
      <sheetData sheetId="1"/>
      <sheetData sheetId="2"/>
      <sheetData sheetId="3"/>
      <sheetData sheetId="4">
        <row r="3">
          <cell r="C3">
            <v>0.92961745754877001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21F20-A8AA-459A-9642-A90F44B11DF1}">
  <dimension ref="A1"/>
  <sheetViews>
    <sheetView showGridLines="0" zoomScale="72" zoomScaleNormal="85" workbookViewId="0">
      <selection activeCell="V10" sqref="V10"/>
    </sheetView>
  </sheetViews>
  <sheetFormatPr baseColWidth="10" defaultColWidth="11.5703125" defaultRowHeight="15" x14ac:dyDescent="0.25"/>
  <cols>
    <col min="1" max="16384" width="11.5703125" style="115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A8A1A-82D0-4F8F-803E-BFBBAADE9961}">
  <sheetPr codeName="Hoja1"/>
  <dimension ref="A1:AL38"/>
  <sheetViews>
    <sheetView showGridLines="0" zoomScale="75" zoomScaleNormal="85" workbookViewId="0">
      <pane xSplit="6" ySplit="2" topLeftCell="Q3" activePane="bottomRight" state="frozen"/>
      <selection pane="topRight" activeCell="G1" sqref="G1"/>
      <selection pane="bottomLeft" activeCell="A3" sqref="A3"/>
      <selection pane="bottomRight" activeCell="T19" sqref="T19"/>
    </sheetView>
  </sheetViews>
  <sheetFormatPr baseColWidth="10" defaultRowHeight="15" x14ac:dyDescent="0.25"/>
  <cols>
    <col min="1" max="1" width="2.85546875" customWidth="1"/>
    <col min="2" max="2" width="11" hidden="1" customWidth="1"/>
    <col min="3" max="4" width="12.7109375" hidden="1" customWidth="1"/>
    <col min="5" max="5" width="3.42578125" customWidth="1"/>
    <col min="6" max="6" width="26" bestFit="1" customWidth="1"/>
    <col min="7" max="7" width="14.28515625" style="22" bestFit="1" customWidth="1"/>
    <col min="8" max="8" width="15.5703125" bestFit="1" customWidth="1"/>
    <col min="9" max="9" width="15.5703125" style="66" bestFit="1" customWidth="1"/>
    <col min="10" max="11" width="14.140625" customWidth="1"/>
    <col min="12" max="13" width="15.5703125" bestFit="1" customWidth="1"/>
    <col min="14" max="14" width="19.7109375" bestFit="1" customWidth="1"/>
    <col min="15" max="17" width="15.5703125" bestFit="1" customWidth="1"/>
    <col min="18" max="18" width="14.140625" bestFit="1" customWidth="1"/>
    <col min="19" max="21" width="15.5703125" bestFit="1" customWidth="1"/>
    <col min="22" max="29" width="14.140625" customWidth="1"/>
    <col min="30" max="30" width="15.5703125" bestFit="1" customWidth="1"/>
    <col min="31" max="31" width="14.140625" bestFit="1" customWidth="1"/>
    <col min="32" max="32" width="17.140625" customWidth="1"/>
    <col min="33" max="35" width="14.140625" bestFit="1" customWidth="1"/>
    <col min="36" max="36" width="15.140625" bestFit="1" customWidth="1"/>
    <col min="37" max="37" width="13.28515625" bestFit="1" customWidth="1"/>
    <col min="38" max="38" width="12.5703125" bestFit="1" customWidth="1"/>
  </cols>
  <sheetData>
    <row r="1" spans="1:38" x14ac:dyDescent="0.25">
      <c r="G1" s="24"/>
    </row>
    <row r="2" spans="1:38" x14ac:dyDescent="0.25">
      <c r="B2" s="49" t="s">
        <v>45</v>
      </c>
      <c r="C2" s="49" t="s">
        <v>48</v>
      </c>
      <c r="D2" s="49" t="s">
        <v>49</v>
      </c>
      <c r="F2" s="23" t="s">
        <v>117</v>
      </c>
      <c r="G2" s="99">
        <v>45658</v>
      </c>
      <c r="H2" s="99">
        <v>45659</v>
      </c>
      <c r="I2" s="99">
        <v>45660</v>
      </c>
      <c r="J2" s="99">
        <v>45661</v>
      </c>
      <c r="K2" s="99">
        <v>45662</v>
      </c>
      <c r="L2" s="99">
        <v>45663</v>
      </c>
      <c r="M2" s="99">
        <v>45664</v>
      </c>
      <c r="N2" s="99">
        <v>45665</v>
      </c>
      <c r="O2" s="99">
        <v>45666</v>
      </c>
      <c r="P2" s="99">
        <v>45667</v>
      </c>
      <c r="Q2" s="99">
        <v>45668</v>
      </c>
      <c r="R2" s="99">
        <v>45669</v>
      </c>
      <c r="S2" s="99">
        <v>45670</v>
      </c>
      <c r="T2" s="99">
        <v>45671</v>
      </c>
      <c r="U2" s="99">
        <v>45672</v>
      </c>
      <c r="V2" s="99">
        <v>45673</v>
      </c>
      <c r="W2" s="99">
        <v>45674</v>
      </c>
      <c r="X2" s="99">
        <v>45675</v>
      </c>
      <c r="Y2" s="99">
        <v>45676</v>
      </c>
      <c r="Z2" s="99">
        <v>45677</v>
      </c>
      <c r="AA2" s="99">
        <v>45678</v>
      </c>
      <c r="AB2" s="99">
        <v>45679</v>
      </c>
      <c r="AC2" s="99">
        <v>45680</v>
      </c>
      <c r="AD2" s="99">
        <v>45681</v>
      </c>
      <c r="AE2" s="99">
        <v>45682</v>
      </c>
      <c r="AF2" s="99">
        <v>45683</v>
      </c>
      <c r="AG2" s="99">
        <v>45684</v>
      </c>
      <c r="AH2" s="99">
        <v>45685</v>
      </c>
      <c r="AI2" s="99">
        <v>45686</v>
      </c>
      <c r="AJ2" s="99">
        <v>45687</v>
      </c>
      <c r="AK2" s="99">
        <v>45688</v>
      </c>
    </row>
    <row r="3" spans="1:38" s="24" customFormat="1" x14ac:dyDescent="0.25">
      <c r="A3"/>
      <c r="B3" s="48">
        <v>44621</v>
      </c>
      <c r="C3" s="50">
        <v>19186842.08999994</v>
      </c>
      <c r="D3" s="50">
        <f>15130205.5</f>
        <v>15130205.5</v>
      </c>
      <c r="E3"/>
      <c r="F3" s="23" t="s">
        <v>46</v>
      </c>
      <c r="G3" s="77">
        <v>0</v>
      </c>
      <c r="H3" s="101">
        <v>424</v>
      </c>
      <c r="I3" s="77">
        <v>0</v>
      </c>
      <c r="J3" s="77">
        <v>0</v>
      </c>
      <c r="K3" s="77">
        <v>0</v>
      </c>
      <c r="L3" s="77">
        <v>0</v>
      </c>
      <c r="M3" s="77">
        <v>0</v>
      </c>
      <c r="N3" s="77">
        <v>0</v>
      </c>
      <c r="O3" s="101">
        <v>0</v>
      </c>
      <c r="P3" s="77">
        <v>0</v>
      </c>
      <c r="Q3" s="77">
        <v>0</v>
      </c>
      <c r="R3" s="77">
        <v>0</v>
      </c>
      <c r="S3" s="77">
        <v>0</v>
      </c>
      <c r="T3" s="77">
        <v>0</v>
      </c>
      <c r="U3" s="77">
        <v>0</v>
      </c>
      <c r="V3" s="77">
        <v>0</v>
      </c>
      <c r="W3" s="77">
        <v>0</v>
      </c>
      <c r="X3" s="77">
        <v>0</v>
      </c>
      <c r="Y3" s="77">
        <v>0</v>
      </c>
      <c r="Z3" s="77">
        <v>0</v>
      </c>
      <c r="AA3" s="77">
        <v>0</v>
      </c>
      <c r="AB3" s="77">
        <v>0</v>
      </c>
      <c r="AC3" s="77">
        <v>0</v>
      </c>
      <c r="AD3" s="77">
        <v>0</v>
      </c>
      <c r="AE3" s="77">
        <v>0</v>
      </c>
      <c r="AF3" s="77">
        <v>0</v>
      </c>
      <c r="AG3" s="77">
        <v>0</v>
      </c>
      <c r="AH3" s="77">
        <v>0</v>
      </c>
      <c r="AI3" s="77">
        <v>0</v>
      </c>
      <c r="AJ3" s="77">
        <v>0</v>
      </c>
      <c r="AK3" s="77">
        <v>0</v>
      </c>
    </row>
    <row r="4" spans="1:38" x14ac:dyDescent="0.25">
      <c r="B4" s="48">
        <v>44622</v>
      </c>
      <c r="C4" s="50">
        <f>+D3</f>
        <v>15130205.5</v>
      </c>
      <c r="D4" s="50">
        <v>15116228.42</v>
      </c>
      <c r="F4" s="23" t="s">
        <v>112</v>
      </c>
      <c r="G4" s="77">
        <v>0</v>
      </c>
      <c r="H4" s="101">
        <v>0</v>
      </c>
      <c r="I4" s="77">
        <v>0</v>
      </c>
      <c r="J4" s="77">
        <v>0</v>
      </c>
      <c r="K4" s="77">
        <v>0</v>
      </c>
      <c r="L4" s="77">
        <v>0</v>
      </c>
      <c r="M4" s="77">
        <v>0</v>
      </c>
      <c r="N4" s="77">
        <v>0</v>
      </c>
      <c r="O4" s="101">
        <v>0</v>
      </c>
      <c r="P4" s="77">
        <v>0</v>
      </c>
      <c r="Q4" s="77">
        <v>0</v>
      </c>
      <c r="R4" s="77">
        <v>0</v>
      </c>
      <c r="S4" s="77">
        <v>0</v>
      </c>
      <c r="T4" s="77">
        <v>0</v>
      </c>
      <c r="U4" s="77">
        <v>0</v>
      </c>
      <c r="V4" s="77">
        <v>0</v>
      </c>
      <c r="W4" s="77">
        <v>0</v>
      </c>
      <c r="X4" s="77">
        <v>0</v>
      </c>
      <c r="Y4" s="77">
        <v>0</v>
      </c>
      <c r="Z4" s="77">
        <v>0</v>
      </c>
      <c r="AA4" s="77">
        <v>0</v>
      </c>
      <c r="AB4" s="77">
        <v>0</v>
      </c>
      <c r="AC4" s="77">
        <v>0</v>
      </c>
      <c r="AD4" s="77">
        <v>0</v>
      </c>
      <c r="AE4" s="77">
        <v>0</v>
      </c>
      <c r="AF4" s="77">
        <v>0</v>
      </c>
      <c r="AG4" s="77">
        <v>0</v>
      </c>
      <c r="AH4" s="77">
        <v>0</v>
      </c>
      <c r="AI4" s="77">
        <v>0</v>
      </c>
      <c r="AJ4" s="77">
        <v>0</v>
      </c>
      <c r="AK4" s="77">
        <v>0</v>
      </c>
    </row>
    <row r="5" spans="1:38" x14ac:dyDescent="0.25">
      <c r="B5" s="48"/>
      <c r="C5" s="50"/>
      <c r="D5" s="50"/>
      <c r="F5" s="23" t="s">
        <v>154</v>
      </c>
      <c r="G5" s="77">
        <v>0</v>
      </c>
      <c r="H5" s="101">
        <v>0</v>
      </c>
      <c r="I5" s="77">
        <v>0</v>
      </c>
      <c r="J5" s="77">
        <v>0</v>
      </c>
      <c r="K5" s="77">
        <v>0</v>
      </c>
      <c r="L5" s="77">
        <v>0</v>
      </c>
      <c r="M5" s="77">
        <v>0</v>
      </c>
      <c r="N5" s="77">
        <v>0</v>
      </c>
      <c r="O5" s="101">
        <v>0</v>
      </c>
      <c r="P5" s="77">
        <v>0</v>
      </c>
      <c r="Q5" s="77">
        <v>0</v>
      </c>
      <c r="R5" s="77">
        <v>0</v>
      </c>
      <c r="S5" s="77">
        <v>0</v>
      </c>
      <c r="T5" s="77">
        <v>0</v>
      </c>
      <c r="U5" s="77">
        <v>0</v>
      </c>
      <c r="V5" s="77">
        <v>0</v>
      </c>
      <c r="W5" s="77">
        <v>0</v>
      </c>
      <c r="X5" s="77">
        <v>0</v>
      </c>
      <c r="Y5" s="77">
        <v>0</v>
      </c>
      <c r="Z5" s="77">
        <v>0</v>
      </c>
      <c r="AA5" s="77">
        <v>0</v>
      </c>
      <c r="AB5" s="77">
        <v>0</v>
      </c>
      <c r="AC5" s="77">
        <v>0</v>
      </c>
      <c r="AD5" s="77">
        <v>0</v>
      </c>
      <c r="AE5" s="77">
        <v>0</v>
      </c>
      <c r="AF5" s="77">
        <v>0</v>
      </c>
      <c r="AG5" s="77">
        <v>0</v>
      </c>
      <c r="AH5" s="77">
        <v>0</v>
      </c>
      <c r="AI5" s="77">
        <v>0</v>
      </c>
      <c r="AJ5" s="77">
        <v>0</v>
      </c>
      <c r="AK5" s="77">
        <v>0</v>
      </c>
    </row>
    <row r="6" spans="1:38" x14ac:dyDescent="0.25">
      <c r="B6" s="48">
        <v>44623</v>
      </c>
      <c r="C6" s="50">
        <f>+D4</f>
        <v>15116228.42</v>
      </c>
      <c r="D6" s="50">
        <v>15088264.029999999</v>
      </c>
      <c r="F6" s="23" t="s">
        <v>97</v>
      </c>
      <c r="G6" s="77">
        <v>0</v>
      </c>
      <c r="H6" s="101">
        <v>170236.21</v>
      </c>
      <c r="I6" s="77">
        <v>170243.39</v>
      </c>
      <c r="J6" s="77">
        <v>0</v>
      </c>
      <c r="K6" s="77">
        <v>0</v>
      </c>
      <c r="L6" s="77">
        <v>170246.99</v>
      </c>
      <c r="M6" s="77">
        <v>170257.77</v>
      </c>
      <c r="N6" s="77">
        <v>170261.37</v>
      </c>
      <c r="O6" s="101">
        <v>170264.97</v>
      </c>
      <c r="P6" s="77">
        <v>170268.57</v>
      </c>
      <c r="Q6" s="77">
        <v>0</v>
      </c>
      <c r="R6" s="77">
        <v>0</v>
      </c>
      <c r="S6" s="77">
        <v>170272.17</v>
      </c>
      <c r="T6" s="207">
        <v>170272.17</v>
      </c>
      <c r="U6" s="77">
        <v>0</v>
      </c>
      <c r="V6" s="77">
        <v>0</v>
      </c>
      <c r="W6" s="77">
        <v>0</v>
      </c>
      <c r="X6" s="77">
        <v>0</v>
      </c>
      <c r="Y6" s="77">
        <v>0</v>
      </c>
      <c r="Z6" s="77">
        <v>0</v>
      </c>
      <c r="AA6" s="77">
        <v>0</v>
      </c>
      <c r="AB6" s="77">
        <v>0</v>
      </c>
      <c r="AC6" s="77">
        <v>0</v>
      </c>
      <c r="AD6" s="77">
        <v>0</v>
      </c>
      <c r="AE6" s="77">
        <v>0</v>
      </c>
      <c r="AF6" s="77">
        <v>0</v>
      </c>
      <c r="AG6" s="77">
        <v>0</v>
      </c>
      <c r="AH6" s="77">
        <v>0</v>
      </c>
      <c r="AI6" s="77">
        <v>0</v>
      </c>
      <c r="AJ6" s="77">
        <v>0</v>
      </c>
      <c r="AK6" s="77">
        <v>0</v>
      </c>
    </row>
    <row r="7" spans="1:38" x14ac:dyDescent="0.25">
      <c r="B7" s="48">
        <v>44624</v>
      </c>
      <c r="C7" s="50">
        <f>+D6</f>
        <v>15088264.029999999</v>
      </c>
      <c r="D7" s="50"/>
      <c r="F7" s="23" t="s">
        <v>113</v>
      </c>
      <c r="G7" s="77">
        <v>0</v>
      </c>
      <c r="H7" s="101"/>
      <c r="I7" s="77">
        <v>0</v>
      </c>
      <c r="J7" s="77">
        <v>0</v>
      </c>
      <c r="K7" s="77">
        <v>0</v>
      </c>
      <c r="L7" s="77">
        <v>0</v>
      </c>
      <c r="M7" s="77">
        <v>0</v>
      </c>
      <c r="N7" s="77">
        <v>0</v>
      </c>
      <c r="O7" s="101">
        <v>0</v>
      </c>
      <c r="P7" s="77">
        <v>0</v>
      </c>
      <c r="Q7" s="77">
        <v>0</v>
      </c>
      <c r="R7" s="77">
        <v>0</v>
      </c>
      <c r="S7" s="77">
        <v>0</v>
      </c>
      <c r="T7" s="77">
        <v>0</v>
      </c>
      <c r="U7" s="77">
        <v>0</v>
      </c>
      <c r="V7" s="77">
        <v>0</v>
      </c>
      <c r="W7" s="77">
        <v>0</v>
      </c>
      <c r="X7" s="77">
        <v>0</v>
      </c>
      <c r="Y7" s="77">
        <v>0</v>
      </c>
      <c r="Z7" s="77">
        <v>0</v>
      </c>
      <c r="AA7" s="77">
        <v>0</v>
      </c>
      <c r="AB7" s="77">
        <v>0</v>
      </c>
      <c r="AC7" s="77">
        <v>0</v>
      </c>
      <c r="AD7" s="77">
        <v>0</v>
      </c>
      <c r="AE7" s="77">
        <v>0</v>
      </c>
      <c r="AF7" s="77">
        <v>0</v>
      </c>
      <c r="AG7" s="77">
        <v>0</v>
      </c>
      <c r="AH7" s="77">
        <v>0</v>
      </c>
      <c r="AI7" s="77">
        <v>0</v>
      </c>
      <c r="AJ7" s="77">
        <v>0</v>
      </c>
      <c r="AK7" s="77">
        <v>0</v>
      </c>
    </row>
    <row r="8" spans="1:38" x14ac:dyDescent="0.25">
      <c r="B8" s="51">
        <v>44625</v>
      </c>
      <c r="C8" s="52"/>
      <c r="D8" s="52"/>
      <c r="F8" s="23" t="s">
        <v>88</v>
      </c>
      <c r="G8" s="77">
        <v>0</v>
      </c>
      <c r="H8" s="101">
        <v>799825.61</v>
      </c>
      <c r="I8" s="77">
        <v>799882.96</v>
      </c>
      <c r="J8" s="77">
        <v>0</v>
      </c>
      <c r="K8" s="77">
        <v>0</v>
      </c>
      <c r="L8" s="77">
        <v>799911.63</v>
      </c>
      <c r="M8" s="77">
        <v>799997.66</v>
      </c>
      <c r="N8" s="77">
        <v>800026.34</v>
      </c>
      <c r="O8" s="101">
        <v>800055.02</v>
      </c>
      <c r="P8" s="77">
        <v>800083.7</v>
      </c>
      <c r="Q8" s="77">
        <v>0</v>
      </c>
      <c r="R8" s="77">
        <v>0</v>
      </c>
      <c r="S8" s="77">
        <v>800112.38</v>
      </c>
      <c r="T8" s="77">
        <v>800112.38</v>
      </c>
      <c r="U8" s="77">
        <v>0</v>
      </c>
      <c r="V8" s="77">
        <v>0</v>
      </c>
      <c r="W8" s="77">
        <v>0</v>
      </c>
      <c r="X8" s="77">
        <v>0</v>
      </c>
      <c r="Y8" s="77">
        <v>0</v>
      </c>
      <c r="Z8" s="77">
        <v>0</v>
      </c>
      <c r="AA8" s="77">
        <v>0</v>
      </c>
      <c r="AB8" s="77">
        <v>0</v>
      </c>
      <c r="AC8" s="77">
        <v>0</v>
      </c>
      <c r="AD8" s="77">
        <v>0</v>
      </c>
      <c r="AE8" s="77">
        <v>0</v>
      </c>
      <c r="AF8" s="77">
        <v>0</v>
      </c>
      <c r="AG8" s="77">
        <v>0</v>
      </c>
      <c r="AH8" s="77">
        <v>0</v>
      </c>
      <c r="AI8" s="77">
        <v>0</v>
      </c>
      <c r="AJ8" s="77">
        <v>0</v>
      </c>
      <c r="AK8" s="77">
        <v>0</v>
      </c>
    </row>
    <row r="9" spans="1:38" x14ac:dyDescent="0.25">
      <c r="B9" s="51">
        <v>44626</v>
      </c>
      <c r="C9" s="52"/>
      <c r="D9" s="52"/>
      <c r="F9" s="23" t="s">
        <v>113</v>
      </c>
      <c r="G9" s="77">
        <v>0</v>
      </c>
      <c r="H9" s="101"/>
      <c r="I9" s="77">
        <v>0</v>
      </c>
      <c r="J9" s="77">
        <v>0</v>
      </c>
      <c r="K9" s="77">
        <v>0</v>
      </c>
      <c r="L9" s="77">
        <v>0</v>
      </c>
      <c r="M9" s="77">
        <v>0</v>
      </c>
      <c r="N9" s="77">
        <v>0</v>
      </c>
      <c r="O9" s="101">
        <v>0</v>
      </c>
      <c r="P9" s="77">
        <v>0</v>
      </c>
      <c r="Q9" s="77">
        <v>0</v>
      </c>
      <c r="R9" s="77">
        <v>0</v>
      </c>
      <c r="S9" s="77">
        <v>0</v>
      </c>
      <c r="T9" s="77">
        <v>0</v>
      </c>
      <c r="U9" s="77">
        <v>0</v>
      </c>
      <c r="V9" s="77">
        <v>0</v>
      </c>
      <c r="W9" s="77">
        <v>0</v>
      </c>
      <c r="X9" s="77">
        <v>0</v>
      </c>
      <c r="Y9" s="77">
        <v>0</v>
      </c>
      <c r="Z9" s="77">
        <v>0</v>
      </c>
      <c r="AA9" s="77">
        <v>0</v>
      </c>
      <c r="AB9" s="77">
        <v>0</v>
      </c>
      <c r="AC9" s="77">
        <v>0</v>
      </c>
      <c r="AD9" s="77">
        <v>0</v>
      </c>
      <c r="AE9" s="77">
        <v>0</v>
      </c>
      <c r="AF9" s="77">
        <v>0</v>
      </c>
      <c r="AG9" s="77">
        <v>0</v>
      </c>
      <c r="AH9" s="77">
        <v>0</v>
      </c>
      <c r="AI9" s="77">
        <v>0</v>
      </c>
      <c r="AJ9" s="77">
        <v>0</v>
      </c>
      <c r="AK9" s="77">
        <v>0</v>
      </c>
    </row>
    <row r="10" spans="1:38" x14ac:dyDescent="0.25">
      <c r="B10" s="48">
        <v>44627</v>
      </c>
      <c r="C10" s="50">
        <v>15048275.83</v>
      </c>
      <c r="D10" s="50">
        <v>15180517.1</v>
      </c>
      <c r="F10" s="23" t="s">
        <v>102</v>
      </c>
      <c r="G10" s="77">
        <v>0</v>
      </c>
      <c r="H10" s="101">
        <v>0</v>
      </c>
      <c r="I10" s="77">
        <v>0</v>
      </c>
      <c r="J10" s="77">
        <v>0</v>
      </c>
      <c r="K10" s="77">
        <v>0</v>
      </c>
      <c r="L10" s="77">
        <v>0</v>
      </c>
      <c r="M10" s="77">
        <v>0</v>
      </c>
      <c r="N10" s="77">
        <v>0</v>
      </c>
      <c r="O10" s="101">
        <v>0</v>
      </c>
      <c r="P10" s="77">
        <v>0</v>
      </c>
      <c r="Q10" s="77">
        <v>0</v>
      </c>
      <c r="R10" s="77">
        <v>0</v>
      </c>
      <c r="S10" s="77">
        <v>0</v>
      </c>
      <c r="T10" s="77">
        <v>0</v>
      </c>
      <c r="U10" s="77">
        <v>0</v>
      </c>
      <c r="V10" s="77">
        <v>0</v>
      </c>
      <c r="W10" s="77">
        <v>0</v>
      </c>
      <c r="X10" s="77">
        <v>0</v>
      </c>
      <c r="Y10" s="77">
        <v>0</v>
      </c>
      <c r="Z10" s="77">
        <v>0</v>
      </c>
      <c r="AA10" s="77">
        <v>0</v>
      </c>
      <c r="AB10" s="77">
        <v>0</v>
      </c>
      <c r="AC10" s="77">
        <v>0</v>
      </c>
      <c r="AD10" s="77">
        <v>0</v>
      </c>
      <c r="AE10" s="77">
        <v>0</v>
      </c>
      <c r="AF10" s="77">
        <v>0</v>
      </c>
      <c r="AG10" s="77">
        <v>0</v>
      </c>
      <c r="AH10" s="77">
        <v>0</v>
      </c>
      <c r="AI10" s="77">
        <v>0</v>
      </c>
      <c r="AJ10" s="77">
        <v>0</v>
      </c>
      <c r="AK10" s="77">
        <v>0</v>
      </c>
    </row>
    <row r="11" spans="1:38" x14ac:dyDescent="0.25">
      <c r="B11" s="48">
        <v>44628</v>
      </c>
      <c r="C11" s="50">
        <f>+D10</f>
        <v>15180517.1</v>
      </c>
      <c r="D11" s="50">
        <v>15151261.99</v>
      </c>
      <c r="F11" s="23" t="s">
        <v>114</v>
      </c>
      <c r="G11" s="77">
        <v>0</v>
      </c>
      <c r="H11" s="101">
        <v>0</v>
      </c>
      <c r="I11" s="77">
        <v>0</v>
      </c>
      <c r="J11" s="77">
        <v>0</v>
      </c>
      <c r="K11" s="77">
        <v>0</v>
      </c>
      <c r="L11" s="77">
        <v>0</v>
      </c>
      <c r="M11" s="77">
        <v>0</v>
      </c>
      <c r="N11" s="77">
        <v>0</v>
      </c>
      <c r="O11" s="101">
        <v>0</v>
      </c>
      <c r="P11" s="77">
        <v>0</v>
      </c>
      <c r="Q11" s="77">
        <v>0</v>
      </c>
      <c r="R11" s="77">
        <v>0</v>
      </c>
      <c r="S11" s="77">
        <v>0</v>
      </c>
      <c r="T11" s="77">
        <v>0</v>
      </c>
      <c r="U11" s="77">
        <v>0</v>
      </c>
      <c r="V11" s="77">
        <v>0</v>
      </c>
      <c r="W11" s="77">
        <v>0</v>
      </c>
      <c r="X11" s="77">
        <v>0</v>
      </c>
      <c r="Y11" s="77">
        <v>0</v>
      </c>
      <c r="Z11" s="77">
        <v>0</v>
      </c>
      <c r="AA11" s="77">
        <v>0</v>
      </c>
      <c r="AB11" s="77">
        <v>0</v>
      </c>
      <c r="AC11" s="77">
        <v>0</v>
      </c>
      <c r="AD11" s="77">
        <v>0</v>
      </c>
      <c r="AE11" s="77">
        <v>0</v>
      </c>
      <c r="AF11" s="77">
        <v>0</v>
      </c>
      <c r="AG11" s="77">
        <v>0</v>
      </c>
      <c r="AH11" s="77">
        <v>0</v>
      </c>
      <c r="AI11" s="77">
        <v>0</v>
      </c>
      <c r="AJ11" s="77">
        <v>0</v>
      </c>
      <c r="AK11" s="77">
        <v>0</v>
      </c>
    </row>
    <row r="12" spans="1:38" x14ac:dyDescent="0.25">
      <c r="B12" s="48">
        <v>44629</v>
      </c>
      <c r="C12" s="50">
        <f>+D11</f>
        <v>15151261.99</v>
      </c>
      <c r="D12" s="50">
        <v>15678808.09</v>
      </c>
      <c r="F12" s="41" t="s">
        <v>115</v>
      </c>
      <c r="G12" s="77">
        <v>0</v>
      </c>
      <c r="H12" s="101">
        <v>0</v>
      </c>
      <c r="I12" s="77">
        <v>0</v>
      </c>
      <c r="J12" s="77">
        <v>0</v>
      </c>
      <c r="K12" s="77">
        <v>0</v>
      </c>
      <c r="L12" s="77">
        <v>0</v>
      </c>
      <c r="M12" s="77">
        <v>0</v>
      </c>
      <c r="N12" s="77">
        <v>0</v>
      </c>
      <c r="O12" s="101">
        <v>0</v>
      </c>
      <c r="P12" s="77">
        <v>0</v>
      </c>
      <c r="Q12" s="77">
        <v>0</v>
      </c>
      <c r="R12" s="77">
        <v>0</v>
      </c>
      <c r="S12" s="77">
        <v>0</v>
      </c>
      <c r="T12" s="77">
        <v>0</v>
      </c>
      <c r="U12" s="77">
        <v>0</v>
      </c>
      <c r="V12" s="77">
        <v>0</v>
      </c>
      <c r="W12" s="77">
        <v>0</v>
      </c>
      <c r="X12" s="77">
        <v>0</v>
      </c>
      <c r="Y12" s="77">
        <v>0</v>
      </c>
      <c r="Z12" s="77">
        <v>0</v>
      </c>
      <c r="AA12" s="77">
        <v>0</v>
      </c>
      <c r="AB12" s="77">
        <v>0</v>
      </c>
      <c r="AC12" s="77">
        <v>0</v>
      </c>
      <c r="AD12" s="77">
        <v>0</v>
      </c>
      <c r="AE12" s="77">
        <v>0</v>
      </c>
      <c r="AF12" s="77">
        <v>0</v>
      </c>
      <c r="AG12" s="77">
        <v>0</v>
      </c>
      <c r="AH12" s="77">
        <v>0</v>
      </c>
      <c r="AI12" s="77">
        <v>0</v>
      </c>
      <c r="AJ12" s="77">
        <v>0</v>
      </c>
      <c r="AK12" s="77">
        <v>0</v>
      </c>
    </row>
    <row r="13" spans="1:38" x14ac:dyDescent="0.25">
      <c r="B13" s="48">
        <v>44630</v>
      </c>
      <c r="C13" s="50">
        <f>+D12</f>
        <v>15678808.09</v>
      </c>
      <c r="D13" s="50">
        <v>11784656.560000001</v>
      </c>
      <c r="E13" s="36"/>
      <c r="F13" s="23" t="s">
        <v>116</v>
      </c>
      <c r="G13" s="77">
        <v>0</v>
      </c>
      <c r="H13" s="101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  <c r="N13" s="77">
        <v>0</v>
      </c>
      <c r="O13" s="101">
        <v>0</v>
      </c>
      <c r="P13" s="77">
        <v>0</v>
      </c>
      <c r="Q13" s="77">
        <v>0</v>
      </c>
      <c r="R13" s="77">
        <v>0</v>
      </c>
      <c r="S13" s="77">
        <v>0</v>
      </c>
      <c r="T13" s="77">
        <v>0</v>
      </c>
      <c r="U13" s="77">
        <v>0</v>
      </c>
      <c r="V13" s="77">
        <v>0</v>
      </c>
      <c r="W13" s="77">
        <v>0</v>
      </c>
      <c r="X13" s="77">
        <v>0</v>
      </c>
      <c r="Y13" s="77">
        <v>0</v>
      </c>
      <c r="Z13" s="77">
        <v>0</v>
      </c>
      <c r="AA13" s="77">
        <v>0</v>
      </c>
      <c r="AB13" s="77">
        <v>0</v>
      </c>
      <c r="AC13" s="77">
        <v>0</v>
      </c>
      <c r="AD13" s="77">
        <v>0</v>
      </c>
      <c r="AE13" s="77">
        <v>0</v>
      </c>
      <c r="AF13" s="77">
        <v>0</v>
      </c>
      <c r="AG13" s="77">
        <v>0</v>
      </c>
      <c r="AH13" s="77">
        <v>0</v>
      </c>
      <c r="AI13" s="77">
        <v>0</v>
      </c>
      <c r="AJ13" s="77">
        <v>0</v>
      </c>
      <c r="AK13" s="77">
        <v>0</v>
      </c>
      <c r="AL13" s="104"/>
    </row>
    <row r="14" spans="1:38" x14ac:dyDescent="0.25">
      <c r="B14" s="48"/>
      <c r="C14" s="50"/>
      <c r="D14" s="50"/>
      <c r="E14" s="36"/>
      <c r="F14" s="23" t="s">
        <v>168</v>
      </c>
      <c r="G14" s="77">
        <v>0</v>
      </c>
      <c r="H14" s="101">
        <v>0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101">
        <v>0</v>
      </c>
      <c r="P14" s="77">
        <v>0</v>
      </c>
      <c r="Q14" s="77">
        <v>0</v>
      </c>
      <c r="R14" s="77">
        <v>0</v>
      </c>
      <c r="S14" s="77">
        <v>0</v>
      </c>
      <c r="T14" s="77">
        <v>0</v>
      </c>
      <c r="U14" s="77">
        <v>0</v>
      </c>
      <c r="V14" s="77">
        <v>0</v>
      </c>
      <c r="W14" s="77">
        <v>0</v>
      </c>
      <c r="X14" s="77">
        <v>0</v>
      </c>
      <c r="Y14" s="77">
        <v>0</v>
      </c>
      <c r="Z14" s="77">
        <v>0</v>
      </c>
      <c r="AA14" s="77">
        <v>0</v>
      </c>
      <c r="AB14" s="77">
        <v>0</v>
      </c>
      <c r="AC14" s="77">
        <v>0</v>
      </c>
      <c r="AD14" s="77">
        <v>0</v>
      </c>
      <c r="AE14" s="77">
        <v>0</v>
      </c>
      <c r="AF14" s="77">
        <v>0</v>
      </c>
      <c r="AG14" s="77">
        <v>0</v>
      </c>
      <c r="AH14" s="77">
        <v>0</v>
      </c>
      <c r="AI14" s="77">
        <v>0</v>
      </c>
      <c r="AJ14" s="77">
        <v>0</v>
      </c>
      <c r="AK14" s="77">
        <v>0</v>
      </c>
      <c r="AL14" s="104"/>
    </row>
    <row r="15" spans="1:38" x14ac:dyDescent="0.25">
      <c r="B15" s="48"/>
      <c r="C15" s="50"/>
      <c r="D15" s="50"/>
      <c r="E15" s="36"/>
      <c r="F15" s="23" t="s">
        <v>162</v>
      </c>
      <c r="G15" s="77">
        <v>0</v>
      </c>
      <c r="H15" s="101">
        <v>6548298.1500000004</v>
      </c>
      <c r="I15" s="77">
        <v>6548298.1500000004</v>
      </c>
      <c r="J15" s="77">
        <v>0</v>
      </c>
      <c r="K15" s="77">
        <v>0</v>
      </c>
      <c r="L15" s="77">
        <v>6977215.1600000001</v>
      </c>
      <c r="M15" s="77">
        <v>7936169.4800000004</v>
      </c>
      <c r="N15" s="77">
        <v>7623621.8799999999</v>
      </c>
      <c r="O15" s="101">
        <v>7623260.8799999999</v>
      </c>
      <c r="P15" s="77">
        <v>7587896.8899999997</v>
      </c>
      <c r="Q15" s="77">
        <v>0</v>
      </c>
      <c r="R15" s="77">
        <v>0</v>
      </c>
      <c r="S15" s="77">
        <v>7414016.8300000001</v>
      </c>
      <c r="T15" s="77">
        <v>7863184.8700000001</v>
      </c>
      <c r="U15" s="77">
        <v>0</v>
      </c>
      <c r="V15" s="77">
        <v>0</v>
      </c>
      <c r="W15" s="77">
        <v>0</v>
      </c>
      <c r="X15" s="77">
        <v>0</v>
      </c>
      <c r="Y15" s="77">
        <v>0</v>
      </c>
      <c r="Z15" s="77">
        <v>0</v>
      </c>
      <c r="AA15" s="77">
        <v>0</v>
      </c>
      <c r="AB15" s="77">
        <v>0</v>
      </c>
      <c r="AC15" s="77">
        <v>0</v>
      </c>
      <c r="AD15" s="77">
        <v>0</v>
      </c>
      <c r="AE15" s="77">
        <v>0</v>
      </c>
      <c r="AF15" s="77">
        <v>0</v>
      </c>
      <c r="AG15" s="77">
        <v>0</v>
      </c>
      <c r="AH15" s="77">
        <v>0</v>
      </c>
      <c r="AI15" s="77">
        <v>0</v>
      </c>
      <c r="AJ15" s="77">
        <v>0</v>
      </c>
      <c r="AK15" s="77">
        <v>0</v>
      </c>
      <c r="AL15" s="104"/>
    </row>
    <row r="16" spans="1:38" x14ac:dyDescent="0.25">
      <c r="B16" s="48"/>
      <c r="C16" s="50"/>
      <c r="D16" s="50"/>
      <c r="E16" s="36"/>
      <c r="F16" s="23" t="s">
        <v>163</v>
      </c>
      <c r="G16" s="77">
        <v>0</v>
      </c>
      <c r="H16" s="101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101">
        <v>0</v>
      </c>
      <c r="P16" s="77">
        <v>0</v>
      </c>
      <c r="Q16" s="77">
        <v>0</v>
      </c>
      <c r="R16" s="77">
        <v>0</v>
      </c>
      <c r="S16" s="77">
        <v>0</v>
      </c>
      <c r="T16" s="77">
        <v>0</v>
      </c>
      <c r="U16" s="77">
        <v>0</v>
      </c>
      <c r="V16" s="77">
        <v>0</v>
      </c>
      <c r="W16" s="77">
        <v>0</v>
      </c>
      <c r="X16" s="77">
        <v>0</v>
      </c>
      <c r="Y16" s="77">
        <v>0</v>
      </c>
      <c r="Z16" s="77">
        <v>0</v>
      </c>
      <c r="AA16" s="77">
        <v>0</v>
      </c>
      <c r="AB16" s="77">
        <v>0</v>
      </c>
      <c r="AC16" s="77">
        <v>0</v>
      </c>
      <c r="AD16" s="77">
        <v>0</v>
      </c>
      <c r="AE16" s="77">
        <v>0</v>
      </c>
      <c r="AF16" s="77">
        <v>0</v>
      </c>
      <c r="AG16" s="77">
        <v>0</v>
      </c>
      <c r="AH16" s="77">
        <v>0</v>
      </c>
      <c r="AI16" s="77">
        <v>0</v>
      </c>
      <c r="AJ16" s="77">
        <v>0</v>
      </c>
      <c r="AK16" s="77">
        <v>0</v>
      </c>
      <c r="AL16" s="104"/>
    </row>
    <row r="17" spans="2:38" x14ac:dyDescent="0.25">
      <c r="B17" s="48"/>
      <c r="C17" s="50"/>
      <c r="D17" s="50"/>
      <c r="E17" s="36"/>
      <c r="F17" s="23" t="s">
        <v>164</v>
      </c>
      <c r="G17" s="77">
        <v>0</v>
      </c>
      <c r="H17" s="101">
        <v>4416.1499999999996</v>
      </c>
      <c r="I17" s="207">
        <v>4416.1499999999996</v>
      </c>
      <c r="J17" s="77">
        <v>0</v>
      </c>
      <c r="K17" s="77">
        <v>0</v>
      </c>
      <c r="L17" s="77">
        <v>3112.75</v>
      </c>
      <c r="M17" s="77">
        <v>2979.35</v>
      </c>
      <c r="N17" s="77">
        <v>2609.5500000000002</v>
      </c>
      <c r="O17" s="101">
        <v>2609.5500000000002</v>
      </c>
      <c r="P17" s="77">
        <v>2705.55</v>
      </c>
      <c r="Q17" s="77">
        <v>0</v>
      </c>
      <c r="R17" s="77">
        <v>0</v>
      </c>
      <c r="S17" s="77">
        <v>4136.88</v>
      </c>
      <c r="T17" s="77">
        <v>3936.88</v>
      </c>
      <c r="U17" s="77">
        <v>0</v>
      </c>
      <c r="V17" s="77">
        <v>0</v>
      </c>
      <c r="W17" s="77">
        <v>0</v>
      </c>
      <c r="X17" s="77">
        <v>0</v>
      </c>
      <c r="Y17" s="77">
        <v>0</v>
      </c>
      <c r="Z17" s="77">
        <v>0</v>
      </c>
      <c r="AA17" s="77">
        <v>0</v>
      </c>
      <c r="AB17" s="77">
        <v>0</v>
      </c>
      <c r="AC17" s="77">
        <v>0</v>
      </c>
      <c r="AD17" s="77">
        <v>0</v>
      </c>
      <c r="AE17" s="77">
        <v>0</v>
      </c>
      <c r="AF17" s="77">
        <v>0</v>
      </c>
      <c r="AG17" s="77">
        <v>0</v>
      </c>
      <c r="AH17" s="77">
        <v>0</v>
      </c>
      <c r="AI17" s="77">
        <v>0</v>
      </c>
      <c r="AJ17" s="77">
        <v>0</v>
      </c>
      <c r="AK17" s="77">
        <v>0</v>
      </c>
      <c r="AL17" s="104"/>
    </row>
    <row r="18" spans="2:38" x14ac:dyDescent="0.25">
      <c r="B18" s="48"/>
      <c r="C18" s="50"/>
      <c r="D18" s="50"/>
      <c r="E18" s="36"/>
      <c r="F18" s="23" t="s">
        <v>166</v>
      </c>
      <c r="G18" s="77">
        <v>0</v>
      </c>
      <c r="H18" s="101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101">
        <v>0</v>
      </c>
      <c r="P18" s="77">
        <v>0</v>
      </c>
      <c r="Q18" s="77">
        <v>0</v>
      </c>
      <c r="R18" s="77">
        <v>0</v>
      </c>
      <c r="S18" s="77">
        <v>0</v>
      </c>
      <c r="T18" s="77">
        <v>0</v>
      </c>
      <c r="U18" s="77">
        <v>0</v>
      </c>
      <c r="V18" s="77">
        <v>0</v>
      </c>
      <c r="W18" s="77">
        <v>0</v>
      </c>
      <c r="X18" s="77">
        <v>0</v>
      </c>
      <c r="Y18" s="77">
        <v>0</v>
      </c>
      <c r="Z18" s="77">
        <v>0</v>
      </c>
      <c r="AA18" s="77">
        <v>0</v>
      </c>
      <c r="AB18" s="77">
        <v>0</v>
      </c>
      <c r="AC18" s="77">
        <v>0</v>
      </c>
      <c r="AD18" s="77">
        <v>0</v>
      </c>
      <c r="AE18" s="77">
        <v>0</v>
      </c>
      <c r="AF18" s="77">
        <v>0</v>
      </c>
      <c r="AG18" s="77">
        <v>0</v>
      </c>
      <c r="AH18" s="77">
        <v>0</v>
      </c>
      <c r="AI18" s="77">
        <v>0</v>
      </c>
      <c r="AJ18" s="77">
        <v>0</v>
      </c>
      <c r="AK18" s="77">
        <v>0</v>
      </c>
      <c r="AL18" s="104"/>
    </row>
    <row r="19" spans="2:38" x14ac:dyDescent="0.25">
      <c r="B19" s="48"/>
      <c r="C19" s="50"/>
      <c r="D19" s="50"/>
      <c r="E19" s="36"/>
      <c r="F19" s="23" t="s">
        <v>165</v>
      </c>
      <c r="G19" s="77">
        <v>0</v>
      </c>
      <c r="H19" s="101">
        <v>344030.85</v>
      </c>
      <c r="I19" s="77">
        <v>336703.96</v>
      </c>
      <c r="J19" s="77">
        <v>0</v>
      </c>
      <c r="K19" s="77">
        <v>0</v>
      </c>
      <c r="L19" s="77">
        <v>211576.93</v>
      </c>
      <c r="M19" s="77">
        <v>84576.9</v>
      </c>
      <c r="N19" s="77">
        <v>384576.89</v>
      </c>
      <c r="O19" s="101">
        <v>104475.65</v>
      </c>
      <c r="P19" s="77">
        <v>104475.64</v>
      </c>
      <c r="Q19" s="77">
        <v>0</v>
      </c>
      <c r="R19" s="77">
        <v>0</v>
      </c>
      <c r="S19" s="77">
        <v>43742.93</v>
      </c>
      <c r="T19" s="77">
        <v>503965.9</v>
      </c>
      <c r="U19" s="77">
        <v>0</v>
      </c>
      <c r="V19" s="77">
        <v>0</v>
      </c>
      <c r="W19" s="77">
        <v>0</v>
      </c>
      <c r="X19" s="77">
        <v>0</v>
      </c>
      <c r="Y19" s="77">
        <v>0</v>
      </c>
      <c r="Z19" s="77">
        <v>0</v>
      </c>
      <c r="AA19" s="77">
        <v>0</v>
      </c>
      <c r="AB19" s="77">
        <v>0</v>
      </c>
      <c r="AC19" s="77">
        <v>0</v>
      </c>
      <c r="AD19" s="77">
        <v>0</v>
      </c>
      <c r="AE19" s="77">
        <v>0</v>
      </c>
      <c r="AF19" s="77">
        <v>0</v>
      </c>
      <c r="AG19" s="77">
        <v>0</v>
      </c>
      <c r="AH19" s="77">
        <v>0</v>
      </c>
      <c r="AI19" s="77">
        <v>0</v>
      </c>
      <c r="AJ19" s="77">
        <v>0</v>
      </c>
      <c r="AK19" s="77">
        <v>0</v>
      </c>
      <c r="AL19" s="104"/>
    </row>
    <row r="20" spans="2:38" x14ac:dyDescent="0.25">
      <c r="B20" s="48"/>
      <c r="C20" s="50"/>
      <c r="D20" s="50"/>
      <c r="E20" s="36"/>
      <c r="F20" s="23" t="s">
        <v>167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  <c r="T20" s="77">
        <v>0</v>
      </c>
      <c r="U20" s="77">
        <v>0</v>
      </c>
      <c r="V20" s="77">
        <v>0</v>
      </c>
      <c r="W20" s="77">
        <v>0</v>
      </c>
      <c r="X20" s="77">
        <v>0</v>
      </c>
      <c r="Y20" s="77">
        <v>0</v>
      </c>
      <c r="Z20" s="77">
        <v>0</v>
      </c>
      <c r="AA20" s="77">
        <v>0</v>
      </c>
      <c r="AB20" s="77">
        <v>0</v>
      </c>
      <c r="AC20" s="77">
        <v>0</v>
      </c>
      <c r="AD20" s="77">
        <v>0</v>
      </c>
      <c r="AE20" s="77">
        <v>0</v>
      </c>
      <c r="AF20" s="77">
        <v>0</v>
      </c>
      <c r="AG20" s="77">
        <v>0</v>
      </c>
      <c r="AH20" s="77">
        <v>0</v>
      </c>
      <c r="AI20" s="77">
        <v>0</v>
      </c>
      <c r="AJ20" s="77">
        <v>0</v>
      </c>
      <c r="AK20" s="77">
        <v>0</v>
      </c>
      <c r="AL20" s="104"/>
    </row>
    <row r="21" spans="2:38" x14ac:dyDescent="0.25">
      <c r="B21" s="48">
        <v>44631</v>
      </c>
      <c r="C21" s="50">
        <f>+D13</f>
        <v>11784656.560000001</v>
      </c>
      <c r="D21" s="50">
        <v>11945066.27</v>
      </c>
      <c r="F21" s="23" t="s">
        <v>47</v>
      </c>
      <c r="G21" s="100">
        <f>SUM(G3:G20)</f>
        <v>0</v>
      </c>
      <c r="H21" s="100">
        <f t="shared" ref="H21:AJ21" si="0">SUM(H3:H20)</f>
        <v>7867230.9700000007</v>
      </c>
      <c r="I21" s="100">
        <f t="shared" si="0"/>
        <v>7859544.6100000003</v>
      </c>
      <c r="J21" s="100">
        <f t="shared" si="0"/>
        <v>0</v>
      </c>
      <c r="K21" s="100">
        <f t="shared" si="0"/>
        <v>0</v>
      </c>
      <c r="L21" s="100">
        <f t="shared" si="0"/>
        <v>8162063.46</v>
      </c>
      <c r="M21" s="100">
        <f t="shared" si="0"/>
        <v>8993981.1600000001</v>
      </c>
      <c r="N21" s="100">
        <f t="shared" si="0"/>
        <v>8981096.0300000012</v>
      </c>
      <c r="O21" s="102">
        <f>SUM(O3:O20)</f>
        <v>8700666.0700000003</v>
      </c>
      <c r="P21" s="100">
        <f t="shared" si="0"/>
        <v>8665430.3500000015</v>
      </c>
      <c r="Q21" s="100">
        <f t="shared" si="0"/>
        <v>0</v>
      </c>
      <c r="R21" s="100">
        <f t="shared" si="0"/>
        <v>0</v>
      </c>
      <c r="S21" s="100">
        <f t="shared" si="0"/>
        <v>8432281.1899999995</v>
      </c>
      <c r="T21" s="100">
        <f t="shared" si="0"/>
        <v>9341472.2000000011</v>
      </c>
      <c r="U21" s="100">
        <f t="shared" si="0"/>
        <v>0</v>
      </c>
      <c r="V21" s="100">
        <f t="shared" si="0"/>
        <v>0</v>
      </c>
      <c r="W21" s="100">
        <f>SUM(W3:W20)</f>
        <v>0</v>
      </c>
      <c r="X21" s="100">
        <f t="shared" si="0"/>
        <v>0</v>
      </c>
      <c r="Y21" s="100">
        <f t="shared" si="0"/>
        <v>0</v>
      </c>
      <c r="Z21" s="100">
        <f t="shared" si="0"/>
        <v>0</v>
      </c>
      <c r="AA21" s="102">
        <f t="shared" si="0"/>
        <v>0</v>
      </c>
      <c r="AB21" s="100">
        <f>SUM(AB3:AB20)</f>
        <v>0</v>
      </c>
      <c r="AC21" s="100">
        <f t="shared" si="0"/>
        <v>0</v>
      </c>
      <c r="AD21" s="100">
        <f t="shared" si="0"/>
        <v>0</v>
      </c>
      <c r="AE21" s="100">
        <f>SUM(AE3:AE20)</f>
        <v>0</v>
      </c>
      <c r="AF21" s="100">
        <f>SUM(AF3:AF20)</f>
        <v>0</v>
      </c>
      <c r="AG21" s="100">
        <f>SUM(AG3:AG20)</f>
        <v>0</v>
      </c>
      <c r="AH21" s="100">
        <f>SUM(AH3:AH20)</f>
        <v>0</v>
      </c>
      <c r="AI21" s="100">
        <f>SUM(AI3:AI20)</f>
        <v>0</v>
      </c>
      <c r="AJ21" s="100">
        <f t="shared" si="0"/>
        <v>0</v>
      </c>
    </row>
    <row r="22" spans="2:38" x14ac:dyDescent="0.25">
      <c r="B22" s="51">
        <v>44632</v>
      </c>
      <c r="C22" s="52"/>
      <c r="D22" s="52"/>
    </row>
    <row r="23" spans="2:38" x14ac:dyDescent="0.25">
      <c r="B23" s="51">
        <v>44633</v>
      </c>
      <c r="C23" s="52"/>
      <c r="D23" s="52"/>
      <c r="G23" s="99">
        <f t="shared" ref="G23:AK23" si="1">+G2</f>
        <v>45658</v>
      </c>
      <c r="H23" s="99">
        <f t="shared" si="1"/>
        <v>45659</v>
      </c>
      <c r="I23" s="99">
        <f t="shared" si="1"/>
        <v>45660</v>
      </c>
      <c r="J23" s="99">
        <f t="shared" si="1"/>
        <v>45661</v>
      </c>
      <c r="K23" s="99">
        <f t="shared" si="1"/>
        <v>45662</v>
      </c>
      <c r="L23" s="99">
        <f t="shared" si="1"/>
        <v>45663</v>
      </c>
      <c r="M23" s="99">
        <f t="shared" si="1"/>
        <v>45664</v>
      </c>
      <c r="N23" s="99">
        <f t="shared" si="1"/>
        <v>45665</v>
      </c>
      <c r="O23" s="99">
        <f t="shared" si="1"/>
        <v>45666</v>
      </c>
      <c r="P23" s="99">
        <f t="shared" si="1"/>
        <v>45667</v>
      </c>
      <c r="Q23" s="99">
        <f t="shared" si="1"/>
        <v>45668</v>
      </c>
      <c r="R23" s="99">
        <f t="shared" si="1"/>
        <v>45669</v>
      </c>
      <c r="S23" s="99">
        <f t="shared" si="1"/>
        <v>45670</v>
      </c>
      <c r="T23" s="99">
        <f t="shared" si="1"/>
        <v>45671</v>
      </c>
      <c r="U23" s="99">
        <f t="shared" si="1"/>
        <v>45672</v>
      </c>
      <c r="V23" s="99">
        <f t="shared" si="1"/>
        <v>45673</v>
      </c>
      <c r="W23" s="99">
        <f t="shared" si="1"/>
        <v>45674</v>
      </c>
      <c r="X23" s="99">
        <f t="shared" si="1"/>
        <v>45675</v>
      </c>
      <c r="Y23" s="99">
        <f t="shared" si="1"/>
        <v>45676</v>
      </c>
      <c r="Z23" s="99">
        <f t="shared" si="1"/>
        <v>45677</v>
      </c>
      <c r="AA23" s="99">
        <f t="shared" si="1"/>
        <v>45678</v>
      </c>
      <c r="AB23" s="99">
        <f t="shared" si="1"/>
        <v>45679</v>
      </c>
      <c r="AC23" s="99">
        <f t="shared" si="1"/>
        <v>45680</v>
      </c>
      <c r="AD23" s="99">
        <f t="shared" si="1"/>
        <v>45681</v>
      </c>
      <c r="AE23" s="99">
        <f t="shared" si="1"/>
        <v>45682</v>
      </c>
      <c r="AF23" s="99">
        <f t="shared" si="1"/>
        <v>45683</v>
      </c>
      <c r="AG23" s="99">
        <f t="shared" si="1"/>
        <v>45684</v>
      </c>
      <c r="AH23" s="99">
        <f t="shared" si="1"/>
        <v>45685</v>
      </c>
      <c r="AI23" s="99">
        <f t="shared" si="1"/>
        <v>45686</v>
      </c>
      <c r="AJ23" s="99">
        <f t="shared" si="1"/>
        <v>45687</v>
      </c>
      <c r="AK23" s="99">
        <f t="shared" si="1"/>
        <v>45688</v>
      </c>
    </row>
    <row r="24" spans="2:38" x14ac:dyDescent="0.25">
      <c r="B24" s="48">
        <v>44634</v>
      </c>
      <c r="C24" s="50">
        <v>11838566.24</v>
      </c>
      <c r="D24" s="50">
        <v>12740641.32</v>
      </c>
      <c r="F24" s="23" t="s">
        <v>120</v>
      </c>
      <c r="G24" s="101">
        <f>G3+G4+G10+G11+G12+G13+G5+G15+G16+G17+G19+G18+G20</f>
        <v>0</v>
      </c>
      <c r="H24" s="101">
        <f t="shared" ref="H24:AJ24" si="2">H3+H4+H10+H11+H12+H13+H5+H15+H16+H17+H19+H18+H20</f>
        <v>6897169.1500000004</v>
      </c>
      <c r="I24" s="101">
        <f t="shared" si="2"/>
        <v>6889418.2600000007</v>
      </c>
      <c r="J24" s="101">
        <f t="shared" si="2"/>
        <v>0</v>
      </c>
      <c r="K24" s="101">
        <f t="shared" si="2"/>
        <v>0</v>
      </c>
      <c r="L24" s="101">
        <f t="shared" si="2"/>
        <v>7191904.8399999999</v>
      </c>
      <c r="M24" s="101">
        <f t="shared" si="2"/>
        <v>8023725.7300000004</v>
      </c>
      <c r="N24" s="101">
        <f>N3+N4+N10+N11+N12+N13+N5+N15+N16+N17+N19+N18+N20</f>
        <v>8010808.3199999994</v>
      </c>
      <c r="O24" s="101">
        <f t="shared" si="2"/>
        <v>7730346.0800000001</v>
      </c>
      <c r="P24" s="101">
        <f t="shared" si="2"/>
        <v>7695078.0799999991</v>
      </c>
      <c r="Q24" s="101">
        <f t="shared" si="2"/>
        <v>0</v>
      </c>
      <c r="R24" s="101">
        <f t="shared" si="2"/>
        <v>0</v>
      </c>
      <c r="S24" s="101">
        <f t="shared" si="2"/>
        <v>7461896.6399999997</v>
      </c>
      <c r="T24" s="101">
        <f t="shared" si="2"/>
        <v>8371087.6500000004</v>
      </c>
      <c r="U24" s="101">
        <f>U3+U4+U10+U11+U12+U13+U5+U15+U16+U17+U19+U18+U20</f>
        <v>0</v>
      </c>
      <c r="V24" s="101">
        <f>V3+V4+V10+V11+V12+V13+V5+V15+V16+V17+V19+V18+V20</f>
        <v>0</v>
      </c>
      <c r="W24" s="101">
        <f>W3+W4+W10+W11+W12+W13+W5+W15+W16+W17+W19+W18+W20</f>
        <v>0</v>
      </c>
      <c r="X24" s="101">
        <f t="shared" si="2"/>
        <v>0</v>
      </c>
      <c r="Y24" s="101">
        <f t="shared" si="2"/>
        <v>0</v>
      </c>
      <c r="Z24" s="101">
        <f t="shared" si="2"/>
        <v>0</v>
      </c>
      <c r="AA24" s="101">
        <f t="shared" si="2"/>
        <v>0</v>
      </c>
      <c r="AB24" s="101">
        <f>AB3+AB4+AB10+AB11+AB12+AB13+AB5+AB15+AB16+AB17+AB19+AB18+AB20</f>
        <v>0</v>
      </c>
      <c r="AC24" s="101">
        <f t="shared" si="2"/>
        <v>0</v>
      </c>
      <c r="AD24" s="101">
        <f>AD15+AD17+AD19</f>
        <v>0</v>
      </c>
      <c r="AE24" s="101">
        <f t="shared" si="2"/>
        <v>0</v>
      </c>
      <c r="AF24" s="101">
        <f t="shared" si="2"/>
        <v>0</v>
      </c>
      <c r="AG24" s="101">
        <f>AG3+AG4+AG10+AG11+AG12+AG13+AG5+AG15+AG16+AG17+AG19+AG18+AG20</f>
        <v>0</v>
      </c>
      <c r="AH24" s="101">
        <f t="shared" si="2"/>
        <v>0</v>
      </c>
      <c r="AI24" s="101">
        <f t="shared" si="2"/>
        <v>0</v>
      </c>
      <c r="AJ24" s="101">
        <f t="shared" si="2"/>
        <v>0</v>
      </c>
    </row>
    <row r="25" spans="2:38" x14ac:dyDescent="0.25">
      <c r="B25" s="51">
        <v>44639</v>
      </c>
      <c r="C25" s="52"/>
      <c r="D25" s="52"/>
      <c r="F25" s="23" t="s">
        <v>96</v>
      </c>
      <c r="G25" s="101">
        <f>+G6+G7+G8+G9</f>
        <v>0</v>
      </c>
      <c r="H25" s="101">
        <f t="shared" ref="H25:AJ25" si="3">+H6+H7+H8+H9</f>
        <v>970061.82</v>
      </c>
      <c r="I25" s="101">
        <f t="shared" si="3"/>
        <v>970126.35</v>
      </c>
      <c r="J25" s="101">
        <f t="shared" si="3"/>
        <v>0</v>
      </c>
      <c r="K25" s="101">
        <f t="shared" si="3"/>
        <v>0</v>
      </c>
      <c r="L25" s="101">
        <f t="shared" si="3"/>
        <v>970158.62</v>
      </c>
      <c r="M25" s="101">
        <f t="shared" si="3"/>
        <v>970255.43</v>
      </c>
      <c r="N25" s="101">
        <f>N8+N9+N6</f>
        <v>970287.71</v>
      </c>
      <c r="O25" s="101">
        <f t="shared" si="3"/>
        <v>970319.99</v>
      </c>
      <c r="P25" s="101">
        <f t="shared" si="3"/>
        <v>970352.27</v>
      </c>
      <c r="Q25" s="101">
        <f t="shared" si="3"/>
        <v>0</v>
      </c>
      <c r="R25" s="101">
        <f>+R6+R7+R8+R9</f>
        <v>0</v>
      </c>
      <c r="S25" s="101">
        <f t="shared" si="3"/>
        <v>970384.55</v>
      </c>
      <c r="T25" s="101">
        <f t="shared" si="3"/>
        <v>970384.55</v>
      </c>
      <c r="U25" s="101">
        <f>U8+U9+U6</f>
        <v>0</v>
      </c>
      <c r="V25" s="101">
        <f t="shared" si="3"/>
        <v>0</v>
      </c>
      <c r="W25" s="101">
        <f>+W6+W7+W8+W9</f>
        <v>0</v>
      </c>
      <c r="X25" s="101">
        <f t="shared" si="3"/>
        <v>0</v>
      </c>
      <c r="Y25" s="101">
        <f t="shared" si="3"/>
        <v>0</v>
      </c>
      <c r="Z25" s="101">
        <f>+AD7+Z7+Z8+Z9</f>
        <v>0</v>
      </c>
      <c r="AA25" s="101">
        <f t="shared" si="3"/>
        <v>0</v>
      </c>
      <c r="AB25" s="101">
        <f>+AB6+AB7+AB8+AB9</f>
        <v>0</v>
      </c>
      <c r="AC25" s="101">
        <f t="shared" si="3"/>
        <v>0</v>
      </c>
      <c r="AD25" s="101">
        <f>AD8+AD6</f>
        <v>0</v>
      </c>
      <c r="AE25" s="101">
        <f t="shared" si="3"/>
        <v>0</v>
      </c>
      <c r="AF25" s="101">
        <f t="shared" si="3"/>
        <v>0</v>
      </c>
      <c r="AG25" s="101">
        <f t="shared" si="3"/>
        <v>0</v>
      </c>
      <c r="AH25" s="101">
        <f t="shared" si="3"/>
        <v>0</v>
      </c>
      <c r="AI25" s="101">
        <f t="shared" si="3"/>
        <v>0</v>
      </c>
      <c r="AJ25" s="101">
        <f t="shared" si="3"/>
        <v>0</v>
      </c>
    </row>
    <row r="26" spans="2:38" x14ac:dyDescent="0.25">
      <c r="B26" s="48">
        <v>44642</v>
      </c>
      <c r="C26" s="50"/>
      <c r="D26" s="50"/>
      <c r="F26" s="23" t="s">
        <v>47</v>
      </c>
      <c r="G26" s="102">
        <f>+G24+G25</f>
        <v>0</v>
      </c>
      <c r="H26" s="102">
        <f t="shared" ref="H26:AJ26" si="4">+H24+H25</f>
        <v>7867230.9700000007</v>
      </c>
      <c r="I26" s="102">
        <f t="shared" si="4"/>
        <v>7859544.6100000003</v>
      </c>
      <c r="J26" s="102">
        <f t="shared" si="4"/>
        <v>0</v>
      </c>
      <c r="K26" s="102">
        <f t="shared" si="4"/>
        <v>0</v>
      </c>
      <c r="L26" s="102">
        <f>+L24+L25</f>
        <v>8162063.46</v>
      </c>
      <c r="M26" s="102">
        <f t="shared" si="4"/>
        <v>8993981.1600000001</v>
      </c>
      <c r="N26" s="102">
        <f t="shared" si="4"/>
        <v>8981096.0299999993</v>
      </c>
      <c r="O26" s="102">
        <f t="shared" si="4"/>
        <v>8700666.0700000003</v>
      </c>
      <c r="P26" s="102">
        <f t="shared" si="4"/>
        <v>8665430.3499999996</v>
      </c>
      <c r="Q26" s="102">
        <f>+Q24+Q25</f>
        <v>0</v>
      </c>
      <c r="R26" s="102">
        <f>+R24+R25</f>
        <v>0</v>
      </c>
      <c r="S26" s="102">
        <f t="shared" si="4"/>
        <v>8432281.1899999995</v>
      </c>
      <c r="T26" s="102">
        <f t="shared" si="4"/>
        <v>9341472.2000000011</v>
      </c>
      <c r="U26" s="102">
        <f t="shared" ref="U26" si="5">+U24+U25</f>
        <v>0</v>
      </c>
      <c r="V26" s="102">
        <f t="shared" si="4"/>
        <v>0</v>
      </c>
      <c r="W26" s="102">
        <f t="shared" si="4"/>
        <v>0</v>
      </c>
      <c r="X26" s="102">
        <f t="shared" si="4"/>
        <v>0</v>
      </c>
      <c r="Y26" s="102">
        <f t="shared" si="4"/>
        <v>0</v>
      </c>
      <c r="Z26" s="102">
        <f t="shared" si="4"/>
        <v>0</v>
      </c>
      <c r="AA26" s="102">
        <f t="shared" si="4"/>
        <v>0</v>
      </c>
      <c r="AB26" s="102">
        <f t="shared" si="4"/>
        <v>0</v>
      </c>
      <c r="AC26" s="102">
        <f t="shared" si="4"/>
        <v>0</v>
      </c>
      <c r="AD26" s="102">
        <f t="shared" si="4"/>
        <v>0</v>
      </c>
      <c r="AE26" s="102">
        <f t="shared" si="4"/>
        <v>0</v>
      </c>
      <c r="AF26" s="102">
        <f t="shared" si="4"/>
        <v>0</v>
      </c>
      <c r="AG26" s="102">
        <f t="shared" si="4"/>
        <v>0</v>
      </c>
      <c r="AH26" s="102">
        <f t="shared" si="4"/>
        <v>0</v>
      </c>
      <c r="AI26" s="102">
        <f t="shared" si="4"/>
        <v>0</v>
      </c>
      <c r="AJ26" s="102">
        <f t="shared" si="4"/>
        <v>0</v>
      </c>
    </row>
    <row r="27" spans="2:38" x14ac:dyDescent="0.25">
      <c r="B27" s="48">
        <v>44643</v>
      </c>
      <c r="C27" s="50"/>
      <c r="D27" s="50"/>
    </row>
    <row r="28" spans="2:38" x14ac:dyDescent="0.25">
      <c r="B28" s="48">
        <v>44644</v>
      </c>
      <c r="C28" s="50"/>
      <c r="D28" s="50"/>
    </row>
    <row r="29" spans="2:38" x14ac:dyDescent="0.25">
      <c r="B29" s="48">
        <v>44645</v>
      </c>
      <c r="C29" s="50"/>
      <c r="D29" s="50"/>
      <c r="F29" s="23" t="s">
        <v>127</v>
      </c>
      <c r="AH29" s="105"/>
    </row>
    <row r="30" spans="2:38" x14ac:dyDescent="0.25">
      <c r="B30" s="51">
        <v>44646</v>
      </c>
      <c r="C30" s="52"/>
      <c r="D30" s="52"/>
      <c r="F30" s="100">
        <f>+'WS Promotora'!E4</f>
        <v>214246.01</v>
      </c>
      <c r="N30" s="22"/>
    </row>
    <row r="31" spans="2:38" x14ac:dyDescent="0.25">
      <c r="B31" s="51">
        <v>44647</v>
      </c>
      <c r="C31" s="52"/>
      <c r="D31" s="52"/>
      <c r="F31" s="105"/>
      <c r="N31" s="22"/>
      <c r="V31" s="104"/>
    </row>
    <row r="32" spans="2:38" x14ac:dyDescent="0.25">
      <c r="B32" s="48">
        <v>44648</v>
      </c>
      <c r="C32" s="50"/>
      <c r="D32" s="50"/>
      <c r="N32" s="22"/>
      <c r="P32" s="22"/>
      <c r="V32" s="22"/>
    </row>
    <row r="33" spans="2:22" x14ac:dyDescent="0.25">
      <c r="B33" s="48">
        <v>44649</v>
      </c>
      <c r="C33" s="50"/>
      <c r="D33" s="50"/>
      <c r="N33" s="22"/>
      <c r="O33" s="66"/>
      <c r="P33" s="22"/>
      <c r="V33" s="22"/>
    </row>
    <row r="34" spans="2:22" x14ac:dyDescent="0.25">
      <c r="B34" s="48">
        <v>44650</v>
      </c>
      <c r="C34" s="50"/>
      <c r="D34" s="50"/>
      <c r="O34" s="66"/>
      <c r="P34" s="22"/>
      <c r="Q34" s="22"/>
      <c r="V34" s="22"/>
    </row>
    <row r="35" spans="2:22" x14ac:dyDescent="0.25">
      <c r="B35" s="48">
        <v>44651</v>
      </c>
      <c r="C35" s="50"/>
      <c r="D35" s="50"/>
      <c r="O35" s="66"/>
      <c r="P35" s="22"/>
      <c r="V35" s="22"/>
    </row>
    <row r="36" spans="2:22" x14ac:dyDescent="0.25">
      <c r="B36" s="24"/>
      <c r="O36" s="22"/>
      <c r="P36" s="22"/>
      <c r="Q36" s="22"/>
    </row>
    <row r="37" spans="2:22" x14ac:dyDescent="0.25">
      <c r="O37" s="66"/>
      <c r="P37" s="22"/>
      <c r="Q37" s="22"/>
    </row>
    <row r="38" spans="2:22" x14ac:dyDescent="0.25">
      <c r="O38" s="66"/>
      <c r="P38" s="22"/>
      <c r="Q38" s="22"/>
    </row>
  </sheetData>
  <pageMargins left="0.7" right="0.7" top="0.75" bottom="0.75" header="0.3" footer="0.3"/>
  <pageSetup paperSize="9" orientation="portrait" r:id="rId1"/>
  <ignoredErrors>
    <ignoredError sqref="G21:AJ21" formulaRange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A7983-1F70-46FE-A700-2867CAA46674}">
  <sheetPr codeName="Hoja3"/>
  <dimension ref="A1:AL135"/>
  <sheetViews>
    <sheetView showGridLines="0" zoomScale="81" zoomScaleNormal="70" workbookViewId="0">
      <pane xSplit="1" ySplit="10" topLeftCell="B99" activePane="bottomRight" state="frozen"/>
      <selection activeCell="D11" sqref="D11"/>
      <selection pane="topRight" activeCell="D11" sqref="D11"/>
      <selection pane="bottomLeft" activeCell="D11" sqref="D11"/>
      <selection pane="bottomRight" activeCell="A107" sqref="A107"/>
    </sheetView>
  </sheetViews>
  <sheetFormatPr baseColWidth="10" defaultColWidth="9.140625" defaultRowHeight="15.75" outlineLevelRow="1" x14ac:dyDescent="0.25"/>
  <cols>
    <col min="1" max="1" width="49.140625" style="1" customWidth="1"/>
    <col min="2" max="2" width="20.42578125" style="1" customWidth="1"/>
    <col min="3" max="4" width="18.28515625" style="1" customWidth="1"/>
    <col min="5" max="5" width="18.85546875" style="1" customWidth="1"/>
    <col min="6" max="6" width="20.7109375" style="1" customWidth="1"/>
    <col min="7" max="7" width="18.42578125" style="1" customWidth="1"/>
    <col min="8" max="8" width="17.85546875" style="1" customWidth="1"/>
    <col min="9" max="9" width="21.140625" style="1" customWidth="1"/>
    <col min="10" max="10" width="18.28515625" style="1" customWidth="1"/>
    <col min="11" max="11" width="21" style="1" customWidth="1"/>
    <col min="12" max="12" width="19.28515625" style="1" customWidth="1"/>
    <col min="13" max="13" width="20.28515625" style="1" customWidth="1"/>
    <col min="14" max="14" width="18.28515625" style="1" customWidth="1"/>
    <col min="15" max="15" width="18.7109375" style="1" customWidth="1"/>
    <col min="16" max="16" width="16.85546875" style="1" customWidth="1"/>
    <col min="17" max="17" width="18.28515625" style="1" customWidth="1"/>
    <col min="18" max="18" width="16.85546875" style="1" customWidth="1"/>
    <col min="19" max="20" width="17.85546875" style="1" customWidth="1"/>
    <col min="21" max="21" width="18.28515625" style="1" customWidth="1"/>
    <col min="22" max="22" width="20.28515625" style="1" customWidth="1"/>
    <col min="23" max="23" width="20.7109375" style="1" customWidth="1"/>
    <col min="24" max="25" width="18.7109375" style="1" customWidth="1"/>
    <col min="26" max="26" width="20.28515625" style="1" customWidth="1"/>
    <col min="27" max="27" width="17.85546875" style="1" customWidth="1"/>
    <col min="28" max="28" width="20.28515625" style="1" customWidth="1"/>
    <col min="29" max="32" width="21.5703125" style="1" customWidth="1"/>
    <col min="33" max="33" width="21.42578125" style="1" customWidth="1"/>
    <col min="34" max="34" width="19.28515625" style="1" bestFit="1" customWidth="1"/>
    <col min="35" max="35" width="9.140625" style="1"/>
    <col min="36" max="36" width="21.140625" style="1" bestFit="1" customWidth="1"/>
    <col min="37" max="38" width="13.5703125" style="1" bestFit="1" customWidth="1"/>
    <col min="39" max="16384" width="9.140625" style="1"/>
  </cols>
  <sheetData>
    <row r="1" spans="1:37" hidden="1" x14ac:dyDescent="0.25">
      <c r="C1" s="18"/>
    </row>
    <row r="2" spans="1:37" hidden="1" x14ac:dyDescent="0.25">
      <c r="A2" s="15"/>
      <c r="B2" s="15"/>
    </row>
    <row r="3" spans="1:37" hidden="1" x14ac:dyDescent="0.25">
      <c r="A3" s="15"/>
      <c r="D3" s="223" t="s">
        <v>2</v>
      </c>
      <c r="E3" s="223"/>
      <c r="F3" s="223"/>
    </row>
    <row r="4" spans="1:37" hidden="1" x14ac:dyDescent="0.25">
      <c r="A4" s="15"/>
      <c r="B4" s="15"/>
      <c r="C4" s="12"/>
      <c r="D4" s="223"/>
      <c r="E4" s="223"/>
      <c r="F4" s="223"/>
      <c r="I4" s="18"/>
    </row>
    <row r="5" spans="1:37" hidden="1" x14ac:dyDescent="0.25">
      <c r="A5" s="15"/>
      <c r="B5" s="15"/>
      <c r="C5" s="2"/>
      <c r="D5" s="2"/>
      <c r="E5" s="2"/>
      <c r="F5" s="2"/>
    </row>
    <row r="6" spans="1:37" hidden="1" x14ac:dyDescent="0.25">
      <c r="A6" s="15"/>
      <c r="B6" s="224" t="s">
        <v>3</v>
      </c>
      <c r="C6" s="225"/>
      <c r="D6" s="226" t="s">
        <v>0</v>
      </c>
      <c r="E6" s="227"/>
      <c r="F6" s="14">
        <f>+B9</f>
        <v>45717</v>
      </c>
    </row>
    <row r="7" spans="1:37" hidden="1" x14ac:dyDescent="0.25">
      <c r="A7" s="3"/>
      <c r="B7" s="2"/>
      <c r="C7" s="2"/>
      <c r="D7" s="2"/>
      <c r="E7" s="2"/>
      <c r="F7" s="2"/>
    </row>
    <row r="8" spans="1:37" x14ac:dyDescent="0.25">
      <c r="A8" s="25"/>
      <c r="B8" s="2"/>
      <c r="C8" s="2"/>
      <c r="D8" s="2"/>
      <c r="E8" s="2"/>
      <c r="F8" s="2"/>
    </row>
    <row r="9" spans="1:37" ht="41.25" customHeight="1" x14ac:dyDescent="0.25">
      <c r="A9" s="13"/>
      <c r="B9" s="97">
        <v>45717</v>
      </c>
      <c r="C9" s="97">
        <v>45718</v>
      </c>
      <c r="D9" s="97">
        <v>45719</v>
      </c>
      <c r="E9" s="97">
        <v>45720</v>
      </c>
      <c r="F9" s="97">
        <v>45721</v>
      </c>
      <c r="G9" s="97">
        <v>45722</v>
      </c>
      <c r="H9" s="97">
        <v>45723</v>
      </c>
      <c r="I9" s="97">
        <v>45724</v>
      </c>
      <c r="J9" s="97">
        <v>45725</v>
      </c>
      <c r="K9" s="97">
        <v>45726</v>
      </c>
      <c r="L9" s="97">
        <v>45727</v>
      </c>
      <c r="M9" s="97">
        <v>45728</v>
      </c>
      <c r="N9" s="97">
        <v>45729</v>
      </c>
      <c r="O9" s="97">
        <v>45730</v>
      </c>
      <c r="P9" s="97">
        <v>45731</v>
      </c>
      <c r="Q9" s="97">
        <v>45732</v>
      </c>
      <c r="R9" s="97">
        <v>45733</v>
      </c>
      <c r="S9" s="97">
        <v>45734</v>
      </c>
      <c r="T9" s="97">
        <v>45735</v>
      </c>
      <c r="U9" s="97">
        <v>45736</v>
      </c>
      <c r="V9" s="97">
        <v>45737</v>
      </c>
      <c r="W9" s="97">
        <v>45738</v>
      </c>
      <c r="X9" s="97">
        <v>45739</v>
      </c>
      <c r="Y9" s="97">
        <v>45740</v>
      </c>
      <c r="Z9" s="97">
        <v>45741</v>
      </c>
      <c r="AA9" s="97">
        <v>45742</v>
      </c>
      <c r="AB9" s="97">
        <v>45743</v>
      </c>
      <c r="AC9" s="97">
        <v>45744</v>
      </c>
      <c r="AD9" s="97">
        <v>45745</v>
      </c>
      <c r="AE9" s="97">
        <v>45746</v>
      </c>
      <c r="AF9" s="97">
        <v>45747</v>
      </c>
      <c r="AG9" s="13" t="s">
        <v>50</v>
      </c>
      <c r="AH9" s="13" t="s">
        <v>76</v>
      </c>
    </row>
    <row r="10" spans="1:37" x14ac:dyDescent="0.25">
      <c r="A10" s="6" t="s">
        <v>161</v>
      </c>
      <c r="B10" s="7">
        <f>10000+5092.99+10000+5056079.86+112091.34</f>
        <v>5193264.1900000004</v>
      </c>
      <c r="C10" s="7">
        <f>+B126</f>
        <v>5193264.1900000004</v>
      </c>
      <c r="D10" s="7">
        <f t="shared" ref="D10:AB10" si="0">+C126</f>
        <v>5193264.1900000004</v>
      </c>
      <c r="E10" s="7">
        <f t="shared" si="0"/>
        <v>5190498.9000000004</v>
      </c>
      <c r="F10" s="7">
        <f t="shared" si="0"/>
        <v>6330757.1600000001</v>
      </c>
      <c r="G10" s="7">
        <f t="shared" si="0"/>
        <v>6440653.8300000001</v>
      </c>
      <c r="H10" s="7">
        <f t="shared" si="0"/>
        <v>6490262.2199999997</v>
      </c>
      <c r="I10" s="7">
        <f t="shared" si="0"/>
        <v>6184235.5599999987</v>
      </c>
      <c r="J10" s="7">
        <f t="shared" si="0"/>
        <v>6184235.5599999987</v>
      </c>
      <c r="K10" s="7">
        <f t="shared" si="0"/>
        <v>6184235.5599999987</v>
      </c>
      <c r="L10" s="7">
        <f t="shared" si="0"/>
        <v>6818502.9399999985</v>
      </c>
      <c r="M10" s="7">
        <f t="shared" si="0"/>
        <v>6809523.8699999982</v>
      </c>
      <c r="N10" s="7">
        <f t="shared" si="0"/>
        <v>6808904.4599999981</v>
      </c>
      <c r="O10" s="7">
        <f t="shared" ref="O10" si="1">+N126</f>
        <v>6808909.049999998</v>
      </c>
      <c r="P10" s="7">
        <f t="shared" ref="P10" si="2">+O126</f>
        <v>6808909.049999998</v>
      </c>
      <c r="Q10" s="7">
        <f t="shared" ref="Q10" si="3">+P126</f>
        <v>6808909.049999998</v>
      </c>
      <c r="R10" s="7">
        <f t="shared" ref="R10" si="4">+Q126</f>
        <v>6808909.049999998</v>
      </c>
      <c r="S10" s="7">
        <f t="shared" ref="S10" si="5">+R126</f>
        <v>6808909.049999998</v>
      </c>
      <c r="T10" s="7">
        <f t="shared" si="0"/>
        <v>6808909.049999998</v>
      </c>
      <c r="U10" s="7">
        <f t="shared" si="0"/>
        <v>6808909.049999998</v>
      </c>
      <c r="V10" s="7">
        <f t="shared" si="0"/>
        <v>6808909.049999998</v>
      </c>
      <c r="W10" s="7">
        <f t="shared" si="0"/>
        <v>6808909.049999998</v>
      </c>
      <c r="X10" s="7">
        <f t="shared" si="0"/>
        <v>6808909.049999998</v>
      </c>
      <c r="Y10" s="7">
        <f t="shared" si="0"/>
        <v>6808909.049999998</v>
      </c>
      <c r="Z10" s="7">
        <f t="shared" si="0"/>
        <v>6808909.049999998</v>
      </c>
      <c r="AA10" s="7">
        <f t="shared" si="0"/>
        <v>6808909.049999998</v>
      </c>
      <c r="AB10" s="7">
        <f t="shared" si="0"/>
        <v>6808909.049999998</v>
      </c>
      <c r="AC10" s="7">
        <f>+AB126</f>
        <v>6808909.049999998</v>
      </c>
      <c r="AD10" s="7">
        <f t="shared" ref="AD10" si="6">+AC126</f>
        <v>6808909.049999998</v>
      </c>
      <c r="AE10" s="7">
        <f t="shared" ref="AE10" si="7">+AD126</f>
        <v>6808909.049999998</v>
      </c>
      <c r="AF10" s="7">
        <f t="shared" ref="AF10" si="8">+AE126</f>
        <v>6808909.049999998</v>
      </c>
      <c r="AG10" s="7">
        <f>SUM(B10:AC10)</f>
        <v>181155238.38000005</v>
      </c>
      <c r="AH10" s="7"/>
      <c r="AJ10" s="21"/>
    </row>
    <row r="11" spans="1:37" x14ac:dyDescent="0.25">
      <c r="A11" s="5"/>
      <c r="B11" s="5"/>
      <c r="C11" s="5"/>
      <c r="D11" s="5"/>
      <c r="E11" s="5"/>
      <c r="F11" s="5"/>
    </row>
    <row r="12" spans="1:37" x14ac:dyDescent="0.25">
      <c r="A12" s="8" t="s">
        <v>82</v>
      </c>
      <c r="B12" s="9"/>
      <c r="C12" s="9"/>
      <c r="D12" s="9"/>
      <c r="E12" s="9"/>
      <c r="F12" s="9"/>
      <c r="G12" s="8"/>
      <c r="H12" s="9"/>
      <c r="I12" s="9"/>
      <c r="J12" s="9"/>
      <c r="K12" s="9"/>
      <c r="L12" s="9"/>
      <c r="M12" s="8"/>
      <c r="N12" s="9"/>
      <c r="O12" s="9"/>
      <c r="P12" s="9"/>
      <c r="Q12" s="9"/>
      <c r="R12" s="9"/>
      <c r="S12" s="8"/>
      <c r="T12" s="9"/>
      <c r="U12" s="9"/>
      <c r="V12" s="9"/>
      <c r="W12" s="9"/>
      <c r="X12" s="9"/>
      <c r="Y12" s="8"/>
      <c r="Z12" s="9"/>
      <c r="AA12" s="9"/>
      <c r="AB12" s="9"/>
      <c r="AC12" s="9"/>
      <c r="AD12" s="9"/>
      <c r="AE12" s="9"/>
      <c r="AF12" s="9"/>
      <c r="AG12" s="8"/>
      <c r="AH12" s="8"/>
    </row>
    <row r="13" spans="1:37" s="28" customFormat="1" x14ac:dyDescent="0.25">
      <c r="A13" s="29" t="s">
        <v>78</v>
      </c>
      <c r="B13" s="67">
        <f>SUMIFS('Ingreso - Egreso'!$I$3:$I$1048576,'Ingreso - Egreso'!$D$3:$D$1048576,"&gt;="&amp;Marzo!B9,'Ingreso - Egreso'!$D$3:$D$1048576,"&lt;="&amp;Marzo!B9,'Ingreso - Egreso'!$J$3:$J$1048576,Marzo!$A$13)</f>
        <v>0</v>
      </c>
      <c r="C13" s="67">
        <f>SUMIFS('Ingreso - Egreso'!$I$3:$I$1048576,'Ingreso - Egreso'!$D$3:$D$1048576,"&gt;="&amp;Marzo!$C$9,'Ingreso - Egreso'!$D$3:$D$1048576,"&lt;="&amp;Marzo!$C$9,'Ingreso - Egreso'!$J$3:$J$1048576,Marzo!A13)</f>
        <v>0</v>
      </c>
      <c r="D13" s="67">
        <f>SUMIFS('Ingreso - Egreso'!$I$3:$I$1048576,'Ingreso - Egreso'!$D$3:$D$1048576,"&gt;="&amp;Marzo!$D$9,'Ingreso - Egreso'!$D$3:$D$1048576,"&lt;="&amp;Marzo!$D$9,'Ingreso - Egreso'!$J$3:$J$1048576,Marzo!A13)</f>
        <v>0</v>
      </c>
      <c r="E13" s="67">
        <f>SUMIFS('Ingreso - Egreso'!$I$3:$I$1048576,'Ingreso - Egreso'!$D$3:$D$1048576,"&gt;="&amp;Marzo!$E$9,'Ingreso - Egreso'!$D$3:$D$1048576,"&lt;="&amp;Marzo!$E$9,'Ingreso - Egreso'!$J$3:$J$1048576,Marzo!A13)</f>
        <v>0</v>
      </c>
      <c r="F13" s="67">
        <f>SUMIFS('Ingreso - Egreso'!$I$3:$I$1048576,'Ingreso - Egreso'!$D$3:$D$1048576,"&gt;="&amp;Marzo!$F$9,'Ingreso - Egreso'!$D$3:$D$1048576,"&lt;="&amp;Marzo!$F$9,'Ingreso - Egreso'!$J$3:$J$1048576,Marzo!A13)</f>
        <v>0</v>
      </c>
      <c r="G13" s="67">
        <f>SUMIFS('Ingreso - Egreso'!$I$3:$I$1048576,'Ingreso - Egreso'!$D$3:$D$1048576,"&gt;="&amp;Marzo!$G$9,'Ingreso - Egreso'!$D$3:$D$1048576,"&lt;="&amp;Marzo!$G$9,'Ingreso - Egreso'!$J$3:$J$1048576,Marzo!A13)</f>
        <v>0</v>
      </c>
      <c r="H13" s="67">
        <f>SUMIFS('Ingreso - Egreso'!$I$3:$I$1048576,'Ingreso - Egreso'!$D$3:$D$1048576,"&gt;="&amp;Marzo!$H$9,'Ingreso - Egreso'!$D$3:$D$1048576,"&lt;="&amp;Marzo!$H$9,'Ingreso - Egreso'!$J$3:$J$1048576,Marzo!A13)</f>
        <v>0</v>
      </c>
      <c r="I13" s="67">
        <f>SUMIFS('Ingreso - Egreso'!$I$3:$I$1048576,'Ingreso - Egreso'!$D$3:$D$1048576,"&gt;="&amp;Marzo!$I$9,'Ingreso - Egreso'!$D$3:$D$1048576,"&lt;="&amp;Marzo!$I$9,'Ingreso - Egreso'!$J$3:$J$1048576,Marzo!A13)</f>
        <v>0</v>
      </c>
      <c r="J13" s="67">
        <f>SUMIFS('Ingreso - Egreso'!$I$3:$I$1048576,'Ingreso - Egreso'!$D$3:$D$1048576,"&gt;="&amp;Marzo!$J$9,'Ingreso - Egreso'!$D$3:$D$1048576,"&lt;="&amp;Marzo!$J$9,'Ingreso - Egreso'!$J$3:$J$1048576,Marzo!A13)</f>
        <v>0</v>
      </c>
      <c r="K13" s="67">
        <f>SUMIFS('Ingreso - Egreso'!$I$3:$I$1048576,'Ingreso - Egreso'!$D$3:$D$1048576,"&gt;="&amp;Marzo!$K$9,'Ingreso - Egreso'!$D$3:$D$1048576,"&lt;="&amp;Marzo!$K$9,'Ingreso - Egreso'!$J$3:$J$1048576,Marzo!A13)</f>
        <v>0</v>
      </c>
      <c r="L13" s="67">
        <f>SUMIFS('Ingreso - Egreso'!$I$3:$I$1048576,'Ingreso - Egreso'!$D$3:$D$1048576,"&gt;="&amp;Marzo!$L$9,'Ingreso - Egreso'!$D$3:$D$1048576,"&lt;="&amp;Marzo!$L$9,'Ingreso - Egreso'!$J$3:$J$1048576,Marzo!A13)</f>
        <v>0</v>
      </c>
      <c r="M13" s="67">
        <f>SUMIFS('Ingreso - Egreso'!$I$3:$I$1048576,'Ingreso - Egreso'!$D$3:$D$1048576,"&gt;="&amp;Marzo!$M$9,'Ingreso - Egreso'!$D$3:$D$1048576,"&lt;="&amp;Marzo!$M$9,'Ingreso - Egreso'!$J$3:$J$1048576,Marzo!A13)</f>
        <v>0</v>
      </c>
      <c r="N13" s="67">
        <f>SUMIFS('Ingreso - Egreso'!$I$3:$I$1048576,'Ingreso - Egreso'!$D$3:$D$1048576,"&gt;="&amp;Marzo!$N$9,'Ingreso - Egreso'!$D$3:$D$1048576,"&lt;="&amp;Marzo!$N$9,'Ingreso - Egreso'!$J$3:$J$1048576,Marzo!A13)</f>
        <v>0</v>
      </c>
      <c r="O13" s="67">
        <f>SUMIFS('Ingreso - Egreso'!$I$3:$I$1048576,'Ingreso - Egreso'!$D$3:$D$1048576,"&gt;="&amp;Marzo!$O$9,'Ingreso - Egreso'!$D$3:$D$1048576,"&lt;="&amp;Marzo!$O$9,'Ingreso - Egreso'!$J$3:$J$1048576,Marzo!A13)</f>
        <v>0</v>
      </c>
      <c r="P13" s="67">
        <f>SUMIFS('Ingreso - Egreso'!$I$3:$I$1048576,'Ingreso - Egreso'!$D$3:$D$1048576,"&gt;="&amp;Marzo!$P$9,'Ingreso - Egreso'!$D$3:$D$1048576,"&lt;="&amp;Marzo!$P$9,'Ingreso - Egreso'!$J$3:$J$1048576,Marzo!A13)</f>
        <v>0</v>
      </c>
      <c r="Q13" s="67">
        <f>SUMIFS('Ingreso - Egreso'!$I$3:$I$1048576,'Ingreso - Egreso'!$D$3:$D$1048576,"&gt;="&amp;Marzo!$Q$9,'Ingreso - Egreso'!$D$3:$D$1048576,"&lt;="&amp;Marzo!$Q$9,'Ingreso - Egreso'!$J$3:$J$1048576,Marzo!A13)</f>
        <v>0</v>
      </c>
      <c r="R13" s="67">
        <f>SUMIFS('Ingreso - Egreso'!$I$3:$I$1048576,'Ingreso - Egreso'!$D$3:$D$1048576,"&gt;="&amp;Marzo!$R$9,'Ingreso - Egreso'!$D$3:$D$1048576,"&lt;="&amp;Marzo!$R$9,'Ingreso - Egreso'!$J$3:$J$1048576,Marzo!A13)</f>
        <v>0</v>
      </c>
      <c r="S13" s="67">
        <f>SUMIFS('Ingreso - Egreso'!$I$3:$I$1048576,'Ingreso - Egreso'!$D$3:$D$1048576,"&gt;="&amp;Marzo!$S$9,'Ingreso - Egreso'!$D$3:$D$1048576,"&lt;="&amp;Marzo!$S$9,'Ingreso - Egreso'!$J$3:$J$1048576,Marzo!A13)</f>
        <v>0</v>
      </c>
      <c r="T13" s="67">
        <f>SUMIFS('Ingreso - Egreso'!$I$3:$I$1048576,'Ingreso - Egreso'!$D$3:$D$1048576,"&gt;="&amp;Marzo!$T$9,'Ingreso - Egreso'!$D$3:$D$1048576,"&lt;="&amp;Marzo!$T$9,'Ingreso - Egreso'!$J$3:$J$1048576,Marzo!A13)</f>
        <v>0</v>
      </c>
      <c r="U13" s="67">
        <f>SUMIFS('Ingreso - Egreso'!$I$3:$I$1048576,'Ingreso - Egreso'!$D$3:$D$1048576,"&gt;="&amp;Marzo!$U$9,'Ingreso - Egreso'!$D$3:$D$1048576,"&lt;="&amp;Marzo!$U$9,'Ingreso - Egreso'!$J$3:$J$1048576,Marzo!A13)</f>
        <v>0</v>
      </c>
      <c r="V13" s="67">
        <f>SUMIFS('Ingreso - Egreso'!$I$3:$I$1048576,'Ingreso - Egreso'!$D$3:$D$1048576,"&gt;="&amp;Marzo!$V$9,'Ingreso - Egreso'!$D$3:$D$1048576,"&lt;="&amp;Marzo!$V$9,'Ingreso - Egreso'!$J$3:$J$1048576,Marzo!A13)</f>
        <v>0</v>
      </c>
      <c r="W13" s="67">
        <f>SUMIFS('Ingreso - Egreso'!$I$3:$I$1048576,'Ingreso - Egreso'!$D$3:$D$1048576,"&gt;="&amp;Marzo!$W$9,'Ingreso - Egreso'!$D$3:$D$1048576,"&lt;="&amp;Marzo!$W$9,'Ingreso - Egreso'!$J$3:$J$1048576,Marzo!A13)</f>
        <v>0</v>
      </c>
      <c r="X13" s="67">
        <f>SUMIFS('Ingreso - Egreso'!$I$3:$I$1048576,'Ingreso - Egreso'!$D$3:$D$1048576,"&gt;="&amp;Marzo!$X$9,'Ingreso - Egreso'!$D$3:$D$1048576,"&lt;="&amp;Marzo!$X$9,'Ingreso - Egreso'!$J$3:$J$1048576,Marzo!A13)</f>
        <v>0</v>
      </c>
      <c r="Y13" s="67">
        <f>SUMIFS('Ingreso - Egreso'!$I$3:$I$1048576,'Ingreso - Egreso'!$D$3:$D$1048576,"&gt;="&amp;Marzo!$Y$9,'Ingreso - Egreso'!$D$3:$D$1048576,"&lt;="&amp;Marzo!$Y$9,'Ingreso - Egreso'!$J$3:$J$1048576,Marzo!A13)</f>
        <v>0</v>
      </c>
      <c r="Z13" s="67">
        <f>SUMIFS('Ingreso - Egreso'!$I$3:$I$1048576,'Ingreso - Egreso'!$D$3:$D$1048576,"&gt;="&amp;Marzo!$Z$9,'Ingreso - Egreso'!$D$3:$D$1048576,"&lt;="&amp;Marzo!$Z$9,'Ingreso - Egreso'!$J$3:$J$1048576,Marzo!A13)</f>
        <v>0</v>
      </c>
      <c r="AA13" s="67">
        <f>SUMIFS('Ingreso - Egreso'!$I$3:$I$1048576,'Ingreso - Egreso'!$D$3:$D$1048576,"&gt;="&amp;Marzo!$AA$9,'Ingreso - Egreso'!$D$3:$D$1048576,"&lt;="&amp;Marzo!$AA$9,'Ingreso - Egreso'!$J$3:$J$1048576,Marzo!A13)</f>
        <v>0</v>
      </c>
      <c r="AB13" s="67">
        <f>SUMIFS('Ingreso - Egreso'!$I$3:$I$1048576,'Ingreso - Egreso'!$D$3:$D$1048576,"&gt;="&amp;Marzo!$AB$9,'Ingreso - Egreso'!$D$3:$D$1048576,"&lt;="&amp;Marzo!$AB$9,'Ingreso - Egreso'!$J$3:$J$1048576,Marzo!A13)</f>
        <v>0</v>
      </c>
      <c r="AC13" s="67">
        <f>SUMIFS('Ingreso - Egreso'!$I$3:$I$1048576,'Ingreso - Egreso'!$D$3:$D$1048576,"&gt;="&amp;Marzo!$AC$9,'Ingreso - Egreso'!$D$3:$D$1048576,"&lt;="&amp;Marzo!$AC$9,'Ingreso - Egreso'!$J$3:$J$1048576,Marzo!A13)</f>
        <v>0</v>
      </c>
      <c r="AD13" s="67">
        <f>SUMIFS('Ingreso - Egreso'!$I$3:$I$1048576,'Ingreso - Egreso'!$D$3:$D$1048576,"&gt;="&amp;Marzo!$Z$9,'Ingreso - Egreso'!$D$3:$D$1048576,"&lt;="&amp;Marzo!$Z$9,'Ingreso - Egreso'!$J$3:$J$1048576,Marzo!E13)</f>
        <v>0</v>
      </c>
      <c r="AE13" s="67">
        <f>SUMIFS('Ingreso - Egreso'!$I$3:$I$1048576,'Ingreso - Egreso'!$D$3:$D$1048576,"&gt;="&amp;Marzo!$AA$9,'Ingreso - Egreso'!$D$3:$D$1048576,"&lt;="&amp;Marzo!$AA$9,'Ingreso - Egreso'!$J$3:$J$1048576,Marzo!E13)</f>
        <v>0</v>
      </c>
      <c r="AF13" s="67">
        <f>SUMIFS('Ingreso - Egreso'!$I$3:$I$1048576,'Ingreso - Egreso'!$D$3:$D$1048576,"&gt;="&amp;Marzo!$AB$9,'Ingreso - Egreso'!$D$3:$D$1048576,"&lt;="&amp;Marzo!$AB$9,'Ingreso - Egreso'!$J$3:$J$1048576,Marzo!E13)</f>
        <v>0</v>
      </c>
      <c r="AG13" s="68">
        <f>+SUM(B13:AC13)</f>
        <v>0</v>
      </c>
      <c r="AH13" s="60">
        <f>+AG13/$AG$48</f>
        <v>0</v>
      </c>
      <c r="AJ13" s="40"/>
    </row>
    <row r="14" spans="1:37" s="28" customFormat="1" x14ac:dyDescent="0.25">
      <c r="A14" s="29" t="s">
        <v>4</v>
      </c>
      <c r="B14" s="67">
        <f>SUMIFS('Ingreso - Egreso'!$I$3:$I$1048576,'Ingreso - Egreso'!$D$3:$D$1048576,"&gt;="&amp;Marzo!$B$9,'Ingreso - Egreso'!$D$3:$D$1048576,"&lt;="&amp;Marzo!$B$9,'Ingreso - Egreso'!$J$3:$J$1048576,Marzo!A14)</f>
        <v>0</v>
      </c>
      <c r="C14" s="67">
        <f>SUMIFS('Ingreso - Egreso'!$I$3:$I$1048576,'Ingreso - Egreso'!$D$3:$D$1048576,"&gt;="&amp;Marzo!$C$9,'Ingreso - Egreso'!$D$3:$D$1048576,"&lt;="&amp;Marzo!$C$9,'Ingreso - Egreso'!$J$3:$J$1048576,Marzo!A14)</f>
        <v>0</v>
      </c>
      <c r="D14" s="67">
        <f>SUMIFS('Ingreso - Egreso'!$I$3:$I$1048576,'Ingreso - Egreso'!$D$3:$D$1048576,"&gt;="&amp;Marzo!$D$9,'Ingreso - Egreso'!$D$3:$D$1048576,"&lt;="&amp;Marzo!$D$9,'Ingreso - Egreso'!$J$3:$J$1048576,Marzo!A14)</f>
        <v>0</v>
      </c>
      <c r="E14" s="67">
        <f>SUMIFS('Ingreso - Egreso'!$I$3:$I$1048576,'Ingreso - Egreso'!$D$3:$D$1048576,"&gt;="&amp;Marzo!$E$9,'Ingreso - Egreso'!$D$3:$D$1048576,"&lt;="&amp;Marzo!$E$9,'Ingreso - Egreso'!$J$3:$J$1048576,Marzo!A14)</f>
        <v>0</v>
      </c>
      <c r="F14" s="67">
        <f>SUMIFS('Ingreso - Egreso'!$I$3:$I$1048576,'Ingreso - Egreso'!$D$3:$D$1048576,"&gt;="&amp;Marzo!$F$9,'Ingreso - Egreso'!$D$3:$D$1048576,"&lt;="&amp;Marzo!$F$9,'Ingreso - Egreso'!$J$3:$J$1048576,Marzo!A14)</f>
        <v>0</v>
      </c>
      <c r="G14" s="67">
        <f>SUMIFS('Ingreso - Egreso'!$I$3:$I$1048576,'Ingreso - Egreso'!$D$3:$D$1048576,"&gt;="&amp;Marzo!$G$9,'Ingreso - Egreso'!$D$3:$D$1048576,"&lt;="&amp;Marzo!$G$9,'Ingreso - Egreso'!$J$3:$J$1048576,Marzo!A14)</f>
        <v>0</v>
      </c>
      <c r="H14" s="67">
        <f>SUMIFS('Ingreso - Egreso'!$I$3:$I$1048576,'Ingreso - Egreso'!$D$3:$D$1048576,"&gt;="&amp;Marzo!$H$9,'Ingreso - Egreso'!$D$3:$D$1048576,"&lt;="&amp;Marzo!$H$9,'Ingreso - Egreso'!$J$3:$J$1048576,Marzo!A14)</f>
        <v>0</v>
      </c>
      <c r="I14" s="67">
        <f>SUMIFS('Ingreso - Egreso'!$I$3:$I$1048576,'Ingreso - Egreso'!$D$3:$D$1048576,"&gt;="&amp;Marzo!$I$9,'Ingreso - Egreso'!$D$3:$D$1048576,"&lt;="&amp;Marzo!$I$9,'Ingreso - Egreso'!$J$3:$J$1048576,Marzo!A14)</f>
        <v>0</v>
      </c>
      <c r="J14" s="67">
        <f>SUMIFS('Ingreso - Egreso'!$I$3:$I$1048576,'Ingreso - Egreso'!$D$3:$D$1048576,"&gt;="&amp;Marzo!$J$9,'Ingreso - Egreso'!$D$3:$D$1048576,"&lt;="&amp;Marzo!$J$9,'Ingreso - Egreso'!$J$3:$J$1048576,Marzo!A14)</f>
        <v>0</v>
      </c>
      <c r="K14" s="67">
        <f>SUMIFS('Ingreso - Egreso'!$I$3:$I$1048576,'Ingreso - Egreso'!$D$3:$D$1048576,"&gt;="&amp;Marzo!$K$9,'Ingreso - Egreso'!$D$3:$D$1048576,"&lt;="&amp;Marzo!$K$9,'Ingreso - Egreso'!$J$3:$J$1048576,Marzo!A14)</f>
        <v>0</v>
      </c>
      <c r="L14" s="67">
        <f>SUMIFS('Ingreso - Egreso'!$I$3:$I$1048576,'Ingreso - Egreso'!$D$3:$D$1048576,"&gt;="&amp;Marzo!$L$9,'Ingreso - Egreso'!$D$3:$D$1048576,"&lt;="&amp;Marzo!$L$9,'Ingreso - Egreso'!$J$3:$J$1048576,Marzo!A14)</f>
        <v>0</v>
      </c>
      <c r="M14" s="67">
        <f>SUMIFS('Ingreso - Egreso'!$I$3:$I$1048576,'Ingreso - Egreso'!$D$3:$D$1048576,"&gt;="&amp;Marzo!$M$9,'Ingreso - Egreso'!$D$3:$D$1048576,"&lt;="&amp;Marzo!$M$9,'Ingreso - Egreso'!$J$3:$J$1048576,Marzo!A14)</f>
        <v>0</v>
      </c>
      <c r="N14" s="67">
        <f>SUMIFS('Ingreso - Egreso'!$I$3:$I$1048576,'Ingreso - Egreso'!$D$3:$D$1048576,"&gt;="&amp;Marzo!$N$9,'Ingreso - Egreso'!$D$3:$D$1048576,"&lt;="&amp;Marzo!$N$9,'Ingreso - Egreso'!$J$3:$J$1048576,Marzo!A14)</f>
        <v>0</v>
      </c>
      <c r="O14" s="67">
        <f>SUMIFS('Ingreso - Egreso'!$I$3:$I$1048576,'Ingreso - Egreso'!$D$3:$D$1048576,"&gt;="&amp;Marzo!$O$9,'Ingreso - Egreso'!$D$3:$D$1048576,"&lt;="&amp;Marzo!$O$9,'Ingreso - Egreso'!$J$3:$J$1048576,Marzo!A14)</f>
        <v>0</v>
      </c>
      <c r="P14" s="67">
        <f>SUMIFS('Ingreso - Egreso'!$I$3:$I$1048576,'Ingreso - Egreso'!$D$3:$D$1048576,"&gt;="&amp;Marzo!$P$9,'Ingreso - Egreso'!$D$3:$D$1048576,"&lt;="&amp;Marzo!$P$9,'Ingreso - Egreso'!$J$3:$J$1048576,Marzo!A14)</f>
        <v>0</v>
      </c>
      <c r="Q14" s="67">
        <f>SUMIFS('Ingreso - Egreso'!$I$3:$I$1048576,'Ingreso - Egreso'!$D$3:$D$1048576,"&gt;="&amp;Marzo!$Q$9,'Ingreso - Egreso'!$D$3:$D$1048576,"&lt;="&amp;Marzo!$Q$9,'Ingreso - Egreso'!$J$3:$J$1048576,Marzo!A14)</f>
        <v>0</v>
      </c>
      <c r="R14" s="67">
        <f>SUMIFS('Ingreso - Egreso'!$I$3:$I$1048576,'Ingreso - Egreso'!$D$3:$D$1048576,"&gt;="&amp;Marzo!$R$9,'Ingreso - Egreso'!$D$3:$D$1048576,"&lt;="&amp;Marzo!$R$9,'Ingreso - Egreso'!$J$3:$J$1048576,Marzo!A14)</f>
        <v>0</v>
      </c>
      <c r="S14" s="67">
        <f>SUMIFS('Ingreso - Egreso'!$I$3:$I$1048576,'Ingreso - Egreso'!$D$3:$D$1048576,"&gt;="&amp;Marzo!$S$9,'Ingreso - Egreso'!$D$3:$D$1048576,"&lt;="&amp;Marzo!$S$9,'Ingreso - Egreso'!$J$3:$J$1048576,Marzo!A14)</f>
        <v>0</v>
      </c>
      <c r="T14" s="67">
        <f>SUMIFS('Ingreso - Egreso'!$I$3:$I$1048576,'Ingreso - Egreso'!$D$3:$D$1048576,"&gt;="&amp;Marzo!$T$9,'Ingreso - Egreso'!$D$3:$D$1048576,"&lt;="&amp;Marzo!$T$9,'Ingreso - Egreso'!$J$3:$J$1048576,Marzo!A14)</f>
        <v>0</v>
      </c>
      <c r="U14" s="67">
        <f>SUMIFS('Ingreso - Egreso'!$I$3:$I$1048576,'Ingreso - Egreso'!$D$3:$D$1048576,"&gt;="&amp;Marzo!$U$9,'Ingreso - Egreso'!$D$3:$D$1048576,"&lt;="&amp;Marzo!$U$9,'Ingreso - Egreso'!$J$3:$J$1048576,Marzo!A14)</f>
        <v>0</v>
      </c>
      <c r="V14" s="67">
        <f>SUMIFS('Ingreso - Egreso'!$I$3:$I$1048576,'Ingreso - Egreso'!$D$3:$D$1048576,"&gt;="&amp;Marzo!$V$9,'Ingreso - Egreso'!$D$3:$D$1048576,"&lt;="&amp;Marzo!$V$9,'Ingreso - Egreso'!$J$3:$J$1048576,Marzo!A14)</f>
        <v>0</v>
      </c>
      <c r="W14" s="67">
        <f>SUMIFS('Ingreso - Egreso'!$I$3:$I$1048576,'Ingreso - Egreso'!$D$3:$D$1048576,"&gt;="&amp;Marzo!$W$9,'Ingreso - Egreso'!$D$3:$D$1048576,"&lt;="&amp;Marzo!$W$9,'Ingreso - Egreso'!$J$3:$J$1048576,Marzo!A14)</f>
        <v>0</v>
      </c>
      <c r="X14" s="67">
        <f>SUMIFS('Ingreso - Egreso'!$I$3:$I$1048576,'Ingreso - Egreso'!$D$3:$D$1048576,"&gt;="&amp;Marzo!$X$9,'Ingreso - Egreso'!$D$3:$D$1048576,"&lt;="&amp;Marzo!$X$9,'Ingreso - Egreso'!$J$3:$J$1048576,Marzo!A14)</f>
        <v>0</v>
      </c>
      <c r="Y14" s="67">
        <f>SUMIFS('Ingreso - Egreso'!$I$3:$I$1048576,'Ingreso - Egreso'!$D$3:$D$1048576,"&gt;="&amp;Marzo!$Y$9,'Ingreso - Egreso'!$D$3:$D$1048576,"&lt;="&amp;Marzo!$Y$9,'Ingreso - Egreso'!$J$3:$J$1048576,Marzo!A14)</f>
        <v>0</v>
      </c>
      <c r="Z14" s="67">
        <f>SUMIFS('Ingreso - Egreso'!$I$3:$I$1048576,'Ingreso - Egreso'!$D$3:$D$1048576,"&gt;="&amp;Marzo!$Z$9,'Ingreso - Egreso'!$D$3:$D$1048576,"&lt;="&amp;Marzo!$Z$9,'Ingreso - Egreso'!$J$3:$J$1048576,Marzo!A14)</f>
        <v>0</v>
      </c>
      <c r="AA14" s="67">
        <f>SUMIFS('Ingreso - Egreso'!$I$3:$I$1048576,'Ingreso - Egreso'!$D$3:$D$1048576,"&gt;="&amp;Marzo!$AA$9,'Ingreso - Egreso'!$D$3:$D$1048576,"&lt;="&amp;Marzo!$AA$9,'Ingreso - Egreso'!$J$3:$J$1048576,Marzo!A14)</f>
        <v>0</v>
      </c>
      <c r="AB14" s="67">
        <f>SUMIFS('Ingreso - Egreso'!$I$3:$I$1048576,'Ingreso - Egreso'!$D$3:$D$1048576,"&gt;="&amp;Marzo!$AB$9,'Ingreso - Egreso'!$D$3:$D$1048576,"&lt;="&amp;Marzo!$AB$9,'Ingreso - Egreso'!$J$3:$J$1048576,Marzo!A14)</f>
        <v>0</v>
      </c>
      <c r="AC14" s="67">
        <f>SUMIFS('Ingreso - Egreso'!$I$3:$I$1048576,'Ingreso - Egreso'!$D$3:$D$1048576,"&gt;="&amp;Marzo!$AC$9,'Ingreso - Egreso'!$D$3:$D$1048576,"&lt;="&amp;Marzo!$AC$9,'Ingreso - Egreso'!$J$3:$J$1048576,Marzo!A14)</f>
        <v>0</v>
      </c>
      <c r="AD14" s="67">
        <f>SUMIFS('Ingreso - Egreso'!$I$3:$I$1048576,'Ingreso - Egreso'!$D$3:$D$1048576,"&gt;="&amp;Marzo!$Z$9,'Ingreso - Egreso'!$D$3:$D$1048576,"&lt;="&amp;Marzo!$Z$9,'Ingreso - Egreso'!$J$3:$J$1048576,Marzo!E14)</f>
        <v>0</v>
      </c>
      <c r="AE14" s="67">
        <f>SUMIFS('Ingreso - Egreso'!$I$3:$I$1048576,'Ingreso - Egreso'!$D$3:$D$1048576,"&gt;="&amp;Marzo!$AA$9,'Ingreso - Egreso'!$D$3:$D$1048576,"&lt;="&amp;Marzo!$AA$9,'Ingreso - Egreso'!$J$3:$J$1048576,Marzo!E14)</f>
        <v>0</v>
      </c>
      <c r="AF14" s="67">
        <f>SUMIFS('Ingreso - Egreso'!$I$3:$I$1048576,'Ingreso - Egreso'!$D$3:$D$1048576,"&gt;="&amp;Marzo!$AB$9,'Ingreso - Egreso'!$D$3:$D$1048576,"&lt;="&amp;Marzo!$AB$9,'Ingreso - Egreso'!$J$3:$J$1048576,Marzo!E14)</f>
        <v>0</v>
      </c>
      <c r="AG14" s="68">
        <f>+SUM(B14:AC14)</f>
        <v>0</v>
      </c>
      <c r="AH14" s="60">
        <f>+AG14/$AG$48</f>
        <v>0</v>
      </c>
    </row>
    <row r="15" spans="1:37" s="28" customFormat="1" x14ac:dyDescent="0.25">
      <c r="A15" s="29" t="s">
        <v>1</v>
      </c>
      <c r="B15" s="67">
        <f t="shared" ref="B15:AC15" si="9">SUM(B16:B35)</f>
        <v>0</v>
      </c>
      <c r="C15" s="67">
        <f t="shared" si="9"/>
        <v>0</v>
      </c>
      <c r="D15" s="67">
        <f t="shared" si="9"/>
        <v>0</v>
      </c>
      <c r="E15" s="67">
        <f t="shared" si="9"/>
        <v>790253.66999999993</v>
      </c>
      <c r="F15" s="67">
        <f t="shared" si="9"/>
        <v>110816.08</v>
      </c>
      <c r="G15" s="67">
        <f t="shared" si="9"/>
        <v>49737.200000000004</v>
      </c>
      <c r="H15" s="67">
        <f t="shared" si="9"/>
        <v>155729.1</v>
      </c>
      <c r="I15" s="67">
        <f t="shared" si="9"/>
        <v>0</v>
      </c>
      <c r="J15" s="67">
        <f t="shared" si="9"/>
        <v>0</v>
      </c>
      <c r="K15" s="67">
        <f t="shared" si="9"/>
        <v>634877.63</v>
      </c>
      <c r="L15" s="67">
        <f t="shared" si="9"/>
        <v>0</v>
      </c>
      <c r="M15" s="67">
        <f t="shared" si="9"/>
        <v>0</v>
      </c>
      <c r="N15" s="67">
        <f t="shared" si="9"/>
        <v>0</v>
      </c>
      <c r="O15" s="67">
        <f t="shared" si="9"/>
        <v>0</v>
      </c>
      <c r="P15" s="67">
        <f t="shared" si="9"/>
        <v>0</v>
      </c>
      <c r="Q15" s="67">
        <f t="shared" si="9"/>
        <v>0</v>
      </c>
      <c r="R15" s="67">
        <f t="shared" si="9"/>
        <v>0</v>
      </c>
      <c r="S15" s="67">
        <f t="shared" si="9"/>
        <v>0</v>
      </c>
      <c r="T15" s="67">
        <f t="shared" si="9"/>
        <v>0</v>
      </c>
      <c r="U15" s="67">
        <f t="shared" si="9"/>
        <v>0</v>
      </c>
      <c r="V15" s="67">
        <f t="shared" si="9"/>
        <v>0</v>
      </c>
      <c r="W15" s="67">
        <f t="shared" si="9"/>
        <v>0</v>
      </c>
      <c r="X15" s="67">
        <f t="shared" si="9"/>
        <v>0</v>
      </c>
      <c r="Y15" s="67">
        <f t="shared" si="9"/>
        <v>0</v>
      </c>
      <c r="Z15" s="67">
        <f t="shared" si="9"/>
        <v>0</v>
      </c>
      <c r="AA15" s="67">
        <f t="shared" si="9"/>
        <v>0</v>
      </c>
      <c r="AB15" s="67">
        <f t="shared" si="9"/>
        <v>0</v>
      </c>
      <c r="AC15" s="67">
        <f t="shared" si="9"/>
        <v>0</v>
      </c>
      <c r="AD15" s="67">
        <f t="shared" ref="AD15:AF15" si="10">SUM(AD16:AD35)</f>
        <v>0</v>
      </c>
      <c r="AE15" s="67">
        <f t="shared" si="10"/>
        <v>0</v>
      </c>
      <c r="AF15" s="67">
        <f t="shared" si="10"/>
        <v>0</v>
      </c>
      <c r="AG15" s="67">
        <f>SUM(AG16:AG35)</f>
        <v>1741413.68</v>
      </c>
      <c r="AH15" s="60">
        <f>+AG15/$AG$48</f>
        <v>0.6128480677112752</v>
      </c>
      <c r="AJ15" s="116"/>
      <c r="AK15" s="109"/>
    </row>
    <row r="16" spans="1:37" s="16" customFormat="1" outlineLevel="1" x14ac:dyDescent="0.25">
      <c r="A16" s="17" t="s">
        <v>11</v>
      </c>
      <c r="B16" s="69">
        <f>SUMIFS('Ingreso - Egreso'!$I$3:$I$1048576,'Ingreso - Egreso'!$D$3:$D$1048576,"&gt;="&amp;Marzo!$B$9,'Ingreso - Egreso'!$D$3:$D$1048576,"&lt;="&amp;Marzo!$B$9,'Ingreso - Egreso'!$J$3:$J$1048576,Marzo!A16)</f>
        <v>0</v>
      </c>
      <c r="C16" s="69">
        <f>SUMIFS('Ingreso - Egreso'!$I$3:$I$1048576,'Ingreso - Egreso'!$D$3:$D$1048576,"&gt;="&amp;Marzo!$C$9,'Ingreso - Egreso'!$D$3:$D$1048576,"&lt;="&amp;Marzo!$C$9,'Ingreso - Egreso'!$J$3:$J$1048576,Marzo!A16)</f>
        <v>0</v>
      </c>
      <c r="D16" s="69">
        <f>SUMIFS('Ingreso - Egreso'!$I$3:$I$1048576,'Ingreso - Egreso'!$D$3:$D$1048576,"&gt;="&amp;Marzo!$D$9,'Ingreso - Egreso'!$D$3:$D$1048576,"&lt;="&amp;Marzo!$D$9,'Ingreso - Egreso'!$J$3:$J$1048576,Marzo!A16)</f>
        <v>0</v>
      </c>
      <c r="E16" s="69">
        <f>SUMIFS('Ingreso - Egreso'!$I$3:$I$1048576,'Ingreso - Egreso'!$D$3:$D$1048576,"&gt;="&amp;Marzo!$E$9,'Ingreso - Egreso'!$D$3:$D$1048576,"&lt;="&amp;Marzo!$E$9,'Ingreso - Egreso'!$J$3:$J$1048576,Marzo!A16)</f>
        <v>0</v>
      </c>
      <c r="F16" s="69">
        <f>SUMIFS('Ingreso - Egreso'!$I$3:$I$1048576,'Ingreso - Egreso'!$D$3:$D$1048576,"&gt;="&amp;Marzo!$F$9,'Ingreso - Egreso'!$D$3:$D$1048576,"&lt;="&amp;Marzo!$F$9,'Ingreso - Egreso'!$J$3:$J$1048576,Marzo!A16)</f>
        <v>0</v>
      </c>
      <c r="G16" s="69">
        <f>SUMIFS('Ingreso - Egreso'!$I$3:$I$1048576,'Ingreso - Egreso'!$D$3:$D$1048576,"&gt;="&amp;Marzo!$G$9,'Ingreso - Egreso'!$D$3:$D$1048576,"&lt;="&amp;Marzo!$G$9,'Ingreso - Egreso'!$J$3:$J$1048576,Marzo!A16)</f>
        <v>0</v>
      </c>
      <c r="H16" s="69">
        <f>SUMIFS('Ingreso - Egreso'!$I$3:$I$1048576,'Ingreso - Egreso'!$D$3:$D$1048576,"&gt;="&amp;Marzo!$H$9,'Ingreso - Egreso'!$D$3:$D$1048576,"&lt;="&amp;Marzo!$H$9,'Ingreso - Egreso'!$J$3:$J$1048576,Marzo!A16)</f>
        <v>0</v>
      </c>
      <c r="I16" s="69">
        <f>SUMIFS('Ingreso - Egreso'!$I$3:$I$1048576,'Ingreso - Egreso'!$D$3:$D$1048576,"&gt;="&amp;Marzo!$I$9,'Ingreso - Egreso'!$D$3:$D$1048576,"&lt;="&amp;Marzo!$I$9,'Ingreso - Egreso'!$J$3:$J$1048576,Marzo!A16)</f>
        <v>0</v>
      </c>
      <c r="J16" s="69">
        <f>SUMIFS('Ingreso - Egreso'!$I$3:$I$1048576,'Ingreso - Egreso'!$D$3:$D$1048576,"&gt;="&amp;Marzo!$J$9,'Ingreso - Egreso'!$D$3:$D$1048576,"&lt;="&amp;Marzo!$J$9,'Ingreso - Egreso'!$J$3:$J$1048576,Marzo!A16)</f>
        <v>0</v>
      </c>
      <c r="K16" s="69">
        <f>SUMIFS('Ingreso - Egreso'!$I$3:$I$1048576,'Ingreso - Egreso'!$D$3:$D$1048576,"&gt;="&amp;Marzo!$K$9,'Ingreso - Egreso'!$D$3:$D$1048576,"&lt;="&amp;Marzo!$K$9,'Ingreso - Egreso'!$J$3:$J$1048576,Marzo!A16)</f>
        <v>634877.63</v>
      </c>
      <c r="L16" s="69">
        <f>SUMIFS('Ingreso - Egreso'!$I$3:$I$1048576,'Ingreso - Egreso'!$D$3:$D$1048576,"&gt;="&amp;Marzo!$L$9,'Ingreso - Egreso'!$D$3:$D$1048576,"&lt;="&amp;Marzo!$L$9,'Ingreso - Egreso'!$J$3:$J$1048576,Marzo!A16)</f>
        <v>0</v>
      </c>
      <c r="M16" s="69">
        <f>SUMIFS('Ingreso - Egreso'!$I$3:$I$1048576,'Ingreso - Egreso'!$D$3:$D$1048576,"&gt;="&amp;Marzo!$M$9,'Ingreso - Egreso'!$D$3:$D$1048576,"&lt;="&amp;Marzo!$M$9,'Ingreso - Egreso'!$J$3:$J$1048576,Marzo!A16)</f>
        <v>0</v>
      </c>
      <c r="N16" s="69">
        <f>SUMIFS('Ingreso - Egreso'!$I$3:$I$1048576,'Ingreso - Egreso'!$D$3:$D$1048576,"&gt;="&amp;Marzo!$N$9,'Ingreso - Egreso'!$D$3:$D$1048576,"&lt;="&amp;Marzo!$N$9,'Ingreso - Egreso'!$J$3:$J$1048576,Marzo!A16)</f>
        <v>0</v>
      </c>
      <c r="O16" s="69">
        <f>SUMIFS('Ingreso - Egreso'!$I$3:$I$1048576,'Ingreso - Egreso'!$D$3:$D$1048576,"&gt;="&amp;Marzo!$O$9,'Ingreso - Egreso'!$D$3:$D$1048576,"&lt;="&amp;Marzo!$O$9,'Ingreso - Egreso'!$J$3:$J$1048576,Marzo!A16)</f>
        <v>0</v>
      </c>
      <c r="P16" s="69">
        <f>SUMIFS('Ingreso - Egreso'!$I$3:$I$1048576,'Ingreso - Egreso'!$D$3:$D$1048576,"&gt;="&amp;Marzo!$P$9,'Ingreso - Egreso'!$D$3:$D$1048576,"&lt;="&amp;Marzo!$P$9,'Ingreso - Egreso'!$J$3:$J$1048576,Marzo!A16)</f>
        <v>0</v>
      </c>
      <c r="Q16" s="69">
        <f>SUMIFS('Ingreso - Egreso'!$I$3:$I$1048576,'Ingreso - Egreso'!$D$3:$D$1048576,"&gt;="&amp;Marzo!$Q$9,'Ingreso - Egreso'!$D$3:$D$1048576,"&lt;="&amp;Marzo!$Q$9,'Ingreso - Egreso'!$J$3:$J$1048576,Marzo!A16)</f>
        <v>0</v>
      </c>
      <c r="R16" s="69">
        <f>SUMIFS('Ingreso - Egreso'!$I$3:$I$1048576,'Ingreso - Egreso'!$D$3:$D$1048576,"&gt;="&amp;Marzo!$R$9,'Ingreso - Egreso'!$D$3:$D$1048576,"&lt;="&amp;Marzo!$R$9,'Ingreso - Egreso'!$J$3:$J$1048576,Marzo!A16)</f>
        <v>0</v>
      </c>
      <c r="S16" s="69">
        <f>SUMIFS('Ingreso - Egreso'!$I$3:$I$1048576,'Ingreso - Egreso'!$D$3:$D$1048576,"&gt;="&amp;Marzo!$S$9,'Ingreso - Egreso'!$D$3:$D$1048576,"&lt;="&amp;Marzo!$S$9,'Ingreso - Egreso'!$J$3:$J$1048576,Marzo!A16)</f>
        <v>0</v>
      </c>
      <c r="T16" s="69">
        <f>SUMIFS('Ingreso - Egreso'!$I$3:$I$1048576,'Ingreso - Egreso'!$D$3:$D$1048576,"&gt;="&amp;Marzo!$T$9,'Ingreso - Egreso'!$D$3:$D$1048576,"&lt;="&amp;Marzo!$T$9,'Ingreso - Egreso'!$J$3:$J$1048576,Marzo!A16)</f>
        <v>0</v>
      </c>
      <c r="U16" s="69">
        <f>SUMIFS('Ingreso - Egreso'!$I$3:$I$1048576,'Ingreso - Egreso'!$D$3:$D$1048576,"&gt;="&amp;Marzo!$U$9,'Ingreso - Egreso'!$D$3:$D$1048576,"&lt;="&amp;Marzo!$U$9,'Ingreso - Egreso'!$J$3:$J$1048576,Marzo!A16)</f>
        <v>0</v>
      </c>
      <c r="V16" s="69">
        <f>SUMIFS('Ingreso - Egreso'!$I$3:$I$1048576,'Ingreso - Egreso'!$D$3:$D$1048576,"&gt;="&amp;Marzo!$V$9,'Ingreso - Egreso'!$D$3:$D$1048576,"&lt;="&amp;Marzo!$V$9,'Ingreso - Egreso'!$J$3:$J$1048576,Marzo!A16)</f>
        <v>0</v>
      </c>
      <c r="W16" s="69">
        <f>SUMIFS('Ingreso - Egreso'!$I$3:$I$1048576,'Ingreso - Egreso'!$D$3:$D$1048576,"&gt;="&amp;Marzo!$W$9,'Ingreso - Egreso'!$D$3:$D$1048576,"&lt;="&amp;Marzo!$W$9,'Ingreso - Egreso'!$J$3:$J$1048576,Marzo!A16)</f>
        <v>0</v>
      </c>
      <c r="X16" s="69">
        <f>SUMIFS('Ingreso - Egreso'!$I$3:$I$1048576,'Ingreso - Egreso'!$D$3:$D$1048576,"&gt;="&amp;Marzo!$X$9,'Ingreso - Egreso'!$D$3:$D$1048576,"&lt;="&amp;Marzo!$X$9,'Ingreso - Egreso'!$J$3:$J$1048576,Marzo!A16)</f>
        <v>0</v>
      </c>
      <c r="Y16" s="69">
        <f>SUMIFS('Ingreso - Egreso'!$I$3:$I$1048576,'Ingreso - Egreso'!$D$3:$D$1048576,"&gt;="&amp;Marzo!$Y$9,'Ingreso - Egreso'!$D$3:$D$1048576,"&lt;="&amp;Marzo!$Y$9,'Ingreso - Egreso'!$J$3:$J$1048576,Marzo!A16)</f>
        <v>0</v>
      </c>
      <c r="Z16" s="69">
        <f>SUMIFS('Ingreso - Egreso'!$I$3:$I$1048576,'Ingreso - Egreso'!$D$3:$D$1048576,"&gt;="&amp;Marzo!$Z$9,'Ingreso - Egreso'!$D$3:$D$1048576,"&lt;="&amp;Marzo!$Z$9,'Ingreso - Egreso'!$J$3:$J$1048576,Marzo!A16)</f>
        <v>0</v>
      </c>
      <c r="AA16" s="69">
        <f>SUMIFS('Ingreso - Egreso'!$I$3:$I$1048576,'Ingreso - Egreso'!$D$3:$D$1048576,"&gt;="&amp;Marzo!$AA$9,'Ingreso - Egreso'!$D$3:$D$1048576,"&lt;="&amp;Marzo!$AA$9,'Ingreso - Egreso'!$J$3:$J$1048576,Marzo!A16)</f>
        <v>0</v>
      </c>
      <c r="AB16" s="69">
        <f>SUMIFS('Ingreso - Egreso'!$I$3:$I$1048576,'Ingreso - Egreso'!$D$3:$D$1048576,"&gt;="&amp;Marzo!$AB$9,'Ingreso - Egreso'!$D$3:$D$1048576,"&lt;="&amp;Marzo!$AB$9,'Ingreso - Egreso'!$J$3:$J$1048576,Marzo!A16)</f>
        <v>0</v>
      </c>
      <c r="AC16" s="69">
        <f>SUMIFS('Ingreso - Egreso'!$I$3:$I$1048576,'Ingreso - Egreso'!$D$3:$D$1048576,"&gt;="&amp;Marzo!$AC$9,'Ingreso - Egreso'!$D$3:$D$1048576,"&lt;="&amp;Marzo!$AC$9,'Ingreso - Egreso'!$J$3:$J$1048576,Marzo!A16)</f>
        <v>0</v>
      </c>
      <c r="AD16" s="69">
        <f>SUMIFS('Ingreso - Egreso'!$I$3:$I$1048576,'Ingreso - Egreso'!$D$3:$D$1048576,"&gt;="&amp;Marzo!$Z$9,'Ingreso - Egreso'!$D$3:$D$1048576,"&lt;="&amp;Marzo!$Z$9,'Ingreso - Egreso'!$J$3:$J$1048576,Marzo!E16)</f>
        <v>0</v>
      </c>
      <c r="AE16" s="69">
        <f>SUMIFS('Ingreso - Egreso'!$I$3:$I$1048576,'Ingreso - Egreso'!$D$3:$D$1048576,"&gt;="&amp;Marzo!$AA$9,'Ingreso - Egreso'!$D$3:$D$1048576,"&lt;="&amp;Marzo!$AA$9,'Ingreso - Egreso'!$J$3:$J$1048576,Marzo!E16)</f>
        <v>0</v>
      </c>
      <c r="AF16" s="69">
        <f>SUMIFS('Ingreso - Egreso'!$I$3:$I$1048576,'Ingreso - Egreso'!$D$3:$D$1048576,"&gt;="&amp;Marzo!$AB$9,'Ingreso - Egreso'!$D$3:$D$1048576,"&lt;="&amp;Marzo!$AB$9,'Ingreso - Egreso'!$J$3:$J$1048576,Marzo!E16)</f>
        <v>0</v>
      </c>
      <c r="AG16" s="70">
        <f t="shared" ref="AG16:AG47" si="11">+SUM(B16:AC16)</f>
        <v>634877.63</v>
      </c>
      <c r="AH16" s="61">
        <f t="shared" ref="AH16:AH35" si="12">+AG16/$AG$15</f>
        <v>0.36457599781804861</v>
      </c>
      <c r="AK16" s="118"/>
    </row>
    <row r="17" spans="1:36" s="16" customFormat="1" outlineLevel="1" x14ac:dyDescent="0.25">
      <c r="A17" s="17" t="s">
        <v>12</v>
      </c>
      <c r="B17" s="69">
        <f>SUMIFS('Ingreso - Egreso'!$I$3:$I$1048576,'Ingreso - Egreso'!$D$3:$D$1048576,"&gt;="&amp;Marzo!$B$9,'Ingreso - Egreso'!$D$3:$D$1048576,"&lt;="&amp;Marzo!$B$9,'Ingreso - Egreso'!$J$3:$J$1048576,Marzo!A17)</f>
        <v>0</v>
      </c>
      <c r="C17" s="69">
        <f>SUMIFS('Ingreso - Egreso'!$I$3:$I$1048576,'Ingreso - Egreso'!$D$3:$D$1048576,"&gt;="&amp;Marzo!$C$9,'Ingreso - Egreso'!$D$3:$D$1048576,"&lt;="&amp;Marzo!$C$9,'Ingreso - Egreso'!$J$3:$J$1048576,Marzo!A17)</f>
        <v>0</v>
      </c>
      <c r="D17" s="69">
        <f>SUMIFS('Ingreso - Egreso'!$I$3:$I$1048576,'Ingreso - Egreso'!$D$3:$D$1048576,"&gt;="&amp;Marzo!$D$9,'Ingreso - Egreso'!$D$3:$D$1048576,"&lt;="&amp;Marzo!$D$9,'Ingreso - Egreso'!$J$3:$J$1048576,Marzo!A17)</f>
        <v>0</v>
      </c>
      <c r="E17" s="69">
        <f>SUMIFS('Ingreso - Egreso'!$I$3:$I$1048576,'Ingreso - Egreso'!$D$3:$D$1048576,"&gt;="&amp;Marzo!$E$9,'Ingreso - Egreso'!$D$3:$D$1048576,"&lt;="&amp;Marzo!$E$9,'Ingreso - Egreso'!$J$3:$J$1048576,Marzo!A17)</f>
        <v>0</v>
      </c>
      <c r="F17" s="69">
        <f>SUMIFS('Ingreso - Egreso'!$I$3:$I$1048576,'Ingreso - Egreso'!$D$3:$D$1048576,"&gt;="&amp;Marzo!$F$9,'Ingreso - Egreso'!$D$3:$D$1048576,"&lt;="&amp;Marzo!$F$9,'Ingreso - Egreso'!$J$3:$J$1048576,Marzo!A17)</f>
        <v>0</v>
      </c>
      <c r="G17" s="69">
        <f>SUMIFS('Ingreso - Egreso'!$I$3:$I$1048576,'Ingreso - Egreso'!$D$3:$D$1048576,"&gt;="&amp;Marzo!$G$9,'Ingreso - Egreso'!$D$3:$D$1048576,"&lt;="&amp;Marzo!$G$9,'Ingreso - Egreso'!$J$3:$J$1048576,Marzo!A17)</f>
        <v>0</v>
      </c>
      <c r="H17" s="69">
        <f>SUMIFS('Ingreso - Egreso'!$I$3:$I$1048576,'Ingreso - Egreso'!$D$3:$D$1048576,"&gt;="&amp;Marzo!$H$9,'Ingreso - Egreso'!$D$3:$D$1048576,"&lt;="&amp;Marzo!$H$9,'Ingreso - Egreso'!$J$3:$J$1048576,Marzo!A17)</f>
        <v>0</v>
      </c>
      <c r="I17" s="69">
        <f>SUMIFS('Ingreso - Egreso'!$I$3:$I$1048576,'Ingreso - Egreso'!$D$3:$D$1048576,"&gt;="&amp;Marzo!$I$9,'Ingreso - Egreso'!$D$3:$D$1048576,"&lt;="&amp;Marzo!$I$9,'Ingreso - Egreso'!$J$3:$J$1048576,Marzo!A17)</f>
        <v>0</v>
      </c>
      <c r="J17" s="69">
        <f>SUMIFS('Ingreso - Egreso'!$I$3:$I$1048576,'Ingreso - Egreso'!$D$3:$D$1048576,"&gt;="&amp;Marzo!$J$9,'Ingreso - Egreso'!$D$3:$D$1048576,"&lt;="&amp;Marzo!$J$9,'Ingreso - Egreso'!$J$3:$J$1048576,Marzo!A17)</f>
        <v>0</v>
      </c>
      <c r="K17" s="69">
        <f>SUMIFS('Ingreso - Egreso'!$I$3:$I$1048576,'Ingreso - Egreso'!$D$3:$D$1048576,"&gt;="&amp;Marzo!$K$9,'Ingreso - Egreso'!$D$3:$D$1048576,"&lt;="&amp;Marzo!$K$9,'Ingreso - Egreso'!$J$3:$J$1048576,Marzo!A17)</f>
        <v>0</v>
      </c>
      <c r="L17" s="69">
        <f>SUMIFS('Ingreso - Egreso'!$I$3:$I$1048576,'Ingreso - Egreso'!$D$3:$D$1048576,"&gt;="&amp;Marzo!$L$9,'Ingreso - Egreso'!$D$3:$D$1048576,"&lt;="&amp;Marzo!$L$9,'Ingreso - Egreso'!$J$3:$J$1048576,Marzo!A17)</f>
        <v>0</v>
      </c>
      <c r="M17" s="69">
        <f>SUMIFS('Ingreso - Egreso'!$I$3:$I$1048576,'Ingreso - Egreso'!$D$3:$D$1048576,"&gt;="&amp;Marzo!$M$9,'Ingreso - Egreso'!$D$3:$D$1048576,"&lt;="&amp;Marzo!$M$9,'Ingreso - Egreso'!$J$3:$J$1048576,Marzo!A17)</f>
        <v>0</v>
      </c>
      <c r="N17" s="69">
        <f>SUMIFS('Ingreso - Egreso'!$I$3:$I$1048576,'Ingreso - Egreso'!$D$3:$D$1048576,"&gt;="&amp;Marzo!$N$9,'Ingreso - Egreso'!$D$3:$D$1048576,"&lt;="&amp;Marzo!$N$9,'Ingreso - Egreso'!$J$3:$J$1048576,Marzo!A17)</f>
        <v>0</v>
      </c>
      <c r="O17" s="69">
        <f>SUMIFS('Ingreso - Egreso'!$I$3:$I$1048576,'Ingreso - Egreso'!$D$3:$D$1048576,"&gt;="&amp;Marzo!$O$9,'Ingreso - Egreso'!$D$3:$D$1048576,"&lt;="&amp;Marzo!$O$9,'Ingreso - Egreso'!$J$3:$J$1048576,Marzo!A17)</f>
        <v>0</v>
      </c>
      <c r="P17" s="69">
        <f>SUMIFS('Ingreso - Egreso'!$I$3:$I$1048576,'Ingreso - Egreso'!$D$3:$D$1048576,"&gt;="&amp;Marzo!$P$9,'Ingreso - Egreso'!$D$3:$D$1048576,"&lt;="&amp;Marzo!$P$9,'Ingreso - Egreso'!$J$3:$J$1048576,Marzo!A17)</f>
        <v>0</v>
      </c>
      <c r="Q17" s="69">
        <f>SUMIFS('Ingreso - Egreso'!$I$3:$I$1048576,'Ingreso - Egreso'!$D$3:$D$1048576,"&gt;="&amp;Marzo!$Q$9,'Ingreso - Egreso'!$D$3:$D$1048576,"&lt;="&amp;Marzo!$Q$9,'Ingreso - Egreso'!$J$3:$J$1048576,Marzo!A17)</f>
        <v>0</v>
      </c>
      <c r="R17" s="69">
        <f>SUMIFS('Ingreso - Egreso'!$I$3:$I$1048576,'Ingreso - Egreso'!$D$3:$D$1048576,"&gt;="&amp;Marzo!$R$9,'Ingreso - Egreso'!$D$3:$D$1048576,"&lt;="&amp;Marzo!$R$9,'Ingreso - Egreso'!$J$3:$J$1048576,Marzo!A17)</f>
        <v>0</v>
      </c>
      <c r="S17" s="69">
        <f>SUMIFS('Ingreso - Egreso'!$I$3:$I$1048576,'Ingreso - Egreso'!$D$3:$D$1048576,"&gt;="&amp;Marzo!$S$9,'Ingreso - Egreso'!$D$3:$D$1048576,"&lt;="&amp;Marzo!$S$9,'Ingreso - Egreso'!$J$3:$J$1048576,Marzo!A17)</f>
        <v>0</v>
      </c>
      <c r="T17" s="69">
        <f>SUMIFS('Ingreso - Egreso'!$I$3:$I$1048576,'Ingreso - Egreso'!$D$3:$D$1048576,"&gt;="&amp;Marzo!$T$9,'Ingreso - Egreso'!$D$3:$D$1048576,"&lt;="&amp;Marzo!$T$9,'Ingreso - Egreso'!$J$3:$J$1048576,Marzo!A17)</f>
        <v>0</v>
      </c>
      <c r="U17" s="69">
        <f>SUMIFS('Ingreso - Egreso'!$I$3:$I$1048576,'Ingreso - Egreso'!$D$3:$D$1048576,"&gt;="&amp;Marzo!$U$9,'Ingreso - Egreso'!$D$3:$D$1048576,"&lt;="&amp;Marzo!$U$9,'Ingreso - Egreso'!$J$3:$J$1048576,Marzo!A17)</f>
        <v>0</v>
      </c>
      <c r="V17" s="69">
        <f>SUMIFS('Ingreso - Egreso'!$I$3:$I$1048576,'Ingreso - Egreso'!$D$3:$D$1048576,"&gt;="&amp;Marzo!$V$9,'Ingreso - Egreso'!$D$3:$D$1048576,"&lt;="&amp;Marzo!$V$9,'Ingreso - Egreso'!$J$3:$J$1048576,Marzo!A17)</f>
        <v>0</v>
      </c>
      <c r="W17" s="69">
        <f>SUMIFS('Ingreso - Egreso'!$I$3:$I$1048576,'Ingreso - Egreso'!$D$3:$D$1048576,"&gt;="&amp;Marzo!$W$9,'Ingreso - Egreso'!$D$3:$D$1048576,"&lt;="&amp;Marzo!$W$9,'Ingreso - Egreso'!$J$3:$J$1048576,Marzo!A17)</f>
        <v>0</v>
      </c>
      <c r="X17" s="69">
        <f>SUMIFS('Ingreso - Egreso'!$I$3:$I$1048576,'Ingreso - Egreso'!$D$3:$D$1048576,"&gt;="&amp;Marzo!$X$9,'Ingreso - Egreso'!$D$3:$D$1048576,"&lt;="&amp;Marzo!$X$9,'Ingreso - Egreso'!$J$3:$J$1048576,Marzo!A17)</f>
        <v>0</v>
      </c>
      <c r="Y17" s="69">
        <f>SUMIFS('Ingreso - Egreso'!$I$3:$I$1048576,'Ingreso - Egreso'!$D$3:$D$1048576,"&gt;="&amp;Marzo!$Y$9,'Ingreso - Egreso'!$D$3:$D$1048576,"&lt;="&amp;Marzo!$Y$9,'Ingreso - Egreso'!$J$3:$J$1048576,Marzo!A17)</f>
        <v>0</v>
      </c>
      <c r="Z17" s="69">
        <f>SUMIFS('Ingreso - Egreso'!$I$3:$I$1048576,'Ingreso - Egreso'!$D$3:$D$1048576,"&gt;="&amp;Marzo!$Z$9,'Ingreso - Egreso'!$D$3:$D$1048576,"&lt;="&amp;Marzo!$Z$9,'Ingreso - Egreso'!$J$3:$J$1048576,Marzo!A17)</f>
        <v>0</v>
      </c>
      <c r="AA17" s="69">
        <f>SUMIFS('Ingreso - Egreso'!$I$3:$I$1048576,'Ingreso - Egreso'!$D$3:$D$1048576,"&gt;="&amp;Marzo!$AA$9,'Ingreso - Egreso'!$D$3:$D$1048576,"&lt;="&amp;Marzo!$AA$9,'Ingreso - Egreso'!$J$3:$J$1048576,Marzo!A17)</f>
        <v>0</v>
      </c>
      <c r="AB17" s="69">
        <f>SUMIFS('Ingreso - Egreso'!$I$3:$I$1048576,'Ingreso - Egreso'!$D$3:$D$1048576,"&gt;="&amp;Marzo!$AB$9,'Ingreso - Egreso'!$D$3:$D$1048576,"&lt;="&amp;Marzo!$AB$9,'Ingreso - Egreso'!$J$3:$J$1048576,Marzo!A17)</f>
        <v>0</v>
      </c>
      <c r="AC17" s="69">
        <f>SUMIFS('Ingreso - Egreso'!$I$3:$I$1048576,'Ingreso - Egreso'!$D$3:$D$1048576,"&gt;="&amp;Marzo!$AC$9,'Ingreso - Egreso'!$D$3:$D$1048576,"&lt;="&amp;Marzo!$AC$9,'Ingreso - Egreso'!$J$3:$J$1048576,Marzo!A17)</f>
        <v>0</v>
      </c>
      <c r="AD17" s="69">
        <f>SUMIFS('Ingreso - Egreso'!$I$3:$I$1048576,'Ingreso - Egreso'!$D$3:$D$1048576,"&gt;="&amp;Marzo!$Z$9,'Ingreso - Egreso'!$D$3:$D$1048576,"&lt;="&amp;Marzo!$Z$9,'Ingreso - Egreso'!$J$3:$J$1048576,Marzo!E17)</f>
        <v>0</v>
      </c>
      <c r="AE17" s="69">
        <f>SUMIFS('Ingreso - Egreso'!$I$3:$I$1048576,'Ingreso - Egreso'!$D$3:$D$1048576,"&gt;="&amp;Marzo!$AA$9,'Ingreso - Egreso'!$D$3:$D$1048576,"&lt;="&amp;Marzo!$AA$9,'Ingreso - Egreso'!$J$3:$J$1048576,Marzo!E17)</f>
        <v>0</v>
      </c>
      <c r="AF17" s="69">
        <f>SUMIFS('Ingreso - Egreso'!$I$3:$I$1048576,'Ingreso - Egreso'!$D$3:$D$1048576,"&gt;="&amp;Marzo!$AB$9,'Ingreso - Egreso'!$D$3:$D$1048576,"&lt;="&amp;Marzo!$AB$9,'Ingreso - Egreso'!$J$3:$J$1048576,Marzo!E17)</f>
        <v>0</v>
      </c>
      <c r="AG17" s="70">
        <f t="shared" si="11"/>
        <v>0</v>
      </c>
      <c r="AH17" s="61">
        <f t="shared" si="12"/>
        <v>0</v>
      </c>
    </row>
    <row r="18" spans="1:36" s="16" customFormat="1" outlineLevel="1" x14ac:dyDescent="0.25">
      <c r="A18" s="17" t="s">
        <v>13</v>
      </c>
      <c r="B18" s="69">
        <f>SUMIFS('Ingreso - Egreso'!$I$3:$I$1048576,'Ingreso - Egreso'!$D$3:$D$1048576,"&gt;="&amp;Marzo!$B$9,'Ingreso - Egreso'!$D$3:$D$1048576,"&lt;="&amp;Marzo!$B$9,'Ingreso - Egreso'!$J$3:$J$1048576,Marzo!A18)</f>
        <v>0</v>
      </c>
      <c r="C18" s="69">
        <f>SUMIFS('Ingreso - Egreso'!$I$3:$I$1048576,'Ingreso - Egreso'!$D$3:$D$1048576,"&gt;="&amp;Marzo!$C$9,'Ingreso - Egreso'!$D$3:$D$1048576,"&lt;="&amp;Marzo!$C$9,'Ingreso - Egreso'!$J$3:$J$1048576,Marzo!A18)</f>
        <v>0</v>
      </c>
      <c r="D18" s="69">
        <f>SUMIFS('Ingreso - Egreso'!$I$3:$I$1048576,'Ingreso - Egreso'!$D$3:$D$1048576,"&gt;="&amp;Marzo!$D$9,'Ingreso - Egreso'!$D$3:$D$1048576,"&lt;="&amp;Marzo!$D$9,'Ingreso - Egreso'!$J$3:$J$1048576,Marzo!A18)</f>
        <v>0</v>
      </c>
      <c r="E18" s="69">
        <f>SUMIFS('Ingreso - Egreso'!$I$3:$I$1048576,'Ingreso - Egreso'!$D$3:$D$1048576,"&gt;="&amp;Marzo!$E$9,'Ingreso - Egreso'!$D$3:$D$1048576,"&lt;="&amp;Marzo!$E$9,'Ingreso - Egreso'!$J$3:$J$1048576,Marzo!A18)</f>
        <v>0</v>
      </c>
      <c r="F18" s="69">
        <f>SUMIFS('Ingreso - Egreso'!$I$3:$I$1048576,'Ingreso - Egreso'!$D$3:$D$1048576,"&gt;="&amp;Marzo!$F$9,'Ingreso - Egreso'!$D$3:$D$1048576,"&lt;="&amp;Marzo!$F$9,'Ingreso - Egreso'!$J$3:$J$1048576,Marzo!A18)</f>
        <v>0</v>
      </c>
      <c r="G18" s="69">
        <f>SUMIFS('Ingreso - Egreso'!$I$3:$I$1048576,'Ingreso - Egreso'!$D$3:$D$1048576,"&gt;="&amp;Marzo!$G$9,'Ingreso - Egreso'!$D$3:$D$1048576,"&lt;="&amp;Marzo!$G$9,'Ingreso - Egreso'!$J$3:$J$1048576,Marzo!A18)</f>
        <v>0</v>
      </c>
      <c r="H18" s="69">
        <f>SUMIFS('Ingreso - Egreso'!$I$3:$I$1048576,'Ingreso - Egreso'!$D$3:$D$1048576,"&gt;="&amp;Marzo!$H$9,'Ingreso - Egreso'!$D$3:$D$1048576,"&lt;="&amp;Marzo!$H$9,'Ingreso - Egreso'!$J$3:$J$1048576,Marzo!A18)</f>
        <v>0</v>
      </c>
      <c r="I18" s="69">
        <f>SUMIFS('Ingreso - Egreso'!$I$3:$I$1048576,'Ingreso - Egreso'!$D$3:$D$1048576,"&gt;="&amp;Marzo!$I$9,'Ingreso - Egreso'!$D$3:$D$1048576,"&lt;="&amp;Marzo!$I$9,'Ingreso - Egreso'!$J$3:$J$1048576,Marzo!A18)</f>
        <v>0</v>
      </c>
      <c r="J18" s="69">
        <f>SUMIFS('Ingreso - Egreso'!$I$3:$I$1048576,'Ingreso - Egreso'!$D$3:$D$1048576,"&gt;="&amp;Marzo!$J$9,'Ingreso - Egreso'!$D$3:$D$1048576,"&lt;="&amp;Marzo!$J$9,'Ingreso - Egreso'!$J$3:$J$1048576,Marzo!A18)</f>
        <v>0</v>
      </c>
      <c r="K18" s="69">
        <f>SUMIFS('Ingreso - Egreso'!$I$3:$I$1048576,'Ingreso - Egreso'!$D$3:$D$1048576,"&gt;="&amp;Marzo!$K$9,'Ingreso - Egreso'!$D$3:$D$1048576,"&lt;="&amp;Marzo!$K$9,'Ingreso - Egreso'!$J$3:$J$1048576,Marzo!A18)</f>
        <v>0</v>
      </c>
      <c r="L18" s="69">
        <f>SUMIFS('Ingreso - Egreso'!$I$3:$I$1048576,'Ingreso - Egreso'!$D$3:$D$1048576,"&gt;="&amp;Marzo!$L$9,'Ingreso - Egreso'!$D$3:$D$1048576,"&lt;="&amp;Marzo!$L$9,'Ingreso - Egreso'!$J$3:$J$1048576,Marzo!A18)</f>
        <v>0</v>
      </c>
      <c r="M18" s="69">
        <f>SUMIFS('Ingreso - Egreso'!$I$3:$I$1048576,'Ingreso - Egreso'!$D$3:$D$1048576,"&gt;="&amp;Marzo!$M$9,'Ingreso - Egreso'!$D$3:$D$1048576,"&lt;="&amp;Marzo!$M$9,'Ingreso - Egreso'!$J$3:$J$1048576,Marzo!A18)</f>
        <v>0</v>
      </c>
      <c r="N18" s="69">
        <f>SUMIFS('Ingreso - Egreso'!$I$3:$I$1048576,'Ingreso - Egreso'!$D$3:$D$1048576,"&gt;="&amp;Marzo!$N$9,'Ingreso - Egreso'!$D$3:$D$1048576,"&lt;="&amp;Marzo!$N$9,'Ingreso - Egreso'!$J$3:$J$1048576,Marzo!A18)</f>
        <v>0</v>
      </c>
      <c r="O18" s="69">
        <f>SUMIFS('Ingreso - Egreso'!$I$3:$I$1048576,'Ingreso - Egreso'!$D$3:$D$1048576,"&gt;="&amp;Marzo!$O$9,'Ingreso - Egreso'!$D$3:$D$1048576,"&lt;="&amp;Marzo!$O$9,'Ingreso - Egreso'!$J$3:$J$1048576,Marzo!A18)</f>
        <v>0</v>
      </c>
      <c r="P18" s="69">
        <f>SUMIFS('Ingreso - Egreso'!$I$3:$I$1048576,'Ingreso - Egreso'!$D$3:$D$1048576,"&gt;="&amp;Marzo!$P$9,'Ingreso - Egreso'!$D$3:$D$1048576,"&lt;="&amp;Marzo!$P$9,'Ingreso - Egreso'!$J$3:$J$1048576,Marzo!A18)</f>
        <v>0</v>
      </c>
      <c r="Q18" s="69">
        <f>SUMIFS('Ingreso - Egreso'!$I$3:$I$1048576,'Ingreso - Egreso'!$D$3:$D$1048576,"&gt;="&amp;Marzo!$Q$9,'Ingreso - Egreso'!$D$3:$D$1048576,"&lt;="&amp;Marzo!$Q$9,'Ingreso - Egreso'!$J$3:$J$1048576,Marzo!A18)</f>
        <v>0</v>
      </c>
      <c r="R18" s="69">
        <f>SUMIFS('Ingreso - Egreso'!$I$3:$I$1048576,'Ingreso - Egreso'!$D$3:$D$1048576,"&gt;="&amp;Marzo!$R$9,'Ingreso - Egreso'!$D$3:$D$1048576,"&lt;="&amp;Marzo!$R$9,'Ingreso - Egreso'!$J$3:$J$1048576,Marzo!A18)</f>
        <v>0</v>
      </c>
      <c r="S18" s="69">
        <f>SUMIFS('Ingreso - Egreso'!$I$3:$I$1048576,'Ingreso - Egreso'!$D$3:$D$1048576,"&gt;="&amp;Marzo!$S$9,'Ingreso - Egreso'!$D$3:$D$1048576,"&lt;="&amp;Marzo!$S$9,'Ingreso - Egreso'!$J$3:$J$1048576,Marzo!A18)</f>
        <v>0</v>
      </c>
      <c r="T18" s="69">
        <f>SUMIFS('Ingreso - Egreso'!$I$3:$I$1048576,'Ingreso - Egreso'!$D$3:$D$1048576,"&gt;="&amp;Marzo!$T$9,'Ingreso - Egreso'!$D$3:$D$1048576,"&lt;="&amp;Marzo!$T$9,'Ingreso - Egreso'!$J$3:$J$1048576,Marzo!A18)</f>
        <v>0</v>
      </c>
      <c r="U18" s="69">
        <f>SUMIFS('Ingreso - Egreso'!$I$3:$I$1048576,'Ingreso - Egreso'!$D$3:$D$1048576,"&gt;="&amp;Marzo!$U$9,'Ingreso - Egreso'!$D$3:$D$1048576,"&lt;="&amp;Marzo!$U$9,'Ingreso - Egreso'!$J$3:$J$1048576,Marzo!A18)</f>
        <v>0</v>
      </c>
      <c r="V18" s="69">
        <f>SUMIFS('Ingreso - Egreso'!$I$3:$I$1048576,'Ingreso - Egreso'!$D$3:$D$1048576,"&gt;="&amp;Marzo!$V$9,'Ingreso - Egreso'!$D$3:$D$1048576,"&lt;="&amp;Marzo!$V$9,'Ingreso - Egreso'!$J$3:$J$1048576,Marzo!A18)</f>
        <v>0</v>
      </c>
      <c r="W18" s="69">
        <f>SUMIFS('Ingreso - Egreso'!$I$3:$I$1048576,'Ingreso - Egreso'!$D$3:$D$1048576,"&gt;="&amp;Marzo!$W$9,'Ingreso - Egreso'!$D$3:$D$1048576,"&lt;="&amp;Marzo!$W$9,'Ingreso - Egreso'!$J$3:$J$1048576,Marzo!A18)</f>
        <v>0</v>
      </c>
      <c r="X18" s="69">
        <f>SUMIFS('Ingreso - Egreso'!$I$3:$I$1048576,'Ingreso - Egreso'!$D$3:$D$1048576,"&gt;="&amp;Marzo!$X$9,'Ingreso - Egreso'!$D$3:$D$1048576,"&lt;="&amp;Marzo!$X$9,'Ingreso - Egreso'!$J$3:$J$1048576,Marzo!A18)</f>
        <v>0</v>
      </c>
      <c r="Y18" s="69">
        <f>SUMIFS('Ingreso - Egreso'!$I$3:$I$1048576,'Ingreso - Egreso'!$D$3:$D$1048576,"&gt;="&amp;Marzo!$Y$9,'Ingreso - Egreso'!$D$3:$D$1048576,"&lt;="&amp;Marzo!$Y$9,'Ingreso - Egreso'!$J$3:$J$1048576,Marzo!A18)</f>
        <v>0</v>
      </c>
      <c r="Z18" s="69">
        <f>SUMIFS('Ingreso - Egreso'!$I$3:$I$1048576,'Ingreso - Egreso'!$D$3:$D$1048576,"&gt;="&amp;Marzo!$Z$9,'Ingreso - Egreso'!$D$3:$D$1048576,"&lt;="&amp;Marzo!$Z$9,'Ingreso - Egreso'!$J$3:$J$1048576,Marzo!A18)</f>
        <v>0</v>
      </c>
      <c r="AA18" s="69">
        <f>SUMIFS('Ingreso - Egreso'!$I$3:$I$1048576,'Ingreso - Egreso'!$D$3:$D$1048576,"&gt;="&amp;Marzo!$AA$9,'Ingreso - Egreso'!$D$3:$D$1048576,"&lt;="&amp;Marzo!$AA$9,'Ingreso - Egreso'!$J$3:$J$1048576,Marzo!A18)</f>
        <v>0</v>
      </c>
      <c r="AB18" s="69">
        <f>SUMIFS('Ingreso - Egreso'!$I$3:$I$1048576,'Ingreso - Egreso'!$D$3:$D$1048576,"&gt;="&amp;Marzo!$AB$9,'Ingreso - Egreso'!$D$3:$D$1048576,"&lt;="&amp;Marzo!$AB$9,'Ingreso - Egreso'!$J$3:$J$1048576,Marzo!A18)</f>
        <v>0</v>
      </c>
      <c r="AC18" s="69">
        <f>SUMIFS('Ingreso - Egreso'!$I$3:$I$1048576,'Ingreso - Egreso'!$D$3:$D$1048576,"&gt;="&amp;Marzo!$AC$9,'Ingreso - Egreso'!$D$3:$D$1048576,"&lt;="&amp;Marzo!$AC$9,'Ingreso - Egreso'!$J$3:$J$1048576,Marzo!A18)</f>
        <v>0</v>
      </c>
      <c r="AD18" s="69">
        <f>SUMIFS('Ingreso - Egreso'!$I$3:$I$1048576,'Ingreso - Egreso'!$D$3:$D$1048576,"&gt;="&amp;Marzo!$Z$9,'Ingreso - Egreso'!$D$3:$D$1048576,"&lt;="&amp;Marzo!$Z$9,'Ingreso - Egreso'!$J$3:$J$1048576,Marzo!E18)</f>
        <v>0</v>
      </c>
      <c r="AE18" s="69">
        <f>SUMIFS('Ingreso - Egreso'!$I$3:$I$1048576,'Ingreso - Egreso'!$D$3:$D$1048576,"&gt;="&amp;Marzo!$AA$9,'Ingreso - Egreso'!$D$3:$D$1048576,"&lt;="&amp;Marzo!$AA$9,'Ingreso - Egreso'!$J$3:$J$1048576,Marzo!E18)</f>
        <v>0</v>
      </c>
      <c r="AF18" s="69">
        <f>SUMIFS('Ingreso - Egreso'!$I$3:$I$1048576,'Ingreso - Egreso'!$D$3:$D$1048576,"&gt;="&amp;Marzo!$AB$9,'Ingreso - Egreso'!$D$3:$D$1048576,"&lt;="&amp;Marzo!$AB$9,'Ingreso - Egreso'!$J$3:$J$1048576,Marzo!E18)</f>
        <v>0</v>
      </c>
      <c r="AG18" s="70">
        <f t="shared" si="11"/>
        <v>0</v>
      </c>
      <c r="AH18" s="61">
        <f t="shared" si="12"/>
        <v>0</v>
      </c>
      <c r="AJ18" s="43"/>
    </row>
    <row r="19" spans="1:36" s="16" customFormat="1" outlineLevel="1" x14ac:dyDescent="0.25">
      <c r="A19" s="17" t="s">
        <v>14</v>
      </c>
      <c r="B19" s="69">
        <f>SUMIFS('Ingreso - Egreso'!$I$3:$I$1048576,'Ingreso - Egreso'!$D$3:$D$1048576,"&gt;="&amp;Marzo!$B$9,'Ingreso - Egreso'!$D$3:$D$1048576,"&lt;="&amp;Marzo!$B$9,'Ingreso - Egreso'!$J$3:$J$1048576,Marzo!A19)</f>
        <v>0</v>
      </c>
      <c r="C19" s="69">
        <f>SUMIFS('Ingreso - Egreso'!$I$3:$I$1048576,'Ingreso - Egreso'!$D$3:$D$1048576,"&gt;="&amp;Marzo!$C$9,'Ingreso - Egreso'!$D$3:$D$1048576,"&lt;="&amp;Marzo!$C$9,'Ingreso - Egreso'!$J$3:$J$1048576,Marzo!A19)</f>
        <v>0</v>
      </c>
      <c r="D19" s="69">
        <f>SUMIFS('Ingreso - Egreso'!$I$3:$I$1048576,'Ingreso - Egreso'!$D$3:$D$1048576,"&gt;="&amp;Marzo!$D$9,'Ingreso - Egreso'!$D$3:$D$1048576,"&lt;="&amp;Marzo!$D$9,'Ingreso - Egreso'!$J$3:$J$1048576,Marzo!A19)</f>
        <v>0</v>
      </c>
      <c r="E19" s="69">
        <f>SUMIFS('Ingreso - Egreso'!$I$3:$I$1048576,'Ingreso - Egreso'!$D$3:$D$1048576,"&gt;="&amp;Marzo!$E$9,'Ingreso - Egreso'!$D$3:$D$1048576,"&lt;="&amp;Marzo!$E$9,'Ingreso - Egreso'!$J$3:$J$1048576,Marzo!A19)</f>
        <v>0</v>
      </c>
      <c r="F19" s="69">
        <f>SUMIFS('Ingreso - Egreso'!$I$3:$I$1048576,'Ingreso - Egreso'!$D$3:$D$1048576,"&gt;="&amp;Marzo!$F$9,'Ingreso - Egreso'!$D$3:$D$1048576,"&lt;="&amp;Marzo!$F$9,'Ingreso - Egreso'!$J$3:$J$1048576,Marzo!A19)</f>
        <v>0</v>
      </c>
      <c r="G19" s="69">
        <f>SUMIFS('Ingreso - Egreso'!$I$3:$I$1048576,'Ingreso - Egreso'!$D$3:$D$1048576,"&gt;="&amp;Marzo!$G$9,'Ingreso - Egreso'!$D$3:$D$1048576,"&lt;="&amp;Marzo!$G$9,'Ingreso - Egreso'!$J$3:$J$1048576,Marzo!A19)</f>
        <v>0</v>
      </c>
      <c r="H19" s="69">
        <f>SUMIFS('Ingreso - Egreso'!$I$3:$I$1048576,'Ingreso - Egreso'!$D$3:$D$1048576,"&gt;="&amp;Marzo!$H$9,'Ingreso - Egreso'!$D$3:$D$1048576,"&lt;="&amp;Marzo!$H$9,'Ingreso - Egreso'!$J$3:$J$1048576,Marzo!A19)</f>
        <v>0</v>
      </c>
      <c r="I19" s="69">
        <f>SUMIFS('Ingreso - Egreso'!$I$3:$I$1048576,'Ingreso - Egreso'!$D$3:$D$1048576,"&gt;="&amp;Marzo!$I$9,'Ingreso - Egreso'!$D$3:$D$1048576,"&lt;="&amp;Marzo!$I$9,'Ingreso - Egreso'!$J$3:$J$1048576,Marzo!A19)</f>
        <v>0</v>
      </c>
      <c r="J19" s="69">
        <f>SUMIFS('Ingreso - Egreso'!$I$3:$I$1048576,'Ingreso - Egreso'!$D$3:$D$1048576,"&gt;="&amp;Marzo!$J$9,'Ingreso - Egreso'!$D$3:$D$1048576,"&lt;="&amp;Marzo!$J$9,'Ingreso - Egreso'!$J$3:$J$1048576,Marzo!A19)</f>
        <v>0</v>
      </c>
      <c r="K19" s="69">
        <f>SUMIFS('Ingreso - Egreso'!$I$3:$I$1048576,'Ingreso - Egreso'!$D$3:$D$1048576,"&gt;="&amp;Marzo!$K$9,'Ingreso - Egreso'!$D$3:$D$1048576,"&lt;="&amp;Marzo!$K$9,'Ingreso - Egreso'!$J$3:$J$1048576,Marzo!A19)</f>
        <v>0</v>
      </c>
      <c r="L19" s="69">
        <f>SUMIFS('Ingreso - Egreso'!$I$3:$I$1048576,'Ingreso - Egreso'!$D$3:$D$1048576,"&gt;="&amp;Marzo!$L$9,'Ingreso - Egreso'!$D$3:$D$1048576,"&lt;="&amp;Marzo!$L$9,'Ingreso - Egreso'!$J$3:$J$1048576,Marzo!A19)</f>
        <v>0</v>
      </c>
      <c r="M19" s="69">
        <f>SUMIFS('Ingreso - Egreso'!$I$3:$I$1048576,'Ingreso - Egreso'!$D$3:$D$1048576,"&gt;="&amp;Marzo!$M$9,'Ingreso - Egreso'!$D$3:$D$1048576,"&lt;="&amp;Marzo!$M$9,'Ingreso - Egreso'!$J$3:$J$1048576,Marzo!A19)</f>
        <v>0</v>
      </c>
      <c r="N19" s="69">
        <f>SUMIFS('Ingreso - Egreso'!$I$3:$I$1048576,'Ingreso - Egreso'!$D$3:$D$1048576,"&gt;="&amp;Marzo!$N$9,'Ingreso - Egreso'!$D$3:$D$1048576,"&lt;="&amp;Marzo!$N$9,'Ingreso - Egreso'!$J$3:$J$1048576,Marzo!A19)</f>
        <v>0</v>
      </c>
      <c r="O19" s="69">
        <f>SUMIFS('Ingreso - Egreso'!$I$3:$I$1048576,'Ingreso - Egreso'!$D$3:$D$1048576,"&gt;="&amp;Marzo!$O$9,'Ingreso - Egreso'!$D$3:$D$1048576,"&lt;="&amp;Marzo!$O$9,'Ingreso - Egreso'!$J$3:$J$1048576,Marzo!A19)</f>
        <v>0</v>
      </c>
      <c r="P19" s="69">
        <f>SUMIFS('Ingreso - Egreso'!$I$3:$I$1048576,'Ingreso - Egreso'!$D$3:$D$1048576,"&gt;="&amp;Marzo!$P$9,'Ingreso - Egreso'!$D$3:$D$1048576,"&lt;="&amp;Marzo!$P$9,'Ingreso - Egreso'!$J$3:$J$1048576,Marzo!A19)</f>
        <v>0</v>
      </c>
      <c r="Q19" s="69">
        <f>SUMIFS('Ingreso - Egreso'!$I$3:$I$1048576,'Ingreso - Egreso'!$D$3:$D$1048576,"&gt;="&amp;Marzo!$Q$9,'Ingreso - Egreso'!$D$3:$D$1048576,"&lt;="&amp;Marzo!$Q$9,'Ingreso - Egreso'!$J$3:$J$1048576,Marzo!A19)</f>
        <v>0</v>
      </c>
      <c r="R19" s="69">
        <f>SUMIFS('Ingreso - Egreso'!$I$3:$I$1048576,'Ingreso - Egreso'!$D$3:$D$1048576,"&gt;="&amp;Marzo!$R$9,'Ingreso - Egreso'!$D$3:$D$1048576,"&lt;="&amp;Marzo!$R$9,'Ingreso - Egreso'!$J$3:$J$1048576,Marzo!A19)</f>
        <v>0</v>
      </c>
      <c r="S19" s="69">
        <f>SUMIFS('Ingreso - Egreso'!$I$3:$I$1048576,'Ingreso - Egreso'!$D$3:$D$1048576,"&gt;="&amp;Marzo!$S$9,'Ingreso - Egreso'!$D$3:$D$1048576,"&lt;="&amp;Marzo!$S$9,'Ingreso - Egreso'!$J$3:$J$1048576,Marzo!A19)</f>
        <v>0</v>
      </c>
      <c r="T19" s="69">
        <f>SUMIFS('Ingreso - Egreso'!$I$3:$I$1048576,'Ingreso - Egreso'!$D$3:$D$1048576,"&gt;="&amp;Marzo!$T$9,'Ingreso - Egreso'!$D$3:$D$1048576,"&lt;="&amp;Marzo!$T$9,'Ingreso - Egreso'!$J$3:$J$1048576,Marzo!A19)</f>
        <v>0</v>
      </c>
      <c r="U19" s="69">
        <f>SUMIFS('Ingreso - Egreso'!$I$3:$I$1048576,'Ingreso - Egreso'!$D$3:$D$1048576,"&gt;="&amp;Marzo!$U$9,'Ingreso - Egreso'!$D$3:$D$1048576,"&lt;="&amp;Marzo!$U$9,'Ingreso - Egreso'!$J$3:$J$1048576,Marzo!A19)</f>
        <v>0</v>
      </c>
      <c r="V19" s="69">
        <f>SUMIFS('Ingreso - Egreso'!$I$3:$I$1048576,'Ingreso - Egreso'!$D$3:$D$1048576,"&gt;="&amp;Marzo!$V$9,'Ingreso - Egreso'!$D$3:$D$1048576,"&lt;="&amp;Marzo!$V$9,'Ingreso - Egreso'!$J$3:$J$1048576,Marzo!A19)</f>
        <v>0</v>
      </c>
      <c r="W19" s="69">
        <f>SUMIFS('Ingreso - Egreso'!$I$3:$I$1048576,'Ingreso - Egreso'!$D$3:$D$1048576,"&gt;="&amp;Marzo!$W$9,'Ingreso - Egreso'!$D$3:$D$1048576,"&lt;="&amp;Marzo!$W$9,'Ingreso - Egreso'!$J$3:$J$1048576,Marzo!A19)</f>
        <v>0</v>
      </c>
      <c r="X19" s="69">
        <f>SUMIFS('Ingreso - Egreso'!$I$3:$I$1048576,'Ingreso - Egreso'!$D$3:$D$1048576,"&gt;="&amp;Marzo!$X$9,'Ingreso - Egreso'!$D$3:$D$1048576,"&lt;="&amp;Marzo!$X$9,'Ingreso - Egreso'!$J$3:$J$1048576,Marzo!A19)</f>
        <v>0</v>
      </c>
      <c r="Y19" s="69">
        <f>SUMIFS('Ingreso - Egreso'!$I$3:$I$1048576,'Ingreso - Egreso'!$D$3:$D$1048576,"&gt;="&amp;Marzo!$Y$9,'Ingreso - Egreso'!$D$3:$D$1048576,"&lt;="&amp;Marzo!$Y$9,'Ingreso - Egreso'!$J$3:$J$1048576,Marzo!A19)</f>
        <v>0</v>
      </c>
      <c r="Z19" s="69">
        <f>SUMIFS('Ingreso - Egreso'!$I$3:$I$1048576,'Ingreso - Egreso'!$D$3:$D$1048576,"&gt;="&amp;Marzo!$Z$9,'Ingreso - Egreso'!$D$3:$D$1048576,"&lt;="&amp;Marzo!$Z$9,'Ingreso - Egreso'!$J$3:$J$1048576,Marzo!A19)</f>
        <v>0</v>
      </c>
      <c r="AA19" s="69">
        <f>SUMIFS('Ingreso - Egreso'!$I$3:$I$1048576,'Ingreso - Egreso'!$D$3:$D$1048576,"&gt;="&amp;Marzo!$AA$9,'Ingreso - Egreso'!$D$3:$D$1048576,"&lt;="&amp;Marzo!$AA$9,'Ingreso - Egreso'!$J$3:$J$1048576,Marzo!A19)</f>
        <v>0</v>
      </c>
      <c r="AB19" s="69">
        <f>SUMIFS('Ingreso - Egreso'!$I$3:$I$1048576,'Ingreso - Egreso'!$D$3:$D$1048576,"&gt;="&amp;Marzo!$AB$9,'Ingreso - Egreso'!$D$3:$D$1048576,"&lt;="&amp;Marzo!$AB$9,'Ingreso - Egreso'!$J$3:$J$1048576,Marzo!A19)</f>
        <v>0</v>
      </c>
      <c r="AC19" s="69">
        <f>SUMIFS('Ingreso - Egreso'!$I$3:$I$1048576,'Ingreso - Egreso'!$D$3:$D$1048576,"&gt;="&amp;Marzo!$AC$9,'Ingreso - Egreso'!$D$3:$D$1048576,"&lt;="&amp;Marzo!$AC$9,'Ingreso - Egreso'!$J$3:$J$1048576,Marzo!A19)</f>
        <v>0</v>
      </c>
      <c r="AD19" s="69">
        <f>SUMIFS('Ingreso - Egreso'!$I$3:$I$1048576,'Ingreso - Egreso'!$D$3:$D$1048576,"&gt;="&amp;Marzo!$Z$9,'Ingreso - Egreso'!$D$3:$D$1048576,"&lt;="&amp;Marzo!$Z$9,'Ingreso - Egreso'!$J$3:$J$1048576,Marzo!E19)</f>
        <v>0</v>
      </c>
      <c r="AE19" s="69">
        <f>SUMIFS('Ingreso - Egreso'!$I$3:$I$1048576,'Ingreso - Egreso'!$D$3:$D$1048576,"&gt;="&amp;Marzo!$AA$9,'Ingreso - Egreso'!$D$3:$D$1048576,"&lt;="&amp;Marzo!$AA$9,'Ingreso - Egreso'!$J$3:$J$1048576,Marzo!E19)</f>
        <v>0</v>
      </c>
      <c r="AF19" s="69">
        <f>SUMIFS('Ingreso - Egreso'!$I$3:$I$1048576,'Ingreso - Egreso'!$D$3:$D$1048576,"&gt;="&amp;Marzo!$AB$9,'Ingreso - Egreso'!$D$3:$D$1048576,"&lt;="&amp;Marzo!$AB$9,'Ingreso - Egreso'!$J$3:$J$1048576,Marzo!E19)</f>
        <v>0</v>
      </c>
      <c r="AG19" s="70">
        <f t="shared" si="11"/>
        <v>0</v>
      </c>
      <c r="AH19" s="61">
        <f t="shared" si="12"/>
        <v>0</v>
      </c>
    </row>
    <row r="20" spans="1:36" s="16" customFormat="1" outlineLevel="1" x14ac:dyDescent="0.25">
      <c r="A20" s="17" t="s">
        <v>1307</v>
      </c>
      <c r="B20" s="69">
        <f>SUMIFS('Ingreso - Egreso'!$I$3:$I$1048576,'Ingreso - Egreso'!$D$3:$D$1048576,"&gt;="&amp;Marzo!$B$9,'Ingreso - Egreso'!$D$3:$D$1048576,"&lt;="&amp;Marzo!$B$9,'Ingreso - Egreso'!$J$3:$J$1048576,Marzo!A20)</f>
        <v>0</v>
      </c>
      <c r="C20" s="69">
        <f>SUMIFS('Ingreso - Egreso'!$I$3:$I$1048576,'Ingreso - Egreso'!$D$3:$D$1048576,"&gt;="&amp;Marzo!$C$9,'Ingreso - Egreso'!$D$3:$D$1048576,"&lt;="&amp;Marzo!$C$9,'Ingreso - Egreso'!$J$3:$J$1048576,Marzo!A20)</f>
        <v>0</v>
      </c>
      <c r="D20" s="69">
        <f>SUMIFS('Ingreso - Egreso'!$I$3:$I$1048576,'Ingreso - Egreso'!$D$3:$D$1048576,"&gt;="&amp;Marzo!$D$9,'Ingreso - Egreso'!$D$3:$D$1048576,"&lt;="&amp;Marzo!$D$9,'Ingreso - Egreso'!$J$3:$J$1048576,Marzo!A20)</f>
        <v>0</v>
      </c>
      <c r="E20" s="69">
        <f>SUMIFS('Ingreso - Egreso'!$I$3:$I$1048576,'Ingreso - Egreso'!$D$3:$D$1048576,"&gt;="&amp;Marzo!$E$9,'Ingreso - Egreso'!$D$3:$D$1048576,"&lt;="&amp;Marzo!$E$9,'Ingreso - Egreso'!$J$3:$J$1048576,Marzo!A20)</f>
        <v>361777.26</v>
      </c>
      <c r="F20" s="69">
        <f>SUMIFS('Ingreso - Egreso'!$I$3:$I$1048576,'Ingreso - Egreso'!$D$3:$D$1048576,"&gt;="&amp;Marzo!$F$9,'Ingreso - Egreso'!$D$3:$D$1048576,"&lt;="&amp;Marzo!$F$9,'Ingreso - Egreso'!$J$3:$J$1048576,Marzo!A20)</f>
        <v>0</v>
      </c>
      <c r="G20" s="69">
        <f>SUMIFS('Ingreso - Egreso'!$I$3:$I$1048576,'Ingreso - Egreso'!$D$3:$D$1048576,"&gt;="&amp;Marzo!$G$9,'Ingreso - Egreso'!$D$3:$D$1048576,"&lt;="&amp;Marzo!$G$9,'Ingreso - Egreso'!$J$3:$J$1048576,Marzo!A20)</f>
        <v>0</v>
      </c>
      <c r="H20" s="69">
        <f>SUMIFS('Ingreso - Egreso'!$I$3:$I$1048576,'Ingreso - Egreso'!$D$3:$D$1048576,"&gt;="&amp;Marzo!$H$9,'Ingreso - Egreso'!$D$3:$D$1048576,"&lt;="&amp;Marzo!$H$9,'Ingreso - Egreso'!$J$3:$J$1048576,Marzo!A20)</f>
        <v>0</v>
      </c>
      <c r="I20" s="69">
        <f>SUMIFS('Ingreso - Egreso'!$I$3:$I$1048576,'Ingreso - Egreso'!$D$3:$D$1048576,"&gt;="&amp;Marzo!$I$9,'Ingreso - Egreso'!$D$3:$D$1048576,"&lt;="&amp;Marzo!$I$9,'Ingreso - Egreso'!$J$3:$J$1048576,Marzo!A20)</f>
        <v>0</v>
      </c>
      <c r="J20" s="69">
        <f>SUMIFS('Ingreso - Egreso'!$I$3:$I$1048576,'Ingreso - Egreso'!$D$3:$D$1048576,"&gt;="&amp;Marzo!$J$9,'Ingreso - Egreso'!$D$3:$D$1048576,"&lt;="&amp;Marzo!$J$9,'Ingreso - Egreso'!$J$3:$J$1048576,Marzo!A20)</f>
        <v>0</v>
      </c>
      <c r="K20" s="69">
        <f>SUMIFS('Ingreso - Egreso'!$I$3:$I$1048576,'Ingreso - Egreso'!$D$3:$D$1048576,"&gt;="&amp;Marzo!$K$9,'Ingreso - Egreso'!$D$3:$D$1048576,"&lt;="&amp;Marzo!$K$9,'Ingreso - Egreso'!$J$3:$J$1048576,Marzo!A20)</f>
        <v>0</v>
      </c>
      <c r="L20" s="69">
        <f>SUMIFS('Ingreso - Egreso'!$I$3:$I$1048576,'Ingreso - Egreso'!$D$3:$D$1048576,"&gt;="&amp;Marzo!$L$9,'Ingreso - Egreso'!$D$3:$D$1048576,"&lt;="&amp;Marzo!$L$9,'Ingreso - Egreso'!$J$3:$J$1048576,Marzo!A20)</f>
        <v>0</v>
      </c>
      <c r="M20" s="69">
        <f>SUMIFS('Ingreso - Egreso'!$I$3:$I$1048576,'Ingreso - Egreso'!$D$3:$D$1048576,"&gt;="&amp;Marzo!$M$9,'Ingreso - Egreso'!$D$3:$D$1048576,"&lt;="&amp;Marzo!$M$9,'Ingreso - Egreso'!$J$3:$J$1048576,Marzo!A20)</f>
        <v>0</v>
      </c>
      <c r="N20" s="69">
        <f>SUMIFS('Ingreso - Egreso'!$I$3:$I$1048576,'Ingreso - Egreso'!$D$3:$D$1048576,"&gt;="&amp;Marzo!$N$9,'Ingreso - Egreso'!$D$3:$D$1048576,"&lt;="&amp;Marzo!$N$9,'Ingreso - Egreso'!$J$3:$J$1048576,Marzo!A20)</f>
        <v>0</v>
      </c>
      <c r="O20" s="69">
        <f>SUMIFS('Ingreso - Egreso'!$I$3:$I$1048576,'Ingreso - Egreso'!$D$3:$D$1048576,"&gt;="&amp;Marzo!$O$9,'Ingreso - Egreso'!$D$3:$D$1048576,"&lt;="&amp;Marzo!$O$9,'Ingreso - Egreso'!$J$3:$J$1048576,Marzo!A20)</f>
        <v>0</v>
      </c>
      <c r="P20" s="69">
        <f>SUMIFS('Ingreso - Egreso'!$I$3:$I$1048576,'Ingreso - Egreso'!$D$3:$D$1048576,"&gt;="&amp;Marzo!$P$9,'Ingreso - Egreso'!$D$3:$D$1048576,"&lt;="&amp;Marzo!$P$9,'Ingreso - Egreso'!$J$3:$J$1048576,Marzo!A20)</f>
        <v>0</v>
      </c>
      <c r="Q20" s="69">
        <f>SUMIFS('Ingreso - Egreso'!$I$3:$I$1048576,'Ingreso - Egreso'!$D$3:$D$1048576,"&gt;="&amp;Marzo!$Q$9,'Ingreso - Egreso'!$D$3:$D$1048576,"&lt;="&amp;Marzo!$Q$9,'Ingreso - Egreso'!$J$3:$J$1048576,Marzo!A20)</f>
        <v>0</v>
      </c>
      <c r="R20" s="69">
        <f>SUMIFS('Ingreso - Egreso'!$I$3:$I$1048576,'Ingreso - Egreso'!$D$3:$D$1048576,"&gt;="&amp;Marzo!$R$9,'Ingreso - Egreso'!$D$3:$D$1048576,"&lt;="&amp;Marzo!$R$9,'Ingreso - Egreso'!$J$3:$J$1048576,Marzo!A20)</f>
        <v>0</v>
      </c>
      <c r="S20" s="69">
        <f>SUMIFS('Ingreso - Egreso'!$I$3:$I$1048576,'Ingreso - Egreso'!$D$3:$D$1048576,"&gt;="&amp;Marzo!$S$9,'Ingreso - Egreso'!$D$3:$D$1048576,"&lt;="&amp;Marzo!$S$9,'Ingreso - Egreso'!$J$3:$J$1048576,Marzo!A20)</f>
        <v>0</v>
      </c>
      <c r="T20" s="69">
        <f>SUMIFS('Ingreso - Egreso'!$I$3:$I$1048576,'Ingreso - Egreso'!$D$3:$D$1048576,"&gt;="&amp;Marzo!$T$9,'Ingreso - Egreso'!$D$3:$D$1048576,"&lt;="&amp;Marzo!$T$9,'Ingreso - Egreso'!$J$3:$J$1048576,Marzo!A20)</f>
        <v>0</v>
      </c>
      <c r="U20" s="69">
        <f>SUMIFS('Ingreso - Egreso'!$I$3:$I$1048576,'Ingreso - Egreso'!$D$3:$D$1048576,"&gt;="&amp;Marzo!$U$9,'Ingreso - Egreso'!$D$3:$D$1048576,"&lt;="&amp;Marzo!$U$9,'Ingreso - Egreso'!$J$3:$J$1048576,Marzo!A20)</f>
        <v>0</v>
      </c>
      <c r="V20" s="69">
        <f>SUMIFS('Ingreso - Egreso'!$I$3:$I$1048576,'Ingreso - Egreso'!$D$3:$D$1048576,"&gt;="&amp;Marzo!$V$9,'Ingreso - Egreso'!$D$3:$D$1048576,"&lt;="&amp;Marzo!$V$9,'Ingreso - Egreso'!$J$3:$J$1048576,Marzo!A20)</f>
        <v>0</v>
      </c>
      <c r="W20" s="69">
        <f>SUMIFS('Ingreso - Egreso'!$I$3:$I$1048576,'Ingreso - Egreso'!$D$3:$D$1048576,"&gt;="&amp;Marzo!$W$9,'Ingreso - Egreso'!$D$3:$D$1048576,"&lt;="&amp;Marzo!$W$9,'Ingreso - Egreso'!$J$3:$J$1048576,Marzo!A20)</f>
        <v>0</v>
      </c>
      <c r="X20" s="69">
        <f>SUMIFS('Ingreso - Egreso'!$I$3:$I$1048576,'Ingreso - Egreso'!$D$3:$D$1048576,"&gt;="&amp;Marzo!$X$9,'Ingreso - Egreso'!$D$3:$D$1048576,"&lt;="&amp;Marzo!$X$9,'Ingreso - Egreso'!$J$3:$J$1048576,Marzo!A20)</f>
        <v>0</v>
      </c>
      <c r="Y20" s="69">
        <f>SUMIFS('Ingreso - Egreso'!$I$3:$I$1048576,'Ingreso - Egreso'!$D$3:$D$1048576,"&gt;="&amp;Marzo!$Y$9,'Ingreso - Egreso'!$D$3:$D$1048576,"&lt;="&amp;Marzo!$Y$9,'Ingreso - Egreso'!$J$3:$J$1048576,Marzo!A20)</f>
        <v>0</v>
      </c>
      <c r="Z20" s="69">
        <f>SUMIFS('Ingreso - Egreso'!$I$3:$I$1048576,'Ingreso - Egreso'!$D$3:$D$1048576,"&gt;="&amp;Marzo!$Z$9,'Ingreso - Egreso'!$D$3:$D$1048576,"&lt;="&amp;Marzo!$Z$9,'Ingreso - Egreso'!$J$3:$J$1048576,Marzo!A20)</f>
        <v>0</v>
      </c>
      <c r="AA20" s="69">
        <f>SUMIFS('Ingreso - Egreso'!$I$3:$I$1048576,'Ingreso - Egreso'!$D$3:$D$1048576,"&gt;="&amp;Marzo!$AA$9,'Ingreso - Egreso'!$D$3:$D$1048576,"&lt;="&amp;Marzo!$AA$9,'Ingreso - Egreso'!$J$3:$J$1048576,Marzo!A20)</f>
        <v>0</v>
      </c>
      <c r="AB20" s="69">
        <f>SUMIFS('Ingreso - Egreso'!$I$3:$I$1048576,'Ingreso - Egreso'!$D$3:$D$1048576,"&gt;="&amp;Marzo!$AB$9,'Ingreso - Egreso'!$D$3:$D$1048576,"&lt;="&amp;Marzo!$AB$9,'Ingreso - Egreso'!$J$3:$J$1048576,Marzo!A20)</f>
        <v>0</v>
      </c>
      <c r="AC20" s="69">
        <f>SUMIFS('Ingreso - Egreso'!$I$3:$I$1048576,'Ingreso - Egreso'!$D$3:$D$1048576,"&gt;="&amp;Marzo!$AC$9,'Ingreso - Egreso'!$D$3:$D$1048576,"&lt;="&amp;Marzo!$AC$9,'Ingreso - Egreso'!$J$3:$J$1048576,Marzo!A20)</f>
        <v>0</v>
      </c>
      <c r="AD20" s="69">
        <f>SUMIFS('Ingreso - Egreso'!$I$3:$I$1048576,'Ingreso - Egreso'!$D$3:$D$1048576,"&gt;="&amp;Marzo!$Z$9,'Ingreso - Egreso'!$D$3:$D$1048576,"&lt;="&amp;Marzo!$Z$9,'Ingreso - Egreso'!$J$3:$J$1048576,Marzo!E20)</f>
        <v>0</v>
      </c>
      <c r="AE20" s="69">
        <f>SUMIFS('Ingreso - Egreso'!$I$3:$I$1048576,'Ingreso - Egreso'!$D$3:$D$1048576,"&gt;="&amp;Marzo!$AA$9,'Ingreso - Egreso'!$D$3:$D$1048576,"&lt;="&amp;Marzo!$AA$9,'Ingreso - Egreso'!$J$3:$J$1048576,Marzo!E20)</f>
        <v>0</v>
      </c>
      <c r="AF20" s="69">
        <f>SUMIFS('Ingreso - Egreso'!$I$3:$I$1048576,'Ingreso - Egreso'!$D$3:$D$1048576,"&gt;="&amp;Marzo!$AB$9,'Ingreso - Egreso'!$D$3:$D$1048576,"&lt;="&amp;Marzo!$AB$9,'Ingreso - Egreso'!$J$3:$J$1048576,Marzo!E20)</f>
        <v>0</v>
      </c>
      <c r="AG20" s="70">
        <f t="shared" si="11"/>
        <v>361777.26</v>
      </c>
      <c r="AH20" s="61">
        <f t="shared" si="12"/>
        <v>0.2077491776681116</v>
      </c>
      <c r="AJ20" s="203"/>
    </row>
    <row r="21" spans="1:36" s="16" customFormat="1" outlineLevel="1" x14ac:dyDescent="0.25">
      <c r="A21" s="17" t="s">
        <v>16</v>
      </c>
      <c r="B21" s="69">
        <f>SUMIFS('Ingreso - Egreso'!$I$3:$I$1048576,'Ingreso - Egreso'!$D$3:$D$1048576,"&gt;="&amp;Marzo!$B$9,'Ingreso - Egreso'!$D$3:$D$1048576,"&lt;="&amp;Marzo!$B$9,'Ingreso - Egreso'!$J$3:$J$1048576,Marzo!A21)</f>
        <v>0</v>
      </c>
      <c r="C21" s="69">
        <f>SUMIFS('Ingreso - Egreso'!$I$3:$I$1048576,'Ingreso - Egreso'!$D$3:$D$1048576,"&gt;="&amp;Marzo!$C$9,'Ingreso - Egreso'!$D$3:$D$1048576,"&lt;="&amp;Marzo!$C$9,'Ingreso - Egreso'!$J$3:$J$1048576,Marzo!A21)</f>
        <v>0</v>
      </c>
      <c r="D21" s="69">
        <f>SUMIFS('Ingreso - Egreso'!$I$3:$I$1048576,'Ingreso - Egreso'!$D$3:$D$1048576,"&gt;="&amp;Marzo!$D$9,'Ingreso - Egreso'!$D$3:$D$1048576,"&lt;="&amp;Marzo!$D$9,'Ingreso - Egreso'!$J$3:$J$1048576,Marzo!A21)</f>
        <v>0</v>
      </c>
      <c r="E21" s="69">
        <f>SUMIFS('Ingreso - Egreso'!$I$3:$I$1048576,'Ingreso - Egreso'!$D$3:$D$1048576,"&gt;="&amp;Marzo!$E$9,'Ingreso - Egreso'!$D$3:$D$1048576,"&lt;="&amp;Marzo!$E$9,'Ingreso - Egreso'!$J$3:$J$1048576,Marzo!A21)</f>
        <v>0</v>
      </c>
      <c r="F21" s="69">
        <f>SUMIFS('Ingreso - Egreso'!$I$3:$I$1048576,'Ingreso - Egreso'!$D$3:$D$1048576,"&gt;="&amp;Marzo!$F$9,'Ingreso - Egreso'!$D$3:$D$1048576,"&lt;="&amp;Marzo!$F$9,'Ingreso - Egreso'!$J$3:$J$1048576,Marzo!A21)</f>
        <v>0</v>
      </c>
      <c r="G21" s="69">
        <f>SUMIFS('Ingreso - Egreso'!$I$3:$I$1048576,'Ingreso - Egreso'!$D$3:$D$1048576,"&gt;="&amp;Marzo!$G$9,'Ingreso - Egreso'!$D$3:$D$1048576,"&lt;="&amp;Marzo!$G$9,'Ingreso - Egreso'!$J$3:$J$1048576,Marzo!A21)</f>
        <v>0</v>
      </c>
      <c r="H21" s="69">
        <f>SUMIFS('Ingreso - Egreso'!$I$3:$I$1048576,'Ingreso - Egreso'!$D$3:$D$1048576,"&gt;="&amp;Marzo!$H$9,'Ingreso - Egreso'!$D$3:$D$1048576,"&lt;="&amp;Marzo!$H$9,'Ingreso - Egreso'!$J$3:$J$1048576,Marzo!A21)</f>
        <v>0</v>
      </c>
      <c r="I21" s="69">
        <f>SUMIFS('Ingreso - Egreso'!$I$3:$I$1048576,'Ingreso - Egreso'!$D$3:$D$1048576,"&gt;="&amp;Marzo!$I$9,'Ingreso - Egreso'!$D$3:$D$1048576,"&lt;="&amp;Marzo!$I$9,'Ingreso - Egreso'!$J$3:$J$1048576,Marzo!A21)</f>
        <v>0</v>
      </c>
      <c r="J21" s="69">
        <f>SUMIFS('Ingreso - Egreso'!$I$3:$I$1048576,'Ingreso - Egreso'!$D$3:$D$1048576,"&gt;="&amp;Marzo!$J$9,'Ingreso - Egreso'!$D$3:$D$1048576,"&lt;="&amp;Marzo!$J$9,'Ingreso - Egreso'!$J$3:$J$1048576,Marzo!A21)</f>
        <v>0</v>
      </c>
      <c r="K21" s="69">
        <f>SUMIFS('Ingreso - Egreso'!$I$3:$I$1048576,'Ingreso - Egreso'!$D$3:$D$1048576,"&gt;="&amp;Marzo!$K$9,'Ingreso - Egreso'!$D$3:$D$1048576,"&lt;="&amp;Marzo!$K$9,'Ingreso - Egreso'!$J$3:$J$1048576,Marzo!A21)</f>
        <v>0</v>
      </c>
      <c r="L21" s="69">
        <f>SUMIFS('Ingreso - Egreso'!$I$3:$I$1048576,'Ingreso - Egreso'!$D$3:$D$1048576,"&gt;="&amp;Marzo!$L$9,'Ingreso - Egreso'!$D$3:$D$1048576,"&lt;="&amp;Marzo!$L$9,'Ingreso - Egreso'!$J$3:$J$1048576,Marzo!A21)</f>
        <v>0</v>
      </c>
      <c r="M21" s="69">
        <f>SUMIFS('Ingreso - Egreso'!$I$3:$I$1048576,'Ingreso - Egreso'!$D$3:$D$1048576,"&gt;="&amp;Marzo!$M$9,'Ingreso - Egreso'!$D$3:$D$1048576,"&lt;="&amp;Marzo!$M$9,'Ingreso - Egreso'!$J$3:$J$1048576,Marzo!A21)</f>
        <v>0</v>
      </c>
      <c r="N21" s="69">
        <f>SUMIFS('Ingreso - Egreso'!$I$3:$I$1048576,'Ingreso - Egreso'!$D$3:$D$1048576,"&gt;="&amp;Marzo!$N$9,'Ingreso - Egreso'!$D$3:$D$1048576,"&lt;="&amp;Marzo!$N$9,'Ingreso - Egreso'!$J$3:$J$1048576,Marzo!A21)</f>
        <v>0</v>
      </c>
      <c r="O21" s="69">
        <f>SUMIFS('Ingreso - Egreso'!$I$3:$I$1048576,'Ingreso - Egreso'!$D$3:$D$1048576,"&gt;="&amp;Marzo!$O$9,'Ingreso - Egreso'!$D$3:$D$1048576,"&lt;="&amp;Marzo!$O$9,'Ingreso - Egreso'!$J$3:$J$1048576,Marzo!A21)</f>
        <v>0</v>
      </c>
      <c r="P21" s="69">
        <f>SUMIFS('Ingreso - Egreso'!$I$3:$I$1048576,'Ingreso - Egreso'!$D$3:$D$1048576,"&gt;="&amp;Marzo!$P$9,'Ingreso - Egreso'!$D$3:$D$1048576,"&lt;="&amp;Marzo!$P$9,'Ingreso - Egreso'!$J$3:$J$1048576,Marzo!A21)</f>
        <v>0</v>
      </c>
      <c r="Q21" s="69">
        <f>SUMIFS('Ingreso - Egreso'!$I$3:$I$1048576,'Ingreso - Egreso'!$D$3:$D$1048576,"&gt;="&amp;Marzo!$Q$9,'Ingreso - Egreso'!$D$3:$D$1048576,"&lt;="&amp;Marzo!$Q$9,'Ingreso - Egreso'!$J$3:$J$1048576,Marzo!A21)</f>
        <v>0</v>
      </c>
      <c r="R21" s="69">
        <f>SUMIFS('Ingreso - Egreso'!$I$3:$I$1048576,'Ingreso - Egreso'!$D$3:$D$1048576,"&gt;="&amp;Marzo!$R$9,'Ingreso - Egreso'!$D$3:$D$1048576,"&lt;="&amp;Marzo!$R$9,'Ingreso - Egreso'!$J$3:$J$1048576,Marzo!A21)</f>
        <v>0</v>
      </c>
      <c r="S21" s="69">
        <f>SUMIFS('Ingreso - Egreso'!$I$3:$I$1048576,'Ingreso - Egreso'!$D$3:$D$1048576,"&gt;="&amp;Marzo!$S$9,'Ingreso - Egreso'!$D$3:$D$1048576,"&lt;="&amp;Marzo!$S$9,'Ingreso - Egreso'!$J$3:$J$1048576,Marzo!A21)</f>
        <v>0</v>
      </c>
      <c r="T21" s="69">
        <f>SUMIFS('Ingreso - Egreso'!$I$3:$I$1048576,'Ingreso - Egreso'!$D$3:$D$1048576,"&gt;="&amp;Marzo!$T$9,'Ingreso - Egreso'!$D$3:$D$1048576,"&lt;="&amp;Marzo!$T$9,'Ingreso - Egreso'!$J$3:$J$1048576,Marzo!A21)</f>
        <v>0</v>
      </c>
      <c r="U21" s="69">
        <f>SUMIFS('Ingreso - Egreso'!$I$3:$I$1048576,'Ingreso - Egreso'!$D$3:$D$1048576,"&gt;="&amp;Marzo!$U$9,'Ingreso - Egreso'!$D$3:$D$1048576,"&lt;="&amp;Marzo!$U$9,'Ingreso - Egreso'!$J$3:$J$1048576,Marzo!A21)</f>
        <v>0</v>
      </c>
      <c r="V21" s="69">
        <f>SUMIFS('Ingreso - Egreso'!$I$3:$I$1048576,'Ingreso - Egreso'!$D$3:$D$1048576,"&gt;="&amp;Marzo!$V$9,'Ingreso - Egreso'!$D$3:$D$1048576,"&lt;="&amp;Marzo!$V$9,'Ingreso - Egreso'!$J$3:$J$1048576,Marzo!A21)</f>
        <v>0</v>
      </c>
      <c r="W21" s="69">
        <f>SUMIFS('Ingreso - Egreso'!$I$3:$I$1048576,'Ingreso - Egreso'!$D$3:$D$1048576,"&gt;="&amp;Marzo!$W$9,'Ingreso - Egreso'!$D$3:$D$1048576,"&lt;="&amp;Marzo!$W$9,'Ingreso - Egreso'!$J$3:$J$1048576,Marzo!A21)</f>
        <v>0</v>
      </c>
      <c r="X21" s="69">
        <f>SUMIFS('Ingreso - Egreso'!$I$3:$I$1048576,'Ingreso - Egreso'!$D$3:$D$1048576,"&gt;="&amp;Marzo!$X$9,'Ingreso - Egreso'!$D$3:$D$1048576,"&lt;="&amp;Marzo!$X$9,'Ingreso - Egreso'!$J$3:$J$1048576,Marzo!A21)</f>
        <v>0</v>
      </c>
      <c r="Y21" s="69">
        <f>SUMIFS('Ingreso - Egreso'!$I$3:$I$1048576,'Ingreso - Egreso'!$D$3:$D$1048576,"&gt;="&amp;Marzo!$Y$9,'Ingreso - Egreso'!$D$3:$D$1048576,"&lt;="&amp;Marzo!$Y$9,'Ingreso - Egreso'!$J$3:$J$1048576,Marzo!A21)</f>
        <v>0</v>
      </c>
      <c r="Z21" s="69">
        <f>SUMIFS('Ingreso - Egreso'!$I$3:$I$1048576,'Ingreso - Egreso'!$D$3:$D$1048576,"&gt;="&amp;Marzo!$Z$9,'Ingreso - Egreso'!$D$3:$D$1048576,"&lt;="&amp;Marzo!$Z$9,'Ingreso - Egreso'!$J$3:$J$1048576,Marzo!A21)</f>
        <v>0</v>
      </c>
      <c r="AA21" s="69">
        <f>SUMIFS('Ingreso - Egreso'!$I$3:$I$1048576,'Ingreso - Egreso'!$D$3:$D$1048576,"&gt;="&amp;Marzo!$AA$9,'Ingreso - Egreso'!$D$3:$D$1048576,"&lt;="&amp;Marzo!$AA$9,'Ingreso - Egreso'!$J$3:$J$1048576,Marzo!A21)</f>
        <v>0</v>
      </c>
      <c r="AB21" s="69">
        <f>SUMIFS('Ingreso - Egreso'!$I$3:$I$1048576,'Ingreso - Egreso'!$D$3:$D$1048576,"&gt;="&amp;Marzo!$AB$9,'Ingreso - Egreso'!$D$3:$D$1048576,"&lt;="&amp;Marzo!$AB$9,'Ingreso - Egreso'!$J$3:$J$1048576,Marzo!A21)</f>
        <v>0</v>
      </c>
      <c r="AC21" s="69">
        <f>SUMIFS('Ingreso - Egreso'!$I$3:$I$1048576,'Ingreso - Egreso'!$D$3:$D$1048576,"&gt;="&amp;Marzo!$AC$9,'Ingreso - Egreso'!$D$3:$D$1048576,"&lt;="&amp;Marzo!$AC$9,'Ingreso - Egreso'!$J$3:$J$1048576,Marzo!A21)</f>
        <v>0</v>
      </c>
      <c r="AD21" s="69">
        <f>SUMIFS('Ingreso - Egreso'!$I$3:$I$1048576,'Ingreso - Egreso'!$D$3:$D$1048576,"&gt;="&amp;Marzo!$Z$9,'Ingreso - Egreso'!$D$3:$D$1048576,"&lt;="&amp;Marzo!$Z$9,'Ingreso - Egreso'!$J$3:$J$1048576,Marzo!E21)</f>
        <v>0</v>
      </c>
      <c r="AE21" s="69">
        <f>SUMIFS('Ingreso - Egreso'!$I$3:$I$1048576,'Ingreso - Egreso'!$D$3:$D$1048576,"&gt;="&amp;Marzo!$AA$9,'Ingreso - Egreso'!$D$3:$D$1048576,"&lt;="&amp;Marzo!$AA$9,'Ingreso - Egreso'!$J$3:$J$1048576,Marzo!E21)</f>
        <v>0</v>
      </c>
      <c r="AF21" s="69">
        <f>SUMIFS('Ingreso - Egreso'!$I$3:$I$1048576,'Ingreso - Egreso'!$D$3:$D$1048576,"&gt;="&amp;Marzo!$AB$9,'Ingreso - Egreso'!$D$3:$D$1048576,"&lt;="&amp;Marzo!$AB$9,'Ingreso - Egreso'!$J$3:$J$1048576,Marzo!E21)</f>
        <v>0</v>
      </c>
      <c r="AG21" s="70">
        <f t="shared" si="11"/>
        <v>0</v>
      </c>
      <c r="AH21" s="61">
        <f t="shared" si="12"/>
        <v>0</v>
      </c>
    </row>
    <row r="22" spans="1:36" s="16" customFormat="1" outlineLevel="1" x14ac:dyDescent="0.25">
      <c r="A22" s="17" t="s">
        <v>17</v>
      </c>
      <c r="B22" s="69">
        <f>SUMIFS('Ingreso - Egreso'!$I$3:$I$1048576,'Ingreso - Egreso'!$D$3:$D$1048576,"&gt;="&amp;Marzo!$B$9,'Ingreso - Egreso'!$D$3:$D$1048576,"&lt;="&amp;Marzo!$B$9,'Ingreso - Egreso'!$J$3:$J$1048576,Marzo!A22)</f>
        <v>0</v>
      </c>
      <c r="C22" s="69">
        <f>SUMIFS('Ingreso - Egreso'!$I$3:$I$1048576,'Ingreso - Egreso'!$D$3:$D$1048576,"&gt;="&amp;Marzo!$C$9,'Ingreso - Egreso'!$D$3:$D$1048576,"&lt;="&amp;Marzo!$C$9,'Ingreso - Egreso'!$J$3:$J$1048576,Marzo!A22)</f>
        <v>0</v>
      </c>
      <c r="D22" s="69">
        <f>SUMIFS('Ingreso - Egreso'!$I$3:$I$1048576,'Ingreso - Egreso'!$D$3:$D$1048576,"&gt;="&amp;Marzo!$D$9,'Ingreso - Egreso'!$D$3:$D$1048576,"&lt;="&amp;Marzo!$D$9,'Ingreso - Egreso'!$J$3:$J$1048576,Marzo!A22)</f>
        <v>0</v>
      </c>
      <c r="E22" s="69">
        <f>SUMIFS('Ingreso - Egreso'!$I$3:$I$1048576,'Ingreso - Egreso'!$D$3:$D$1048576,"&gt;="&amp;Marzo!$E$9,'Ingreso - Egreso'!$D$3:$D$1048576,"&lt;="&amp;Marzo!$E$9,'Ingreso - Egreso'!$J$3:$J$1048576,Marzo!A22)</f>
        <v>0</v>
      </c>
      <c r="F22" s="69">
        <f>SUMIFS('Ingreso - Egreso'!$I$3:$I$1048576,'Ingreso - Egreso'!$D$3:$D$1048576,"&gt;="&amp;Marzo!$F$9,'Ingreso - Egreso'!$D$3:$D$1048576,"&lt;="&amp;Marzo!$F$9,'Ingreso - Egreso'!$J$3:$J$1048576,Marzo!A22)</f>
        <v>0</v>
      </c>
      <c r="G22" s="69">
        <f>SUMIFS('Ingreso - Egreso'!$I$3:$I$1048576,'Ingreso - Egreso'!$D$3:$D$1048576,"&gt;="&amp;Marzo!$G$9,'Ingreso - Egreso'!$D$3:$D$1048576,"&lt;="&amp;Marzo!$G$9,'Ingreso - Egreso'!$J$3:$J$1048576,Marzo!A22)</f>
        <v>0</v>
      </c>
      <c r="H22" s="69">
        <f>SUMIFS('Ingreso - Egreso'!$I$3:$I$1048576,'Ingreso - Egreso'!$D$3:$D$1048576,"&gt;="&amp;Marzo!$H$9,'Ingreso - Egreso'!$D$3:$D$1048576,"&lt;="&amp;Marzo!$H$9,'Ingreso - Egreso'!$J$3:$J$1048576,Marzo!A22)</f>
        <v>0</v>
      </c>
      <c r="I22" s="69">
        <f>SUMIFS('Ingreso - Egreso'!$I$3:$I$1048576,'Ingreso - Egreso'!$D$3:$D$1048576,"&gt;="&amp;Marzo!$I$9,'Ingreso - Egreso'!$D$3:$D$1048576,"&lt;="&amp;Marzo!$I$9,'Ingreso - Egreso'!$J$3:$J$1048576,Marzo!A22)</f>
        <v>0</v>
      </c>
      <c r="J22" s="69">
        <f>SUMIFS('Ingreso - Egreso'!$I$3:$I$1048576,'Ingreso - Egreso'!$D$3:$D$1048576,"&gt;="&amp;Marzo!$J$9,'Ingreso - Egreso'!$D$3:$D$1048576,"&lt;="&amp;Marzo!$J$9,'Ingreso - Egreso'!$J$3:$J$1048576,Marzo!A22)</f>
        <v>0</v>
      </c>
      <c r="K22" s="69">
        <f>SUMIFS('Ingreso - Egreso'!$I$3:$I$1048576,'Ingreso - Egreso'!$D$3:$D$1048576,"&gt;="&amp;Marzo!$K$9,'Ingreso - Egreso'!$D$3:$D$1048576,"&lt;="&amp;Marzo!$K$9,'Ingreso - Egreso'!$J$3:$J$1048576,Marzo!A22)</f>
        <v>0</v>
      </c>
      <c r="L22" s="69">
        <f>SUMIFS('Ingreso - Egreso'!$I$3:$I$1048576,'Ingreso - Egreso'!$D$3:$D$1048576,"&gt;="&amp;Marzo!$L$9,'Ingreso - Egreso'!$D$3:$D$1048576,"&lt;="&amp;Marzo!$L$9,'Ingreso - Egreso'!$J$3:$J$1048576,Marzo!A22)</f>
        <v>0</v>
      </c>
      <c r="M22" s="69">
        <f>SUMIFS('Ingreso - Egreso'!$I$3:$I$1048576,'Ingreso - Egreso'!$D$3:$D$1048576,"&gt;="&amp;Marzo!$M$9,'Ingreso - Egreso'!$D$3:$D$1048576,"&lt;="&amp;Marzo!$M$9,'Ingreso - Egreso'!$J$3:$J$1048576,Marzo!A22)</f>
        <v>0</v>
      </c>
      <c r="N22" s="69">
        <f>SUMIFS('Ingreso - Egreso'!$I$3:$I$1048576,'Ingreso - Egreso'!$D$3:$D$1048576,"&gt;="&amp;Marzo!$N$9,'Ingreso - Egreso'!$D$3:$D$1048576,"&lt;="&amp;Marzo!$N$9,'Ingreso - Egreso'!$J$3:$J$1048576,Marzo!A22)</f>
        <v>0</v>
      </c>
      <c r="O22" s="69">
        <f>SUMIFS('Ingreso - Egreso'!$I$3:$I$1048576,'Ingreso - Egreso'!$D$3:$D$1048576,"&gt;="&amp;Marzo!$O$9,'Ingreso - Egreso'!$D$3:$D$1048576,"&lt;="&amp;Marzo!$O$9,'Ingreso - Egreso'!$J$3:$J$1048576,Marzo!A22)</f>
        <v>0</v>
      </c>
      <c r="P22" s="69">
        <f>SUMIFS('Ingreso - Egreso'!$I$3:$I$1048576,'Ingreso - Egreso'!$D$3:$D$1048576,"&gt;="&amp;Marzo!$P$9,'Ingreso - Egreso'!$D$3:$D$1048576,"&lt;="&amp;Marzo!$P$9,'Ingreso - Egreso'!$J$3:$J$1048576,Marzo!A22)</f>
        <v>0</v>
      </c>
      <c r="Q22" s="69">
        <f>SUMIFS('Ingreso - Egreso'!$I$3:$I$1048576,'Ingreso - Egreso'!$D$3:$D$1048576,"&gt;="&amp;Marzo!$Q$9,'Ingreso - Egreso'!$D$3:$D$1048576,"&lt;="&amp;Marzo!$Q$9,'Ingreso - Egreso'!$J$3:$J$1048576,Marzo!A22)</f>
        <v>0</v>
      </c>
      <c r="R22" s="69">
        <f>SUMIFS('Ingreso - Egreso'!$I$3:$I$1048576,'Ingreso - Egreso'!$D$3:$D$1048576,"&gt;="&amp;Marzo!$R$9,'Ingreso - Egreso'!$D$3:$D$1048576,"&lt;="&amp;Marzo!$R$9,'Ingreso - Egreso'!$J$3:$J$1048576,Marzo!A22)</f>
        <v>0</v>
      </c>
      <c r="S22" s="69">
        <f>SUMIFS('Ingreso - Egreso'!$I$3:$I$1048576,'Ingreso - Egreso'!$D$3:$D$1048576,"&gt;="&amp;Marzo!$S$9,'Ingreso - Egreso'!$D$3:$D$1048576,"&lt;="&amp;Marzo!$S$9,'Ingreso - Egreso'!$J$3:$J$1048576,Marzo!A22)</f>
        <v>0</v>
      </c>
      <c r="T22" s="69">
        <f>SUMIFS('Ingreso - Egreso'!$I$3:$I$1048576,'Ingreso - Egreso'!$D$3:$D$1048576,"&gt;="&amp;Marzo!$T$9,'Ingreso - Egreso'!$D$3:$D$1048576,"&lt;="&amp;Marzo!$T$9,'Ingreso - Egreso'!$J$3:$J$1048576,Marzo!A22)</f>
        <v>0</v>
      </c>
      <c r="U22" s="69">
        <f>SUMIFS('Ingreso - Egreso'!$I$3:$I$1048576,'Ingreso - Egreso'!$D$3:$D$1048576,"&gt;="&amp;Marzo!$U$9,'Ingreso - Egreso'!$D$3:$D$1048576,"&lt;="&amp;Marzo!$U$9,'Ingreso - Egreso'!$J$3:$J$1048576,Marzo!A22)</f>
        <v>0</v>
      </c>
      <c r="V22" s="69">
        <f>SUMIFS('Ingreso - Egreso'!$I$3:$I$1048576,'Ingreso - Egreso'!$D$3:$D$1048576,"&gt;="&amp;Marzo!$V$9,'Ingreso - Egreso'!$D$3:$D$1048576,"&lt;="&amp;Marzo!$V$9,'Ingreso - Egreso'!$J$3:$J$1048576,Marzo!A22)</f>
        <v>0</v>
      </c>
      <c r="W22" s="69">
        <f>SUMIFS('Ingreso - Egreso'!$I$3:$I$1048576,'Ingreso - Egreso'!$D$3:$D$1048576,"&gt;="&amp;Marzo!$W$9,'Ingreso - Egreso'!$D$3:$D$1048576,"&lt;="&amp;Marzo!$W$9,'Ingreso - Egreso'!$J$3:$J$1048576,Marzo!A22)</f>
        <v>0</v>
      </c>
      <c r="X22" s="69">
        <f>SUMIFS('Ingreso - Egreso'!$I$3:$I$1048576,'Ingreso - Egreso'!$D$3:$D$1048576,"&gt;="&amp;Marzo!$X$9,'Ingreso - Egreso'!$D$3:$D$1048576,"&lt;="&amp;Marzo!$X$9,'Ingreso - Egreso'!$J$3:$J$1048576,Marzo!A22)</f>
        <v>0</v>
      </c>
      <c r="Y22" s="69">
        <f>SUMIFS('Ingreso - Egreso'!$I$3:$I$1048576,'Ingreso - Egreso'!$D$3:$D$1048576,"&gt;="&amp;Marzo!$Y$9,'Ingreso - Egreso'!$D$3:$D$1048576,"&lt;="&amp;Marzo!$Y$9,'Ingreso - Egreso'!$J$3:$J$1048576,Marzo!A22)</f>
        <v>0</v>
      </c>
      <c r="Z22" s="69">
        <f>SUMIFS('Ingreso - Egreso'!$I$3:$I$1048576,'Ingreso - Egreso'!$D$3:$D$1048576,"&gt;="&amp;Marzo!$Z$9,'Ingreso - Egreso'!$D$3:$D$1048576,"&lt;="&amp;Marzo!$Z$9,'Ingreso - Egreso'!$J$3:$J$1048576,Marzo!A22)</f>
        <v>0</v>
      </c>
      <c r="AA22" s="69">
        <f>SUMIFS('Ingreso - Egreso'!$I$3:$I$1048576,'Ingreso - Egreso'!$D$3:$D$1048576,"&gt;="&amp;Marzo!$AA$9,'Ingreso - Egreso'!$D$3:$D$1048576,"&lt;="&amp;Marzo!$AA$9,'Ingreso - Egreso'!$J$3:$J$1048576,Marzo!A22)</f>
        <v>0</v>
      </c>
      <c r="AB22" s="69">
        <f>SUMIFS('Ingreso - Egreso'!$I$3:$I$1048576,'Ingreso - Egreso'!$D$3:$D$1048576,"&gt;="&amp;Marzo!$AB$9,'Ingreso - Egreso'!$D$3:$D$1048576,"&lt;="&amp;Marzo!$AB$9,'Ingreso - Egreso'!$J$3:$J$1048576,Marzo!A22)</f>
        <v>0</v>
      </c>
      <c r="AC22" s="69">
        <f>SUMIFS('Ingreso - Egreso'!$I$3:$I$1048576,'Ingreso - Egreso'!$D$3:$D$1048576,"&gt;="&amp;Marzo!$AC$9,'Ingreso - Egreso'!$D$3:$D$1048576,"&lt;="&amp;Marzo!$AC$9,'Ingreso - Egreso'!$J$3:$J$1048576,Marzo!A22)</f>
        <v>0</v>
      </c>
      <c r="AD22" s="69">
        <f>SUMIFS('Ingreso - Egreso'!$I$3:$I$1048576,'Ingreso - Egreso'!$D$3:$D$1048576,"&gt;="&amp;Marzo!$Z$9,'Ingreso - Egreso'!$D$3:$D$1048576,"&lt;="&amp;Marzo!$Z$9,'Ingreso - Egreso'!$J$3:$J$1048576,Marzo!E22)</f>
        <v>0</v>
      </c>
      <c r="AE22" s="69">
        <f>SUMIFS('Ingreso - Egreso'!$I$3:$I$1048576,'Ingreso - Egreso'!$D$3:$D$1048576,"&gt;="&amp;Marzo!$AA$9,'Ingreso - Egreso'!$D$3:$D$1048576,"&lt;="&amp;Marzo!$AA$9,'Ingreso - Egreso'!$J$3:$J$1048576,Marzo!E22)</f>
        <v>0</v>
      </c>
      <c r="AF22" s="69">
        <f>SUMIFS('Ingreso - Egreso'!$I$3:$I$1048576,'Ingreso - Egreso'!$D$3:$D$1048576,"&gt;="&amp;Marzo!$AB$9,'Ingreso - Egreso'!$D$3:$D$1048576,"&lt;="&amp;Marzo!$AB$9,'Ingreso - Egreso'!$J$3:$J$1048576,Marzo!E22)</f>
        <v>0</v>
      </c>
      <c r="AG22" s="70">
        <f t="shared" si="11"/>
        <v>0</v>
      </c>
      <c r="AH22" s="61">
        <f t="shared" si="12"/>
        <v>0</v>
      </c>
    </row>
    <row r="23" spans="1:36" s="16" customFormat="1" outlineLevel="1" x14ac:dyDescent="0.25">
      <c r="A23" s="17" t="s">
        <v>18</v>
      </c>
      <c r="B23" s="69">
        <f>SUMIFS('Ingreso - Egreso'!$I$3:$I$1048576,'Ingreso - Egreso'!$D$3:$D$1048576,"&gt;="&amp;Marzo!$B$9,'Ingreso - Egreso'!$D$3:$D$1048576,"&lt;="&amp;Marzo!$B$9,'Ingreso - Egreso'!$J$3:$J$1048576,Marzo!A23)</f>
        <v>0</v>
      </c>
      <c r="C23" s="69">
        <f>SUMIFS('Ingreso - Egreso'!$I$3:$I$1048576,'Ingreso - Egreso'!$D$3:$D$1048576,"&gt;="&amp;Marzo!$C$9,'Ingreso - Egreso'!$D$3:$D$1048576,"&lt;="&amp;Marzo!$C$9,'Ingreso - Egreso'!$J$3:$J$1048576,Marzo!A23)</f>
        <v>0</v>
      </c>
      <c r="D23" s="69">
        <f>SUMIFS('Ingreso - Egreso'!$I$3:$I$1048576,'Ingreso - Egreso'!$D$3:$D$1048576,"&gt;="&amp;Marzo!$D$9,'Ingreso - Egreso'!$D$3:$D$1048576,"&lt;="&amp;Marzo!$D$9,'Ingreso - Egreso'!$J$3:$J$1048576,Marzo!A23)</f>
        <v>0</v>
      </c>
      <c r="E23" s="69">
        <f>SUMIFS('Ingreso - Egreso'!$I$3:$I$1048576,'Ingreso - Egreso'!$D$3:$D$1048576,"&gt;="&amp;Marzo!$E$9,'Ingreso - Egreso'!$D$3:$D$1048576,"&lt;="&amp;Marzo!$E$9,'Ingreso - Egreso'!$J$3:$J$1048576,Marzo!A23)</f>
        <v>0</v>
      </c>
      <c r="F23" s="69">
        <f>SUMIFS('Ingreso - Egreso'!$I$3:$I$1048576,'Ingreso - Egreso'!$D$3:$D$1048576,"&gt;="&amp;Marzo!$F$9,'Ingreso - Egreso'!$D$3:$D$1048576,"&lt;="&amp;Marzo!$F$9,'Ingreso - Egreso'!$J$3:$J$1048576,Marzo!A23)</f>
        <v>0</v>
      </c>
      <c r="G23" s="69">
        <f>SUMIFS('Ingreso - Egreso'!$I$3:$I$1048576,'Ingreso - Egreso'!$D$3:$D$1048576,"&gt;="&amp;Marzo!$G$9,'Ingreso - Egreso'!$D$3:$D$1048576,"&lt;="&amp;Marzo!$G$9,'Ingreso - Egreso'!$J$3:$J$1048576,Marzo!A23)</f>
        <v>0</v>
      </c>
      <c r="H23" s="69">
        <f>SUMIFS('Ingreso - Egreso'!$I$3:$I$1048576,'Ingreso - Egreso'!$D$3:$D$1048576,"&gt;="&amp;Marzo!$H$9,'Ingreso - Egreso'!$D$3:$D$1048576,"&lt;="&amp;Marzo!$H$9,'Ingreso - Egreso'!$J$3:$J$1048576,Marzo!A23)</f>
        <v>0</v>
      </c>
      <c r="I23" s="69">
        <f>SUMIFS('Ingreso - Egreso'!$I$3:$I$1048576,'Ingreso - Egreso'!$D$3:$D$1048576,"&gt;="&amp;Marzo!$I$9,'Ingreso - Egreso'!$D$3:$D$1048576,"&lt;="&amp;Marzo!$I$9,'Ingreso - Egreso'!$J$3:$J$1048576,Marzo!A23)</f>
        <v>0</v>
      </c>
      <c r="J23" s="69">
        <f>SUMIFS('Ingreso - Egreso'!$I$3:$I$1048576,'Ingreso - Egreso'!$D$3:$D$1048576,"&gt;="&amp;Marzo!$J$9,'Ingreso - Egreso'!$D$3:$D$1048576,"&lt;="&amp;Marzo!$J$9,'Ingreso - Egreso'!$J$3:$J$1048576,Marzo!A23)</f>
        <v>0</v>
      </c>
      <c r="K23" s="69">
        <f>SUMIFS('Ingreso - Egreso'!$I$3:$I$1048576,'Ingreso - Egreso'!$D$3:$D$1048576,"&gt;="&amp;Marzo!$K$9,'Ingreso - Egreso'!$D$3:$D$1048576,"&lt;="&amp;Marzo!$K$9,'Ingreso - Egreso'!$J$3:$J$1048576,Marzo!A23)</f>
        <v>0</v>
      </c>
      <c r="L23" s="69">
        <f>SUMIFS('Ingreso - Egreso'!$I$3:$I$1048576,'Ingreso - Egreso'!$D$3:$D$1048576,"&gt;="&amp;Marzo!$L$9,'Ingreso - Egreso'!$D$3:$D$1048576,"&lt;="&amp;Marzo!$L$9,'Ingreso - Egreso'!$J$3:$J$1048576,Marzo!A23)</f>
        <v>0</v>
      </c>
      <c r="M23" s="69">
        <f>SUMIFS('Ingreso - Egreso'!$I$3:$I$1048576,'Ingreso - Egreso'!$D$3:$D$1048576,"&gt;="&amp;Marzo!$M$9,'Ingreso - Egreso'!$D$3:$D$1048576,"&lt;="&amp;Marzo!$M$9,'Ingreso - Egreso'!$J$3:$J$1048576,Marzo!A23)</f>
        <v>0</v>
      </c>
      <c r="N23" s="69">
        <f>SUMIFS('Ingreso - Egreso'!$I$3:$I$1048576,'Ingreso - Egreso'!$D$3:$D$1048576,"&gt;="&amp;Marzo!$N$9,'Ingreso - Egreso'!$D$3:$D$1048576,"&lt;="&amp;Marzo!$N$9,'Ingreso - Egreso'!$J$3:$J$1048576,Marzo!A23)</f>
        <v>0</v>
      </c>
      <c r="O23" s="69">
        <f>SUMIFS('Ingreso - Egreso'!$I$3:$I$1048576,'Ingreso - Egreso'!$D$3:$D$1048576,"&gt;="&amp;Marzo!$O$9,'Ingreso - Egreso'!$D$3:$D$1048576,"&lt;="&amp;Marzo!$O$9,'Ingreso - Egreso'!$J$3:$J$1048576,Marzo!A23)</f>
        <v>0</v>
      </c>
      <c r="P23" s="69">
        <f>SUMIFS('Ingreso - Egreso'!$I$3:$I$1048576,'Ingreso - Egreso'!$D$3:$D$1048576,"&gt;="&amp;Marzo!$P$9,'Ingreso - Egreso'!$D$3:$D$1048576,"&lt;="&amp;Marzo!$P$9,'Ingreso - Egreso'!$J$3:$J$1048576,Marzo!A23)</f>
        <v>0</v>
      </c>
      <c r="Q23" s="69">
        <f>SUMIFS('Ingreso - Egreso'!$I$3:$I$1048576,'Ingreso - Egreso'!$D$3:$D$1048576,"&gt;="&amp;Marzo!$Q$9,'Ingreso - Egreso'!$D$3:$D$1048576,"&lt;="&amp;Marzo!$Q$9,'Ingreso - Egreso'!$J$3:$J$1048576,Marzo!A23)</f>
        <v>0</v>
      </c>
      <c r="R23" s="69">
        <f>SUMIFS('Ingreso - Egreso'!$I$3:$I$1048576,'Ingreso - Egreso'!$D$3:$D$1048576,"&gt;="&amp;Marzo!$R$9,'Ingreso - Egreso'!$D$3:$D$1048576,"&lt;="&amp;Marzo!$R$9,'Ingreso - Egreso'!$J$3:$J$1048576,Marzo!A23)</f>
        <v>0</v>
      </c>
      <c r="S23" s="69">
        <f>SUMIFS('Ingreso - Egreso'!$I$3:$I$1048576,'Ingreso - Egreso'!$D$3:$D$1048576,"&gt;="&amp;Marzo!$S$9,'Ingreso - Egreso'!$D$3:$D$1048576,"&lt;="&amp;Marzo!$S$9,'Ingreso - Egreso'!$J$3:$J$1048576,Marzo!A23)</f>
        <v>0</v>
      </c>
      <c r="T23" s="69">
        <f>SUMIFS('Ingreso - Egreso'!$I$3:$I$1048576,'Ingreso - Egreso'!$D$3:$D$1048576,"&gt;="&amp;Marzo!$T$9,'Ingreso - Egreso'!$D$3:$D$1048576,"&lt;="&amp;Marzo!$T$9,'Ingreso - Egreso'!$J$3:$J$1048576,Marzo!A23)</f>
        <v>0</v>
      </c>
      <c r="U23" s="69">
        <f>SUMIFS('Ingreso - Egreso'!$I$3:$I$1048576,'Ingreso - Egreso'!$D$3:$D$1048576,"&gt;="&amp;Marzo!$U$9,'Ingreso - Egreso'!$D$3:$D$1048576,"&lt;="&amp;Marzo!$U$9,'Ingreso - Egreso'!$J$3:$J$1048576,Marzo!A23)</f>
        <v>0</v>
      </c>
      <c r="V23" s="69">
        <f>SUMIFS('Ingreso - Egreso'!$I$3:$I$1048576,'Ingreso - Egreso'!$D$3:$D$1048576,"&gt;="&amp;Marzo!$V$9,'Ingreso - Egreso'!$D$3:$D$1048576,"&lt;="&amp;Marzo!$V$9,'Ingreso - Egreso'!$J$3:$J$1048576,Marzo!A23)</f>
        <v>0</v>
      </c>
      <c r="W23" s="69">
        <f>SUMIFS('Ingreso - Egreso'!$I$3:$I$1048576,'Ingreso - Egreso'!$D$3:$D$1048576,"&gt;="&amp;Marzo!$W$9,'Ingreso - Egreso'!$D$3:$D$1048576,"&lt;="&amp;Marzo!$W$9,'Ingreso - Egreso'!$J$3:$J$1048576,Marzo!A23)</f>
        <v>0</v>
      </c>
      <c r="X23" s="69">
        <f>SUMIFS('Ingreso - Egreso'!$I$3:$I$1048576,'Ingreso - Egreso'!$D$3:$D$1048576,"&gt;="&amp;Marzo!$X$9,'Ingreso - Egreso'!$D$3:$D$1048576,"&lt;="&amp;Marzo!$X$9,'Ingreso - Egreso'!$J$3:$J$1048576,Marzo!A23)</f>
        <v>0</v>
      </c>
      <c r="Y23" s="69">
        <f>SUMIFS('Ingreso - Egreso'!$I$3:$I$1048576,'Ingreso - Egreso'!$D$3:$D$1048576,"&gt;="&amp;Marzo!$Y$9,'Ingreso - Egreso'!$D$3:$D$1048576,"&lt;="&amp;Marzo!$Y$9,'Ingreso - Egreso'!$J$3:$J$1048576,Marzo!A23)</f>
        <v>0</v>
      </c>
      <c r="Z23" s="69">
        <f>SUMIFS('Ingreso - Egreso'!$I$3:$I$1048576,'Ingreso - Egreso'!$D$3:$D$1048576,"&gt;="&amp;Marzo!$Z$9,'Ingreso - Egreso'!$D$3:$D$1048576,"&lt;="&amp;Marzo!$Z$9,'Ingreso - Egreso'!$J$3:$J$1048576,Marzo!A23)</f>
        <v>0</v>
      </c>
      <c r="AA23" s="69">
        <f>SUMIFS('Ingreso - Egreso'!$I$3:$I$1048576,'Ingreso - Egreso'!$D$3:$D$1048576,"&gt;="&amp;Marzo!$AA$9,'Ingreso - Egreso'!$D$3:$D$1048576,"&lt;="&amp;Marzo!$AA$9,'Ingreso - Egreso'!$J$3:$J$1048576,Marzo!A23)</f>
        <v>0</v>
      </c>
      <c r="AB23" s="69">
        <f>SUMIFS('Ingreso - Egreso'!$I$3:$I$1048576,'Ingreso - Egreso'!$D$3:$D$1048576,"&gt;="&amp;Marzo!$AB$9,'Ingreso - Egreso'!$D$3:$D$1048576,"&lt;="&amp;Marzo!$AB$9,'Ingreso - Egreso'!$J$3:$J$1048576,Marzo!A23)</f>
        <v>0</v>
      </c>
      <c r="AC23" s="69">
        <f>SUMIFS('Ingreso - Egreso'!$I$3:$I$1048576,'Ingreso - Egreso'!$D$3:$D$1048576,"&gt;="&amp;Marzo!$AC$9,'Ingreso - Egreso'!$D$3:$D$1048576,"&lt;="&amp;Marzo!$AC$9,'Ingreso - Egreso'!$J$3:$J$1048576,Marzo!A23)</f>
        <v>0</v>
      </c>
      <c r="AD23" s="69">
        <f>SUMIFS('Ingreso - Egreso'!$I$3:$I$1048576,'Ingreso - Egreso'!$D$3:$D$1048576,"&gt;="&amp;Marzo!$Z$9,'Ingreso - Egreso'!$D$3:$D$1048576,"&lt;="&amp;Marzo!$Z$9,'Ingreso - Egreso'!$J$3:$J$1048576,Marzo!E23)</f>
        <v>0</v>
      </c>
      <c r="AE23" s="69">
        <f>SUMIFS('Ingreso - Egreso'!$I$3:$I$1048576,'Ingreso - Egreso'!$D$3:$D$1048576,"&gt;="&amp;Marzo!$AA$9,'Ingreso - Egreso'!$D$3:$D$1048576,"&lt;="&amp;Marzo!$AA$9,'Ingreso - Egreso'!$J$3:$J$1048576,Marzo!E23)</f>
        <v>0</v>
      </c>
      <c r="AF23" s="69">
        <f>SUMIFS('Ingreso - Egreso'!$I$3:$I$1048576,'Ingreso - Egreso'!$D$3:$D$1048576,"&gt;="&amp;Marzo!$AB$9,'Ingreso - Egreso'!$D$3:$D$1048576,"&lt;="&amp;Marzo!$AB$9,'Ingreso - Egreso'!$J$3:$J$1048576,Marzo!E23)</f>
        <v>0</v>
      </c>
      <c r="AG23" s="70">
        <f t="shared" si="11"/>
        <v>0</v>
      </c>
      <c r="AH23" s="61">
        <f t="shared" si="12"/>
        <v>0</v>
      </c>
    </row>
    <row r="24" spans="1:36" s="16" customFormat="1" outlineLevel="1" x14ac:dyDescent="0.25">
      <c r="A24" s="17" t="s">
        <v>19</v>
      </c>
      <c r="B24" s="69">
        <f>SUMIFS('Ingreso - Egreso'!$I$3:$I$1048576,'Ingreso - Egreso'!$D$3:$D$1048576,"&gt;="&amp;Marzo!$B$9,'Ingreso - Egreso'!$D$3:$D$1048576,"&lt;="&amp;Marzo!$B$9,'Ingreso - Egreso'!$J$3:$J$1048576,Marzo!A24)</f>
        <v>0</v>
      </c>
      <c r="C24" s="69">
        <f>SUMIFS('Ingreso - Egreso'!$I$3:$I$1048576,'Ingreso - Egreso'!$D$3:$D$1048576,"&gt;="&amp;Marzo!$C$9,'Ingreso - Egreso'!$D$3:$D$1048576,"&lt;="&amp;Marzo!$C$9,'Ingreso - Egreso'!$J$3:$J$1048576,Marzo!A24)</f>
        <v>0</v>
      </c>
      <c r="D24" s="69">
        <f>SUMIFS('Ingreso - Egreso'!$I$3:$I$1048576,'Ingreso - Egreso'!$D$3:$D$1048576,"&gt;="&amp;Marzo!$D$9,'Ingreso - Egreso'!$D$3:$D$1048576,"&lt;="&amp;Marzo!$D$9,'Ingreso - Egreso'!$J$3:$J$1048576,Marzo!A24)</f>
        <v>0</v>
      </c>
      <c r="E24" s="69">
        <f>SUMIFS('Ingreso - Egreso'!$I$3:$I$1048576,'Ingreso - Egreso'!$D$3:$D$1048576,"&gt;="&amp;Marzo!$E$9,'Ingreso - Egreso'!$D$3:$D$1048576,"&lt;="&amp;Marzo!$E$9,'Ingreso - Egreso'!$J$3:$J$1048576,Marzo!A24)</f>
        <v>0</v>
      </c>
      <c r="F24" s="69">
        <f>SUMIFS('Ingreso - Egreso'!$I$3:$I$1048576,'Ingreso - Egreso'!$D$3:$D$1048576,"&gt;="&amp;Marzo!$F$9,'Ingreso - Egreso'!$D$3:$D$1048576,"&lt;="&amp;Marzo!$F$9,'Ingreso - Egreso'!$J$3:$J$1048576,Marzo!A24)</f>
        <v>0</v>
      </c>
      <c r="G24" s="69">
        <f>SUMIFS('Ingreso - Egreso'!$I$3:$I$1048576,'Ingreso - Egreso'!$D$3:$D$1048576,"&gt;="&amp;Marzo!$G$9,'Ingreso - Egreso'!$D$3:$D$1048576,"&lt;="&amp;Marzo!$G$9,'Ingreso - Egreso'!$J$3:$J$1048576,Marzo!A24)</f>
        <v>0</v>
      </c>
      <c r="H24" s="69">
        <f>SUMIFS('Ingreso - Egreso'!$I$3:$I$1048576,'Ingreso - Egreso'!$D$3:$D$1048576,"&gt;="&amp;Marzo!$H$9,'Ingreso - Egreso'!$D$3:$D$1048576,"&lt;="&amp;Marzo!$H$9,'Ingreso - Egreso'!$J$3:$J$1048576,Marzo!A24)</f>
        <v>0</v>
      </c>
      <c r="I24" s="69">
        <f>SUMIFS('Ingreso - Egreso'!$I$3:$I$1048576,'Ingreso - Egreso'!$D$3:$D$1048576,"&gt;="&amp;Marzo!$I$9,'Ingreso - Egreso'!$D$3:$D$1048576,"&lt;="&amp;Marzo!$I$9,'Ingreso - Egreso'!$J$3:$J$1048576,Marzo!A24)</f>
        <v>0</v>
      </c>
      <c r="J24" s="69">
        <f>SUMIFS('Ingreso - Egreso'!$I$3:$I$1048576,'Ingreso - Egreso'!$D$3:$D$1048576,"&gt;="&amp;Marzo!$J$9,'Ingreso - Egreso'!$D$3:$D$1048576,"&lt;="&amp;Marzo!$J$9,'Ingreso - Egreso'!$J$3:$J$1048576,Marzo!A24)</f>
        <v>0</v>
      </c>
      <c r="K24" s="69">
        <f>SUMIFS('Ingreso - Egreso'!$I$3:$I$1048576,'Ingreso - Egreso'!$D$3:$D$1048576,"&gt;="&amp;Marzo!$K$9,'Ingreso - Egreso'!$D$3:$D$1048576,"&lt;="&amp;Marzo!$K$9,'Ingreso - Egreso'!$J$3:$J$1048576,Marzo!A24)</f>
        <v>0</v>
      </c>
      <c r="L24" s="69">
        <f>SUMIFS('Ingreso - Egreso'!$I$3:$I$1048576,'Ingreso - Egreso'!$D$3:$D$1048576,"&gt;="&amp;Marzo!$L$9,'Ingreso - Egreso'!$D$3:$D$1048576,"&lt;="&amp;Marzo!$L$9,'Ingreso - Egreso'!$J$3:$J$1048576,Marzo!A24)</f>
        <v>0</v>
      </c>
      <c r="M24" s="69">
        <f>SUMIFS('Ingreso - Egreso'!$I$3:$I$1048576,'Ingreso - Egreso'!$D$3:$D$1048576,"&gt;="&amp;Marzo!$M$9,'Ingreso - Egreso'!$D$3:$D$1048576,"&lt;="&amp;Marzo!$M$9,'Ingreso - Egreso'!$J$3:$J$1048576,Marzo!A24)</f>
        <v>0</v>
      </c>
      <c r="N24" s="69">
        <f>SUMIFS('Ingreso - Egreso'!$I$3:$I$1048576,'Ingreso - Egreso'!$D$3:$D$1048576,"&gt;="&amp;Marzo!$N$9,'Ingreso - Egreso'!$D$3:$D$1048576,"&lt;="&amp;Marzo!$N$9,'Ingreso - Egreso'!$J$3:$J$1048576,Marzo!A24)</f>
        <v>0</v>
      </c>
      <c r="O24" s="69">
        <f>SUMIFS('Ingreso - Egreso'!$I$3:$I$1048576,'Ingreso - Egreso'!$D$3:$D$1048576,"&gt;="&amp;Marzo!$O$9,'Ingreso - Egreso'!$D$3:$D$1048576,"&lt;="&amp;Marzo!$O$9,'Ingreso - Egreso'!$J$3:$J$1048576,Marzo!A24)</f>
        <v>0</v>
      </c>
      <c r="P24" s="69">
        <f>SUMIFS('Ingreso - Egreso'!$I$3:$I$1048576,'Ingreso - Egreso'!$D$3:$D$1048576,"&gt;="&amp;Marzo!$P$9,'Ingreso - Egreso'!$D$3:$D$1048576,"&lt;="&amp;Marzo!$P$9,'Ingreso - Egreso'!$J$3:$J$1048576,Marzo!A24)</f>
        <v>0</v>
      </c>
      <c r="Q24" s="69">
        <f>SUMIFS('Ingreso - Egreso'!$I$3:$I$1048576,'Ingreso - Egreso'!$D$3:$D$1048576,"&gt;="&amp;Marzo!$Q$9,'Ingreso - Egreso'!$D$3:$D$1048576,"&lt;="&amp;Marzo!$Q$9,'Ingreso - Egreso'!$J$3:$J$1048576,Marzo!A24)</f>
        <v>0</v>
      </c>
      <c r="R24" s="69">
        <f>SUMIFS('Ingreso - Egreso'!$I$3:$I$1048576,'Ingreso - Egreso'!$D$3:$D$1048576,"&gt;="&amp;Marzo!$R$9,'Ingreso - Egreso'!$D$3:$D$1048576,"&lt;="&amp;Marzo!$R$9,'Ingreso - Egreso'!$J$3:$J$1048576,Marzo!A24)</f>
        <v>0</v>
      </c>
      <c r="S24" s="69">
        <f>SUMIFS('Ingreso - Egreso'!$I$3:$I$1048576,'Ingreso - Egreso'!$D$3:$D$1048576,"&gt;="&amp;Marzo!$S$9,'Ingreso - Egreso'!$D$3:$D$1048576,"&lt;="&amp;Marzo!$S$9,'Ingreso - Egreso'!$J$3:$J$1048576,Marzo!A24)</f>
        <v>0</v>
      </c>
      <c r="T24" s="69">
        <f>SUMIFS('Ingreso - Egreso'!$I$3:$I$1048576,'Ingreso - Egreso'!$D$3:$D$1048576,"&gt;="&amp;Marzo!$T$9,'Ingreso - Egreso'!$D$3:$D$1048576,"&lt;="&amp;Marzo!$T$9,'Ingreso - Egreso'!$J$3:$J$1048576,Marzo!A24)</f>
        <v>0</v>
      </c>
      <c r="U24" s="69">
        <f>SUMIFS('Ingreso - Egreso'!$I$3:$I$1048576,'Ingreso - Egreso'!$D$3:$D$1048576,"&gt;="&amp;Marzo!$U$9,'Ingreso - Egreso'!$D$3:$D$1048576,"&lt;="&amp;Marzo!$U$9,'Ingreso - Egreso'!$J$3:$J$1048576,Marzo!A24)</f>
        <v>0</v>
      </c>
      <c r="V24" s="69">
        <f>SUMIFS('Ingreso - Egreso'!$I$3:$I$1048576,'Ingreso - Egreso'!$D$3:$D$1048576,"&gt;="&amp;Marzo!$V$9,'Ingreso - Egreso'!$D$3:$D$1048576,"&lt;="&amp;Marzo!$V$9,'Ingreso - Egreso'!$J$3:$J$1048576,Marzo!A24)</f>
        <v>0</v>
      </c>
      <c r="W24" s="69">
        <f>SUMIFS('Ingreso - Egreso'!$I$3:$I$1048576,'Ingreso - Egreso'!$D$3:$D$1048576,"&gt;="&amp;Marzo!$W$9,'Ingreso - Egreso'!$D$3:$D$1048576,"&lt;="&amp;Marzo!$W$9,'Ingreso - Egreso'!$J$3:$J$1048576,Marzo!A24)</f>
        <v>0</v>
      </c>
      <c r="X24" s="69">
        <f>SUMIFS('Ingreso - Egreso'!$I$3:$I$1048576,'Ingreso - Egreso'!$D$3:$D$1048576,"&gt;="&amp;Marzo!$X$9,'Ingreso - Egreso'!$D$3:$D$1048576,"&lt;="&amp;Marzo!$X$9,'Ingreso - Egreso'!$J$3:$J$1048576,Marzo!A24)</f>
        <v>0</v>
      </c>
      <c r="Y24" s="69">
        <f>SUMIFS('Ingreso - Egreso'!$I$3:$I$1048576,'Ingreso - Egreso'!$D$3:$D$1048576,"&gt;="&amp;Marzo!$Y$9,'Ingreso - Egreso'!$D$3:$D$1048576,"&lt;="&amp;Marzo!$Y$9,'Ingreso - Egreso'!$J$3:$J$1048576,Marzo!A24)</f>
        <v>0</v>
      </c>
      <c r="Z24" s="69">
        <f>SUMIFS('Ingreso - Egreso'!$I$3:$I$1048576,'Ingreso - Egreso'!$D$3:$D$1048576,"&gt;="&amp;Marzo!$Z$9,'Ingreso - Egreso'!$D$3:$D$1048576,"&lt;="&amp;Marzo!$Z$9,'Ingreso - Egreso'!$J$3:$J$1048576,Marzo!A24)</f>
        <v>0</v>
      </c>
      <c r="AA24" s="69">
        <f>SUMIFS('Ingreso - Egreso'!$I$3:$I$1048576,'Ingreso - Egreso'!$D$3:$D$1048576,"&gt;="&amp;Marzo!$AA$9,'Ingreso - Egreso'!$D$3:$D$1048576,"&lt;="&amp;Marzo!$AA$9,'Ingreso - Egreso'!$J$3:$J$1048576,Marzo!A24)</f>
        <v>0</v>
      </c>
      <c r="AB24" s="69">
        <f>SUMIFS('Ingreso - Egreso'!$I$3:$I$1048576,'Ingreso - Egreso'!$D$3:$D$1048576,"&gt;="&amp;Marzo!$AB$9,'Ingreso - Egreso'!$D$3:$D$1048576,"&lt;="&amp;Marzo!$AB$9,'Ingreso - Egreso'!$J$3:$J$1048576,Marzo!A24)</f>
        <v>0</v>
      </c>
      <c r="AC24" s="69">
        <f>SUMIFS('Ingreso - Egreso'!$I$3:$I$1048576,'Ingreso - Egreso'!$D$3:$D$1048576,"&gt;="&amp;Marzo!$AC$9,'Ingreso - Egreso'!$D$3:$D$1048576,"&lt;="&amp;Marzo!$AC$9,'Ingreso - Egreso'!$J$3:$J$1048576,Marzo!A24)</f>
        <v>0</v>
      </c>
      <c r="AD24" s="69">
        <f>SUMIFS('Ingreso - Egreso'!$I$3:$I$1048576,'Ingreso - Egreso'!$D$3:$D$1048576,"&gt;="&amp;Marzo!$Z$9,'Ingreso - Egreso'!$D$3:$D$1048576,"&lt;="&amp;Marzo!$Z$9,'Ingreso - Egreso'!$J$3:$J$1048576,Marzo!E24)</f>
        <v>0</v>
      </c>
      <c r="AE24" s="69">
        <f>SUMIFS('Ingreso - Egreso'!$I$3:$I$1048576,'Ingreso - Egreso'!$D$3:$D$1048576,"&gt;="&amp;Marzo!$AA$9,'Ingreso - Egreso'!$D$3:$D$1048576,"&lt;="&amp;Marzo!$AA$9,'Ingreso - Egreso'!$J$3:$J$1048576,Marzo!E24)</f>
        <v>0</v>
      </c>
      <c r="AF24" s="69">
        <f>SUMIFS('Ingreso - Egreso'!$I$3:$I$1048576,'Ingreso - Egreso'!$D$3:$D$1048576,"&gt;="&amp;Marzo!$AB$9,'Ingreso - Egreso'!$D$3:$D$1048576,"&lt;="&amp;Marzo!$AB$9,'Ingreso - Egreso'!$J$3:$J$1048576,Marzo!E24)</f>
        <v>0</v>
      </c>
      <c r="AG24" s="70">
        <f t="shared" si="11"/>
        <v>0</v>
      </c>
      <c r="AH24" s="61">
        <f t="shared" si="12"/>
        <v>0</v>
      </c>
    </row>
    <row r="25" spans="1:36" s="16" customFormat="1" outlineLevel="1" x14ac:dyDescent="0.25">
      <c r="A25" s="17" t="s">
        <v>70</v>
      </c>
      <c r="B25" s="69">
        <f>SUMIFS('Ingreso - Egreso'!$I$3:$I$1048576,'Ingreso - Egreso'!$D$3:$D$1048576,"&gt;="&amp;Marzo!$B$9,'Ingreso - Egreso'!$D$3:$D$1048576,"&lt;="&amp;Marzo!$B$9,'Ingreso - Egreso'!$J$3:$J$1048576,Marzo!A25)</f>
        <v>0</v>
      </c>
      <c r="C25" s="69">
        <f>SUMIFS('Ingreso - Egreso'!$I$3:$I$1048576,'Ingreso - Egreso'!$D$3:$D$1048576,"&gt;="&amp;Marzo!$C$9,'Ingreso - Egreso'!$D$3:$D$1048576,"&lt;="&amp;Marzo!$C$9,'Ingreso - Egreso'!$J$3:$J$1048576,Marzo!A25)</f>
        <v>0</v>
      </c>
      <c r="D25" s="69">
        <f>SUMIFS('Ingreso - Egreso'!$I$3:$I$1048576,'Ingreso - Egreso'!$D$3:$D$1048576,"&gt;="&amp;Marzo!$D$9,'Ingreso - Egreso'!$D$3:$D$1048576,"&lt;="&amp;Marzo!$D$9,'Ingreso - Egreso'!$J$3:$J$1048576,Marzo!A25)</f>
        <v>0</v>
      </c>
      <c r="E25" s="69">
        <f>SUMIFS('Ingreso - Egreso'!$I$3:$I$1048576,'Ingreso - Egreso'!$D$3:$D$1048576,"&gt;="&amp;Marzo!$E$9,'Ingreso - Egreso'!$D$3:$D$1048576,"&lt;="&amp;Marzo!$E$9,'Ingreso - Egreso'!$J$3:$J$1048576,Marzo!A25)</f>
        <v>0</v>
      </c>
      <c r="F25" s="69">
        <f>SUMIFS('Ingreso - Egreso'!$I$3:$I$1048576,'Ingreso - Egreso'!$D$3:$D$1048576,"&gt;="&amp;Marzo!$F$9,'Ingreso - Egreso'!$D$3:$D$1048576,"&lt;="&amp;Marzo!$F$9,'Ingreso - Egreso'!$J$3:$J$1048576,Marzo!A25)</f>
        <v>0</v>
      </c>
      <c r="G25" s="69">
        <f>SUMIFS('Ingreso - Egreso'!$I$3:$I$1048576,'Ingreso - Egreso'!$D$3:$D$1048576,"&gt;="&amp;Marzo!$G$9,'Ingreso - Egreso'!$D$3:$D$1048576,"&lt;="&amp;Marzo!$G$9,'Ingreso - Egreso'!$J$3:$J$1048576,Marzo!A25)</f>
        <v>0</v>
      </c>
      <c r="H25" s="69">
        <f>SUMIFS('Ingreso - Egreso'!$I$3:$I$1048576,'Ingreso - Egreso'!$D$3:$D$1048576,"&gt;="&amp;Marzo!$H$9,'Ingreso - Egreso'!$D$3:$D$1048576,"&lt;="&amp;Marzo!$H$9,'Ingreso - Egreso'!$J$3:$J$1048576,Marzo!A25)</f>
        <v>0</v>
      </c>
      <c r="I25" s="69">
        <f>SUMIFS('Ingreso - Egreso'!$I$3:$I$1048576,'Ingreso - Egreso'!$D$3:$D$1048576,"&gt;="&amp;Marzo!$I$9,'Ingreso - Egreso'!$D$3:$D$1048576,"&lt;="&amp;Marzo!$I$9,'Ingreso - Egreso'!$J$3:$J$1048576,Marzo!A25)</f>
        <v>0</v>
      </c>
      <c r="J25" s="69">
        <f>SUMIFS('Ingreso - Egreso'!$I$3:$I$1048576,'Ingreso - Egreso'!$D$3:$D$1048576,"&gt;="&amp;Marzo!$J$9,'Ingreso - Egreso'!$D$3:$D$1048576,"&lt;="&amp;Marzo!$J$9,'Ingreso - Egreso'!$J$3:$J$1048576,Marzo!A25)</f>
        <v>0</v>
      </c>
      <c r="K25" s="69">
        <f>SUMIFS('Ingreso - Egreso'!$I$3:$I$1048576,'Ingreso - Egreso'!$D$3:$D$1048576,"&gt;="&amp;Marzo!$K$9,'Ingreso - Egreso'!$D$3:$D$1048576,"&lt;="&amp;Marzo!$K$9,'Ingreso - Egreso'!$J$3:$J$1048576,Marzo!A25)</f>
        <v>0</v>
      </c>
      <c r="L25" s="69">
        <f>SUMIFS('Ingreso - Egreso'!$I$3:$I$1048576,'Ingreso - Egreso'!$D$3:$D$1048576,"&gt;="&amp;Marzo!$L$9,'Ingreso - Egreso'!$D$3:$D$1048576,"&lt;="&amp;Marzo!$L$9,'Ingreso - Egreso'!$J$3:$J$1048576,Marzo!A25)</f>
        <v>0</v>
      </c>
      <c r="M25" s="69">
        <f>SUMIFS('Ingreso - Egreso'!$I$3:$I$1048576,'Ingreso - Egreso'!$D$3:$D$1048576,"&gt;="&amp;Marzo!$M$9,'Ingreso - Egreso'!$D$3:$D$1048576,"&lt;="&amp;Marzo!$M$9,'Ingreso - Egreso'!$J$3:$J$1048576,Marzo!A25)</f>
        <v>0</v>
      </c>
      <c r="N25" s="69">
        <f>SUMIFS('Ingreso - Egreso'!$I$3:$I$1048576,'Ingreso - Egreso'!$D$3:$D$1048576,"&gt;="&amp;Marzo!$N$9,'Ingreso - Egreso'!$D$3:$D$1048576,"&lt;="&amp;Marzo!$N$9,'Ingreso - Egreso'!$J$3:$J$1048576,Marzo!A25)</f>
        <v>0</v>
      </c>
      <c r="O25" s="69">
        <f>SUMIFS('Ingreso - Egreso'!$I$3:$I$1048576,'Ingreso - Egreso'!$D$3:$D$1048576,"&gt;="&amp;Marzo!$O$9,'Ingreso - Egreso'!$D$3:$D$1048576,"&lt;="&amp;Marzo!$O$9,'Ingreso - Egreso'!$J$3:$J$1048576,Marzo!A25)</f>
        <v>0</v>
      </c>
      <c r="P25" s="69">
        <f>SUMIFS('Ingreso - Egreso'!$I$3:$I$1048576,'Ingreso - Egreso'!$D$3:$D$1048576,"&gt;="&amp;Marzo!$P$9,'Ingreso - Egreso'!$D$3:$D$1048576,"&lt;="&amp;Marzo!$P$9,'Ingreso - Egreso'!$J$3:$J$1048576,Marzo!A25)</f>
        <v>0</v>
      </c>
      <c r="Q25" s="69">
        <f>SUMIFS('Ingreso - Egreso'!$I$3:$I$1048576,'Ingreso - Egreso'!$D$3:$D$1048576,"&gt;="&amp;Marzo!$Q$9,'Ingreso - Egreso'!$D$3:$D$1048576,"&lt;="&amp;Marzo!$Q$9,'Ingreso - Egreso'!$J$3:$J$1048576,Marzo!A25)</f>
        <v>0</v>
      </c>
      <c r="R25" s="69">
        <f>SUMIFS('Ingreso - Egreso'!$I$3:$I$1048576,'Ingreso - Egreso'!$D$3:$D$1048576,"&gt;="&amp;Marzo!$R$9,'Ingreso - Egreso'!$D$3:$D$1048576,"&lt;="&amp;Marzo!$R$9,'Ingreso - Egreso'!$J$3:$J$1048576,Marzo!A25)</f>
        <v>0</v>
      </c>
      <c r="S25" s="69">
        <f>SUMIFS('Ingreso - Egreso'!$I$3:$I$1048576,'Ingreso - Egreso'!$D$3:$D$1048576,"&gt;="&amp;Marzo!$S$9,'Ingreso - Egreso'!$D$3:$D$1048576,"&lt;="&amp;Marzo!$S$9,'Ingreso - Egreso'!$J$3:$J$1048576,Marzo!A25)</f>
        <v>0</v>
      </c>
      <c r="T25" s="69">
        <f>SUMIFS('Ingreso - Egreso'!$I$3:$I$1048576,'Ingreso - Egreso'!$D$3:$D$1048576,"&gt;="&amp;Marzo!$T$9,'Ingreso - Egreso'!$D$3:$D$1048576,"&lt;="&amp;Marzo!$T$9,'Ingreso - Egreso'!$J$3:$J$1048576,Marzo!A25)</f>
        <v>0</v>
      </c>
      <c r="U25" s="69">
        <f>SUMIFS('Ingreso - Egreso'!$I$3:$I$1048576,'Ingreso - Egreso'!$D$3:$D$1048576,"&gt;="&amp;Marzo!$U$9,'Ingreso - Egreso'!$D$3:$D$1048576,"&lt;="&amp;Marzo!$U$9,'Ingreso - Egreso'!$J$3:$J$1048576,Marzo!A25)</f>
        <v>0</v>
      </c>
      <c r="V25" s="69">
        <f>SUMIFS('Ingreso - Egreso'!$I$3:$I$1048576,'Ingreso - Egreso'!$D$3:$D$1048576,"&gt;="&amp;Marzo!$V$9,'Ingreso - Egreso'!$D$3:$D$1048576,"&lt;="&amp;Marzo!$V$9,'Ingreso - Egreso'!$J$3:$J$1048576,Marzo!A25)</f>
        <v>0</v>
      </c>
      <c r="W25" s="69">
        <f>SUMIFS('Ingreso - Egreso'!$I$3:$I$1048576,'Ingreso - Egreso'!$D$3:$D$1048576,"&gt;="&amp;Marzo!$W$9,'Ingreso - Egreso'!$D$3:$D$1048576,"&lt;="&amp;Marzo!$W$9,'Ingreso - Egreso'!$J$3:$J$1048576,Marzo!A25)</f>
        <v>0</v>
      </c>
      <c r="X25" s="69">
        <f>SUMIFS('Ingreso - Egreso'!$I$3:$I$1048576,'Ingreso - Egreso'!$D$3:$D$1048576,"&gt;="&amp;Marzo!$X$9,'Ingreso - Egreso'!$D$3:$D$1048576,"&lt;="&amp;Marzo!$X$9,'Ingreso - Egreso'!$J$3:$J$1048576,Marzo!A25)</f>
        <v>0</v>
      </c>
      <c r="Y25" s="69">
        <f>SUMIFS('Ingreso - Egreso'!$I$3:$I$1048576,'Ingreso - Egreso'!$D$3:$D$1048576,"&gt;="&amp;Marzo!$Y$9,'Ingreso - Egreso'!$D$3:$D$1048576,"&lt;="&amp;Marzo!$Y$9,'Ingreso - Egreso'!$J$3:$J$1048576,Marzo!A25)</f>
        <v>0</v>
      </c>
      <c r="Z25" s="69">
        <f>SUMIFS('Ingreso - Egreso'!$I$3:$I$1048576,'Ingreso - Egreso'!$D$3:$D$1048576,"&gt;="&amp;Marzo!$Z$9,'Ingreso - Egreso'!$D$3:$D$1048576,"&lt;="&amp;Marzo!$Z$9,'Ingreso - Egreso'!$J$3:$J$1048576,Marzo!A25)</f>
        <v>0</v>
      </c>
      <c r="AA25" s="69">
        <f>SUMIFS('Ingreso - Egreso'!$I$3:$I$1048576,'Ingreso - Egreso'!$D$3:$D$1048576,"&gt;="&amp;Marzo!$AA$9,'Ingreso - Egreso'!$D$3:$D$1048576,"&lt;="&amp;Marzo!$AA$9,'Ingreso - Egreso'!$J$3:$J$1048576,Marzo!A25)</f>
        <v>0</v>
      </c>
      <c r="AB25" s="69">
        <f>SUMIFS('Ingreso - Egreso'!$I$3:$I$1048576,'Ingreso - Egreso'!$D$3:$D$1048576,"&gt;="&amp;Marzo!$AB$9,'Ingreso - Egreso'!$D$3:$D$1048576,"&lt;="&amp;Marzo!$AB$9,'Ingreso - Egreso'!$J$3:$J$1048576,Marzo!A25)</f>
        <v>0</v>
      </c>
      <c r="AC25" s="69">
        <f>SUMIFS('Ingreso - Egreso'!$I$3:$I$1048576,'Ingreso - Egreso'!$D$3:$D$1048576,"&gt;="&amp;Marzo!$AC$9,'Ingreso - Egreso'!$D$3:$D$1048576,"&lt;="&amp;Marzo!$AC$9,'Ingreso - Egreso'!$J$3:$J$1048576,Marzo!A25)</f>
        <v>0</v>
      </c>
      <c r="AD25" s="69">
        <f>SUMIFS('Ingreso - Egreso'!$I$3:$I$1048576,'Ingreso - Egreso'!$D$3:$D$1048576,"&gt;="&amp;Marzo!$Z$9,'Ingreso - Egreso'!$D$3:$D$1048576,"&lt;="&amp;Marzo!$Z$9,'Ingreso - Egreso'!$J$3:$J$1048576,Marzo!E25)</f>
        <v>0</v>
      </c>
      <c r="AE25" s="69">
        <f>SUMIFS('Ingreso - Egreso'!$I$3:$I$1048576,'Ingreso - Egreso'!$D$3:$D$1048576,"&gt;="&amp;Marzo!$AA$9,'Ingreso - Egreso'!$D$3:$D$1048576,"&lt;="&amp;Marzo!$AA$9,'Ingreso - Egreso'!$J$3:$J$1048576,Marzo!E25)</f>
        <v>0</v>
      </c>
      <c r="AF25" s="69">
        <f>SUMIFS('Ingreso - Egreso'!$I$3:$I$1048576,'Ingreso - Egreso'!$D$3:$D$1048576,"&gt;="&amp;Marzo!$AB$9,'Ingreso - Egreso'!$D$3:$D$1048576,"&lt;="&amp;Marzo!$AB$9,'Ingreso - Egreso'!$J$3:$J$1048576,Marzo!E25)</f>
        <v>0</v>
      </c>
      <c r="AG25" s="70">
        <f t="shared" si="11"/>
        <v>0</v>
      </c>
      <c r="AH25" s="61">
        <f t="shared" si="12"/>
        <v>0</v>
      </c>
      <c r="AJ25" s="203"/>
    </row>
    <row r="26" spans="1:36" s="16" customFormat="1" outlineLevel="1" x14ac:dyDescent="0.25">
      <c r="A26" s="17" t="s">
        <v>20</v>
      </c>
      <c r="B26" s="69">
        <f>SUMIFS('Ingreso - Egreso'!$I$3:$I$1048576,'Ingreso - Egreso'!$D$3:$D$1048576,"&gt;="&amp;Marzo!$B$9,'Ingreso - Egreso'!$D$3:$D$1048576,"&lt;="&amp;Marzo!$B$9,'Ingreso - Egreso'!$J$3:$J$1048576,Marzo!A26)</f>
        <v>0</v>
      </c>
      <c r="C26" s="69">
        <f>SUMIFS('Ingreso - Egreso'!$I$3:$I$1048576,'Ingreso - Egreso'!$D$3:$D$1048576,"&gt;="&amp;Marzo!$C$9,'Ingreso - Egreso'!$D$3:$D$1048576,"&lt;="&amp;Marzo!$C$9,'Ingreso - Egreso'!$J$3:$J$1048576,Marzo!A26)</f>
        <v>0</v>
      </c>
      <c r="D26" s="69">
        <f>SUMIFS('Ingreso - Egreso'!$I$3:$I$1048576,'Ingreso - Egreso'!$D$3:$D$1048576,"&gt;="&amp;Marzo!$D$9,'Ingreso - Egreso'!$D$3:$D$1048576,"&lt;="&amp;Marzo!$D$9,'Ingreso - Egreso'!$J$3:$J$1048576,Marzo!A26)</f>
        <v>0</v>
      </c>
      <c r="E26" s="69">
        <f>SUMIFS('Ingreso - Egreso'!$I$3:$I$1048576,'Ingreso - Egreso'!$D$3:$D$1048576,"&gt;="&amp;Marzo!$E$9,'Ingreso - Egreso'!$D$3:$D$1048576,"&lt;="&amp;Marzo!$E$9,'Ingreso - Egreso'!$J$3:$J$1048576,Marzo!A26)</f>
        <v>0</v>
      </c>
      <c r="F26" s="69">
        <f>SUMIFS('Ingreso - Egreso'!$I$3:$I$1048576,'Ingreso - Egreso'!$D$3:$D$1048576,"&gt;="&amp;Marzo!$F$9,'Ingreso - Egreso'!$D$3:$D$1048576,"&lt;="&amp;Marzo!$F$9,'Ingreso - Egreso'!$J$3:$J$1048576,Marzo!A26)</f>
        <v>0</v>
      </c>
      <c r="G26" s="69">
        <f>SUMIFS('Ingreso - Egreso'!$I$3:$I$1048576,'Ingreso - Egreso'!$D$3:$D$1048576,"&gt;="&amp;Marzo!$G$9,'Ingreso - Egreso'!$D$3:$D$1048576,"&lt;="&amp;Marzo!$G$9,'Ingreso - Egreso'!$J$3:$J$1048576,Marzo!A26)</f>
        <v>0</v>
      </c>
      <c r="H26" s="69">
        <f>SUMIFS('Ingreso - Egreso'!$I$3:$I$1048576,'Ingreso - Egreso'!$D$3:$D$1048576,"&gt;="&amp;Marzo!$H$9,'Ingreso - Egreso'!$D$3:$D$1048576,"&lt;="&amp;Marzo!$H$9,'Ingreso - Egreso'!$J$3:$J$1048576,Marzo!A26)</f>
        <v>0</v>
      </c>
      <c r="I26" s="69">
        <f>SUMIFS('Ingreso - Egreso'!$I$3:$I$1048576,'Ingreso - Egreso'!$D$3:$D$1048576,"&gt;="&amp;Marzo!$I$9,'Ingreso - Egreso'!$D$3:$D$1048576,"&lt;="&amp;Marzo!$I$9,'Ingreso - Egreso'!$J$3:$J$1048576,Marzo!A26)</f>
        <v>0</v>
      </c>
      <c r="J26" s="69">
        <f>SUMIFS('Ingreso - Egreso'!$I$3:$I$1048576,'Ingreso - Egreso'!$D$3:$D$1048576,"&gt;="&amp;Marzo!$J$9,'Ingreso - Egreso'!$D$3:$D$1048576,"&lt;="&amp;Marzo!$J$9,'Ingreso - Egreso'!$J$3:$J$1048576,Marzo!A26)</f>
        <v>0</v>
      </c>
      <c r="K26" s="69">
        <f>SUMIFS('Ingreso - Egreso'!$I$3:$I$1048576,'Ingreso - Egreso'!$D$3:$D$1048576,"&gt;="&amp;Marzo!$K$9,'Ingreso - Egreso'!$D$3:$D$1048576,"&lt;="&amp;Marzo!$K$9,'Ingreso - Egreso'!$J$3:$J$1048576,Marzo!A26)</f>
        <v>0</v>
      </c>
      <c r="L26" s="69">
        <f>SUMIFS('Ingreso - Egreso'!$I$3:$I$1048576,'Ingreso - Egreso'!$D$3:$D$1048576,"&gt;="&amp;Marzo!$L$9,'Ingreso - Egreso'!$D$3:$D$1048576,"&lt;="&amp;Marzo!$L$9,'Ingreso - Egreso'!$J$3:$J$1048576,Marzo!A26)</f>
        <v>0</v>
      </c>
      <c r="M26" s="69">
        <f>SUMIFS('Ingreso - Egreso'!$I$3:$I$1048576,'Ingreso - Egreso'!$D$3:$D$1048576,"&gt;="&amp;Marzo!$M$9,'Ingreso - Egreso'!$D$3:$D$1048576,"&lt;="&amp;Marzo!$M$9,'Ingreso - Egreso'!$J$3:$J$1048576,Marzo!A26)</f>
        <v>0</v>
      </c>
      <c r="N26" s="69">
        <f>SUMIFS('Ingreso - Egreso'!$I$3:$I$1048576,'Ingreso - Egreso'!$D$3:$D$1048576,"&gt;="&amp;Marzo!$N$9,'Ingreso - Egreso'!$D$3:$D$1048576,"&lt;="&amp;Marzo!$N$9,'Ingreso - Egreso'!$J$3:$J$1048576,Marzo!A26)</f>
        <v>0</v>
      </c>
      <c r="O26" s="69">
        <f>SUMIFS('Ingreso - Egreso'!$I$3:$I$1048576,'Ingreso - Egreso'!$D$3:$D$1048576,"&gt;="&amp;Marzo!$O$9,'Ingreso - Egreso'!$D$3:$D$1048576,"&lt;="&amp;Marzo!$O$9,'Ingreso - Egreso'!$J$3:$J$1048576,Marzo!A26)</f>
        <v>0</v>
      </c>
      <c r="P26" s="69">
        <f>SUMIFS('Ingreso - Egreso'!$I$3:$I$1048576,'Ingreso - Egreso'!$D$3:$D$1048576,"&gt;="&amp;Marzo!$P$9,'Ingreso - Egreso'!$D$3:$D$1048576,"&lt;="&amp;Marzo!$P$9,'Ingreso - Egreso'!$J$3:$J$1048576,Marzo!A26)</f>
        <v>0</v>
      </c>
      <c r="Q26" s="69">
        <f>SUMIFS('Ingreso - Egreso'!$I$3:$I$1048576,'Ingreso - Egreso'!$D$3:$D$1048576,"&gt;="&amp;Marzo!$Q$9,'Ingreso - Egreso'!$D$3:$D$1048576,"&lt;="&amp;Marzo!$Q$9,'Ingreso - Egreso'!$J$3:$J$1048576,Marzo!A26)</f>
        <v>0</v>
      </c>
      <c r="R26" s="69">
        <f>SUMIFS('Ingreso - Egreso'!$I$3:$I$1048576,'Ingreso - Egreso'!$D$3:$D$1048576,"&gt;="&amp;Marzo!$R$9,'Ingreso - Egreso'!$D$3:$D$1048576,"&lt;="&amp;Marzo!$R$9,'Ingreso - Egreso'!$J$3:$J$1048576,Marzo!A26)</f>
        <v>0</v>
      </c>
      <c r="S26" s="69">
        <f>SUMIFS('Ingreso - Egreso'!$I$3:$I$1048576,'Ingreso - Egreso'!$D$3:$D$1048576,"&gt;="&amp;Marzo!$S$9,'Ingreso - Egreso'!$D$3:$D$1048576,"&lt;="&amp;Marzo!$S$9,'Ingreso - Egreso'!$J$3:$J$1048576,Marzo!A26)</f>
        <v>0</v>
      </c>
      <c r="T26" s="69">
        <f>SUMIFS('Ingreso - Egreso'!$I$3:$I$1048576,'Ingreso - Egreso'!$D$3:$D$1048576,"&gt;="&amp;Marzo!$T$9,'Ingreso - Egreso'!$D$3:$D$1048576,"&lt;="&amp;Marzo!$T$9,'Ingreso - Egreso'!$J$3:$J$1048576,Marzo!A26)</f>
        <v>0</v>
      </c>
      <c r="U26" s="69">
        <f>SUMIFS('Ingreso - Egreso'!$I$3:$I$1048576,'Ingreso - Egreso'!$D$3:$D$1048576,"&gt;="&amp;Marzo!$U$9,'Ingreso - Egreso'!$D$3:$D$1048576,"&lt;="&amp;Marzo!$U$9,'Ingreso - Egreso'!$J$3:$J$1048576,Marzo!A26)</f>
        <v>0</v>
      </c>
      <c r="V26" s="69">
        <f>SUMIFS('Ingreso - Egreso'!$I$3:$I$1048576,'Ingreso - Egreso'!$D$3:$D$1048576,"&gt;="&amp;Marzo!$V$9,'Ingreso - Egreso'!$D$3:$D$1048576,"&lt;="&amp;Marzo!$V$9,'Ingreso - Egreso'!$J$3:$J$1048576,Marzo!A26)</f>
        <v>0</v>
      </c>
      <c r="W26" s="69">
        <f>SUMIFS('Ingreso - Egreso'!$I$3:$I$1048576,'Ingreso - Egreso'!$D$3:$D$1048576,"&gt;="&amp;Marzo!$W$9,'Ingreso - Egreso'!$D$3:$D$1048576,"&lt;="&amp;Marzo!$W$9,'Ingreso - Egreso'!$J$3:$J$1048576,Marzo!A26)</f>
        <v>0</v>
      </c>
      <c r="X26" s="69">
        <f>SUMIFS('Ingreso - Egreso'!$I$3:$I$1048576,'Ingreso - Egreso'!$D$3:$D$1048576,"&gt;="&amp;Marzo!$X$9,'Ingreso - Egreso'!$D$3:$D$1048576,"&lt;="&amp;Marzo!$X$9,'Ingreso - Egreso'!$J$3:$J$1048576,Marzo!A26)</f>
        <v>0</v>
      </c>
      <c r="Y26" s="69">
        <f>SUMIFS('Ingreso - Egreso'!$I$3:$I$1048576,'Ingreso - Egreso'!$D$3:$D$1048576,"&gt;="&amp;Marzo!$Y$9,'Ingreso - Egreso'!$D$3:$D$1048576,"&lt;="&amp;Marzo!$Y$9,'Ingreso - Egreso'!$J$3:$J$1048576,Marzo!A26)</f>
        <v>0</v>
      </c>
      <c r="Z26" s="69">
        <f>SUMIFS('Ingreso - Egreso'!$I$3:$I$1048576,'Ingreso - Egreso'!$D$3:$D$1048576,"&gt;="&amp;Marzo!$Z$9,'Ingreso - Egreso'!$D$3:$D$1048576,"&lt;="&amp;Marzo!$Z$9,'Ingreso - Egreso'!$J$3:$J$1048576,Marzo!A26)</f>
        <v>0</v>
      </c>
      <c r="AA26" s="69">
        <f>SUMIFS('Ingreso - Egreso'!$I$3:$I$1048576,'Ingreso - Egreso'!$D$3:$D$1048576,"&gt;="&amp;Marzo!$AA$9,'Ingreso - Egreso'!$D$3:$D$1048576,"&lt;="&amp;Marzo!$AA$9,'Ingreso - Egreso'!$J$3:$J$1048576,Marzo!A26)</f>
        <v>0</v>
      </c>
      <c r="AB26" s="69">
        <f>SUMIFS('Ingreso - Egreso'!$I$3:$I$1048576,'Ingreso - Egreso'!$D$3:$D$1048576,"&gt;="&amp;Marzo!$AB$9,'Ingreso - Egreso'!$D$3:$D$1048576,"&lt;="&amp;Marzo!$AB$9,'Ingreso - Egreso'!$J$3:$J$1048576,Marzo!A26)</f>
        <v>0</v>
      </c>
      <c r="AC26" s="69">
        <f>SUMIFS('Ingreso - Egreso'!$I$3:$I$1048576,'Ingreso - Egreso'!$D$3:$D$1048576,"&gt;="&amp;Marzo!$AC$9,'Ingreso - Egreso'!$D$3:$D$1048576,"&lt;="&amp;Marzo!$AC$9,'Ingreso - Egreso'!$J$3:$J$1048576,Marzo!A26)</f>
        <v>0</v>
      </c>
      <c r="AD26" s="69">
        <f>SUMIFS('Ingreso - Egreso'!$I$3:$I$1048576,'Ingreso - Egreso'!$D$3:$D$1048576,"&gt;="&amp;Marzo!$Z$9,'Ingreso - Egreso'!$D$3:$D$1048576,"&lt;="&amp;Marzo!$Z$9,'Ingreso - Egreso'!$J$3:$J$1048576,Marzo!E26)</f>
        <v>0</v>
      </c>
      <c r="AE26" s="69">
        <f>SUMIFS('Ingreso - Egreso'!$I$3:$I$1048576,'Ingreso - Egreso'!$D$3:$D$1048576,"&gt;="&amp;Marzo!$AA$9,'Ingreso - Egreso'!$D$3:$D$1048576,"&lt;="&amp;Marzo!$AA$9,'Ingreso - Egreso'!$J$3:$J$1048576,Marzo!E26)</f>
        <v>0</v>
      </c>
      <c r="AF26" s="69">
        <f>SUMIFS('Ingreso - Egreso'!$I$3:$I$1048576,'Ingreso - Egreso'!$D$3:$D$1048576,"&gt;="&amp;Marzo!$AB$9,'Ingreso - Egreso'!$D$3:$D$1048576,"&lt;="&amp;Marzo!$AB$9,'Ingreso - Egreso'!$J$3:$J$1048576,Marzo!E26)</f>
        <v>0</v>
      </c>
      <c r="AG26" s="70">
        <f t="shared" si="11"/>
        <v>0</v>
      </c>
      <c r="AH26" s="61">
        <f t="shared" si="12"/>
        <v>0</v>
      </c>
    </row>
    <row r="27" spans="1:36" s="16" customFormat="1" outlineLevel="1" x14ac:dyDescent="0.25">
      <c r="A27" s="17" t="s">
        <v>21</v>
      </c>
      <c r="B27" s="69">
        <f>SUMIFS('Ingreso - Egreso'!$I$3:$I$1048576,'Ingreso - Egreso'!$D$3:$D$1048576,"&gt;="&amp;Marzo!$B$9,'Ingreso - Egreso'!$D$3:$D$1048576,"&lt;="&amp;Marzo!$B$9,'Ingreso - Egreso'!$J$3:$J$1048576,Marzo!A27)</f>
        <v>0</v>
      </c>
      <c r="C27" s="69">
        <f>SUMIFS('Ingreso - Egreso'!$I$3:$I$1048576,'Ingreso - Egreso'!$D$3:$D$1048576,"&gt;="&amp;Marzo!$C$9,'Ingreso - Egreso'!$D$3:$D$1048576,"&lt;="&amp;Marzo!$C$9,'Ingreso - Egreso'!$J$3:$J$1048576,Marzo!A27)</f>
        <v>0</v>
      </c>
      <c r="D27" s="69">
        <f>SUMIFS('Ingreso - Egreso'!$I$3:$I$1048576,'Ingreso - Egreso'!$D$3:$D$1048576,"&gt;="&amp;Marzo!$D$9,'Ingreso - Egreso'!$D$3:$D$1048576,"&lt;="&amp;Marzo!$D$9,'Ingreso - Egreso'!$J$3:$J$1048576,Marzo!A27)</f>
        <v>0</v>
      </c>
      <c r="E27" s="69">
        <f>SUMIFS('Ingreso - Egreso'!$I$3:$I$1048576,'Ingreso - Egreso'!$D$3:$D$1048576,"&gt;="&amp;Marzo!$E$9,'Ingreso - Egreso'!$D$3:$D$1048576,"&lt;="&amp;Marzo!$E$9,'Ingreso - Egreso'!$J$3:$J$1048576,Marzo!A27)</f>
        <v>0</v>
      </c>
      <c r="F27" s="69">
        <f>SUMIFS('Ingreso - Egreso'!$I$3:$I$1048576,'Ingreso - Egreso'!$D$3:$D$1048576,"&gt;="&amp;Marzo!$F$9,'Ingreso - Egreso'!$D$3:$D$1048576,"&lt;="&amp;Marzo!$F$9,'Ingreso - Egreso'!$J$3:$J$1048576,Marzo!A27)</f>
        <v>0</v>
      </c>
      <c r="G27" s="69">
        <f>SUMIFS('Ingreso - Egreso'!$I$3:$I$1048576,'Ingreso - Egreso'!$D$3:$D$1048576,"&gt;="&amp;Marzo!$G$9,'Ingreso - Egreso'!$D$3:$D$1048576,"&lt;="&amp;Marzo!$G$9,'Ingreso - Egreso'!$J$3:$J$1048576,Marzo!A27)</f>
        <v>0</v>
      </c>
      <c r="H27" s="69">
        <f>SUMIFS('Ingreso - Egreso'!$I$3:$I$1048576,'Ingreso - Egreso'!$D$3:$D$1048576,"&gt;="&amp;Marzo!$H$9,'Ingreso - Egreso'!$D$3:$D$1048576,"&lt;="&amp;Marzo!$H$9,'Ingreso - Egreso'!$J$3:$J$1048576,Marzo!A27)</f>
        <v>0</v>
      </c>
      <c r="I27" s="69">
        <f>SUMIFS('Ingreso - Egreso'!$I$3:$I$1048576,'Ingreso - Egreso'!$D$3:$D$1048576,"&gt;="&amp;Marzo!$I$9,'Ingreso - Egreso'!$D$3:$D$1048576,"&lt;="&amp;Marzo!$I$9,'Ingreso - Egreso'!$J$3:$J$1048576,Marzo!A27)</f>
        <v>0</v>
      </c>
      <c r="J27" s="69">
        <f>SUMIFS('Ingreso - Egreso'!$I$3:$I$1048576,'Ingreso - Egreso'!$D$3:$D$1048576,"&gt;="&amp;Marzo!$J$9,'Ingreso - Egreso'!$D$3:$D$1048576,"&lt;="&amp;Marzo!$J$9,'Ingreso - Egreso'!$J$3:$J$1048576,Marzo!A27)</f>
        <v>0</v>
      </c>
      <c r="K27" s="69">
        <f>SUMIFS('Ingreso - Egreso'!$I$3:$I$1048576,'Ingreso - Egreso'!$D$3:$D$1048576,"&gt;="&amp;Marzo!$K$9,'Ingreso - Egreso'!$D$3:$D$1048576,"&lt;="&amp;Marzo!$K$9,'Ingreso - Egreso'!$J$3:$J$1048576,Marzo!A27)</f>
        <v>0</v>
      </c>
      <c r="L27" s="69">
        <f>SUMIFS('Ingreso - Egreso'!$I$3:$I$1048576,'Ingreso - Egreso'!$D$3:$D$1048576,"&gt;="&amp;Marzo!$L$9,'Ingreso - Egreso'!$D$3:$D$1048576,"&lt;="&amp;Marzo!$L$9,'Ingreso - Egreso'!$J$3:$J$1048576,Marzo!A27)</f>
        <v>0</v>
      </c>
      <c r="M27" s="69">
        <f>SUMIFS('Ingreso - Egreso'!$I$3:$I$1048576,'Ingreso - Egreso'!$D$3:$D$1048576,"&gt;="&amp;Marzo!$M$9,'Ingreso - Egreso'!$D$3:$D$1048576,"&lt;="&amp;Marzo!$M$9,'Ingreso - Egreso'!$J$3:$J$1048576,Marzo!A27)</f>
        <v>0</v>
      </c>
      <c r="N27" s="69">
        <f>SUMIFS('Ingreso - Egreso'!$I$3:$I$1048576,'Ingreso - Egreso'!$D$3:$D$1048576,"&gt;="&amp;Marzo!$N$9,'Ingreso - Egreso'!$D$3:$D$1048576,"&lt;="&amp;Marzo!$N$9,'Ingreso - Egreso'!$J$3:$J$1048576,Marzo!A27)</f>
        <v>0</v>
      </c>
      <c r="O27" s="69">
        <f>SUMIFS('Ingreso - Egreso'!$I$3:$I$1048576,'Ingreso - Egreso'!$D$3:$D$1048576,"&gt;="&amp;Marzo!$O$9,'Ingreso - Egreso'!$D$3:$D$1048576,"&lt;="&amp;Marzo!$O$9,'Ingreso - Egreso'!$J$3:$J$1048576,Marzo!A27)</f>
        <v>0</v>
      </c>
      <c r="P27" s="69">
        <f>SUMIFS('Ingreso - Egreso'!$I$3:$I$1048576,'Ingreso - Egreso'!$D$3:$D$1048576,"&gt;="&amp;Marzo!$P$9,'Ingreso - Egreso'!$D$3:$D$1048576,"&lt;="&amp;Marzo!$P$9,'Ingreso - Egreso'!$J$3:$J$1048576,Marzo!A27)</f>
        <v>0</v>
      </c>
      <c r="Q27" s="69">
        <f>SUMIFS('Ingreso - Egreso'!$I$3:$I$1048576,'Ingreso - Egreso'!$D$3:$D$1048576,"&gt;="&amp;Marzo!$Q$9,'Ingreso - Egreso'!$D$3:$D$1048576,"&lt;="&amp;Marzo!$Q$9,'Ingreso - Egreso'!$J$3:$J$1048576,Marzo!A27)</f>
        <v>0</v>
      </c>
      <c r="R27" s="69">
        <f>SUMIFS('Ingreso - Egreso'!$I$3:$I$1048576,'Ingreso - Egreso'!$D$3:$D$1048576,"&gt;="&amp;Marzo!$R$9,'Ingreso - Egreso'!$D$3:$D$1048576,"&lt;="&amp;Marzo!$R$9,'Ingreso - Egreso'!$J$3:$J$1048576,Marzo!A27)</f>
        <v>0</v>
      </c>
      <c r="S27" s="69">
        <f>SUMIFS('Ingreso - Egreso'!$I$3:$I$1048576,'Ingreso - Egreso'!$D$3:$D$1048576,"&gt;="&amp;Marzo!$S$9,'Ingreso - Egreso'!$D$3:$D$1048576,"&lt;="&amp;Marzo!$S$9,'Ingreso - Egreso'!$J$3:$J$1048576,Marzo!A27)</f>
        <v>0</v>
      </c>
      <c r="T27" s="69">
        <f>SUMIFS('Ingreso - Egreso'!$I$3:$I$1048576,'Ingreso - Egreso'!$D$3:$D$1048576,"&gt;="&amp;Marzo!$T$9,'Ingreso - Egreso'!$D$3:$D$1048576,"&lt;="&amp;Marzo!$T$9,'Ingreso - Egreso'!$J$3:$J$1048576,Marzo!A27)</f>
        <v>0</v>
      </c>
      <c r="U27" s="69">
        <f>SUMIFS('Ingreso - Egreso'!$I$3:$I$1048576,'Ingreso - Egreso'!$D$3:$D$1048576,"&gt;="&amp;Marzo!$U$9,'Ingreso - Egreso'!$D$3:$D$1048576,"&lt;="&amp;Marzo!$U$9,'Ingreso - Egreso'!$J$3:$J$1048576,Marzo!A27)</f>
        <v>0</v>
      </c>
      <c r="V27" s="69">
        <f>SUMIFS('Ingreso - Egreso'!$I$3:$I$1048576,'Ingreso - Egreso'!$D$3:$D$1048576,"&gt;="&amp;Marzo!$V$9,'Ingreso - Egreso'!$D$3:$D$1048576,"&lt;="&amp;Marzo!$V$9,'Ingreso - Egreso'!$J$3:$J$1048576,Marzo!A27)</f>
        <v>0</v>
      </c>
      <c r="W27" s="69">
        <f>SUMIFS('Ingreso - Egreso'!$I$3:$I$1048576,'Ingreso - Egreso'!$D$3:$D$1048576,"&gt;="&amp;Marzo!$W$9,'Ingreso - Egreso'!$D$3:$D$1048576,"&lt;="&amp;Marzo!$W$9,'Ingreso - Egreso'!$J$3:$J$1048576,Marzo!A27)</f>
        <v>0</v>
      </c>
      <c r="X27" s="69">
        <f>SUMIFS('Ingreso - Egreso'!$I$3:$I$1048576,'Ingreso - Egreso'!$D$3:$D$1048576,"&gt;="&amp;Marzo!$X$9,'Ingreso - Egreso'!$D$3:$D$1048576,"&lt;="&amp;Marzo!$X$9,'Ingreso - Egreso'!$J$3:$J$1048576,Marzo!A27)</f>
        <v>0</v>
      </c>
      <c r="Y27" s="69">
        <f>SUMIFS('Ingreso - Egreso'!$I$3:$I$1048576,'Ingreso - Egreso'!$D$3:$D$1048576,"&gt;="&amp;Marzo!$Y$9,'Ingreso - Egreso'!$D$3:$D$1048576,"&lt;="&amp;Marzo!$Y$9,'Ingreso - Egreso'!$J$3:$J$1048576,Marzo!A27)</f>
        <v>0</v>
      </c>
      <c r="Z27" s="69">
        <f>SUMIFS('Ingreso - Egreso'!$I$3:$I$1048576,'Ingreso - Egreso'!$D$3:$D$1048576,"&gt;="&amp;Marzo!$Z$9,'Ingreso - Egreso'!$D$3:$D$1048576,"&lt;="&amp;Marzo!$Z$9,'Ingreso - Egreso'!$J$3:$J$1048576,Marzo!A27)</f>
        <v>0</v>
      </c>
      <c r="AA27" s="69">
        <f>SUMIFS('Ingreso - Egreso'!$I$3:$I$1048576,'Ingreso - Egreso'!$D$3:$D$1048576,"&gt;="&amp;Marzo!$AA$9,'Ingreso - Egreso'!$D$3:$D$1048576,"&lt;="&amp;Marzo!$AA$9,'Ingreso - Egreso'!$J$3:$J$1048576,Marzo!A27)</f>
        <v>0</v>
      </c>
      <c r="AB27" s="69">
        <f>SUMIFS('Ingreso - Egreso'!$I$3:$I$1048576,'Ingreso - Egreso'!$D$3:$D$1048576,"&gt;="&amp;Marzo!$AB$9,'Ingreso - Egreso'!$D$3:$D$1048576,"&lt;="&amp;Marzo!$AB$9,'Ingreso - Egreso'!$J$3:$J$1048576,Marzo!A27)</f>
        <v>0</v>
      </c>
      <c r="AC27" s="69">
        <f>SUMIFS('Ingreso - Egreso'!$I$3:$I$1048576,'Ingreso - Egreso'!$D$3:$D$1048576,"&gt;="&amp;Marzo!$AC$9,'Ingreso - Egreso'!$D$3:$D$1048576,"&lt;="&amp;Marzo!$AC$9,'Ingreso - Egreso'!$J$3:$J$1048576,Marzo!A27)</f>
        <v>0</v>
      </c>
      <c r="AD27" s="69">
        <f>SUMIFS('Ingreso - Egreso'!$I$3:$I$1048576,'Ingreso - Egreso'!$D$3:$D$1048576,"&gt;="&amp;Marzo!$Z$9,'Ingreso - Egreso'!$D$3:$D$1048576,"&lt;="&amp;Marzo!$Z$9,'Ingreso - Egreso'!$J$3:$J$1048576,Marzo!E27)</f>
        <v>0</v>
      </c>
      <c r="AE27" s="69">
        <f>SUMIFS('Ingreso - Egreso'!$I$3:$I$1048576,'Ingreso - Egreso'!$D$3:$D$1048576,"&gt;="&amp;Marzo!$AA$9,'Ingreso - Egreso'!$D$3:$D$1048576,"&lt;="&amp;Marzo!$AA$9,'Ingreso - Egreso'!$J$3:$J$1048576,Marzo!E27)</f>
        <v>0</v>
      </c>
      <c r="AF27" s="69">
        <f>SUMIFS('Ingreso - Egreso'!$I$3:$I$1048576,'Ingreso - Egreso'!$D$3:$D$1048576,"&gt;="&amp;Marzo!$AB$9,'Ingreso - Egreso'!$D$3:$D$1048576,"&lt;="&amp;Marzo!$AB$9,'Ingreso - Egreso'!$J$3:$J$1048576,Marzo!E27)</f>
        <v>0</v>
      </c>
      <c r="AG27" s="70">
        <f t="shared" si="11"/>
        <v>0</v>
      </c>
      <c r="AH27" s="61">
        <f t="shared" si="12"/>
        <v>0</v>
      </c>
    </row>
    <row r="28" spans="1:36" s="16" customFormat="1" outlineLevel="1" x14ac:dyDescent="0.25">
      <c r="A28" s="17" t="s">
        <v>932</v>
      </c>
      <c r="B28" s="69">
        <f>SUMIFS('Ingreso - Egreso'!$I$3:$I$1048576,'Ingreso - Egreso'!$D$3:$D$1048576,"&gt;="&amp;Marzo!$B$9,'Ingreso - Egreso'!$D$3:$D$1048576,"&lt;="&amp;Marzo!$B$9,'Ingreso - Egreso'!$J$3:$J$1048576,Marzo!A28)</f>
        <v>0</v>
      </c>
      <c r="C28" s="69">
        <f>SUMIFS('Ingreso - Egreso'!$I$3:$I$1048576,'Ingreso - Egreso'!$D$3:$D$1048576,"&gt;="&amp;Marzo!$C$9,'Ingreso - Egreso'!$D$3:$D$1048576,"&lt;="&amp;Marzo!$C$9,'Ingreso - Egreso'!$J$3:$J$1048576,Marzo!A28)</f>
        <v>0</v>
      </c>
      <c r="D28" s="69">
        <f>SUMIFS('Ingreso - Egreso'!$I$3:$I$1048576,'Ingreso - Egreso'!$D$3:$D$1048576,"&gt;="&amp;Marzo!$D$9,'Ingreso - Egreso'!$D$3:$D$1048576,"&lt;="&amp;Marzo!$D$9,'Ingreso - Egreso'!$J$3:$J$1048576,Marzo!A28)</f>
        <v>0</v>
      </c>
      <c r="E28" s="69">
        <f>SUMIFS('Ingreso - Egreso'!$I$3:$I$1048576,'Ingreso - Egreso'!$D$3:$D$1048576,"&gt;="&amp;Marzo!$E$9,'Ingreso - Egreso'!$D$3:$D$1048576,"&lt;="&amp;Marzo!$E$9,'Ingreso - Egreso'!$J$3:$J$1048576,Marzo!A28)</f>
        <v>0</v>
      </c>
      <c r="F28" s="69">
        <f>SUMIFS('Ingreso - Egreso'!$I$3:$I$1048576,'Ingreso - Egreso'!$D$3:$D$1048576,"&gt;="&amp;Marzo!$F$9,'Ingreso - Egreso'!$D$3:$D$1048576,"&lt;="&amp;Marzo!$F$9,'Ingreso - Egreso'!$J$3:$J$1048576,Marzo!A28)</f>
        <v>0</v>
      </c>
      <c r="G28" s="69">
        <f>SUMIFS('Ingreso - Egreso'!$I$3:$I$1048576,'Ingreso - Egreso'!$D$3:$D$1048576,"&gt;="&amp;Marzo!$G$9,'Ingreso - Egreso'!$D$3:$D$1048576,"&lt;="&amp;Marzo!$G$9,'Ingreso - Egreso'!$J$3:$J$1048576,Marzo!A28)</f>
        <v>1616.51</v>
      </c>
      <c r="H28" s="69">
        <f>SUMIFS('Ingreso - Egreso'!$I$3:$I$1048576,'Ingreso - Egreso'!$D$3:$D$1048576,"&gt;="&amp;Marzo!$H$9,'Ingreso - Egreso'!$D$3:$D$1048576,"&lt;="&amp;Marzo!$H$9,'Ingreso - Egreso'!$J$3:$J$1048576,Marzo!A28)</f>
        <v>18427.32</v>
      </c>
      <c r="I28" s="69">
        <f>SUMIFS('Ingreso - Egreso'!$I$3:$I$1048576,'Ingreso - Egreso'!$D$3:$D$1048576,"&gt;="&amp;Marzo!$I$9,'Ingreso - Egreso'!$D$3:$D$1048576,"&lt;="&amp;Marzo!$I$9,'Ingreso - Egreso'!$J$3:$J$1048576,Marzo!A28)</f>
        <v>0</v>
      </c>
      <c r="J28" s="69">
        <f>SUMIFS('Ingreso - Egreso'!$I$3:$I$1048576,'Ingreso - Egreso'!$D$3:$D$1048576,"&gt;="&amp;Marzo!$J$9,'Ingreso - Egreso'!$D$3:$D$1048576,"&lt;="&amp;Marzo!$J$9,'Ingreso - Egreso'!$J$3:$J$1048576,Marzo!A28)</f>
        <v>0</v>
      </c>
      <c r="K28" s="69">
        <f>SUMIFS('Ingreso - Egreso'!$I$3:$I$1048576,'Ingreso - Egreso'!$D$3:$D$1048576,"&gt;="&amp;Marzo!$K$9,'Ingreso - Egreso'!$D$3:$D$1048576,"&lt;="&amp;Marzo!$K$9,'Ingreso - Egreso'!$J$3:$J$1048576,Marzo!A28)</f>
        <v>0</v>
      </c>
      <c r="L28" s="69">
        <f>SUMIFS('Ingreso - Egreso'!$I$3:$I$1048576,'Ingreso - Egreso'!$D$3:$D$1048576,"&gt;="&amp;Marzo!$L$9,'Ingreso - Egreso'!$D$3:$D$1048576,"&lt;="&amp;Marzo!$L$9,'Ingreso - Egreso'!$J$3:$J$1048576,Marzo!A28)</f>
        <v>0</v>
      </c>
      <c r="M28" s="69">
        <f>SUMIFS('Ingreso - Egreso'!$I$3:$I$1048576,'Ingreso - Egreso'!$D$3:$D$1048576,"&gt;="&amp;Marzo!$M$9,'Ingreso - Egreso'!$D$3:$D$1048576,"&lt;="&amp;Marzo!$M$9,'Ingreso - Egreso'!$J$3:$J$1048576,Marzo!A28)</f>
        <v>0</v>
      </c>
      <c r="N28" s="69">
        <f>SUMIFS('Ingreso - Egreso'!$I$3:$I$1048576,'Ingreso - Egreso'!$D$3:$D$1048576,"&gt;="&amp;Marzo!$N$9,'Ingreso - Egreso'!$D$3:$D$1048576,"&lt;="&amp;Marzo!$N$9,'Ingreso - Egreso'!$J$3:$J$1048576,Marzo!A28)</f>
        <v>0</v>
      </c>
      <c r="O28" s="69">
        <f>SUMIFS('Ingreso - Egreso'!$I$3:$I$1048576,'Ingreso - Egreso'!$D$3:$D$1048576,"&gt;="&amp;Marzo!$O$9,'Ingreso - Egreso'!$D$3:$D$1048576,"&lt;="&amp;Marzo!$O$9,'Ingreso - Egreso'!$J$3:$J$1048576,Marzo!A28)</f>
        <v>0</v>
      </c>
      <c r="P28" s="69">
        <f>SUMIFS('Ingreso - Egreso'!$I$3:$I$1048576,'Ingreso - Egreso'!$D$3:$D$1048576,"&gt;="&amp;Marzo!$P$9,'Ingreso - Egreso'!$D$3:$D$1048576,"&lt;="&amp;Marzo!$P$9,'Ingreso - Egreso'!$J$3:$J$1048576,Marzo!A28)</f>
        <v>0</v>
      </c>
      <c r="Q28" s="69">
        <f>SUMIFS('Ingreso - Egreso'!$I$3:$I$1048576,'Ingreso - Egreso'!$D$3:$D$1048576,"&gt;="&amp;Marzo!$Q$9,'Ingreso - Egreso'!$D$3:$D$1048576,"&lt;="&amp;Marzo!$Q$9,'Ingreso - Egreso'!$J$3:$J$1048576,Marzo!A28)</f>
        <v>0</v>
      </c>
      <c r="R28" s="69">
        <f>SUMIFS('Ingreso - Egreso'!$I$3:$I$1048576,'Ingreso - Egreso'!$D$3:$D$1048576,"&gt;="&amp;Marzo!$R$9,'Ingreso - Egreso'!$D$3:$D$1048576,"&lt;="&amp;Marzo!$R$9,'Ingreso - Egreso'!$J$3:$J$1048576,Marzo!A28)</f>
        <v>0</v>
      </c>
      <c r="S28" s="69">
        <f>SUMIFS('Ingreso - Egreso'!$I$3:$I$1048576,'Ingreso - Egreso'!$D$3:$D$1048576,"&gt;="&amp;Marzo!$S$9,'Ingreso - Egreso'!$D$3:$D$1048576,"&lt;="&amp;Marzo!$S$9,'Ingreso - Egreso'!$J$3:$J$1048576,Marzo!A28)</f>
        <v>0</v>
      </c>
      <c r="T28" s="69">
        <f>SUMIFS('Ingreso - Egreso'!$I$3:$I$1048576,'Ingreso - Egreso'!$D$3:$D$1048576,"&gt;="&amp;Marzo!$T$9,'Ingreso - Egreso'!$D$3:$D$1048576,"&lt;="&amp;Marzo!$T$9,'Ingreso - Egreso'!$J$3:$J$1048576,Marzo!A28)</f>
        <v>0</v>
      </c>
      <c r="U28" s="69">
        <f>SUMIFS('Ingreso - Egreso'!$I$3:$I$1048576,'Ingreso - Egreso'!$D$3:$D$1048576,"&gt;="&amp;Marzo!$U$9,'Ingreso - Egreso'!$D$3:$D$1048576,"&lt;="&amp;Marzo!$U$9,'Ingreso - Egreso'!$J$3:$J$1048576,Marzo!A28)</f>
        <v>0</v>
      </c>
      <c r="V28" s="69">
        <f>SUMIFS('Ingreso - Egreso'!$I$3:$I$1048576,'Ingreso - Egreso'!$D$3:$D$1048576,"&gt;="&amp;Marzo!$V$9,'Ingreso - Egreso'!$D$3:$D$1048576,"&lt;="&amp;Marzo!$V$9,'Ingreso - Egreso'!$J$3:$J$1048576,Marzo!A28)</f>
        <v>0</v>
      </c>
      <c r="W28" s="69">
        <f>SUMIFS('Ingreso - Egreso'!$I$3:$I$1048576,'Ingreso - Egreso'!$D$3:$D$1048576,"&gt;="&amp;Marzo!$W$9,'Ingreso - Egreso'!$D$3:$D$1048576,"&lt;="&amp;Marzo!$W$9,'Ingreso - Egreso'!$J$3:$J$1048576,Marzo!A28)</f>
        <v>0</v>
      </c>
      <c r="X28" s="69">
        <f>SUMIFS('Ingreso - Egreso'!$I$3:$I$1048576,'Ingreso - Egreso'!$D$3:$D$1048576,"&gt;="&amp;Marzo!$X$9,'Ingreso - Egreso'!$D$3:$D$1048576,"&lt;="&amp;Marzo!$X$9,'Ingreso - Egreso'!$J$3:$J$1048576,Marzo!A28)</f>
        <v>0</v>
      </c>
      <c r="Y28" s="69">
        <f>SUMIFS('Ingreso - Egreso'!$I$3:$I$1048576,'Ingreso - Egreso'!$D$3:$D$1048576,"&gt;="&amp;Marzo!$Y$9,'Ingreso - Egreso'!$D$3:$D$1048576,"&lt;="&amp;Marzo!$Y$9,'Ingreso - Egreso'!$J$3:$J$1048576,Marzo!A28)</f>
        <v>0</v>
      </c>
      <c r="Z28" s="69">
        <f>SUMIFS('Ingreso - Egreso'!$I$3:$I$1048576,'Ingreso - Egreso'!$D$3:$D$1048576,"&gt;="&amp;Marzo!$Z$9,'Ingreso - Egreso'!$D$3:$D$1048576,"&lt;="&amp;Marzo!$Z$9,'Ingreso - Egreso'!$J$3:$J$1048576,Marzo!A28)</f>
        <v>0</v>
      </c>
      <c r="AA28" s="69">
        <f>SUMIFS('Ingreso - Egreso'!$I$3:$I$1048576,'Ingreso - Egreso'!$D$3:$D$1048576,"&gt;="&amp;Marzo!$AA$9,'Ingreso - Egreso'!$D$3:$D$1048576,"&lt;="&amp;Marzo!$AA$9,'Ingreso - Egreso'!$J$3:$J$1048576,Marzo!A28)</f>
        <v>0</v>
      </c>
      <c r="AB28" s="69">
        <f>SUMIFS('Ingreso - Egreso'!$I$3:$I$1048576,'Ingreso - Egreso'!$D$3:$D$1048576,"&gt;="&amp;Marzo!$AB$9,'Ingreso - Egreso'!$D$3:$D$1048576,"&lt;="&amp;Marzo!$AB$9,'Ingreso - Egreso'!$J$3:$J$1048576,Marzo!A28)</f>
        <v>0</v>
      </c>
      <c r="AC28" s="69">
        <f>SUMIFS('Ingreso - Egreso'!$I$3:$I$1048576,'Ingreso - Egreso'!$D$3:$D$1048576,"&gt;="&amp;Marzo!$AC$9,'Ingreso - Egreso'!$D$3:$D$1048576,"&lt;="&amp;Marzo!$AC$9,'Ingreso - Egreso'!$J$3:$J$1048576,Marzo!A28)</f>
        <v>0</v>
      </c>
      <c r="AD28" s="69">
        <f>SUMIFS('Ingreso - Egreso'!$I$3:$I$1048576,'Ingreso - Egreso'!$D$3:$D$1048576,"&gt;="&amp;Marzo!$Z$9,'Ingreso - Egreso'!$D$3:$D$1048576,"&lt;="&amp;Marzo!$Z$9,'Ingreso - Egreso'!$J$3:$J$1048576,Marzo!E28)</f>
        <v>0</v>
      </c>
      <c r="AE28" s="69">
        <f>SUMIFS('Ingreso - Egreso'!$I$3:$I$1048576,'Ingreso - Egreso'!$D$3:$D$1048576,"&gt;="&amp;Marzo!$AA$9,'Ingreso - Egreso'!$D$3:$D$1048576,"&lt;="&amp;Marzo!$AA$9,'Ingreso - Egreso'!$J$3:$J$1048576,Marzo!E28)</f>
        <v>0</v>
      </c>
      <c r="AF28" s="69">
        <f>SUMIFS('Ingreso - Egreso'!$I$3:$I$1048576,'Ingreso - Egreso'!$D$3:$D$1048576,"&gt;="&amp;Marzo!$AB$9,'Ingreso - Egreso'!$D$3:$D$1048576,"&lt;="&amp;Marzo!$AB$9,'Ingreso - Egreso'!$J$3:$J$1048576,Marzo!E28)</f>
        <v>0</v>
      </c>
      <c r="AG28" s="70">
        <f t="shared" si="11"/>
        <v>20043.829999999998</v>
      </c>
      <c r="AH28" s="61">
        <f t="shared" si="12"/>
        <v>1.1510091042812986E-2</v>
      </c>
    </row>
    <row r="29" spans="1:36" s="16" customFormat="1" outlineLevel="1" x14ac:dyDescent="0.25">
      <c r="A29" s="17" t="s">
        <v>133</v>
      </c>
      <c r="B29" s="69">
        <f>SUMIFS('Ingreso - Egreso'!$I$3:$I$1048576,'Ingreso - Egreso'!$D$3:$D$1048576,"&gt;="&amp;Marzo!$B$9,'Ingreso - Egreso'!$D$3:$D$1048576,"&lt;="&amp;Marzo!$B$9,'Ingreso - Egreso'!$J$3:$J$1048576,Marzo!A29)</f>
        <v>0</v>
      </c>
      <c r="C29" s="69">
        <f>SUMIFS('Ingreso - Egreso'!$I$3:$I$1048576,'Ingreso - Egreso'!$D$3:$D$1048576,"&gt;="&amp;Marzo!$C$9,'Ingreso - Egreso'!$D$3:$D$1048576,"&lt;="&amp;Marzo!$C$9,'Ingreso - Egreso'!$J$3:$J$1048576,Marzo!A29)</f>
        <v>0</v>
      </c>
      <c r="D29" s="69">
        <f>SUMIFS('Ingreso - Egreso'!$I$3:$I$1048576,'Ingreso - Egreso'!$D$3:$D$1048576,"&gt;="&amp;Marzo!$D$9,'Ingreso - Egreso'!$D$3:$D$1048576,"&lt;="&amp;Marzo!$D$9,'Ingreso - Egreso'!$J$3:$J$1048576,Marzo!A29)</f>
        <v>0</v>
      </c>
      <c r="E29" s="69">
        <f>SUMIFS('Ingreso - Egreso'!$I$3:$I$1048576,'Ingreso - Egreso'!$D$3:$D$1048576,"&gt;="&amp;Marzo!$E$9,'Ingreso - Egreso'!$D$3:$D$1048576,"&lt;="&amp;Marzo!$E$9,'Ingreso - Egreso'!$J$3:$J$1048576,Marzo!A29)</f>
        <v>428476.41</v>
      </c>
      <c r="F29" s="69">
        <f>SUMIFS('Ingreso - Egreso'!$I$3:$I$1048576,'Ingreso - Egreso'!$D$3:$D$1048576,"&gt;="&amp;Marzo!$F$9,'Ingreso - Egreso'!$D$3:$D$1048576,"&lt;="&amp;Marzo!$F$9,'Ingreso - Egreso'!$J$3:$J$1048576,Marzo!A29)</f>
        <v>0</v>
      </c>
      <c r="G29" s="69">
        <f>SUMIFS('Ingreso - Egreso'!$I$3:$I$1048576,'Ingreso - Egreso'!$D$3:$D$1048576,"&gt;="&amp;Marzo!$G$9,'Ingreso - Egreso'!$D$3:$D$1048576,"&lt;="&amp;Marzo!$G$9,'Ingreso - Egreso'!$J$3:$J$1048576,Marzo!A29)</f>
        <v>0</v>
      </c>
      <c r="H29" s="69">
        <f>SUMIFS('Ingreso - Egreso'!$I$3:$I$1048576,'Ingreso - Egreso'!$D$3:$D$1048576,"&gt;="&amp;Marzo!$H$9,'Ingreso - Egreso'!$D$3:$D$1048576,"&lt;="&amp;Marzo!$H$9,'Ingreso - Egreso'!$J$3:$J$1048576,Marzo!A29)</f>
        <v>0</v>
      </c>
      <c r="I29" s="69">
        <f>SUMIFS('Ingreso - Egreso'!$I$3:$I$1048576,'Ingreso - Egreso'!$D$3:$D$1048576,"&gt;="&amp;Marzo!$I$9,'Ingreso - Egreso'!$D$3:$D$1048576,"&lt;="&amp;Marzo!$I$9,'Ingreso - Egreso'!$J$3:$J$1048576,Marzo!A29)</f>
        <v>0</v>
      </c>
      <c r="J29" s="69">
        <f>SUMIFS('Ingreso - Egreso'!$I$3:$I$1048576,'Ingreso - Egreso'!$D$3:$D$1048576,"&gt;="&amp;Marzo!$J$9,'Ingreso - Egreso'!$D$3:$D$1048576,"&lt;="&amp;Marzo!$J$9,'Ingreso - Egreso'!$J$3:$J$1048576,Marzo!A29)</f>
        <v>0</v>
      </c>
      <c r="K29" s="69">
        <f>SUMIFS('Ingreso - Egreso'!$I$3:$I$1048576,'Ingreso - Egreso'!$D$3:$D$1048576,"&gt;="&amp;Marzo!$K$9,'Ingreso - Egreso'!$D$3:$D$1048576,"&lt;="&amp;Marzo!$K$9,'Ingreso - Egreso'!$J$3:$J$1048576,Marzo!A29)</f>
        <v>0</v>
      </c>
      <c r="L29" s="69">
        <f>SUMIFS('Ingreso - Egreso'!$I$3:$I$1048576,'Ingreso - Egreso'!$D$3:$D$1048576,"&gt;="&amp;Marzo!$L$9,'Ingreso - Egreso'!$D$3:$D$1048576,"&lt;="&amp;Marzo!$L$9,'Ingreso - Egreso'!$J$3:$J$1048576,Marzo!A29)</f>
        <v>0</v>
      </c>
      <c r="M29" s="69">
        <f>SUMIFS('Ingreso - Egreso'!$I$3:$I$1048576,'Ingreso - Egreso'!$D$3:$D$1048576,"&gt;="&amp;Marzo!$M$9,'Ingreso - Egreso'!$D$3:$D$1048576,"&lt;="&amp;Marzo!$M$9,'Ingreso - Egreso'!$J$3:$J$1048576,Marzo!A29)</f>
        <v>0</v>
      </c>
      <c r="N29" s="69">
        <f>SUMIFS('Ingreso - Egreso'!$I$3:$I$1048576,'Ingreso - Egreso'!$D$3:$D$1048576,"&gt;="&amp;Marzo!$N$9,'Ingreso - Egreso'!$D$3:$D$1048576,"&lt;="&amp;Marzo!$N$9,'Ingreso - Egreso'!$J$3:$J$1048576,Marzo!A29)</f>
        <v>0</v>
      </c>
      <c r="O29" s="69">
        <f>SUMIFS('Ingreso - Egreso'!$I$3:$I$1048576,'Ingreso - Egreso'!$D$3:$D$1048576,"&gt;="&amp;Marzo!$O$9,'Ingreso - Egreso'!$D$3:$D$1048576,"&lt;="&amp;Marzo!$O$9,'Ingreso - Egreso'!$J$3:$J$1048576,Marzo!A29)</f>
        <v>0</v>
      </c>
      <c r="P29" s="69">
        <f>SUMIFS('Ingreso - Egreso'!$I$3:$I$1048576,'Ingreso - Egreso'!$D$3:$D$1048576,"&gt;="&amp;Marzo!$P$9,'Ingreso - Egreso'!$D$3:$D$1048576,"&lt;="&amp;Marzo!$P$9,'Ingreso - Egreso'!$J$3:$J$1048576,Marzo!A29)</f>
        <v>0</v>
      </c>
      <c r="Q29" s="69">
        <f>SUMIFS('Ingreso - Egreso'!$I$3:$I$1048576,'Ingreso - Egreso'!$D$3:$D$1048576,"&gt;="&amp;Marzo!$Q$9,'Ingreso - Egreso'!$D$3:$D$1048576,"&lt;="&amp;Marzo!$Q$9,'Ingreso - Egreso'!$J$3:$J$1048576,Marzo!A29)</f>
        <v>0</v>
      </c>
      <c r="R29" s="69">
        <f>SUMIFS('Ingreso - Egreso'!$I$3:$I$1048576,'Ingreso - Egreso'!$D$3:$D$1048576,"&gt;="&amp;Marzo!$R$9,'Ingreso - Egreso'!$D$3:$D$1048576,"&lt;="&amp;Marzo!$R$9,'Ingreso - Egreso'!$J$3:$J$1048576,Marzo!A29)</f>
        <v>0</v>
      </c>
      <c r="S29" s="69">
        <f>SUMIFS('Ingreso - Egreso'!$I$3:$I$1048576,'Ingreso - Egreso'!$D$3:$D$1048576,"&gt;="&amp;Marzo!$S$9,'Ingreso - Egreso'!$D$3:$D$1048576,"&lt;="&amp;Marzo!$S$9,'Ingreso - Egreso'!$J$3:$J$1048576,Marzo!A29)</f>
        <v>0</v>
      </c>
      <c r="T29" s="69">
        <f>SUMIFS('Ingreso - Egreso'!$I$3:$I$1048576,'Ingreso - Egreso'!$D$3:$D$1048576,"&gt;="&amp;Marzo!$T$9,'Ingreso - Egreso'!$D$3:$D$1048576,"&lt;="&amp;Marzo!$T$9,'Ingreso - Egreso'!$J$3:$J$1048576,Marzo!A29)</f>
        <v>0</v>
      </c>
      <c r="U29" s="69">
        <f>SUMIFS('Ingreso - Egreso'!$I$3:$I$1048576,'Ingreso - Egreso'!$D$3:$D$1048576,"&gt;="&amp;Marzo!$U$9,'Ingreso - Egreso'!$D$3:$D$1048576,"&lt;="&amp;Marzo!$U$9,'Ingreso - Egreso'!$J$3:$J$1048576,Marzo!A29)</f>
        <v>0</v>
      </c>
      <c r="V29" s="69">
        <f>SUMIFS('Ingreso - Egreso'!$I$3:$I$1048576,'Ingreso - Egreso'!$D$3:$D$1048576,"&gt;="&amp;Marzo!$V$9,'Ingreso - Egreso'!$D$3:$D$1048576,"&lt;="&amp;Marzo!$V$9,'Ingreso - Egreso'!$J$3:$J$1048576,Marzo!A29)</f>
        <v>0</v>
      </c>
      <c r="W29" s="69">
        <f>SUMIFS('Ingreso - Egreso'!$I$3:$I$1048576,'Ingreso - Egreso'!$D$3:$D$1048576,"&gt;="&amp;Marzo!$W$9,'Ingreso - Egreso'!$D$3:$D$1048576,"&lt;="&amp;Marzo!$W$9,'Ingreso - Egreso'!$J$3:$J$1048576,Marzo!A29)</f>
        <v>0</v>
      </c>
      <c r="X29" s="69">
        <f>SUMIFS('Ingreso - Egreso'!$I$3:$I$1048576,'Ingreso - Egreso'!$D$3:$D$1048576,"&gt;="&amp;Marzo!$X$9,'Ingreso - Egreso'!$D$3:$D$1048576,"&lt;="&amp;Marzo!$X$9,'Ingreso - Egreso'!$J$3:$J$1048576,Marzo!A29)</f>
        <v>0</v>
      </c>
      <c r="Y29" s="69">
        <f>SUMIFS('Ingreso - Egreso'!$I$3:$I$1048576,'Ingreso - Egreso'!$D$3:$D$1048576,"&gt;="&amp;Marzo!$Y$9,'Ingreso - Egreso'!$D$3:$D$1048576,"&lt;="&amp;Marzo!$Y$9,'Ingreso - Egreso'!$J$3:$J$1048576,Marzo!A29)</f>
        <v>0</v>
      </c>
      <c r="Z29" s="69">
        <f>SUMIFS('Ingreso - Egreso'!$I$3:$I$1048576,'Ingreso - Egreso'!$D$3:$D$1048576,"&gt;="&amp;Marzo!$Z$9,'Ingreso - Egreso'!$D$3:$D$1048576,"&lt;="&amp;Marzo!$Z$9,'Ingreso - Egreso'!$J$3:$J$1048576,Marzo!A29)</f>
        <v>0</v>
      </c>
      <c r="AA29" s="69">
        <f>SUMIFS('Ingreso - Egreso'!$I$3:$I$1048576,'Ingreso - Egreso'!$D$3:$D$1048576,"&gt;="&amp;Marzo!$AA$9,'Ingreso - Egreso'!$D$3:$D$1048576,"&lt;="&amp;Marzo!$AA$9,'Ingreso - Egreso'!$J$3:$J$1048576,Marzo!A29)</f>
        <v>0</v>
      </c>
      <c r="AB29" s="69">
        <f>SUMIFS('Ingreso - Egreso'!$I$3:$I$1048576,'Ingreso - Egreso'!$D$3:$D$1048576,"&gt;="&amp;Marzo!$AB$9,'Ingreso - Egreso'!$D$3:$D$1048576,"&lt;="&amp;Marzo!$AB$9,'Ingreso - Egreso'!$J$3:$J$1048576,Marzo!A29)</f>
        <v>0</v>
      </c>
      <c r="AC29" s="69">
        <f>SUMIFS('Ingreso - Egreso'!$I$3:$I$1048576,'Ingreso - Egreso'!$D$3:$D$1048576,"&gt;="&amp;Marzo!$AC$9,'Ingreso - Egreso'!$D$3:$D$1048576,"&lt;="&amp;Marzo!$AC$9,'Ingreso - Egreso'!$J$3:$J$1048576,Marzo!A29)</f>
        <v>0</v>
      </c>
      <c r="AD29" s="69">
        <f>SUMIFS('Ingreso - Egreso'!$I$3:$I$1048576,'Ingreso - Egreso'!$D$3:$D$1048576,"&gt;="&amp;Marzo!$Z$9,'Ingreso - Egreso'!$D$3:$D$1048576,"&lt;="&amp;Marzo!$Z$9,'Ingreso - Egreso'!$J$3:$J$1048576,Marzo!E29)</f>
        <v>0</v>
      </c>
      <c r="AE29" s="69">
        <f>SUMIFS('Ingreso - Egreso'!$I$3:$I$1048576,'Ingreso - Egreso'!$D$3:$D$1048576,"&gt;="&amp;Marzo!$AA$9,'Ingreso - Egreso'!$D$3:$D$1048576,"&lt;="&amp;Marzo!$AA$9,'Ingreso - Egreso'!$J$3:$J$1048576,Marzo!E29)</f>
        <v>0</v>
      </c>
      <c r="AF29" s="69">
        <f>SUMIFS('Ingreso - Egreso'!$I$3:$I$1048576,'Ingreso - Egreso'!$D$3:$D$1048576,"&gt;="&amp;Marzo!$AB$9,'Ingreso - Egreso'!$D$3:$D$1048576,"&lt;="&amp;Marzo!$AB$9,'Ingreso - Egreso'!$J$3:$J$1048576,Marzo!E29)</f>
        <v>0</v>
      </c>
      <c r="AG29" s="70">
        <f t="shared" si="11"/>
        <v>428476.41</v>
      </c>
      <c r="AH29" s="61">
        <f t="shared" si="12"/>
        <v>0.2460509038840214</v>
      </c>
    </row>
    <row r="30" spans="1:36" s="16" customFormat="1" outlineLevel="1" x14ac:dyDescent="0.25">
      <c r="A30" s="17" t="s">
        <v>134</v>
      </c>
      <c r="B30" s="69">
        <f>SUMIFS('Ingreso - Egreso'!$I$3:$I$1048576,'Ingreso - Egreso'!$D$3:$D$1048576,"&gt;="&amp;Marzo!$B$9,'Ingreso - Egreso'!$D$3:$D$1048576,"&lt;="&amp;Marzo!$B$9,'Ingreso - Egreso'!$J$3:$J$1048576,Marzo!A30)</f>
        <v>0</v>
      </c>
      <c r="C30" s="69">
        <f>SUMIFS('Ingreso - Egreso'!$I$3:$I$1048576,'Ingreso - Egreso'!$D$3:$D$1048576,"&gt;="&amp;Marzo!$C$9,'Ingreso - Egreso'!$D$3:$D$1048576,"&lt;="&amp;Marzo!$C$9,'Ingreso - Egreso'!$J$3:$J$1048576,Marzo!A30)</f>
        <v>0</v>
      </c>
      <c r="D30" s="69">
        <f>SUMIFS('Ingreso - Egreso'!$I$3:$I$1048576,'Ingreso - Egreso'!$D$3:$D$1048576,"&gt;="&amp;Marzo!$D$9,'Ingreso - Egreso'!$D$3:$D$1048576,"&lt;="&amp;Marzo!$D$9,'Ingreso - Egreso'!$J$3:$J$1048576,Marzo!A30)</f>
        <v>0</v>
      </c>
      <c r="E30" s="69">
        <f>SUMIFS('Ingreso - Egreso'!$I$3:$I$1048576,'Ingreso - Egreso'!$D$3:$D$1048576,"&gt;="&amp;Marzo!$E$9,'Ingreso - Egreso'!$D$3:$D$1048576,"&lt;="&amp;Marzo!$E$9,'Ingreso - Egreso'!$J$3:$J$1048576,Marzo!A30)</f>
        <v>0</v>
      </c>
      <c r="F30" s="69">
        <f>SUMIFS('Ingreso - Egreso'!$I$3:$I$1048576,'Ingreso - Egreso'!$D$3:$D$1048576,"&gt;="&amp;Marzo!$F$9,'Ingreso - Egreso'!$D$3:$D$1048576,"&lt;="&amp;Marzo!$F$9,'Ingreso - Egreso'!$J$3:$J$1048576,Marzo!A30)</f>
        <v>0</v>
      </c>
      <c r="G30" s="69">
        <f>SUMIFS('Ingreso - Egreso'!$I$3:$I$1048576,'Ingreso - Egreso'!$D$3:$D$1048576,"&gt;="&amp;Marzo!$G$9,'Ingreso - Egreso'!$D$3:$D$1048576,"&lt;="&amp;Marzo!$G$9,'Ingreso - Egreso'!$J$3:$J$1048576,Marzo!A30)</f>
        <v>0</v>
      </c>
      <c r="H30" s="69">
        <f>SUMIFS('Ingreso - Egreso'!$I$3:$I$1048576,'Ingreso - Egreso'!$D$3:$D$1048576,"&gt;="&amp;Marzo!$H$9,'Ingreso - Egreso'!$D$3:$D$1048576,"&lt;="&amp;Marzo!$H$9,'Ingreso - Egreso'!$J$3:$J$1048576,Marzo!A30)</f>
        <v>0</v>
      </c>
      <c r="I30" s="69">
        <f>SUMIFS('Ingreso - Egreso'!$I$3:$I$1048576,'Ingreso - Egreso'!$D$3:$D$1048576,"&gt;="&amp;Marzo!$I$9,'Ingreso - Egreso'!$D$3:$D$1048576,"&lt;="&amp;Marzo!$I$9,'Ingreso - Egreso'!$J$3:$J$1048576,Marzo!A30)</f>
        <v>0</v>
      </c>
      <c r="J30" s="69">
        <f>SUMIFS('Ingreso - Egreso'!$I$3:$I$1048576,'Ingreso - Egreso'!$D$3:$D$1048576,"&gt;="&amp;Marzo!$J$9,'Ingreso - Egreso'!$D$3:$D$1048576,"&lt;="&amp;Marzo!$J$9,'Ingreso - Egreso'!$J$3:$J$1048576,Marzo!A30)</f>
        <v>0</v>
      </c>
      <c r="K30" s="69">
        <f>SUMIFS('Ingreso - Egreso'!$I$3:$I$1048576,'Ingreso - Egreso'!$D$3:$D$1048576,"&gt;="&amp;Marzo!$K$9,'Ingreso - Egreso'!$D$3:$D$1048576,"&lt;="&amp;Marzo!$K$9,'Ingreso - Egreso'!$J$3:$J$1048576,Marzo!A30)</f>
        <v>0</v>
      </c>
      <c r="L30" s="69">
        <f>SUMIFS('Ingreso - Egreso'!$I$3:$I$1048576,'Ingreso - Egreso'!$D$3:$D$1048576,"&gt;="&amp;Marzo!$L$9,'Ingreso - Egreso'!$D$3:$D$1048576,"&lt;="&amp;Marzo!$L$9,'Ingreso - Egreso'!$J$3:$J$1048576,Marzo!A30)</f>
        <v>0</v>
      </c>
      <c r="M30" s="69">
        <f>SUMIFS('Ingreso - Egreso'!$I$3:$I$1048576,'Ingreso - Egreso'!$D$3:$D$1048576,"&gt;="&amp;Marzo!$M$9,'Ingreso - Egreso'!$D$3:$D$1048576,"&lt;="&amp;Marzo!$M$9,'Ingreso - Egreso'!$J$3:$J$1048576,Marzo!A30)</f>
        <v>0</v>
      </c>
      <c r="N30" s="69">
        <f>SUMIFS('Ingreso - Egreso'!$I$3:$I$1048576,'Ingreso - Egreso'!$D$3:$D$1048576,"&gt;="&amp;Marzo!$N$9,'Ingreso - Egreso'!$D$3:$D$1048576,"&lt;="&amp;Marzo!$N$9,'Ingreso - Egreso'!$J$3:$J$1048576,Marzo!A30)</f>
        <v>0</v>
      </c>
      <c r="O30" s="69">
        <f>SUMIFS('Ingreso - Egreso'!$I$3:$I$1048576,'Ingreso - Egreso'!$D$3:$D$1048576,"&gt;="&amp;Marzo!$O$9,'Ingreso - Egreso'!$D$3:$D$1048576,"&lt;="&amp;Marzo!$O$9,'Ingreso - Egreso'!$J$3:$J$1048576,Marzo!A30)</f>
        <v>0</v>
      </c>
      <c r="P30" s="69">
        <f>SUMIFS('Ingreso - Egreso'!$I$3:$I$1048576,'Ingreso - Egreso'!$D$3:$D$1048576,"&gt;="&amp;Marzo!$P$9,'Ingreso - Egreso'!$D$3:$D$1048576,"&lt;="&amp;Marzo!$P$9,'Ingreso - Egreso'!$J$3:$J$1048576,Marzo!A30)</f>
        <v>0</v>
      </c>
      <c r="Q30" s="69">
        <f>SUMIFS('Ingreso - Egreso'!$I$3:$I$1048576,'Ingreso - Egreso'!$D$3:$D$1048576,"&gt;="&amp;Marzo!$Q$9,'Ingreso - Egreso'!$D$3:$D$1048576,"&lt;="&amp;Marzo!$Q$9,'Ingreso - Egreso'!$J$3:$J$1048576,Marzo!A30)</f>
        <v>0</v>
      </c>
      <c r="R30" s="69">
        <f>SUMIFS('Ingreso - Egreso'!$I$3:$I$1048576,'Ingreso - Egreso'!$D$3:$D$1048576,"&gt;="&amp;Marzo!$R$9,'Ingreso - Egreso'!$D$3:$D$1048576,"&lt;="&amp;Marzo!$R$9,'Ingreso - Egreso'!$J$3:$J$1048576,Marzo!A30)</f>
        <v>0</v>
      </c>
      <c r="S30" s="69">
        <f>SUMIFS('Ingreso - Egreso'!$I$3:$I$1048576,'Ingreso - Egreso'!$D$3:$D$1048576,"&gt;="&amp;Marzo!$S$9,'Ingreso - Egreso'!$D$3:$D$1048576,"&lt;="&amp;Marzo!$S$9,'Ingreso - Egreso'!$J$3:$J$1048576,Marzo!A30)</f>
        <v>0</v>
      </c>
      <c r="T30" s="69">
        <f>SUMIFS('Ingreso - Egreso'!$I$3:$I$1048576,'Ingreso - Egreso'!$D$3:$D$1048576,"&gt;="&amp;Marzo!$T$9,'Ingreso - Egreso'!$D$3:$D$1048576,"&lt;="&amp;Marzo!$T$9,'Ingreso - Egreso'!$J$3:$J$1048576,Marzo!A30)</f>
        <v>0</v>
      </c>
      <c r="U30" s="69">
        <f>SUMIFS('Ingreso - Egreso'!$I$3:$I$1048576,'Ingreso - Egreso'!$D$3:$D$1048576,"&gt;="&amp;Marzo!$U$9,'Ingreso - Egreso'!$D$3:$D$1048576,"&lt;="&amp;Marzo!$U$9,'Ingreso - Egreso'!$J$3:$J$1048576,Marzo!A30)</f>
        <v>0</v>
      </c>
      <c r="V30" s="69">
        <f>SUMIFS('Ingreso - Egreso'!$I$3:$I$1048576,'Ingreso - Egreso'!$D$3:$D$1048576,"&gt;="&amp;Marzo!$V$9,'Ingreso - Egreso'!$D$3:$D$1048576,"&lt;="&amp;Marzo!$V$9,'Ingreso - Egreso'!$J$3:$J$1048576,Marzo!A30)</f>
        <v>0</v>
      </c>
      <c r="W30" s="69">
        <f>SUMIFS('Ingreso - Egreso'!$I$3:$I$1048576,'Ingreso - Egreso'!$D$3:$D$1048576,"&gt;="&amp;Marzo!$W$9,'Ingreso - Egreso'!$D$3:$D$1048576,"&lt;="&amp;Marzo!$W$9,'Ingreso - Egreso'!$J$3:$J$1048576,Marzo!A30)</f>
        <v>0</v>
      </c>
      <c r="X30" s="69">
        <f>SUMIFS('Ingreso - Egreso'!$I$3:$I$1048576,'Ingreso - Egreso'!$D$3:$D$1048576,"&gt;="&amp;Marzo!$X$9,'Ingreso - Egreso'!$D$3:$D$1048576,"&lt;="&amp;Marzo!$X$9,'Ingreso - Egreso'!$J$3:$J$1048576,Marzo!A30)</f>
        <v>0</v>
      </c>
      <c r="Y30" s="69">
        <f>SUMIFS('Ingreso - Egreso'!$I$3:$I$1048576,'Ingreso - Egreso'!$D$3:$D$1048576,"&gt;="&amp;Marzo!$Y$9,'Ingreso - Egreso'!$D$3:$D$1048576,"&lt;="&amp;Marzo!$Y$9,'Ingreso - Egreso'!$J$3:$J$1048576,Marzo!A30)</f>
        <v>0</v>
      </c>
      <c r="Z30" s="69">
        <f>SUMIFS('Ingreso - Egreso'!$I$3:$I$1048576,'Ingreso - Egreso'!$D$3:$D$1048576,"&gt;="&amp;Marzo!$Z$9,'Ingreso - Egreso'!$D$3:$D$1048576,"&lt;="&amp;Marzo!$Z$9,'Ingreso - Egreso'!$J$3:$J$1048576,Marzo!A30)</f>
        <v>0</v>
      </c>
      <c r="AA30" s="69">
        <f>SUMIFS('Ingreso - Egreso'!$I$3:$I$1048576,'Ingreso - Egreso'!$D$3:$D$1048576,"&gt;="&amp;Marzo!$AA$9,'Ingreso - Egreso'!$D$3:$D$1048576,"&lt;="&amp;Marzo!$AA$9,'Ingreso - Egreso'!$J$3:$J$1048576,Marzo!A30)</f>
        <v>0</v>
      </c>
      <c r="AB30" s="69">
        <f>SUMIFS('Ingreso - Egreso'!$I$3:$I$1048576,'Ingreso - Egreso'!$D$3:$D$1048576,"&gt;="&amp;Marzo!$AB$9,'Ingreso - Egreso'!$D$3:$D$1048576,"&lt;="&amp;Marzo!$AB$9,'Ingreso - Egreso'!$J$3:$J$1048576,Marzo!A30)</f>
        <v>0</v>
      </c>
      <c r="AC30" s="69">
        <f>SUMIFS('Ingreso - Egreso'!$I$3:$I$1048576,'Ingreso - Egreso'!$D$3:$D$1048576,"&gt;="&amp;Marzo!$AC$9,'Ingreso - Egreso'!$D$3:$D$1048576,"&lt;="&amp;Marzo!$AC$9,'Ingreso - Egreso'!$J$3:$J$1048576,Marzo!A30)</f>
        <v>0</v>
      </c>
      <c r="AD30" s="69">
        <f>SUMIFS('Ingreso - Egreso'!$I$3:$I$1048576,'Ingreso - Egreso'!$D$3:$D$1048576,"&gt;="&amp;Marzo!$Z$9,'Ingreso - Egreso'!$D$3:$D$1048576,"&lt;="&amp;Marzo!$Z$9,'Ingreso - Egreso'!$J$3:$J$1048576,Marzo!E30)</f>
        <v>0</v>
      </c>
      <c r="AE30" s="69">
        <f>SUMIFS('Ingreso - Egreso'!$I$3:$I$1048576,'Ingreso - Egreso'!$D$3:$D$1048576,"&gt;="&amp;Marzo!$AA$9,'Ingreso - Egreso'!$D$3:$D$1048576,"&lt;="&amp;Marzo!$AA$9,'Ingreso - Egreso'!$J$3:$J$1048576,Marzo!E30)</f>
        <v>0</v>
      </c>
      <c r="AF30" s="69">
        <f>SUMIFS('Ingreso - Egreso'!$I$3:$I$1048576,'Ingreso - Egreso'!$D$3:$D$1048576,"&gt;="&amp;Marzo!$AB$9,'Ingreso - Egreso'!$D$3:$D$1048576,"&lt;="&amp;Marzo!$AB$9,'Ingreso - Egreso'!$J$3:$J$1048576,Marzo!E30)</f>
        <v>0</v>
      </c>
      <c r="AG30" s="70">
        <f t="shared" si="11"/>
        <v>0</v>
      </c>
      <c r="AH30" s="61">
        <f t="shared" si="12"/>
        <v>0</v>
      </c>
    </row>
    <row r="31" spans="1:36" s="16" customFormat="1" outlineLevel="1" x14ac:dyDescent="0.25">
      <c r="A31" s="17" t="s">
        <v>135</v>
      </c>
      <c r="B31" s="69">
        <f>SUMIFS('Ingreso - Egreso'!$I$3:$I$1048576,'Ingreso - Egreso'!$D$3:$D$1048576,"&gt;="&amp;Marzo!$B$9,'Ingreso - Egreso'!$D$3:$D$1048576,"&lt;="&amp;Marzo!$B$9,'Ingreso - Egreso'!$J$3:$J$1048576,Marzo!A31)</f>
        <v>0</v>
      </c>
      <c r="C31" s="69">
        <f>SUMIFS('Ingreso - Egreso'!$I$3:$I$1048576,'Ingreso - Egreso'!$D$3:$D$1048576,"&gt;="&amp;Marzo!$C$9,'Ingreso - Egreso'!$D$3:$D$1048576,"&lt;="&amp;Marzo!$C$9,'Ingreso - Egreso'!$J$3:$J$1048576,Marzo!A31)</f>
        <v>0</v>
      </c>
      <c r="D31" s="69">
        <f>SUMIFS('Ingreso - Egreso'!$I$3:$I$1048576,'Ingreso - Egreso'!$D$3:$D$1048576,"&gt;="&amp;Marzo!$D$9,'Ingreso - Egreso'!$D$3:$D$1048576,"&lt;="&amp;Marzo!$D$9,'Ingreso - Egreso'!$J$3:$J$1048576,Marzo!A31)</f>
        <v>0</v>
      </c>
      <c r="E31" s="69">
        <f>SUMIFS('Ingreso - Egreso'!$I$3:$I$1048576,'Ingreso - Egreso'!$D$3:$D$1048576,"&gt;="&amp;Marzo!$E$9,'Ingreso - Egreso'!$D$3:$D$1048576,"&lt;="&amp;Marzo!$E$9,'Ingreso - Egreso'!$J$3:$J$1048576,Marzo!A31)</f>
        <v>0</v>
      </c>
      <c r="F31" s="69">
        <f>SUMIFS('Ingreso - Egreso'!$I$3:$I$1048576,'Ingreso - Egreso'!$D$3:$D$1048576,"&gt;="&amp;Marzo!$F$9,'Ingreso - Egreso'!$D$3:$D$1048576,"&lt;="&amp;Marzo!$F$9,'Ingreso - Egreso'!$J$3:$J$1048576,Marzo!A31)</f>
        <v>0</v>
      </c>
      <c r="G31" s="69">
        <f>SUMIFS('Ingreso - Egreso'!$I$3:$I$1048576,'Ingreso - Egreso'!$D$3:$D$1048576,"&gt;="&amp;Marzo!$G$9,'Ingreso - Egreso'!$D$3:$D$1048576,"&lt;="&amp;Marzo!$G$9,'Ingreso - Egreso'!$J$3:$J$1048576,Marzo!A31)</f>
        <v>0</v>
      </c>
      <c r="H31" s="69">
        <f>SUMIFS('Ingreso - Egreso'!$I$3:$I$1048576,'Ingreso - Egreso'!$D$3:$D$1048576,"&gt;="&amp;Marzo!$H$9,'Ingreso - Egreso'!$D$3:$D$1048576,"&lt;="&amp;Marzo!$H$9,'Ingreso - Egreso'!$J$3:$J$1048576,Marzo!A31)</f>
        <v>0</v>
      </c>
      <c r="I31" s="69">
        <f>SUMIFS('Ingreso - Egreso'!$I$3:$I$1048576,'Ingreso - Egreso'!$D$3:$D$1048576,"&gt;="&amp;Marzo!$I$9,'Ingreso - Egreso'!$D$3:$D$1048576,"&lt;="&amp;Marzo!$I$9,'Ingreso - Egreso'!$J$3:$J$1048576,Marzo!A31)</f>
        <v>0</v>
      </c>
      <c r="J31" s="69">
        <f>SUMIFS('Ingreso - Egreso'!$I$3:$I$1048576,'Ingreso - Egreso'!$D$3:$D$1048576,"&gt;="&amp;Marzo!$J$9,'Ingreso - Egreso'!$D$3:$D$1048576,"&lt;="&amp;Marzo!$J$9,'Ingreso - Egreso'!$J$3:$J$1048576,Marzo!A31)</f>
        <v>0</v>
      </c>
      <c r="K31" s="69">
        <f>SUMIFS('Ingreso - Egreso'!$I$3:$I$1048576,'Ingreso - Egreso'!$D$3:$D$1048576,"&gt;="&amp;Marzo!$K$9,'Ingreso - Egreso'!$D$3:$D$1048576,"&lt;="&amp;Marzo!$K$9,'Ingreso - Egreso'!$J$3:$J$1048576,Marzo!A31)</f>
        <v>0</v>
      </c>
      <c r="L31" s="69">
        <f>SUMIFS('Ingreso - Egreso'!$I$3:$I$1048576,'Ingreso - Egreso'!$D$3:$D$1048576,"&gt;="&amp;Marzo!$L$9,'Ingreso - Egreso'!$D$3:$D$1048576,"&lt;="&amp;Marzo!$L$9,'Ingreso - Egreso'!$J$3:$J$1048576,Marzo!A31)</f>
        <v>0</v>
      </c>
      <c r="M31" s="69">
        <f>SUMIFS('Ingreso - Egreso'!$I$3:$I$1048576,'Ingreso - Egreso'!$D$3:$D$1048576,"&gt;="&amp;Marzo!$M$9,'Ingreso - Egreso'!$D$3:$D$1048576,"&lt;="&amp;Marzo!$M$9,'Ingreso - Egreso'!$J$3:$J$1048576,Marzo!A31)</f>
        <v>0</v>
      </c>
      <c r="N31" s="69">
        <f>SUMIFS('Ingreso - Egreso'!$I$3:$I$1048576,'Ingreso - Egreso'!$D$3:$D$1048576,"&gt;="&amp;Marzo!$N$9,'Ingreso - Egreso'!$D$3:$D$1048576,"&lt;="&amp;Marzo!$N$9,'Ingreso - Egreso'!$J$3:$J$1048576,Marzo!A31)</f>
        <v>0</v>
      </c>
      <c r="O31" s="69">
        <f>SUMIFS('Ingreso - Egreso'!$I$3:$I$1048576,'Ingreso - Egreso'!$D$3:$D$1048576,"&gt;="&amp;Marzo!$O$9,'Ingreso - Egreso'!$D$3:$D$1048576,"&lt;="&amp;Marzo!$O$9,'Ingreso - Egreso'!$J$3:$J$1048576,Marzo!A31)</f>
        <v>0</v>
      </c>
      <c r="P31" s="69">
        <f>SUMIFS('Ingreso - Egreso'!$I$3:$I$1048576,'Ingreso - Egreso'!$D$3:$D$1048576,"&gt;="&amp;Marzo!$P$9,'Ingreso - Egreso'!$D$3:$D$1048576,"&lt;="&amp;Marzo!$P$9,'Ingreso - Egreso'!$J$3:$J$1048576,Marzo!A31)</f>
        <v>0</v>
      </c>
      <c r="Q31" s="69">
        <f>SUMIFS('Ingreso - Egreso'!$I$3:$I$1048576,'Ingreso - Egreso'!$D$3:$D$1048576,"&gt;="&amp;Marzo!$Q$9,'Ingreso - Egreso'!$D$3:$D$1048576,"&lt;="&amp;Marzo!$Q$9,'Ingreso - Egreso'!$J$3:$J$1048576,Marzo!A31)</f>
        <v>0</v>
      </c>
      <c r="R31" s="69">
        <f>SUMIFS('Ingreso - Egreso'!$I$3:$I$1048576,'Ingreso - Egreso'!$D$3:$D$1048576,"&gt;="&amp;Marzo!$R$9,'Ingreso - Egreso'!$D$3:$D$1048576,"&lt;="&amp;Marzo!$R$9,'Ingreso - Egreso'!$J$3:$J$1048576,Marzo!A31)</f>
        <v>0</v>
      </c>
      <c r="S31" s="69">
        <f>SUMIFS('Ingreso - Egreso'!$I$3:$I$1048576,'Ingreso - Egreso'!$D$3:$D$1048576,"&gt;="&amp;Marzo!$S$9,'Ingreso - Egreso'!$D$3:$D$1048576,"&lt;="&amp;Marzo!$S$9,'Ingreso - Egreso'!$J$3:$J$1048576,Marzo!A31)</f>
        <v>0</v>
      </c>
      <c r="T31" s="69">
        <f>SUMIFS('Ingreso - Egreso'!$I$3:$I$1048576,'Ingreso - Egreso'!$D$3:$D$1048576,"&gt;="&amp;Marzo!$T$9,'Ingreso - Egreso'!$D$3:$D$1048576,"&lt;="&amp;Marzo!$T$9,'Ingreso - Egreso'!$J$3:$J$1048576,Marzo!A31)</f>
        <v>0</v>
      </c>
      <c r="U31" s="69">
        <f>SUMIFS('Ingreso - Egreso'!$I$3:$I$1048576,'Ingreso - Egreso'!$D$3:$D$1048576,"&gt;="&amp;Marzo!$U$9,'Ingreso - Egreso'!$D$3:$D$1048576,"&lt;="&amp;Marzo!$U$9,'Ingreso - Egreso'!$J$3:$J$1048576,Marzo!A31)</f>
        <v>0</v>
      </c>
      <c r="V31" s="69">
        <f>SUMIFS('Ingreso - Egreso'!$I$3:$I$1048576,'Ingreso - Egreso'!$D$3:$D$1048576,"&gt;="&amp;Marzo!$V$9,'Ingreso - Egreso'!$D$3:$D$1048576,"&lt;="&amp;Marzo!$V$9,'Ingreso - Egreso'!$J$3:$J$1048576,Marzo!A31)</f>
        <v>0</v>
      </c>
      <c r="W31" s="69">
        <f>SUMIFS('Ingreso - Egreso'!$I$3:$I$1048576,'Ingreso - Egreso'!$D$3:$D$1048576,"&gt;="&amp;Marzo!$W$9,'Ingreso - Egreso'!$D$3:$D$1048576,"&lt;="&amp;Marzo!$W$9,'Ingreso - Egreso'!$J$3:$J$1048576,Marzo!A31)</f>
        <v>0</v>
      </c>
      <c r="X31" s="69">
        <f>SUMIFS('Ingreso - Egreso'!$I$3:$I$1048576,'Ingreso - Egreso'!$D$3:$D$1048576,"&gt;="&amp;Marzo!$X$9,'Ingreso - Egreso'!$D$3:$D$1048576,"&lt;="&amp;Marzo!$X$9,'Ingreso - Egreso'!$J$3:$J$1048576,Marzo!A31)</f>
        <v>0</v>
      </c>
      <c r="Y31" s="69">
        <f>SUMIFS('Ingreso - Egreso'!$I$3:$I$1048576,'Ingreso - Egreso'!$D$3:$D$1048576,"&gt;="&amp;Marzo!$Y$9,'Ingreso - Egreso'!$D$3:$D$1048576,"&lt;="&amp;Marzo!$Y$9,'Ingreso - Egreso'!$J$3:$J$1048576,Marzo!A31)</f>
        <v>0</v>
      </c>
      <c r="Z31" s="69">
        <f>SUMIFS('Ingreso - Egreso'!$I$3:$I$1048576,'Ingreso - Egreso'!$D$3:$D$1048576,"&gt;="&amp;Marzo!$Z$9,'Ingreso - Egreso'!$D$3:$D$1048576,"&lt;="&amp;Marzo!$Z$9,'Ingreso - Egreso'!$J$3:$J$1048576,Marzo!A31)</f>
        <v>0</v>
      </c>
      <c r="AA31" s="69">
        <f>SUMIFS('Ingreso - Egreso'!$I$3:$I$1048576,'Ingreso - Egreso'!$D$3:$D$1048576,"&gt;="&amp;Marzo!$AA$9,'Ingreso - Egreso'!$D$3:$D$1048576,"&lt;="&amp;Marzo!$AA$9,'Ingreso - Egreso'!$J$3:$J$1048576,Marzo!A31)</f>
        <v>0</v>
      </c>
      <c r="AB31" s="69">
        <f>SUMIFS('Ingreso - Egreso'!$I$3:$I$1048576,'Ingreso - Egreso'!$D$3:$D$1048576,"&gt;="&amp;Marzo!$AB$9,'Ingreso - Egreso'!$D$3:$D$1048576,"&lt;="&amp;Marzo!$AB$9,'Ingreso - Egreso'!$J$3:$J$1048576,Marzo!A31)</f>
        <v>0</v>
      </c>
      <c r="AC31" s="69">
        <f>SUMIFS('Ingreso - Egreso'!$I$3:$I$1048576,'Ingreso - Egreso'!$D$3:$D$1048576,"&gt;="&amp;Marzo!$AC$9,'Ingreso - Egreso'!$D$3:$D$1048576,"&lt;="&amp;Marzo!$AC$9,'Ingreso - Egreso'!$J$3:$J$1048576,Marzo!A31)</f>
        <v>0</v>
      </c>
      <c r="AD31" s="69">
        <f>SUMIFS('Ingreso - Egreso'!$I$3:$I$1048576,'Ingreso - Egreso'!$D$3:$D$1048576,"&gt;="&amp;Marzo!$Z$9,'Ingreso - Egreso'!$D$3:$D$1048576,"&lt;="&amp;Marzo!$Z$9,'Ingreso - Egreso'!$J$3:$J$1048576,Marzo!E31)</f>
        <v>0</v>
      </c>
      <c r="AE31" s="69">
        <f>SUMIFS('Ingreso - Egreso'!$I$3:$I$1048576,'Ingreso - Egreso'!$D$3:$D$1048576,"&gt;="&amp;Marzo!$AA$9,'Ingreso - Egreso'!$D$3:$D$1048576,"&lt;="&amp;Marzo!$AA$9,'Ingreso - Egreso'!$J$3:$J$1048576,Marzo!E31)</f>
        <v>0</v>
      </c>
      <c r="AF31" s="69">
        <f>SUMIFS('Ingreso - Egreso'!$I$3:$I$1048576,'Ingreso - Egreso'!$D$3:$D$1048576,"&gt;="&amp;Marzo!$AB$9,'Ingreso - Egreso'!$D$3:$D$1048576,"&lt;="&amp;Marzo!$AB$9,'Ingreso - Egreso'!$J$3:$J$1048576,Marzo!E31)</f>
        <v>0</v>
      </c>
      <c r="AG31" s="70">
        <f t="shared" si="11"/>
        <v>0</v>
      </c>
      <c r="AH31" s="61">
        <f t="shared" si="12"/>
        <v>0</v>
      </c>
    </row>
    <row r="32" spans="1:36" s="16" customFormat="1" outlineLevel="1" x14ac:dyDescent="0.25">
      <c r="A32" s="17" t="s">
        <v>148</v>
      </c>
      <c r="B32" s="69">
        <f>SUMIFS('Ingreso - Egreso'!$I$3:$I$1048576,'Ingreso - Egreso'!$D$3:$D$1048576,"&gt;="&amp;Marzo!$B$9,'Ingreso - Egreso'!$D$3:$D$1048576,"&lt;="&amp;Marzo!$B$9,'Ingreso - Egreso'!$J$3:$J$1048576,Marzo!A32)</f>
        <v>0</v>
      </c>
      <c r="C32" s="69">
        <f>SUMIFS('Ingreso - Egreso'!$I$3:$I$1048576,'Ingreso - Egreso'!$D$3:$D$1048576,"&gt;="&amp;Marzo!$C$9,'Ingreso - Egreso'!$D$3:$D$1048576,"&lt;="&amp;Marzo!$C$9,'Ingreso - Egreso'!$J$3:$J$1048576,Marzo!A32)</f>
        <v>0</v>
      </c>
      <c r="D32" s="69">
        <f>SUMIFS('Ingreso - Egreso'!$I$3:$I$1048576,'Ingreso - Egreso'!$D$3:$D$1048576,"&gt;="&amp;Marzo!$D$9,'Ingreso - Egreso'!$D$3:$D$1048576,"&lt;="&amp;Marzo!$D$9,'Ingreso - Egreso'!$J$3:$J$1048576,Marzo!A32)</f>
        <v>0</v>
      </c>
      <c r="E32" s="69">
        <f>SUMIFS('Ingreso - Egreso'!$I$3:$I$1048576,'Ingreso - Egreso'!$D$3:$D$1048576,"&gt;="&amp;Marzo!$E$9,'Ingreso - Egreso'!$D$3:$D$1048576,"&lt;="&amp;Marzo!$E$9,'Ingreso - Egreso'!$J$3:$J$1048576,Marzo!A32)</f>
        <v>0</v>
      </c>
      <c r="F32" s="69">
        <f>SUMIFS('Ingreso - Egreso'!$I$3:$I$1048576,'Ingreso - Egreso'!$D$3:$D$1048576,"&gt;="&amp;Marzo!$F$9,'Ingreso - Egreso'!$D$3:$D$1048576,"&lt;="&amp;Marzo!$F$9,'Ingreso - Egreso'!$J$3:$J$1048576,Marzo!A32)</f>
        <v>110816.08</v>
      </c>
      <c r="G32" s="69">
        <f>SUMIFS('Ingreso - Egreso'!$I$3:$I$1048576,'Ingreso - Egreso'!$D$3:$D$1048576,"&gt;="&amp;Marzo!$G$9,'Ingreso - Egreso'!$D$3:$D$1048576,"&lt;="&amp;Marzo!$G$9,'Ingreso - Egreso'!$J$3:$J$1048576,Marzo!A32)</f>
        <v>0</v>
      </c>
      <c r="H32" s="69">
        <f>SUMIFS('Ingreso - Egreso'!$I$3:$I$1048576,'Ingreso - Egreso'!$D$3:$D$1048576,"&gt;="&amp;Marzo!$H$9,'Ingreso - Egreso'!$D$3:$D$1048576,"&lt;="&amp;Marzo!$H$9,'Ingreso - Egreso'!$J$3:$J$1048576,Marzo!A32)</f>
        <v>0</v>
      </c>
      <c r="I32" s="69">
        <f>SUMIFS('Ingreso - Egreso'!$I$3:$I$1048576,'Ingreso - Egreso'!$D$3:$D$1048576,"&gt;="&amp;Marzo!$I$9,'Ingreso - Egreso'!$D$3:$D$1048576,"&lt;="&amp;Marzo!$I$9,'Ingreso - Egreso'!$J$3:$J$1048576,Marzo!A32)</f>
        <v>0</v>
      </c>
      <c r="J32" s="69">
        <f>SUMIFS('Ingreso - Egreso'!$I$3:$I$1048576,'Ingreso - Egreso'!$D$3:$D$1048576,"&gt;="&amp;Marzo!$J$9,'Ingreso - Egreso'!$D$3:$D$1048576,"&lt;="&amp;Marzo!$J$9,'Ingreso - Egreso'!$J$3:$J$1048576,Marzo!A32)</f>
        <v>0</v>
      </c>
      <c r="K32" s="69">
        <f>SUMIFS('Ingreso - Egreso'!$I$3:$I$1048576,'Ingreso - Egreso'!$D$3:$D$1048576,"&gt;="&amp;Marzo!$K$9,'Ingreso - Egreso'!$D$3:$D$1048576,"&lt;="&amp;Marzo!$K$9,'Ingreso - Egreso'!$J$3:$J$1048576,Marzo!A32)</f>
        <v>0</v>
      </c>
      <c r="L32" s="69">
        <f>SUMIFS('Ingreso - Egreso'!$I$3:$I$1048576,'Ingreso - Egreso'!$D$3:$D$1048576,"&gt;="&amp;Marzo!$L$9,'Ingreso - Egreso'!$D$3:$D$1048576,"&lt;="&amp;Marzo!$L$9,'Ingreso - Egreso'!$J$3:$J$1048576,Marzo!A32)</f>
        <v>0</v>
      </c>
      <c r="M32" s="69">
        <f>SUMIFS('Ingreso - Egreso'!$I$3:$I$1048576,'Ingreso - Egreso'!$D$3:$D$1048576,"&gt;="&amp;Marzo!$M$9,'Ingreso - Egreso'!$D$3:$D$1048576,"&lt;="&amp;Marzo!$M$9,'Ingreso - Egreso'!$J$3:$J$1048576,Marzo!A32)</f>
        <v>0</v>
      </c>
      <c r="N32" s="69">
        <f>SUMIFS('Ingreso - Egreso'!$I$3:$I$1048576,'Ingreso - Egreso'!$D$3:$D$1048576,"&gt;="&amp;Marzo!$N$9,'Ingreso - Egreso'!$D$3:$D$1048576,"&lt;="&amp;Marzo!$N$9,'Ingreso - Egreso'!$J$3:$J$1048576,Marzo!A32)</f>
        <v>0</v>
      </c>
      <c r="O32" s="69">
        <f>SUMIFS('Ingreso - Egreso'!$I$3:$I$1048576,'Ingreso - Egreso'!$D$3:$D$1048576,"&gt;="&amp;Marzo!$O$9,'Ingreso - Egreso'!$D$3:$D$1048576,"&lt;="&amp;Marzo!$O$9,'Ingreso - Egreso'!$J$3:$J$1048576,Marzo!A32)</f>
        <v>0</v>
      </c>
      <c r="P32" s="69">
        <f>SUMIFS('Ingreso - Egreso'!$I$3:$I$1048576,'Ingreso - Egreso'!$D$3:$D$1048576,"&gt;="&amp;Marzo!$P$9,'Ingreso - Egreso'!$D$3:$D$1048576,"&lt;="&amp;Marzo!$P$9,'Ingreso - Egreso'!$J$3:$J$1048576,Marzo!A32)</f>
        <v>0</v>
      </c>
      <c r="Q32" s="69">
        <f>SUMIFS('Ingreso - Egreso'!$I$3:$I$1048576,'Ingreso - Egreso'!$D$3:$D$1048576,"&gt;="&amp;Marzo!$Q$9,'Ingreso - Egreso'!$D$3:$D$1048576,"&lt;="&amp;Marzo!$Q$9,'Ingreso - Egreso'!$J$3:$J$1048576,Marzo!A32)</f>
        <v>0</v>
      </c>
      <c r="R32" s="69">
        <f>SUMIFS('Ingreso - Egreso'!$I$3:$I$1048576,'Ingreso - Egreso'!$D$3:$D$1048576,"&gt;="&amp;Marzo!$R$9,'Ingreso - Egreso'!$D$3:$D$1048576,"&lt;="&amp;Marzo!$R$9,'Ingreso - Egreso'!$J$3:$J$1048576,Marzo!A32)</f>
        <v>0</v>
      </c>
      <c r="S32" s="69">
        <f>SUMIFS('Ingreso - Egreso'!$I$3:$I$1048576,'Ingreso - Egreso'!$D$3:$D$1048576,"&gt;="&amp;Marzo!$S$9,'Ingreso - Egreso'!$D$3:$D$1048576,"&lt;="&amp;Marzo!$S$9,'Ingreso - Egreso'!$J$3:$J$1048576,Marzo!A32)</f>
        <v>0</v>
      </c>
      <c r="T32" s="69">
        <f>SUMIFS('Ingreso - Egreso'!$I$3:$I$1048576,'Ingreso - Egreso'!$D$3:$D$1048576,"&gt;="&amp;Marzo!$T$9,'Ingreso - Egreso'!$D$3:$D$1048576,"&lt;="&amp;Marzo!$T$9,'Ingreso - Egreso'!$J$3:$J$1048576,Marzo!A32)</f>
        <v>0</v>
      </c>
      <c r="U32" s="69">
        <f>SUMIFS('Ingreso - Egreso'!$I$3:$I$1048576,'Ingreso - Egreso'!$D$3:$D$1048576,"&gt;="&amp;Marzo!$U$9,'Ingreso - Egreso'!$D$3:$D$1048576,"&lt;="&amp;Marzo!$U$9,'Ingreso - Egreso'!$J$3:$J$1048576,Marzo!A32)</f>
        <v>0</v>
      </c>
      <c r="V32" s="69">
        <f>SUMIFS('Ingreso - Egreso'!$I$3:$I$1048576,'Ingreso - Egreso'!$D$3:$D$1048576,"&gt;="&amp;Marzo!$V$9,'Ingreso - Egreso'!$D$3:$D$1048576,"&lt;="&amp;Marzo!$V$9,'Ingreso - Egreso'!$J$3:$J$1048576,Marzo!A32)</f>
        <v>0</v>
      </c>
      <c r="W32" s="69">
        <f>SUMIFS('Ingreso - Egreso'!$I$3:$I$1048576,'Ingreso - Egreso'!$D$3:$D$1048576,"&gt;="&amp;Marzo!$W$9,'Ingreso - Egreso'!$D$3:$D$1048576,"&lt;="&amp;Marzo!$W$9,'Ingreso - Egreso'!$J$3:$J$1048576,Marzo!A32)</f>
        <v>0</v>
      </c>
      <c r="X32" s="69">
        <f>SUMIFS('Ingreso - Egreso'!$I$3:$I$1048576,'Ingreso - Egreso'!$D$3:$D$1048576,"&gt;="&amp;Marzo!$X$9,'Ingreso - Egreso'!$D$3:$D$1048576,"&lt;="&amp;Marzo!$X$9,'Ingreso - Egreso'!$J$3:$J$1048576,Marzo!A32)</f>
        <v>0</v>
      </c>
      <c r="Y32" s="69">
        <f>SUMIFS('Ingreso - Egreso'!$I$3:$I$1048576,'Ingreso - Egreso'!$D$3:$D$1048576,"&gt;="&amp;Marzo!$Y$9,'Ingreso - Egreso'!$D$3:$D$1048576,"&lt;="&amp;Marzo!$Y$9,'Ingreso - Egreso'!$J$3:$J$1048576,Marzo!A32)</f>
        <v>0</v>
      </c>
      <c r="Z32" s="69">
        <f>SUMIFS('Ingreso - Egreso'!$I$3:$I$1048576,'Ingreso - Egreso'!$D$3:$D$1048576,"&gt;="&amp;Marzo!$Z$9,'Ingreso - Egreso'!$D$3:$D$1048576,"&lt;="&amp;Marzo!$Z$9,'Ingreso - Egreso'!$J$3:$J$1048576,Marzo!A32)</f>
        <v>0</v>
      </c>
      <c r="AA32" s="69">
        <f>SUMIFS('Ingreso - Egreso'!$I$3:$I$1048576,'Ingreso - Egreso'!$D$3:$D$1048576,"&gt;="&amp;Marzo!$AA$9,'Ingreso - Egreso'!$D$3:$D$1048576,"&lt;="&amp;Marzo!$AA$9,'Ingreso - Egreso'!$J$3:$J$1048576,Marzo!A32)</f>
        <v>0</v>
      </c>
      <c r="AB32" s="69">
        <f>SUMIFS('Ingreso - Egreso'!$I$3:$I$1048576,'Ingreso - Egreso'!$D$3:$D$1048576,"&gt;="&amp;Marzo!$AB$9,'Ingreso - Egreso'!$D$3:$D$1048576,"&lt;="&amp;Marzo!$AB$9,'Ingreso - Egreso'!$J$3:$J$1048576,Marzo!A32)</f>
        <v>0</v>
      </c>
      <c r="AC32" s="69">
        <f>SUMIFS('Ingreso - Egreso'!$I$3:$I$1048576,'Ingreso - Egreso'!$D$3:$D$1048576,"&gt;="&amp;Marzo!$AC$9,'Ingreso - Egreso'!$D$3:$D$1048576,"&lt;="&amp;Marzo!$AC$9,'Ingreso - Egreso'!$J$3:$J$1048576,Marzo!A32)</f>
        <v>0</v>
      </c>
      <c r="AD32" s="69">
        <f>SUMIFS('Ingreso - Egreso'!$I$3:$I$1048576,'Ingreso - Egreso'!$D$3:$D$1048576,"&gt;="&amp;Marzo!$Z$9,'Ingreso - Egreso'!$D$3:$D$1048576,"&lt;="&amp;Marzo!$Z$9,'Ingreso - Egreso'!$J$3:$J$1048576,Marzo!E32)</f>
        <v>0</v>
      </c>
      <c r="AE32" s="69">
        <f>SUMIFS('Ingreso - Egreso'!$I$3:$I$1048576,'Ingreso - Egreso'!$D$3:$D$1048576,"&gt;="&amp;Marzo!$AA$9,'Ingreso - Egreso'!$D$3:$D$1048576,"&lt;="&amp;Marzo!$AA$9,'Ingreso - Egreso'!$J$3:$J$1048576,Marzo!E32)</f>
        <v>0</v>
      </c>
      <c r="AF32" s="69">
        <f>SUMIFS('Ingreso - Egreso'!$I$3:$I$1048576,'Ingreso - Egreso'!$D$3:$D$1048576,"&gt;="&amp;Marzo!$AB$9,'Ingreso - Egreso'!$D$3:$D$1048576,"&lt;="&amp;Marzo!$AB$9,'Ingreso - Egreso'!$J$3:$J$1048576,Marzo!E32)</f>
        <v>0</v>
      </c>
      <c r="AG32" s="70">
        <f t="shared" si="11"/>
        <v>110816.08</v>
      </c>
      <c r="AH32" s="61">
        <f t="shared" si="12"/>
        <v>6.3635700851965293E-2</v>
      </c>
    </row>
    <row r="33" spans="1:38" s="16" customFormat="1" outlineLevel="1" x14ac:dyDescent="0.25">
      <c r="A33" s="17" t="s">
        <v>397</v>
      </c>
      <c r="B33" s="69">
        <f>SUMIFS('Ingreso - Egreso'!$I$3:$I$1048576,'Ingreso - Egreso'!$D$3:$D$1048576,"&gt;="&amp;Marzo!$B$9,'Ingreso - Egreso'!$D$3:$D$1048576,"&lt;="&amp;Marzo!$B$9,'Ingreso - Egreso'!$J$3:$J$1048576,Marzo!A33)</f>
        <v>0</v>
      </c>
      <c r="C33" s="69">
        <f>SUMIFS('Ingreso - Egreso'!$I$3:$I$1048576,'Ingreso - Egreso'!$D$3:$D$1048576,"&gt;="&amp;Marzo!$C$9,'Ingreso - Egreso'!$D$3:$D$1048576,"&lt;="&amp;Marzo!$C$9,'Ingreso - Egreso'!$J$3:$J$1048576,Marzo!A33)</f>
        <v>0</v>
      </c>
      <c r="D33" s="69">
        <f>SUMIFS('Ingreso - Egreso'!$I$3:$I$1048576,'Ingreso - Egreso'!$D$3:$D$1048576,"&gt;="&amp;Marzo!$D$9,'Ingreso - Egreso'!$D$3:$D$1048576,"&lt;="&amp;Marzo!$D$9,'Ingreso - Egreso'!$J$3:$J$1048576,Marzo!A33)</f>
        <v>0</v>
      </c>
      <c r="E33" s="69">
        <f>SUMIFS('Ingreso - Egreso'!$I$3:$I$1048576,'Ingreso - Egreso'!$D$3:$D$1048576,"&gt;="&amp;Marzo!$E$9,'Ingreso - Egreso'!$D$3:$D$1048576,"&lt;="&amp;Marzo!$E$9,'Ingreso - Egreso'!$J$3:$J$1048576,Marzo!A33)</f>
        <v>0</v>
      </c>
      <c r="F33" s="69">
        <f>SUMIFS('Ingreso - Egreso'!$I$3:$I$1048576,'Ingreso - Egreso'!$D$3:$D$1048576,"&gt;="&amp;Marzo!$F$9,'Ingreso - Egreso'!$D$3:$D$1048576,"&lt;="&amp;Marzo!$F$9,'Ingreso - Egreso'!$J$3:$J$1048576,Marzo!A33)</f>
        <v>0</v>
      </c>
      <c r="G33" s="69">
        <f>SUMIFS('Ingreso - Egreso'!$I$3:$I$1048576,'Ingreso - Egreso'!$D$3:$D$1048576,"&gt;="&amp;Marzo!$G$9,'Ingreso - Egreso'!$D$3:$D$1048576,"&lt;="&amp;Marzo!$G$9,'Ingreso - Egreso'!$J$3:$J$1048576,Marzo!A33)</f>
        <v>0</v>
      </c>
      <c r="H33" s="69">
        <f>SUMIFS('Ingreso - Egreso'!$I$3:$I$1048576,'Ingreso - Egreso'!$D$3:$D$1048576,"&gt;="&amp;Marzo!$H$9,'Ingreso - Egreso'!$D$3:$D$1048576,"&lt;="&amp;Marzo!$H$9,'Ingreso - Egreso'!$J$3:$J$1048576,Marzo!A33)</f>
        <v>137301.78</v>
      </c>
      <c r="I33" s="69">
        <f>SUMIFS('Ingreso - Egreso'!$I$3:$I$1048576,'Ingreso - Egreso'!$D$3:$D$1048576,"&gt;="&amp;Marzo!$I$9,'Ingreso - Egreso'!$D$3:$D$1048576,"&lt;="&amp;Marzo!$I$9,'Ingreso - Egreso'!$J$3:$J$1048576,Marzo!A33)</f>
        <v>0</v>
      </c>
      <c r="J33" s="69">
        <f>SUMIFS('Ingreso - Egreso'!$I$3:$I$1048576,'Ingreso - Egreso'!$D$3:$D$1048576,"&gt;="&amp;Marzo!$J$9,'Ingreso - Egreso'!$D$3:$D$1048576,"&lt;="&amp;Marzo!$J$9,'Ingreso - Egreso'!$J$3:$J$1048576,Marzo!A33)</f>
        <v>0</v>
      </c>
      <c r="K33" s="69">
        <f>SUMIFS('Ingreso - Egreso'!$I$3:$I$1048576,'Ingreso - Egreso'!$D$3:$D$1048576,"&gt;="&amp;Marzo!$K$9,'Ingreso - Egreso'!$D$3:$D$1048576,"&lt;="&amp;Marzo!$K$9,'Ingreso - Egreso'!$J$3:$J$1048576,Marzo!A33)</f>
        <v>0</v>
      </c>
      <c r="L33" s="69">
        <f>SUMIFS('Ingreso - Egreso'!$I$3:$I$1048576,'Ingreso - Egreso'!$D$3:$D$1048576,"&gt;="&amp;Marzo!$L$9,'Ingreso - Egreso'!$D$3:$D$1048576,"&lt;="&amp;Marzo!$L$9,'Ingreso - Egreso'!$J$3:$J$1048576,Marzo!A33)</f>
        <v>0</v>
      </c>
      <c r="M33" s="69">
        <f>SUMIFS('Ingreso - Egreso'!$I$3:$I$1048576,'Ingreso - Egreso'!$D$3:$D$1048576,"&gt;="&amp;Marzo!$M$9,'Ingreso - Egreso'!$D$3:$D$1048576,"&lt;="&amp;Marzo!$M$9,'Ingreso - Egreso'!$J$3:$J$1048576,Marzo!A33)</f>
        <v>0</v>
      </c>
      <c r="N33" s="69">
        <f>SUMIFS('Ingreso - Egreso'!$I$3:$I$1048576,'Ingreso - Egreso'!$D$3:$D$1048576,"&gt;="&amp;Marzo!$N$9,'Ingreso - Egreso'!$D$3:$D$1048576,"&lt;="&amp;Marzo!$N$9,'Ingreso - Egreso'!$J$3:$J$1048576,Marzo!A33)</f>
        <v>0</v>
      </c>
      <c r="O33" s="69">
        <f>SUMIFS('Ingreso - Egreso'!$I$3:$I$1048576,'Ingreso - Egreso'!$D$3:$D$1048576,"&gt;="&amp;Marzo!$O$9,'Ingreso - Egreso'!$D$3:$D$1048576,"&lt;="&amp;Marzo!$O$9,'Ingreso - Egreso'!$J$3:$J$1048576,Marzo!A33)</f>
        <v>0</v>
      </c>
      <c r="P33" s="69">
        <f>SUMIFS('Ingreso - Egreso'!$I$3:$I$1048576,'Ingreso - Egreso'!$D$3:$D$1048576,"&gt;="&amp;Marzo!$P$9,'Ingreso - Egreso'!$D$3:$D$1048576,"&lt;="&amp;Marzo!$P$9,'Ingreso - Egreso'!$J$3:$J$1048576,Marzo!A33)</f>
        <v>0</v>
      </c>
      <c r="Q33" s="69">
        <f>SUMIFS('Ingreso - Egreso'!$I$3:$I$1048576,'Ingreso - Egreso'!$D$3:$D$1048576,"&gt;="&amp;Marzo!$Q$9,'Ingreso - Egreso'!$D$3:$D$1048576,"&lt;="&amp;Marzo!$Q$9,'Ingreso - Egreso'!$J$3:$J$1048576,Marzo!A33)</f>
        <v>0</v>
      </c>
      <c r="R33" s="69">
        <f>SUMIFS('Ingreso - Egreso'!$I$3:$I$1048576,'Ingreso - Egreso'!$D$3:$D$1048576,"&gt;="&amp;Marzo!$R$9,'Ingreso - Egreso'!$D$3:$D$1048576,"&lt;="&amp;Marzo!$R$9,'Ingreso - Egreso'!$J$3:$J$1048576,Marzo!A33)</f>
        <v>0</v>
      </c>
      <c r="S33" s="69">
        <f>SUMIFS('Ingreso - Egreso'!$I$3:$I$1048576,'Ingreso - Egreso'!$D$3:$D$1048576,"&gt;="&amp;Marzo!$S$9,'Ingreso - Egreso'!$D$3:$D$1048576,"&lt;="&amp;Marzo!$S$9,'Ingreso - Egreso'!$J$3:$J$1048576,Marzo!A33)</f>
        <v>0</v>
      </c>
      <c r="T33" s="69">
        <f>SUMIFS('Ingreso - Egreso'!$I$3:$I$1048576,'Ingreso - Egreso'!$D$3:$D$1048576,"&gt;="&amp;Marzo!$T$9,'Ingreso - Egreso'!$D$3:$D$1048576,"&lt;="&amp;Marzo!$T$9,'Ingreso - Egreso'!$J$3:$J$1048576,Marzo!A33)</f>
        <v>0</v>
      </c>
      <c r="U33" s="69">
        <f>SUMIFS('Ingreso - Egreso'!$I$3:$I$1048576,'Ingreso - Egreso'!$D$3:$D$1048576,"&gt;="&amp;Marzo!$U$9,'Ingreso - Egreso'!$D$3:$D$1048576,"&lt;="&amp;Marzo!$U$9,'Ingreso - Egreso'!$J$3:$J$1048576,Marzo!A33)</f>
        <v>0</v>
      </c>
      <c r="V33" s="69">
        <f>SUMIFS('Ingreso - Egreso'!$I$3:$I$1048576,'Ingreso - Egreso'!$D$3:$D$1048576,"&gt;="&amp;Marzo!$V$9,'Ingreso - Egreso'!$D$3:$D$1048576,"&lt;="&amp;Marzo!$V$9,'Ingreso - Egreso'!$J$3:$J$1048576,Marzo!A33)</f>
        <v>0</v>
      </c>
      <c r="W33" s="69">
        <f>SUMIFS('Ingreso - Egreso'!$I$3:$I$1048576,'Ingreso - Egreso'!$D$3:$D$1048576,"&gt;="&amp;Marzo!$W$9,'Ingreso - Egreso'!$D$3:$D$1048576,"&lt;="&amp;Marzo!$W$9,'Ingreso - Egreso'!$J$3:$J$1048576,Marzo!A33)</f>
        <v>0</v>
      </c>
      <c r="X33" s="69">
        <f>SUMIFS('Ingreso - Egreso'!$I$3:$I$1048576,'Ingreso - Egreso'!$D$3:$D$1048576,"&gt;="&amp;Marzo!$X$9,'Ingreso - Egreso'!$D$3:$D$1048576,"&lt;="&amp;Marzo!$X$9,'Ingreso - Egreso'!$J$3:$J$1048576,Marzo!A33)</f>
        <v>0</v>
      </c>
      <c r="Y33" s="69">
        <f>SUMIFS('Ingreso - Egreso'!$I$3:$I$1048576,'Ingreso - Egreso'!$D$3:$D$1048576,"&gt;="&amp;Marzo!$Y$9,'Ingreso - Egreso'!$D$3:$D$1048576,"&lt;="&amp;Marzo!$Y$9,'Ingreso - Egreso'!$J$3:$J$1048576,Marzo!A33)</f>
        <v>0</v>
      </c>
      <c r="Z33" s="69">
        <f>SUMIFS('Ingreso - Egreso'!$I$3:$I$1048576,'Ingreso - Egreso'!$D$3:$D$1048576,"&gt;="&amp;Marzo!$Z$9,'Ingreso - Egreso'!$D$3:$D$1048576,"&lt;="&amp;Marzo!$Z$9,'Ingreso - Egreso'!$J$3:$J$1048576,Marzo!A33)</f>
        <v>0</v>
      </c>
      <c r="AA33" s="69">
        <f>SUMIFS('Ingreso - Egreso'!$I$3:$I$1048576,'Ingreso - Egreso'!$D$3:$D$1048576,"&gt;="&amp;Marzo!$AA$9,'Ingreso - Egreso'!$D$3:$D$1048576,"&lt;="&amp;Marzo!$AA$9,'Ingreso - Egreso'!$J$3:$J$1048576,Marzo!A33)</f>
        <v>0</v>
      </c>
      <c r="AB33" s="69">
        <f>SUMIFS('Ingreso - Egreso'!$I$3:$I$1048576,'Ingreso - Egreso'!$D$3:$D$1048576,"&gt;="&amp;Marzo!$AB$9,'Ingreso - Egreso'!$D$3:$D$1048576,"&lt;="&amp;Marzo!$AB$9,'Ingreso - Egreso'!$J$3:$J$1048576,Marzo!A33)</f>
        <v>0</v>
      </c>
      <c r="AC33" s="69">
        <f>SUMIFS('Ingreso - Egreso'!$I$3:$I$1048576,'Ingreso - Egreso'!$D$3:$D$1048576,"&gt;="&amp;Marzo!$AC$9,'Ingreso - Egreso'!$D$3:$D$1048576,"&lt;="&amp;Marzo!$AC$9,'Ingreso - Egreso'!$J$3:$J$1048576,Marzo!A33)</f>
        <v>0</v>
      </c>
      <c r="AD33" s="69">
        <f>SUMIFS('Ingreso - Egreso'!$I$3:$I$1048576,'Ingreso - Egreso'!$D$3:$D$1048576,"&gt;="&amp;Marzo!$Z$9,'Ingreso - Egreso'!$D$3:$D$1048576,"&lt;="&amp;Marzo!$Z$9,'Ingreso - Egreso'!$J$3:$J$1048576,Marzo!E33)</f>
        <v>0</v>
      </c>
      <c r="AE33" s="69">
        <f>SUMIFS('Ingreso - Egreso'!$I$3:$I$1048576,'Ingreso - Egreso'!$D$3:$D$1048576,"&gt;="&amp;Marzo!$AA$9,'Ingreso - Egreso'!$D$3:$D$1048576,"&lt;="&amp;Marzo!$AA$9,'Ingreso - Egreso'!$J$3:$J$1048576,Marzo!E33)</f>
        <v>0</v>
      </c>
      <c r="AF33" s="69">
        <f>SUMIFS('Ingreso - Egreso'!$I$3:$I$1048576,'Ingreso - Egreso'!$D$3:$D$1048576,"&gt;="&amp;Marzo!$AB$9,'Ingreso - Egreso'!$D$3:$D$1048576,"&lt;="&amp;Marzo!$AB$9,'Ingreso - Egreso'!$J$3:$J$1048576,Marzo!E33)</f>
        <v>0</v>
      </c>
      <c r="AG33" s="70">
        <f t="shared" si="11"/>
        <v>137301.78</v>
      </c>
      <c r="AH33" s="61">
        <f t="shared" si="12"/>
        <v>7.8845010566357787E-2</v>
      </c>
    </row>
    <row r="34" spans="1:38" s="16" customFormat="1" outlineLevel="1" x14ac:dyDescent="0.25">
      <c r="A34" s="17" t="s">
        <v>157</v>
      </c>
      <c r="B34" s="69">
        <f>SUMIFS('Ingreso - Egreso'!$I$3:$I$1048576,'Ingreso - Egreso'!$D$3:$D$1048576,"&gt;="&amp;Marzo!$B$9,'Ingreso - Egreso'!$D$3:$D$1048576,"&lt;="&amp;Marzo!$B$9,'Ingreso - Egreso'!$J$3:$J$1048576,Marzo!A34)</f>
        <v>0</v>
      </c>
      <c r="C34" s="69">
        <f>SUMIFS('Ingreso - Egreso'!$I$3:$I$1048576,'Ingreso - Egreso'!$D$3:$D$1048576,"&gt;="&amp;Marzo!$C$9,'Ingreso - Egreso'!$D$3:$D$1048576,"&lt;="&amp;Marzo!$C$9,'Ingreso - Egreso'!$J$3:$J$1048576,Marzo!A34)</f>
        <v>0</v>
      </c>
      <c r="D34" s="69">
        <f>SUMIFS('Ingreso - Egreso'!$I$3:$I$1048576,'Ingreso - Egreso'!$D$3:$D$1048576,"&gt;="&amp;Marzo!$D$9,'Ingreso - Egreso'!$D$3:$D$1048576,"&lt;="&amp;Marzo!$D$9,'Ingreso - Egreso'!$J$3:$J$1048576,Marzo!A34)</f>
        <v>0</v>
      </c>
      <c r="E34" s="69">
        <f>SUMIFS('Ingreso - Egreso'!$I$3:$I$1048576,'Ingreso - Egreso'!$D$3:$D$1048576,"&gt;="&amp;Marzo!$E$9,'Ingreso - Egreso'!$D$3:$D$1048576,"&lt;="&amp;Marzo!$E$9,'Ingreso - Egreso'!$J$3:$J$1048576,Marzo!A34)</f>
        <v>0</v>
      </c>
      <c r="F34" s="69">
        <f>SUMIFS('Ingreso - Egreso'!$I$3:$I$1048576,'Ingreso - Egreso'!$D$3:$D$1048576,"&gt;="&amp;Marzo!$F$9,'Ingreso - Egreso'!$D$3:$D$1048576,"&lt;="&amp;Marzo!$F$9,'Ingreso - Egreso'!$J$3:$J$1048576,Marzo!A34)</f>
        <v>0</v>
      </c>
      <c r="G34" s="69">
        <f>SUMIFS('Ingreso - Egreso'!$I$3:$I$1048576,'Ingreso - Egreso'!$D$3:$D$1048576,"&gt;="&amp;Marzo!$G$9,'Ingreso - Egreso'!$D$3:$D$1048576,"&lt;="&amp;Marzo!$G$9,'Ingreso - Egreso'!$J$3:$J$1048576,Marzo!A34)</f>
        <v>48120.69</v>
      </c>
      <c r="H34" s="69">
        <f>SUMIFS('Ingreso - Egreso'!$I$3:$I$1048576,'Ingreso - Egreso'!$D$3:$D$1048576,"&gt;="&amp;Marzo!$H$9,'Ingreso - Egreso'!$D$3:$D$1048576,"&lt;="&amp;Marzo!$H$9,'Ingreso - Egreso'!$J$3:$J$1048576,Marzo!A34)</f>
        <v>0</v>
      </c>
      <c r="I34" s="69">
        <f>SUMIFS('Ingreso - Egreso'!$I$3:$I$1048576,'Ingreso - Egreso'!$D$3:$D$1048576,"&gt;="&amp;Marzo!$I$9,'Ingreso - Egreso'!$D$3:$D$1048576,"&lt;="&amp;Marzo!$I$9,'Ingreso - Egreso'!$J$3:$J$1048576,Marzo!A34)</f>
        <v>0</v>
      </c>
      <c r="J34" s="69">
        <f>SUMIFS('Ingreso - Egreso'!$I$3:$I$1048576,'Ingreso - Egreso'!$D$3:$D$1048576,"&gt;="&amp;Marzo!$J$9,'Ingreso - Egreso'!$D$3:$D$1048576,"&lt;="&amp;Marzo!$J$9,'Ingreso - Egreso'!$J$3:$J$1048576,Marzo!A34)</f>
        <v>0</v>
      </c>
      <c r="K34" s="69">
        <f>SUMIFS('Ingreso - Egreso'!$I$3:$I$1048576,'Ingreso - Egreso'!$D$3:$D$1048576,"&gt;="&amp;Marzo!$K$9,'Ingreso - Egreso'!$D$3:$D$1048576,"&lt;="&amp;Marzo!$K$9,'Ingreso - Egreso'!$J$3:$J$1048576,Marzo!A34)</f>
        <v>0</v>
      </c>
      <c r="L34" s="69">
        <f>SUMIFS('Ingreso - Egreso'!$I$3:$I$1048576,'Ingreso - Egreso'!$D$3:$D$1048576,"&gt;="&amp;Marzo!$L$9,'Ingreso - Egreso'!$D$3:$D$1048576,"&lt;="&amp;Marzo!$L$9,'Ingreso - Egreso'!$J$3:$J$1048576,Marzo!A34)</f>
        <v>0</v>
      </c>
      <c r="M34" s="69">
        <f>SUMIFS('Ingreso - Egreso'!$I$3:$I$1048576,'Ingreso - Egreso'!$D$3:$D$1048576,"&gt;="&amp;Marzo!$M$9,'Ingreso - Egreso'!$D$3:$D$1048576,"&lt;="&amp;Marzo!$M$9,'Ingreso - Egreso'!$J$3:$J$1048576,Marzo!A34)</f>
        <v>0</v>
      </c>
      <c r="N34" s="69">
        <f>SUMIFS('Ingreso - Egreso'!$I$3:$I$1048576,'Ingreso - Egreso'!$D$3:$D$1048576,"&gt;="&amp;Marzo!$N$9,'Ingreso - Egreso'!$D$3:$D$1048576,"&lt;="&amp;Marzo!$N$9,'Ingreso - Egreso'!$J$3:$J$1048576,Marzo!A34)</f>
        <v>0</v>
      </c>
      <c r="O34" s="69">
        <f>SUMIFS('Ingreso - Egreso'!$I$3:$I$1048576,'Ingreso - Egreso'!$D$3:$D$1048576,"&gt;="&amp;Marzo!$O$9,'Ingreso - Egreso'!$D$3:$D$1048576,"&lt;="&amp;Marzo!$O$9,'Ingreso - Egreso'!$J$3:$J$1048576,Marzo!A34)</f>
        <v>0</v>
      </c>
      <c r="P34" s="69">
        <f>SUMIFS('Ingreso - Egreso'!$I$3:$I$1048576,'Ingreso - Egreso'!$D$3:$D$1048576,"&gt;="&amp;Marzo!$P$9,'Ingreso - Egreso'!$D$3:$D$1048576,"&lt;="&amp;Marzo!$P$9,'Ingreso - Egreso'!$J$3:$J$1048576,Marzo!A34)</f>
        <v>0</v>
      </c>
      <c r="Q34" s="69">
        <f>SUMIFS('Ingreso - Egreso'!$I$3:$I$1048576,'Ingreso - Egreso'!$D$3:$D$1048576,"&gt;="&amp;Marzo!$Q$9,'Ingreso - Egreso'!$D$3:$D$1048576,"&lt;="&amp;Marzo!$Q$9,'Ingreso - Egreso'!$J$3:$J$1048576,Marzo!A34)</f>
        <v>0</v>
      </c>
      <c r="R34" s="69">
        <f>SUMIFS('Ingreso - Egreso'!$I$3:$I$1048576,'Ingreso - Egreso'!$D$3:$D$1048576,"&gt;="&amp;Marzo!$R$9,'Ingreso - Egreso'!$D$3:$D$1048576,"&lt;="&amp;Marzo!$R$9,'Ingreso - Egreso'!$J$3:$J$1048576,Marzo!A34)</f>
        <v>0</v>
      </c>
      <c r="S34" s="69">
        <f>SUMIFS('Ingreso - Egreso'!$I$3:$I$1048576,'Ingreso - Egreso'!$D$3:$D$1048576,"&gt;="&amp;Marzo!$S$9,'Ingreso - Egreso'!$D$3:$D$1048576,"&lt;="&amp;Marzo!$S$9,'Ingreso - Egreso'!$J$3:$J$1048576,Marzo!A34)</f>
        <v>0</v>
      </c>
      <c r="T34" s="69">
        <f>SUMIFS('Ingreso - Egreso'!$I$3:$I$1048576,'Ingreso - Egreso'!$D$3:$D$1048576,"&gt;="&amp;Marzo!$T$9,'Ingreso - Egreso'!$D$3:$D$1048576,"&lt;="&amp;Marzo!$T$9,'Ingreso - Egreso'!$J$3:$J$1048576,Marzo!A34)</f>
        <v>0</v>
      </c>
      <c r="U34" s="69">
        <f>SUMIFS('Ingreso - Egreso'!$I$3:$I$1048576,'Ingreso - Egreso'!$D$3:$D$1048576,"&gt;="&amp;Marzo!$U$9,'Ingreso - Egreso'!$D$3:$D$1048576,"&lt;="&amp;Marzo!$U$9,'Ingreso - Egreso'!$J$3:$J$1048576,Marzo!A34)</f>
        <v>0</v>
      </c>
      <c r="V34" s="69">
        <f>SUMIFS('Ingreso - Egreso'!$I$3:$I$1048576,'Ingreso - Egreso'!$D$3:$D$1048576,"&gt;="&amp;Marzo!$V$9,'Ingreso - Egreso'!$D$3:$D$1048576,"&lt;="&amp;Marzo!$V$9,'Ingreso - Egreso'!$J$3:$J$1048576,Marzo!A34)</f>
        <v>0</v>
      </c>
      <c r="W34" s="69">
        <f>SUMIFS('Ingreso - Egreso'!$I$3:$I$1048576,'Ingreso - Egreso'!$D$3:$D$1048576,"&gt;="&amp;Marzo!$W$9,'Ingreso - Egreso'!$D$3:$D$1048576,"&lt;="&amp;Marzo!$W$9,'Ingreso - Egreso'!$J$3:$J$1048576,Marzo!A34)</f>
        <v>0</v>
      </c>
      <c r="X34" s="69">
        <f>SUMIFS('Ingreso - Egreso'!$I$3:$I$1048576,'Ingreso - Egreso'!$D$3:$D$1048576,"&gt;="&amp;Marzo!$X$9,'Ingreso - Egreso'!$D$3:$D$1048576,"&lt;="&amp;Marzo!$X$9,'Ingreso - Egreso'!$J$3:$J$1048576,Marzo!A34)</f>
        <v>0</v>
      </c>
      <c r="Y34" s="69">
        <f>SUMIFS('Ingreso - Egreso'!$I$3:$I$1048576,'Ingreso - Egreso'!$D$3:$D$1048576,"&gt;="&amp;Marzo!$Y$9,'Ingreso - Egreso'!$D$3:$D$1048576,"&lt;="&amp;Marzo!$Y$9,'Ingreso - Egreso'!$J$3:$J$1048576,Marzo!A34)</f>
        <v>0</v>
      </c>
      <c r="Z34" s="69">
        <f>SUMIFS('Ingreso - Egreso'!$I$3:$I$1048576,'Ingreso - Egreso'!$D$3:$D$1048576,"&gt;="&amp;Marzo!$Z$9,'Ingreso - Egreso'!$D$3:$D$1048576,"&lt;="&amp;Marzo!$Z$9,'Ingreso - Egreso'!$J$3:$J$1048576,Marzo!A34)</f>
        <v>0</v>
      </c>
      <c r="AA34" s="69">
        <f>SUMIFS('Ingreso - Egreso'!$I$3:$I$1048576,'Ingreso - Egreso'!$D$3:$D$1048576,"&gt;="&amp;Marzo!$AA$9,'Ingreso - Egreso'!$D$3:$D$1048576,"&lt;="&amp;Marzo!$AA$9,'Ingreso - Egreso'!$J$3:$J$1048576,Marzo!A34)</f>
        <v>0</v>
      </c>
      <c r="AB34" s="69">
        <f>SUMIFS('Ingreso - Egreso'!$I$3:$I$1048576,'Ingreso - Egreso'!$D$3:$D$1048576,"&gt;="&amp;Marzo!$AB$9,'Ingreso - Egreso'!$D$3:$D$1048576,"&lt;="&amp;Marzo!$AB$9,'Ingreso - Egreso'!$J$3:$J$1048576,Marzo!A34)</f>
        <v>0</v>
      </c>
      <c r="AC34" s="69">
        <f>SUMIFS('Ingreso - Egreso'!$I$3:$I$1048576,'Ingreso - Egreso'!$D$3:$D$1048576,"&gt;="&amp;Marzo!$AC$9,'Ingreso - Egreso'!$D$3:$D$1048576,"&lt;="&amp;Marzo!$AC$9,'Ingreso - Egreso'!$J$3:$J$1048576,Marzo!A34)</f>
        <v>0</v>
      </c>
      <c r="AD34" s="69">
        <f>SUMIFS('Ingreso - Egreso'!$I$3:$I$1048576,'Ingreso - Egreso'!$D$3:$D$1048576,"&gt;="&amp;Marzo!$Z$9,'Ingreso - Egreso'!$D$3:$D$1048576,"&lt;="&amp;Marzo!$Z$9,'Ingreso - Egreso'!$J$3:$J$1048576,Marzo!E34)</f>
        <v>0</v>
      </c>
      <c r="AE34" s="69">
        <f>SUMIFS('Ingreso - Egreso'!$I$3:$I$1048576,'Ingreso - Egreso'!$D$3:$D$1048576,"&gt;="&amp;Marzo!$AA$9,'Ingreso - Egreso'!$D$3:$D$1048576,"&lt;="&amp;Marzo!$AA$9,'Ingreso - Egreso'!$J$3:$J$1048576,Marzo!E34)</f>
        <v>0</v>
      </c>
      <c r="AF34" s="69">
        <f>SUMIFS('Ingreso - Egreso'!$I$3:$I$1048576,'Ingreso - Egreso'!$D$3:$D$1048576,"&gt;="&amp;Marzo!$AB$9,'Ingreso - Egreso'!$D$3:$D$1048576,"&lt;="&amp;Marzo!$AB$9,'Ingreso - Egreso'!$J$3:$J$1048576,Marzo!E34)</f>
        <v>0</v>
      </c>
      <c r="AG34" s="70">
        <f t="shared" si="11"/>
        <v>48120.69</v>
      </c>
      <c r="AH34" s="61">
        <f t="shared" si="12"/>
        <v>2.7633118168682358E-2</v>
      </c>
    </row>
    <row r="35" spans="1:38" s="16" customFormat="1" outlineLevel="1" x14ac:dyDescent="0.25">
      <c r="A35" s="17" t="s">
        <v>156</v>
      </c>
      <c r="B35" s="69">
        <f>SUMIFS('Ingreso - Egreso'!$I$3:$I$1048576,'Ingreso - Egreso'!$D$3:$D$1048576,"&gt;="&amp;Marzo!$B$9,'Ingreso - Egreso'!$D$3:$D$1048576,"&lt;="&amp;Marzo!$B$9,'Ingreso - Egreso'!$J$3:$J$1048576,Marzo!A35)</f>
        <v>0</v>
      </c>
      <c r="C35" s="69">
        <f>SUMIFS('Ingreso - Egreso'!$I$3:$I$1048576,'Ingreso - Egreso'!$D$3:$D$1048576,"&gt;="&amp;Marzo!$C$9,'Ingreso - Egreso'!$D$3:$D$1048576,"&lt;="&amp;Marzo!$C$9,'Ingreso - Egreso'!$J$3:$J$1048576,Marzo!A35)</f>
        <v>0</v>
      </c>
      <c r="D35" s="69">
        <f>SUMIFS('Ingreso - Egreso'!$I$3:$I$1048576,'Ingreso - Egreso'!$D$3:$D$1048576,"&gt;="&amp;Marzo!$D$9,'Ingreso - Egreso'!$D$3:$D$1048576,"&lt;="&amp;Marzo!$D$9,'Ingreso - Egreso'!$J$3:$J$1048576,Marzo!A35)</f>
        <v>0</v>
      </c>
      <c r="E35" s="69">
        <f>SUMIFS('Ingreso - Egreso'!$I$3:$I$1048576,'Ingreso - Egreso'!$D$3:$D$1048576,"&gt;="&amp;Marzo!$E$9,'Ingreso - Egreso'!$D$3:$D$1048576,"&lt;="&amp;Marzo!$E$9,'Ingreso - Egreso'!$J$3:$J$1048576,Marzo!A35)</f>
        <v>0</v>
      </c>
      <c r="F35" s="69">
        <f>SUMIFS('Ingreso - Egreso'!$I$3:$I$1048576,'Ingreso - Egreso'!$D$3:$D$1048576,"&gt;="&amp;Marzo!$F$9,'Ingreso - Egreso'!$D$3:$D$1048576,"&lt;="&amp;Marzo!$F$9,'Ingreso - Egreso'!$J$3:$J$1048576,Marzo!A35)</f>
        <v>0</v>
      </c>
      <c r="G35" s="69">
        <f>SUMIFS('Ingreso - Egreso'!$I$3:$I$1048576,'Ingreso - Egreso'!$D$3:$D$1048576,"&gt;="&amp;Marzo!$G$9,'Ingreso - Egreso'!$D$3:$D$1048576,"&lt;="&amp;Marzo!$G$9,'Ingreso - Egreso'!$J$3:$J$1048576,Marzo!A35)</f>
        <v>0</v>
      </c>
      <c r="H35" s="69">
        <f>SUMIFS('Ingreso - Egreso'!$I$3:$I$1048576,'Ingreso - Egreso'!$D$3:$D$1048576,"&gt;="&amp;Marzo!$H$9,'Ingreso - Egreso'!$D$3:$D$1048576,"&lt;="&amp;Marzo!$H$9,'Ingreso - Egreso'!$J$3:$J$1048576,Marzo!A35)</f>
        <v>0</v>
      </c>
      <c r="I35" s="69">
        <f>SUMIFS('Ingreso - Egreso'!$I$3:$I$1048576,'Ingreso - Egreso'!$D$3:$D$1048576,"&gt;="&amp;Marzo!$I$9,'Ingreso - Egreso'!$D$3:$D$1048576,"&lt;="&amp;Marzo!$I$9,'Ingreso - Egreso'!$J$3:$J$1048576,Marzo!A35)</f>
        <v>0</v>
      </c>
      <c r="J35" s="69">
        <f>SUMIFS('Ingreso - Egreso'!$I$3:$I$1048576,'Ingreso - Egreso'!$D$3:$D$1048576,"&gt;="&amp;Marzo!$J$9,'Ingreso - Egreso'!$D$3:$D$1048576,"&lt;="&amp;Marzo!$J$9,'Ingreso - Egreso'!$J$3:$J$1048576,Marzo!A35)</f>
        <v>0</v>
      </c>
      <c r="K35" s="69">
        <f>SUMIFS('Ingreso - Egreso'!$I$3:$I$1048576,'Ingreso - Egreso'!$D$3:$D$1048576,"&gt;="&amp;Marzo!$K$9,'Ingreso - Egreso'!$D$3:$D$1048576,"&lt;="&amp;Marzo!$K$9,'Ingreso - Egreso'!$J$3:$J$1048576,Marzo!A35)</f>
        <v>0</v>
      </c>
      <c r="L35" s="69">
        <f>SUMIFS('Ingreso - Egreso'!$I$3:$I$1048576,'Ingreso - Egreso'!$D$3:$D$1048576,"&gt;="&amp;Marzo!$L$9,'Ingreso - Egreso'!$D$3:$D$1048576,"&lt;="&amp;Marzo!$L$9,'Ingreso - Egreso'!$J$3:$J$1048576,Marzo!A35)</f>
        <v>0</v>
      </c>
      <c r="M35" s="69">
        <f>SUMIFS('Ingreso - Egreso'!$I$3:$I$1048576,'Ingreso - Egreso'!$D$3:$D$1048576,"&gt;="&amp;Marzo!$M$9,'Ingreso - Egreso'!$D$3:$D$1048576,"&lt;="&amp;Marzo!$M$9,'Ingreso - Egreso'!$J$3:$J$1048576,Marzo!A35)</f>
        <v>0</v>
      </c>
      <c r="N35" s="69">
        <f>SUMIFS('Ingreso - Egreso'!$I$3:$I$1048576,'Ingreso - Egreso'!$D$3:$D$1048576,"&gt;="&amp;Marzo!$N$9,'Ingreso - Egreso'!$D$3:$D$1048576,"&lt;="&amp;Marzo!$N$9,'Ingreso - Egreso'!$J$3:$J$1048576,Marzo!A35)</f>
        <v>0</v>
      </c>
      <c r="O35" s="69">
        <f>SUMIFS('Ingreso - Egreso'!$I$3:$I$1048576,'Ingreso - Egreso'!$D$3:$D$1048576,"&gt;="&amp;Marzo!$O$9,'Ingreso - Egreso'!$D$3:$D$1048576,"&lt;="&amp;Marzo!$O$9,'Ingreso - Egreso'!$J$3:$J$1048576,Marzo!A35)</f>
        <v>0</v>
      </c>
      <c r="P35" s="69">
        <f>SUMIFS('Ingreso - Egreso'!$I$3:$I$1048576,'Ingreso - Egreso'!$D$3:$D$1048576,"&gt;="&amp;Marzo!$P$9,'Ingreso - Egreso'!$D$3:$D$1048576,"&lt;="&amp;Marzo!$P$9,'Ingreso - Egreso'!$J$3:$J$1048576,Marzo!A35)</f>
        <v>0</v>
      </c>
      <c r="Q35" s="69">
        <f>SUMIFS('Ingreso - Egreso'!$I$3:$I$1048576,'Ingreso - Egreso'!$D$3:$D$1048576,"&gt;="&amp;Marzo!$Q$9,'Ingreso - Egreso'!$D$3:$D$1048576,"&lt;="&amp;Marzo!$Q$9,'Ingreso - Egreso'!$J$3:$J$1048576,Marzo!A35)</f>
        <v>0</v>
      </c>
      <c r="R35" s="69">
        <f>SUMIFS('Ingreso - Egreso'!$I$3:$I$1048576,'Ingreso - Egreso'!$D$3:$D$1048576,"&gt;="&amp;Marzo!$R$9,'Ingreso - Egreso'!$D$3:$D$1048576,"&lt;="&amp;Marzo!$R$9,'Ingreso - Egreso'!$J$3:$J$1048576,Marzo!A35)</f>
        <v>0</v>
      </c>
      <c r="S35" s="69">
        <f>SUMIFS('Ingreso - Egreso'!$I$3:$I$1048576,'Ingreso - Egreso'!$D$3:$D$1048576,"&gt;="&amp;Marzo!$S$9,'Ingreso - Egreso'!$D$3:$D$1048576,"&lt;="&amp;Marzo!$S$9,'Ingreso - Egreso'!$J$3:$J$1048576,Marzo!A35)</f>
        <v>0</v>
      </c>
      <c r="T35" s="69">
        <f>SUMIFS('Ingreso - Egreso'!$I$3:$I$1048576,'Ingreso - Egreso'!$D$3:$D$1048576,"&gt;="&amp;Marzo!$T$9,'Ingreso - Egreso'!$D$3:$D$1048576,"&lt;="&amp;Marzo!$T$9,'Ingreso - Egreso'!$J$3:$J$1048576,Marzo!A35)</f>
        <v>0</v>
      </c>
      <c r="U35" s="69">
        <f>SUMIFS('Ingreso - Egreso'!$I$3:$I$1048576,'Ingreso - Egreso'!$D$3:$D$1048576,"&gt;="&amp;Marzo!$U$9,'Ingreso - Egreso'!$D$3:$D$1048576,"&lt;="&amp;Marzo!$U$9,'Ingreso - Egreso'!$J$3:$J$1048576,Marzo!A35)</f>
        <v>0</v>
      </c>
      <c r="V35" s="69">
        <f>SUMIFS('Ingreso - Egreso'!$I$3:$I$1048576,'Ingreso - Egreso'!$D$3:$D$1048576,"&gt;="&amp;Marzo!$V$9,'Ingreso - Egreso'!$D$3:$D$1048576,"&lt;="&amp;Marzo!$V$9,'Ingreso - Egreso'!$J$3:$J$1048576,Marzo!A35)</f>
        <v>0</v>
      </c>
      <c r="W35" s="69">
        <f>SUMIFS('Ingreso - Egreso'!$I$3:$I$1048576,'Ingreso - Egreso'!$D$3:$D$1048576,"&gt;="&amp;Marzo!$W$9,'Ingreso - Egreso'!$D$3:$D$1048576,"&lt;="&amp;Marzo!$W$9,'Ingreso - Egreso'!$J$3:$J$1048576,Marzo!A35)</f>
        <v>0</v>
      </c>
      <c r="X35" s="69">
        <f>SUMIFS('Ingreso - Egreso'!$I$3:$I$1048576,'Ingreso - Egreso'!$D$3:$D$1048576,"&gt;="&amp;Marzo!$X$9,'Ingreso - Egreso'!$D$3:$D$1048576,"&lt;="&amp;Marzo!$X$9,'Ingreso - Egreso'!$J$3:$J$1048576,Marzo!A35)</f>
        <v>0</v>
      </c>
      <c r="Y35" s="69">
        <f>SUMIFS('Ingreso - Egreso'!$I$3:$I$1048576,'Ingreso - Egreso'!$D$3:$D$1048576,"&gt;="&amp;Marzo!$Y$9,'Ingreso - Egreso'!$D$3:$D$1048576,"&lt;="&amp;Marzo!$Y$9,'Ingreso - Egreso'!$J$3:$J$1048576,Marzo!A35)</f>
        <v>0</v>
      </c>
      <c r="Z35" s="69">
        <f>SUMIFS('Ingreso - Egreso'!$I$3:$I$1048576,'Ingreso - Egreso'!$D$3:$D$1048576,"&gt;="&amp;Marzo!$Z$9,'Ingreso - Egreso'!$D$3:$D$1048576,"&lt;="&amp;Marzo!$Z$9,'Ingreso - Egreso'!$J$3:$J$1048576,Marzo!A35)</f>
        <v>0</v>
      </c>
      <c r="AA35" s="69">
        <f>SUMIFS('Ingreso - Egreso'!$I$3:$I$1048576,'Ingreso - Egreso'!$D$3:$D$1048576,"&gt;="&amp;Marzo!$AA$9,'Ingreso - Egreso'!$D$3:$D$1048576,"&lt;="&amp;Marzo!$AA$9,'Ingreso - Egreso'!$J$3:$J$1048576,Marzo!A35)</f>
        <v>0</v>
      </c>
      <c r="AB35" s="69">
        <f>SUMIFS('Ingreso - Egreso'!$I$3:$I$1048576,'Ingreso - Egreso'!$D$3:$D$1048576,"&gt;="&amp;Marzo!$AB$9,'Ingreso - Egreso'!$D$3:$D$1048576,"&lt;="&amp;Marzo!$AB$9,'Ingreso - Egreso'!$J$3:$J$1048576,Marzo!A35)</f>
        <v>0</v>
      </c>
      <c r="AC35" s="69">
        <f>SUMIFS('Ingreso - Egreso'!$I$3:$I$1048576,'Ingreso - Egreso'!$D$3:$D$1048576,"&gt;="&amp;Marzo!$AC$9,'Ingreso - Egreso'!$D$3:$D$1048576,"&lt;="&amp;Marzo!$AC$9,'Ingreso - Egreso'!$J$3:$J$1048576,Marzo!A35)</f>
        <v>0</v>
      </c>
      <c r="AD35" s="69">
        <f>SUMIFS('Ingreso - Egreso'!$I$3:$I$1048576,'Ingreso - Egreso'!$D$3:$D$1048576,"&gt;="&amp;Marzo!$Z$9,'Ingreso - Egreso'!$D$3:$D$1048576,"&lt;="&amp;Marzo!$Z$9,'Ingreso - Egreso'!$J$3:$J$1048576,Marzo!E35)</f>
        <v>0</v>
      </c>
      <c r="AE35" s="69">
        <f>SUMIFS('Ingreso - Egreso'!$I$3:$I$1048576,'Ingreso - Egreso'!$D$3:$D$1048576,"&gt;="&amp;Marzo!$AA$9,'Ingreso - Egreso'!$D$3:$D$1048576,"&lt;="&amp;Marzo!$AA$9,'Ingreso - Egreso'!$J$3:$J$1048576,Marzo!E35)</f>
        <v>0</v>
      </c>
      <c r="AF35" s="69">
        <f>SUMIFS('Ingreso - Egreso'!$I$3:$I$1048576,'Ingreso - Egreso'!$D$3:$D$1048576,"&gt;="&amp;Marzo!$AB$9,'Ingreso - Egreso'!$D$3:$D$1048576,"&lt;="&amp;Marzo!$AB$9,'Ingreso - Egreso'!$J$3:$J$1048576,Marzo!E35)</f>
        <v>0</v>
      </c>
      <c r="AG35" s="70">
        <f t="shared" si="11"/>
        <v>0</v>
      </c>
      <c r="AH35" s="61">
        <f t="shared" si="12"/>
        <v>0</v>
      </c>
      <c r="AJ35" s="203">
        <v>1086109.77</v>
      </c>
    </row>
    <row r="36" spans="1:38" s="28" customFormat="1" x14ac:dyDescent="0.25">
      <c r="A36" s="29" t="s">
        <v>63</v>
      </c>
      <c r="B36" s="67">
        <f>SUMIFS('Ingreso - Egreso'!$I$3:$I$1048576,'Ingreso - Egreso'!$D$3:$D$1048576,"&gt;="&amp;Marzo!$B$9,'Ingreso - Egreso'!$D$3:$D$1048576,"&lt;="&amp;Marzo!$B$9,'Ingreso - Egreso'!$J$3:$J$1048576,Marzo!A36)</f>
        <v>0</v>
      </c>
      <c r="C36" s="67">
        <f>SUMIFS('Ingreso - Egreso'!$I$3:$I$1048576,'Ingreso - Egreso'!$D$3:$D$1048576,"&gt;="&amp;Marzo!$C$9,'Ingreso - Egreso'!$D$3:$D$1048576,"&lt;="&amp;Marzo!$C$9,'Ingreso - Egreso'!$J$3:$J$1048576,Marzo!A36)</f>
        <v>0</v>
      </c>
      <c r="D36" s="67">
        <f>SUMIFS('Ingreso - Egreso'!$I$3:$I$1048576,'Ingreso - Egreso'!$D$3:$D$1048576,"&gt;="&amp;Marzo!$D$9,'Ingreso - Egreso'!$D$3:$D$1048576,"&lt;="&amp;Marzo!$D$9,'Ingreso - Egreso'!$J$3:$J$1048576,Marzo!A36)</f>
        <v>22.14</v>
      </c>
      <c r="E36" s="67">
        <f>SUMIFS('Ingreso - Egreso'!$I$3:$I$1048576,'Ingreso - Egreso'!$D$3:$D$1048576,"&gt;="&amp;Marzo!$E$9,'Ingreso - Egreso'!$D$3:$D$1048576,"&lt;="&amp;Marzo!$E$9,'Ingreso - Egreso'!$J$3:$J$1048576,Marzo!A36)</f>
        <v>7.38</v>
      </c>
      <c r="F36" s="67">
        <f>SUMIFS('Ingreso - Egreso'!$I$3:$I$1048576,'Ingreso - Egreso'!$D$3:$D$1048576,"&gt;="&amp;Marzo!$F$9,'Ingreso - Egreso'!$D$3:$D$1048576,"&lt;="&amp;Marzo!$F$9,'Ingreso - Egreso'!$J$3:$J$1048576,Marzo!A36)</f>
        <v>7.38</v>
      </c>
      <c r="G36" s="67">
        <f>SUMIFS('Ingreso - Egreso'!$I$3:$I$1048576,'Ingreso - Egreso'!$D$3:$D$1048576,"&gt;="&amp;Marzo!$G$9,'Ingreso - Egreso'!$D$3:$D$1048576,"&lt;="&amp;Marzo!$G$9,'Ingreso - Egreso'!$J$3:$J$1048576,Marzo!A36)</f>
        <v>7.38</v>
      </c>
      <c r="H36" s="67">
        <f>SUMIFS('Ingreso - Egreso'!$I$3:$I$1048576,'Ingreso - Egreso'!$D$3:$D$1048576,"&gt;="&amp;Marzo!$H$9,'Ingreso - Egreso'!$D$3:$D$1048576,"&lt;="&amp;Marzo!$H$9,'Ingreso - Egreso'!$J$3:$J$1048576,Marzo!A36)</f>
        <v>7.38</v>
      </c>
      <c r="I36" s="67">
        <f>SUMIFS('Ingreso - Egreso'!$I$3:$I$1048576,'Ingreso - Egreso'!$D$3:$D$1048576,"&gt;="&amp;Marzo!$I$9,'Ingreso - Egreso'!$D$3:$D$1048576,"&lt;="&amp;Marzo!$I$9,'Ingreso - Egreso'!$J$3:$J$1048576,Marzo!A36)</f>
        <v>0</v>
      </c>
      <c r="J36" s="67">
        <f>SUMIFS('Ingreso - Egreso'!$I$3:$I$1048576,'Ingreso - Egreso'!$D$3:$D$1048576,"&gt;="&amp;Marzo!$J$9,'Ingreso - Egreso'!$D$3:$D$1048576,"&lt;="&amp;Marzo!$J$9,'Ingreso - Egreso'!$J$3:$J$1048576,Marzo!A36)</f>
        <v>0</v>
      </c>
      <c r="K36" s="67">
        <f>SUMIFS('Ingreso - Egreso'!$I$3:$I$1048576,'Ingreso - Egreso'!$D$3:$D$1048576,"&gt;="&amp;Marzo!$K$9,'Ingreso - Egreso'!$D$3:$D$1048576,"&lt;="&amp;Marzo!$K$9,'Ingreso - Egreso'!$J$3:$J$1048576,Marzo!A36)</f>
        <v>22.14</v>
      </c>
      <c r="L36" s="67">
        <f>SUMIFS('Ingreso - Egreso'!$I$3:$I$1048576,'Ingreso - Egreso'!$D$3:$D$1048576,"&gt;="&amp;Marzo!$L$9,'Ingreso - Egreso'!$D$3:$D$1048576,"&lt;="&amp;Marzo!$L$9,'Ingreso - Egreso'!$J$3:$J$1048576,Marzo!A36)</f>
        <v>7.38</v>
      </c>
      <c r="M36" s="67">
        <f>SUMIFS('Ingreso - Egreso'!$I$3:$I$1048576,'Ingreso - Egreso'!$D$3:$D$1048576,"&gt;="&amp;Marzo!$M$9,'Ingreso - Egreso'!$D$3:$D$1048576,"&lt;="&amp;Marzo!$M$9,'Ingreso - Egreso'!$J$3:$J$1048576,Marzo!A36)</f>
        <v>7.38</v>
      </c>
      <c r="N36" s="67">
        <f>SUMIFS('Ingreso - Egreso'!$I$3:$I$1048576,'Ingreso - Egreso'!$D$3:$D$1048576,"&gt;="&amp;Marzo!$N$9,'Ingreso - Egreso'!$D$3:$D$1048576,"&lt;="&amp;Marzo!$N$9,'Ingreso - Egreso'!$J$3:$J$1048576,Marzo!A36)</f>
        <v>7.38</v>
      </c>
      <c r="O36" s="67">
        <f>SUMIFS('Ingreso - Egreso'!$I$3:$I$1048576,'Ingreso - Egreso'!$D$3:$D$1048576,"&gt;="&amp;Marzo!$O$9,'Ingreso - Egreso'!$D$3:$D$1048576,"&lt;="&amp;Marzo!$O$9,'Ingreso - Egreso'!$J$3:$J$1048576,Marzo!A36)</f>
        <v>0</v>
      </c>
      <c r="P36" s="67">
        <f>SUMIFS('Ingreso - Egreso'!$I$3:$I$1048576,'Ingreso - Egreso'!$D$3:$D$1048576,"&gt;="&amp;Marzo!$P$9,'Ingreso - Egreso'!$D$3:$D$1048576,"&lt;="&amp;Marzo!$P$9,'Ingreso - Egreso'!$J$3:$J$1048576,Marzo!A36)</f>
        <v>0</v>
      </c>
      <c r="Q36" s="67">
        <f>SUMIFS('Ingreso - Egreso'!$I$3:$I$1048576,'Ingreso - Egreso'!$D$3:$D$1048576,"&gt;="&amp;Marzo!$Q$9,'Ingreso - Egreso'!$D$3:$D$1048576,"&lt;="&amp;Marzo!$Q$9,'Ingreso - Egreso'!$J$3:$J$1048576,Marzo!A36)</f>
        <v>0</v>
      </c>
      <c r="R36" s="67">
        <f>SUMIFS('Ingreso - Egreso'!$I$3:$I$1048576,'Ingreso - Egreso'!$D$3:$D$1048576,"&gt;="&amp;Marzo!$R$9,'Ingreso - Egreso'!$D$3:$D$1048576,"&lt;="&amp;Marzo!$R$9,'Ingreso - Egreso'!$J$3:$J$1048576,Marzo!A36)</f>
        <v>0</v>
      </c>
      <c r="S36" s="67">
        <f>SUMIFS('Ingreso - Egreso'!$I$3:$I$1048576,'Ingreso - Egreso'!$D$3:$D$1048576,"&gt;="&amp;Marzo!$S$9,'Ingreso - Egreso'!$D$3:$D$1048576,"&lt;="&amp;Marzo!$S$9,'Ingreso - Egreso'!$J$3:$J$1048576,Marzo!A36)</f>
        <v>0</v>
      </c>
      <c r="T36" s="67">
        <f>SUMIFS('Ingreso - Egreso'!$I$3:$I$1048576,'Ingreso - Egreso'!$D$3:$D$1048576,"&gt;="&amp;Marzo!$T$9,'Ingreso - Egreso'!$D$3:$D$1048576,"&lt;="&amp;Marzo!$T$9,'Ingreso - Egreso'!$J$3:$J$1048576,Marzo!A36)</f>
        <v>0</v>
      </c>
      <c r="U36" s="67">
        <f>SUMIFS('Ingreso - Egreso'!$I$3:$I$1048576,'Ingreso - Egreso'!$D$3:$D$1048576,"&gt;="&amp;Marzo!$U$9,'Ingreso - Egreso'!$D$3:$D$1048576,"&lt;="&amp;Marzo!$U$9,'Ingreso - Egreso'!$J$3:$J$1048576,Marzo!A36)</f>
        <v>0</v>
      </c>
      <c r="V36" s="67">
        <f>SUMIFS('Ingreso - Egreso'!$I$3:$I$1048576,'Ingreso - Egreso'!$D$3:$D$1048576,"&gt;="&amp;Marzo!$V$9,'Ingreso - Egreso'!$D$3:$D$1048576,"&lt;="&amp;Marzo!$V$9,'Ingreso - Egreso'!$J$3:$J$1048576,Marzo!A36)</f>
        <v>0</v>
      </c>
      <c r="W36" s="67">
        <f>SUMIFS('Ingreso - Egreso'!$I$3:$I$1048576,'Ingreso - Egreso'!$D$3:$D$1048576,"&gt;="&amp;Marzo!$W$9,'Ingreso - Egreso'!$D$3:$D$1048576,"&lt;="&amp;Marzo!$W$9,'Ingreso - Egreso'!$J$3:$J$1048576,Marzo!A36)</f>
        <v>0</v>
      </c>
      <c r="X36" s="67">
        <f>SUMIFS('Ingreso - Egreso'!$I$3:$I$1048576,'Ingreso - Egreso'!$D$3:$D$1048576,"&gt;="&amp;Marzo!$X$9,'Ingreso - Egreso'!$D$3:$D$1048576,"&lt;="&amp;Marzo!$X$9,'Ingreso - Egreso'!$J$3:$J$1048576,Marzo!A36)</f>
        <v>0</v>
      </c>
      <c r="Y36" s="67">
        <f>SUMIFS('Ingreso - Egreso'!$I$3:$I$1048576,'Ingreso - Egreso'!$D$3:$D$1048576,"&gt;="&amp;Marzo!$Y$9,'Ingreso - Egreso'!$D$3:$D$1048576,"&lt;="&amp;Marzo!$Y$9,'Ingreso - Egreso'!$J$3:$J$1048576,Marzo!A36)</f>
        <v>0</v>
      </c>
      <c r="Z36" s="67">
        <f>SUMIFS('Ingreso - Egreso'!$I$3:$I$1048576,'Ingreso - Egreso'!$D$3:$D$1048576,"&gt;="&amp;Marzo!$Z$9,'Ingreso - Egreso'!$D$3:$D$1048576,"&lt;="&amp;Marzo!$Z$9,'Ingreso - Egreso'!$J$3:$J$1048576,Marzo!A36)</f>
        <v>0</v>
      </c>
      <c r="AA36" s="67">
        <f>SUMIFS('Ingreso - Egreso'!$I$3:$I$1048576,'Ingreso - Egreso'!$D$3:$D$1048576,"&gt;="&amp;Marzo!$AA$9,'Ingreso - Egreso'!$D$3:$D$1048576,"&lt;="&amp;Marzo!$AA$9,'Ingreso - Egreso'!$J$3:$J$1048576,Marzo!A36)</f>
        <v>0</v>
      </c>
      <c r="AB36" s="67">
        <f>SUMIFS('Ingreso - Egreso'!$I$3:$I$1048576,'Ingreso - Egreso'!$D$3:$D$1048576,"&gt;="&amp;Marzo!$AB$9,'Ingreso - Egreso'!$D$3:$D$1048576,"&lt;="&amp;Marzo!$AB$9,'Ingreso - Egreso'!$J$3:$J$1048576,Marzo!A36)</f>
        <v>0</v>
      </c>
      <c r="AC36" s="67">
        <f>SUMIFS('Ingreso - Egreso'!$I$3:$I$1048576,'Ingreso - Egreso'!$D$3:$D$1048576,"&gt;="&amp;Marzo!$AC$9,'Ingreso - Egreso'!$D$3:$D$1048576,"&lt;="&amp;Marzo!$AC$9,'Ingreso - Egreso'!$J$3:$J$1048576,Marzo!A36)</f>
        <v>0</v>
      </c>
      <c r="AD36" s="67">
        <f>SUMIFS('Ingreso - Egreso'!$I$3:$I$1048576,'Ingreso - Egreso'!$D$3:$D$1048576,"&gt;="&amp;Marzo!$Z$9,'Ingreso - Egreso'!$D$3:$D$1048576,"&lt;="&amp;Marzo!$Z$9,'Ingreso - Egreso'!$J$3:$J$1048576,Marzo!E36)</f>
        <v>0</v>
      </c>
      <c r="AE36" s="67">
        <f>SUMIFS('Ingreso - Egreso'!$I$3:$I$1048576,'Ingreso - Egreso'!$D$3:$D$1048576,"&gt;="&amp;Marzo!$AA$9,'Ingreso - Egreso'!$D$3:$D$1048576,"&lt;="&amp;Marzo!$AA$9,'Ingreso - Egreso'!$J$3:$J$1048576,Marzo!E36)</f>
        <v>0</v>
      </c>
      <c r="AF36" s="67">
        <f>SUMIFS('Ingreso - Egreso'!$I$3:$I$1048576,'Ingreso - Egreso'!$D$3:$D$1048576,"&gt;="&amp;Marzo!$AB$9,'Ingreso - Egreso'!$D$3:$D$1048576,"&lt;="&amp;Marzo!$AB$9,'Ingreso - Egreso'!$J$3:$J$1048576,Marzo!E36)</f>
        <v>0</v>
      </c>
      <c r="AG36" s="68">
        <f t="shared" si="11"/>
        <v>95.94</v>
      </c>
      <c r="AH36" s="60">
        <f t="shared" ref="AH36:AH43" si="13">+AG36/$AG$48</f>
        <v>3.3763742809359204E-5</v>
      </c>
    </row>
    <row r="37" spans="1:38" s="28" customFormat="1" x14ac:dyDescent="0.25">
      <c r="A37" s="29" t="s">
        <v>160</v>
      </c>
      <c r="B37" s="67">
        <f>SUMIFS('Ingreso - Egreso'!$I$3:$I$1048576,'Ingreso - Egreso'!$D$3:$D$1048576,"&gt;="&amp;Marzo!$B$9,'Ingreso - Egreso'!$D$3:$D$1048576,"&lt;="&amp;Marzo!$B$9,'Ingreso - Egreso'!$J$3:$J$1048576,Marzo!A37)</f>
        <v>0</v>
      </c>
      <c r="C37" s="67">
        <f>SUMIFS('Ingreso - Egreso'!$I$3:$I$1048576,'Ingreso - Egreso'!$D$3:$D$1048576,"&gt;="&amp;Marzo!$C$9,'Ingreso - Egreso'!$D$3:$D$1048576,"&lt;="&amp;Marzo!$C$9,'Ingreso - Egreso'!$J$3:$J$1048576,Marzo!A37)</f>
        <v>0</v>
      </c>
      <c r="D37" s="67">
        <f>SUMIFS('Ingreso - Egreso'!$I$3:$I$1048576,'Ingreso - Egreso'!$D$3:$D$1048576,"&gt;="&amp;Marzo!$D$9,'Ingreso - Egreso'!$D$3:$D$1048576,"&lt;="&amp;Marzo!$D$9,'Ingreso - Egreso'!$J$3:$J$1048576,Marzo!A37)</f>
        <v>0</v>
      </c>
      <c r="E37" s="67">
        <f>SUMIFS('Ingreso - Egreso'!$I$3:$I$1048576,'Ingreso - Egreso'!$D$3:$D$1048576,"&gt;="&amp;Marzo!$E$9,'Ingreso - Egreso'!$D$3:$D$1048576,"&lt;="&amp;Marzo!$E$9,'Ingreso - Egreso'!$J$3:$J$1048576,Marzo!A37)</f>
        <v>0</v>
      </c>
      <c r="F37" s="67">
        <f>SUMIFS('Ingreso - Egreso'!$I$3:$I$1048576,'Ingreso - Egreso'!$D$3:$D$1048576,"&gt;="&amp;Marzo!$F$9,'Ingreso - Egreso'!$D$3:$D$1048576,"&lt;="&amp;Marzo!$F$9,'Ingreso - Egreso'!$J$3:$J$1048576,Marzo!A37)</f>
        <v>0</v>
      </c>
      <c r="G37" s="67">
        <f>SUMIFS('Ingreso - Egreso'!$I$3:$I$1048576,'Ingreso - Egreso'!$D$3:$D$1048576,"&gt;="&amp;Marzo!$G$9,'Ingreso - Egreso'!$D$3:$D$1048576,"&lt;="&amp;Marzo!$G$9,'Ingreso - Egreso'!$J$3:$J$1048576,Marzo!A37)</f>
        <v>0</v>
      </c>
      <c r="H37" s="67">
        <f>SUMIFS('Ingreso - Egreso'!$I$3:$I$1048576,'Ingreso - Egreso'!$D$3:$D$1048576,"&gt;="&amp;Marzo!$H$9,'Ingreso - Egreso'!$D$3:$D$1048576,"&lt;="&amp;Marzo!$H$9,'Ingreso - Egreso'!$J$3:$J$1048576,Marzo!A37)</f>
        <v>0</v>
      </c>
      <c r="I37" s="67">
        <f>SUMIFS('Ingreso - Egreso'!$I$3:$I$1048576,'Ingreso - Egreso'!$D$3:$D$1048576,"&gt;="&amp;Marzo!$I$9,'Ingreso - Egreso'!$D$3:$D$1048576,"&lt;="&amp;Marzo!$I$9,'Ingreso - Egreso'!$J$3:$J$1048576,Marzo!A37)</f>
        <v>0</v>
      </c>
      <c r="J37" s="67">
        <f>SUMIFS('Ingreso - Egreso'!$I$3:$I$1048576,'Ingreso - Egreso'!$D$3:$D$1048576,"&gt;="&amp;Marzo!$J$9,'Ingreso - Egreso'!$D$3:$D$1048576,"&lt;="&amp;Marzo!$J$9,'Ingreso - Egreso'!$J$3:$J$1048576,Marzo!A37)</f>
        <v>0</v>
      </c>
      <c r="K37" s="67">
        <f>SUMIFS('Ingreso - Egreso'!$I$3:$I$1048576,'Ingreso - Egreso'!$D$3:$D$1048576,"&gt;="&amp;Marzo!$K$9,'Ingreso - Egreso'!$D$3:$D$1048576,"&lt;="&amp;Marzo!$K$9,'Ingreso - Egreso'!$J$3:$J$1048576,Marzo!A37)</f>
        <v>0</v>
      </c>
      <c r="L37" s="67">
        <f>SUMIFS('Ingreso - Egreso'!$I$3:$I$1048576,'Ingreso - Egreso'!$D$3:$D$1048576,"&gt;="&amp;Marzo!$L$9,'Ingreso - Egreso'!$D$3:$D$1048576,"&lt;="&amp;Marzo!$L$9,'Ingreso - Egreso'!$J$3:$J$1048576,Marzo!A37)</f>
        <v>0</v>
      </c>
      <c r="M37" s="67">
        <f>SUMIFS('Ingreso - Egreso'!$I$3:$I$1048576,'Ingreso - Egreso'!$D$3:$D$1048576,"&gt;="&amp;Marzo!$M$9,'Ingreso - Egreso'!$D$3:$D$1048576,"&lt;="&amp;Marzo!$M$9,'Ingreso - Egreso'!$J$3:$J$1048576,Marzo!A37)</f>
        <v>0</v>
      </c>
      <c r="N37" s="67">
        <f>SUMIFS('Ingreso - Egreso'!$I$3:$I$1048576,'Ingreso - Egreso'!$D$3:$D$1048576,"&gt;="&amp;Marzo!$N$9,'Ingreso - Egreso'!$D$3:$D$1048576,"&lt;="&amp;Marzo!$N$9,'Ingreso - Egreso'!$J$3:$J$1048576,Marzo!A37)</f>
        <v>0</v>
      </c>
      <c r="O37" s="67">
        <f>SUMIFS('Ingreso - Egreso'!$I$3:$I$1048576,'Ingreso - Egreso'!$D$3:$D$1048576,"&gt;="&amp;Marzo!$O$9,'Ingreso - Egreso'!$D$3:$D$1048576,"&lt;="&amp;Marzo!$O$9,'Ingreso - Egreso'!$J$3:$J$1048576,Marzo!A37)</f>
        <v>0</v>
      </c>
      <c r="P37" s="67">
        <f>SUMIFS('Ingreso - Egreso'!$I$3:$I$1048576,'Ingreso - Egreso'!$D$3:$D$1048576,"&gt;="&amp;Marzo!$P$9,'Ingreso - Egreso'!$D$3:$D$1048576,"&lt;="&amp;Marzo!$P$9,'Ingreso - Egreso'!$J$3:$J$1048576,Marzo!A37)</f>
        <v>0</v>
      </c>
      <c r="Q37" s="67">
        <f>SUMIFS('Ingreso - Egreso'!$I$3:$I$1048576,'Ingreso - Egreso'!$D$3:$D$1048576,"&gt;="&amp;Marzo!$Q$9,'Ingreso - Egreso'!$D$3:$D$1048576,"&lt;="&amp;Marzo!$Q$9,'Ingreso - Egreso'!$J$3:$J$1048576,Marzo!A37)</f>
        <v>0</v>
      </c>
      <c r="R37" s="67">
        <f>SUMIFS('Ingreso - Egreso'!$I$3:$I$1048576,'Ingreso - Egreso'!$D$3:$D$1048576,"&gt;="&amp;Marzo!$R$9,'Ingreso - Egreso'!$D$3:$D$1048576,"&lt;="&amp;Marzo!$R$9,'Ingreso - Egreso'!$J$3:$J$1048576,Marzo!A37)</f>
        <v>0</v>
      </c>
      <c r="S37" s="67">
        <f>SUMIFS('Ingreso - Egreso'!$I$3:$I$1048576,'Ingreso - Egreso'!$D$3:$D$1048576,"&gt;="&amp;Marzo!$S$9,'Ingreso - Egreso'!$D$3:$D$1048576,"&lt;="&amp;Marzo!$S$9,'Ingreso - Egreso'!$J$3:$J$1048576,Marzo!A37)</f>
        <v>0</v>
      </c>
      <c r="T37" s="67">
        <f>SUMIFS('Ingreso - Egreso'!$I$3:$I$1048576,'Ingreso - Egreso'!$D$3:$D$1048576,"&gt;="&amp;Marzo!$T$9,'Ingreso - Egreso'!$D$3:$D$1048576,"&lt;="&amp;Marzo!$T$9,'Ingreso - Egreso'!$J$3:$J$1048576,Marzo!A37)</f>
        <v>0</v>
      </c>
      <c r="U37" s="67">
        <f>SUMIFS('Ingreso - Egreso'!$I$3:$I$1048576,'Ingreso - Egreso'!$D$3:$D$1048576,"&gt;="&amp;Marzo!$U$9,'Ingreso - Egreso'!$D$3:$D$1048576,"&lt;="&amp;Marzo!$U$9,'Ingreso - Egreso'!$J$3:$J$1048576,Marzo!A37)</f>
        <v>0</v>
      </c>
      <c r="V37" s="67">
        <f>SUMIFS('Ingreso - Egreso'!$I$3:$I$1048576,'Ingreso - Egreso'!$D$3:$D$1048576,"&gt;="&amp;Marzo!$V$9,'Ingreso - Egreso'!$D$3:$D$1048576,"&lt;="&amp;Marzo!$V$9,'Ingreso - Egreso'!$J$3:$J$1048576,Marzo!A37)</f>
        <v>0</v>
      </c>
      <c r="W37" s="67">
        <f>SUMIFS('Ingreso - Egreso'!$I$3:$I$1048576,'Ingreso - Egreso'!$D$3:$D$1048576,"&gt;="&amp;Marzo!$W$9,'Ingreso - Egreso'!$D$3:$D$1048576,"&lt;="&amp;Marzo!$W$9,'Ingreso - Egreso'!$J$3:$J$1048576,Marzo!A37)</f>
        <v>0</v>
      </c>
      <c r="X37" s="67">
        <f>SUMIFS('Ingreso - Egreso'!$I$3:$I$1048576,'Ingreso - Egreso'!$D$3:$D$1048576,"&gt;="&amp;Marzo!$X$9,'Ingreso - Egreso'!$D$3:$D$1048576,"&lt;="&amp;Marzo!$X$9,'Ingreso - Egreso'!$J$3:$J$1048576,Marzo!A37)</f>
        <v>0</v>
      </c>
      <c r="Y37" s="67">
        <f>SUMIFS('Ingreso - Egreso'!$I$3:$I$1048576,'Ingreso - Egreso'!$D$3:$D$1048576,"&gt;="&amp;Marzo!$Y$9,'Ingreso - Egreso'!$D$3:$D$1048576,"&lt;="&amp;Marzo!$Y$9,'Ingreso - Egreso'!$J$3:$J$1048576,Marzo!A37)</f>
        <v>0</v>
      </c>
      <c r="Z37" s="67">
        <f>SUMIFS('Ingreso - Egreso'!$I$3:$I$1048576,'Ingreso - Egreso'!$D$3:$D$1048576,"&gt;="&amp;Marzo!$Z$9,'Ingreso - Egreso'!$D$3:$D$1048576,"&lt;="&amp;Marzo!$Z$9,'Ingreso - Egreso'!$J$3:$J$1048576,Marzo!A37)</f>
        <v>0</v>
      </c>
      <c r="AA37" s="67">
        <f>SUMIFS('Ingreso - Egreso'!$I$3:$I$1048576,'Ingreso - Egreso'!$D$3:$D$1048576,"&gt;="&amp;Marzo!$AA$9,'Ingreso - Egreso'!$D$3:$D$1048576,"&lt;="&amp;Marzo!$AA$9,'Ingreso - Egreso'!$J$3:$J$1048576,Marzo!A37)</f>
        <v>0</v>
      </c>
      <c r="AB37" s="67">
        <f>SUMIFS('Ingreso - Egreso'!$I$3:$I$1048576,'Ingreso - Egreso'!$D$3:$D$1048576,"&gt;="&amp;Marzo!$AB$9,'Ingreso - Egreso'!$D$3:$D$1048576,"&lt;="&amp;Marzo!$AB$9,'Ingreso - Egreso'!$J$3:$J$1048576,Marzo!A37)</f>
        <v>0</v>
      </c>
      <c r="AC37" s="67">
        <f>SUMIFS('Ingreso - Egreso'!$I$3:$I$1048576,'Ingreso - Egreso'!$D$3:$D$1048576,"&gt;="&amp;Marzo!$AC$9,'Ingreso - Egreso'!$D$3:$D$1048576,"&lt;="&amp;Marzo!$AC$9,'Ingreso - Egreso'!$J$3:$J$1048576,Marzo!A37)</f>
        <v>0</v>
      </c>
      <c r="AD37" s="67">
        <f>SUMIFS('Ingreso - Egreso'!$I$3:$I$1048576,'Ingreso - Egreso'!$D$3:$D$1048576,"&gt;="&amp;Marzo!$Z$9,'Ingreso - Egreso'!$D$3:$D$1048576,"&lt;="&amp;Marzo!$Z$9,'Ingreso - Egreso'!$J$3:$J$1048576,Marzo!E37)</f>
        <v>0</v>
      </c>
      <c r="AE37" s="67">
        <f>SUMIFS('Ingreso - Egreso'!$I$3:$I$1048576,'Ingreso - Egreso'!$D$3:$D$1048576,"&gt;="&amp;Marzo!$AA$9,'Ingreso - Egreso'!$D$3:$D$1048576,"&lt;="&amp;Marzo!$AA$9,'Ingreso - Egreso'!$J$3:$J$1048576,Marzo!E37)</f>
        <v>0</v>
      </c>
      <c r="AF37" s="67">
        <f>SUMIFS('Ingreso - Egreso'!$I$3:$I$1048576,'Ingreso - Egreso'!$D$3:$D$1048576,"&gt;="&amp;Marzo!$AB$9,'Ingreso - Egreso'!$D$3:$D$1048576,"&lt;="&amp;Marzo!$AB$9,'Ingreso - Egreso'!$J$3:$J$1048576,Marzo!E37)</f>
        <v>0</v>
      </c>
      <c r="AG37" s="68">
        <f t="shared" si="11"/>
        <v>0</v>
      </c>
      <c r="AH37" s="60">
        <f t="shared" si="13"/>
        <v>0</v>
      </c>
      <c r="AJ37" s="109">
        <f>+AG37+AG40+AG45</f>
        <v>0</v>
      </c>
      <c r="AK37" s="122"/>
      <c r="AL37" s="123"/>
    </row>
    <row r="38" spans="1:38" s="28" customFormat="1" x14ac:dyDescent="0.25">
      <c r="A38" s="29" t="s">
        <v>1207</v>
      </c>
      <c r="B38" s="67">
        <f>SUMIFS('Ingreso - Egreso'!$I$3:$I$1048576,'Ingreso - Egreso'!$D$3:$D$1048576,"&gt;="&amp;Marzo!$B$9,'Ingreso - Egreso'!$D$3:$D$1048576,"&lt;="&amp;Marzo!$B$9,'Ingreso - Egreso'!$J$3:$J$1048576,Marzo!A38)</f>
        <v>0</v>
      </c>
      <c r="C38" s="67">
        <f>SUMIFS('Ingreso - Egreso'!$I$3:$I$1048576,'Ingreso - Egreso'!$D$3:$D$1048576,"&gt;="&amp;Marzo!$C$9,'Ingreso - Egreso'!$D$3:$D$1048576,"&lt;="&amp;Marzo!$C$9,'Ingreso - Egreso'!$J$3:$J$1048576,Marzo!A38)</f>
        <v>0</v>
      </c>
      <c r="D38" s="67">
        <f>SUMIFS('Ingreso - Egreso'!$I$3:$I$1048576,'Ingreso - Egreso'!$D$3:$D$1048576,"&gt;="&amp;Marzo!$D$9,'Ingreso - Egreso'!$D$3:$D$1048576,"&lt;="&amp;Marzo!$D$9,'Ingreso - Egreso'!$J$3:$J$1048576,Marzo!A38)</f>
        <v>1912</v>
      </c>
      <c r="E38" s="67">
        <f>SUMIFS('Ingreso - Egreso'!$I$3:$I$1048576,'Ingreso - Egreso'!$D$3:$D$1048576,"&gt;="&amp;Marzo!$E$9,'Ingreso - Egreso'!$D$3:$D$1048576,"&lt;="&amp;Marzo!$E$9,'Ingreso - Egreso'!$J$3:$J$1048576,Marzo!A38)</f>
        <v>0</v>
      </c>
      <c r="F38" s="67">
        <f>SUMIFS('Ingreso - Egreso'!$I$3:$I$1048576,'Ingreso - Egreso'!$D$3:$D$1048576,"&gt;="&amp;Marzo!$F$9,'Ingreso - Egreso'!$D$3:$D$1048576,"&lt;="&amp;Marzo!$F$9,'Ingreso - Egreso'!$J$3:$J$1048576,Marzo!A38)</f>
        <v>0</v>
      </c>
      <c r="G38" s="67">
        <f>SUMIFS('Ingreso - Egreso'!$I$3:$I$1048576,'Ingreso - Egreso'!$D$3:$D$1048576,"&gt;="&amp;Marzo!$G$9,'Ingreso - Egreso'!$D$3:$D$1048576,"&lt;="&amp;Marzo!$G$9,'Ingreso - Egreso'!$J$3:$J$1048576,Marzo!A38)</f>
        <v>0</v>
      </c>
      <c r="H38" s="67">
        <f>SUMIFS('Ingreso - Egreso'!$I$3:$I$1048576,'Ingreso - Egreso'!$D$3:$D$1048576,"&gt;="&amp;Marzo!$H$9,'Ingreso - Egreso'!$D$3:$D$1048576,"&lt;="&amp;Marzo!$H$9,'Ingreso - Egreso'!$J$3:$J$1048576,Marzo!A38)</f>
        <v>0</v>
      </c>
      <c r="I38" s="67">
        <f>SUMIFS('Ingreso - Egreso'!$I$3:$I$1048576,'Ingreso - Egreso'!$D$3:$D$1048576,"&gt;="&amp;Marzo!$I$9,'Ingreso - Egreso'!$D$3:$D$1048576,"&lt;="&amp;Marzo!$I$9,'Ingreso - Egreso'!$J$3:$J$1048576,Marzo!A38)</f>
        <v>0</v>
      </c>
      <c r="J38" s="67">
        <f>SUMIFS('Ingreso - Egreso'!$I$3:$I$1048576,'Ingreso - Egreso'!$D$3:$D$1048576,"&gt;="&amp;Marzo!$J$9,'Ingreso - Egreso'!$D$3:$D$1048576,"&lt;="&amp;Marzo!$J$9,'Ingreso - Egreso'!$J$3:$J$1048576,Marzo!A38)</f>
        <v>0</v>
      </c>
      <c r="K38" s="67">
        <f>SUMIFS('Ingreso - Egreso'!$I$3:$I$1048576,'Ingreso - Egreso'!$D$3:$D$1048576,"&gt;="&amp;Marzo!$K$9,'Ingreso - Egreso'!$D$3:$D$1048576,"&lt;="&amp;Marzo!$K$9,'Ingreso - Egreso'!$J$3:$J$1048576,Marzo!A38)</f>
        <v>1183</v>
      </c>
      <c r="L38" s="67">
        <f>SUMIFS('Ingreso - Egreso'!$I$3:$I$1048576,'Ingreso - Egreso'!$D$3:$D$1048576,"&gt;="&amp;Marzo!$L$9,'Ingreso - Egreso'!$D$3:$D$1048576,"&lt;="&amp;Marzo!$L$9,'Ingreso - Egreso'!$J$3:$J$1048576,Marzo!A38)</f>
        <v>0</v>
      </c>
      <c r="M38" s="67">
        <f>SUMIFS('Ingreso - Egreso'!$I$3:$I$1048576,'Ingreso - Egreso'!$D$3:$D$1048576,"&gt;="&amp;Marzo!$M$9,'Ingreso - Egreso'!$D$3:$D$1048576,"&lt;="&amp;Marzo!$M$9,'Ingreso - Egreso'!$J$3:$J$1048576,Marzo!A38)</f>
        <v>0</v>
      </c>
      <c r="N38" s="67">
        <f>SUMIFS('Ingreso - Egreso'!$I$3:$I$1048576,'Ingreso - Egreso'!$D$3:$D$1048576,"&gt;="&amp;Marzo!$N$9,'Ingreso - Egreso'!$D$3:$D$1048576,"&lt;="&amp;Marzo!$N$9,'Ingreso - Egreso'!$J$3:$J$1048576,Marzo!A38)</f>
        <v>0</v>
      </c>
      <c r="O38" s="67">
        <f>SUMIFS('Ingreso - Egreso'!$I$3:$I$1048576,'Ingreso - Egreso'!$D$3:$D$1048576,"&gt;="&amp;Marzo!$O$9,'Ingreso - Egreso'!$D$3:$D$1048576,"&lt;="&amp;Marzo!$O$9,'Ingreso - Egreso'!$J$3:$J$1048576,Marzo!A38)</f>
        <v>0</v>
      </c>
      <c r="P38" s="67">
        <f>SUMIFS('Ingreso - Egreso'!$I$3:$I$1048576,'Ingreso - Egreso'!$D$3:$D$1048576,"&gt;="&amp;Marzo!$P$9,'Ingreso - Egreso'!$D$3:$D$1048576,"&lt;="&amp;Marzo!$P$9,'Ingreso - Egreso'!$J$3:$J$1048576,Marzo!A38)</f>
        <v>0</v>
      </c>
      <c r="Q38" s="67">
        <f>SUMIFS('Ingreso - Egreso'!$I$3:$I$1048576,'Ingreso - Egreso'!$D$3:$D$1048576,"&gt;="&amp;Marzo!$Q$9,'Ingreso - Egreso'!$D$3:$D$1048576,"&lt;="&amp;Marzo!$Q$9,'Ingreso - Egreso'!$J$3:$J$1048576,Marzo!A38)</f>
        <v>0</v>
      </c>
      <c r="R38" s="67">
        <f>SUMIFS('Ingreso - Egreso'!$I$3:$I$1048576,'Ingreso - Egreso'!$D$3:$D$1048576,"&gt;="&amp;Marzo!$R$9,'Ingreso - Egreso'!$D$3:$D$1048576,"&lt;="&amp;Marzo!$R$9,'Ingreso - Egreso'!$J$3:$J$1048576,Marzo!A38)</f>
        <v>0</v>
      </c>
      <c r="S38" s="67">
        <f>SUMIFS('Ingreso - Egreso'!$I$3:$I$1048576,'Ingreso - Egreso'!$D$3:$D$1048576,"&gt;="&amp;Marzo!$S$9,'Ingreso - Egreso'!$D$3:$D$1048576,"&lt;="&amp;Marzo!$S$9,'Ingreso - Egreso'!$J$3:$J$1048576,Marzo!A38)</f>
        <v>0</v>
      </c>
      <c r="T38" s="67">
        <f>SUMIFS('Ingreso - Egreso'!$I$3:$I$1048576,'Ingreso - Egreso'!$D$3:$D$1048576,"&gt;="&amp;Marzo!$T$9,'Ingreso - Egreso'!$D$3:$D$1048576,"&lt;="&amp;Marzo!$T$9,'Ingreso - Egreso'!$J$3:$J$1048576,Marzo!A38)</f>
        <v>0</v>
      </c>
      <c r="U38" s="67">
        <f>SUMIFS('Ingreso - Egreso'!$I$3:$I$1048576,'Ingreso - Egreso'!$D$3:$D$1048576,"&gt;="&amp;Marzo!$U$9,'Ingreso - Egreso'!$D$3:$D$1048576,"&lt;="&amp;Marzo!$U$9,'Ingreso - Egreso'!$J$3:$J$1048576,Marzo!A38)</f>
        <v>0</v>
      </c>
      <c r="V38" s="67">
        <f>SUMIFS('Ingreso - Egreso'!$I$3:$I$1048576,'Ingreso - Egreso'!$D$3:$D$1048576,"&gt;="&amp;Marzo!$V$9,'Ingreso - Egreso'!$D$3:$D$1048576,"&lt;="&amp;Marzo!$V$9,'Ingreso - Egreso'!$J$3:$J$1048576,Marzo!A38)</f>
        <v>0</v>
      </c>
      <c r="W38" s="67">
        <f>SUMIFS('Ingreso - Egreso'!$I$3:$I$1048576,'Ingreso - Egreso'!$D$3:$D$1048576,"&gt;="&amp;Marzo!$W$9,'Ingreso - Egreso'!$D$3:$D$1048576,"&lt;="&amp;Marzo!$W$9,'Ingreso - Egreso'!$J$3:$J$1048576,Marzo!A38)</f>
        <v>0</v>
      </c>
      <c r="X38" s="67">
        <f>SUMIFS('Ingreso - Egreso'!$I$3:$I$1048576,'Ingreso - Egreso'!$D$3:$D$1048576,"&gt;="&amp;Marzo!$X$9,'Ingreso - Egreso'!$D$3:$D$1048576,"&lt;="&amp;Marzo!$X$9,'Ingreso - Egreso'!$J$3:$J$1048576,Marzo!A38)</f>
        <v>0</v>
      </c>
      <c r="Y38" s="67">
        <f>SUMIFS('Ingreso - Egreso'!$I$3:$I$1048576,'Ingreso - Egreso'!$D$3:$D$1048576,"&gt;="&amp;Marzo!$Y$9,'Ingreso - Egreso'!$D$3:$D$1048576,"&lt;="&amp;Marzo!$Y$9,'Ingreso - Egreso'!$J$3:$J$1048576,Marzo!A38)</f>
        <v>0</v>
      </c>
      <c r="Z38" s="67">
        <f>SUMIFS('Ingreso - Egreso'!$I$3:$I$1048576,'Ingreso - Egreso'!$D$3:$D$1048576,"&gt;="&amp;Marzo!$Z$9,'Ingreso - Egreso'!$D$3:$D$1048576,"&lt;="&amp;Marzo!$Z$9,'Ingreso - Egreso'!$J$3:$J$1048576,Marzo!A38)</f>
        <v>0</v>
      </c>
      <c r="AA38" s="67">
        <f>SUMIFS('Ingreso - Egreso'!$I$3:$I$1048576,'Ingreso - Egreso'!$D$3:$D$1048576,"&gt;="&amp;Marzo!$AA$9,'Ingreso - Egreso'!$D$3:$D$1048576,"&lt;="&amp;Marzo!$AA$9,'Ingreso - Egreso'!$J$3:$J$1048576,Marzo!A38)</f>
        <v>0</v>
      </c>
      <c r="AB38" s="67">
        <f>SUMIFS('Ingreso - Egreso'!$I$3:$I$1048576,'Ingreso - Egreso'!$D$3:$D$1048576,"&gt;="&amp;Marzo!$AB$9,'Ingreso - Egreso'!$D$3:$D$1048576,"&lt;="&amp;Marzo!$AB$9,'Ingreso - Egreso'!$J$3:$J$1048576,Marzo!A38)</f>
        <v>0</v>
      </c>
      <c r="AC38" s="67">
        <f>SUMIFS('Ingreso - Egreso'!$I$3:$I$1048576,'Ingreso - Egreso'!$D$3:$D$1048576,"&gt;="&amp;Marzo!$AC$9,'Ingreso - Egreso'!$D$3:$D$1048576,"&lt;="&amp;Marzo!$AC$9,'Ingreso - Egreso'!$J$3:$J$1048576,Marzo!A38)</f>
        <v>0</v>
      </c>
      <c r="AD38" s="67">
        <f>SUMIFS('Ingreso - Egreso'!$I$3:$I$1048576,'Ingreso - Egreso'!$D$3:$D$1048576,"&gt;="&amp;Marzo!$Z$9,'Ingreso - Egreso'!$D$3:$D$1048576,"&lt;="&amp;Marzo!$Z$9,'Ingreso - Egreso'!$J$3:$J$1048576,Marzo!E38)</f>
        <v>0</v>
      </c>
      <c r="AE38" s="67">
        <f>SUMIFS('Ingreso - Egreso'!$I$3:$I$1048576,'Ingreso - Egreso'!$D$3:$D$1048576,"&gt;="&amp;Marzo!$AA$9,'Ingreso - Egreso'!$D$3:$D$1048576,"&lt;="&amp;Marzo!$AA$9,'Ingreso - Egreso'!$J$3:$J$1048576,Marzo!E38)</f>
        <v>0</v>
      </c>
      <c r="AF38" s="67">
        <f>SUMIFS('Ingreso - Egreso'!$I$3:$I$1048576,'Ingreso - Egreso'!$D$3:$D$1048576,"&gt;="&amp;Marzo!$AB$9,'Ingreso - Egreso'!$D$3:$D$1048576,"&lt;="&amp;Marzo!$AB$9,'Ingreso - Egreso'!$J$3:$J$1048576,Marzo!E38)</f>
        <v>0</v>
      </c>
      <c r="AG38" s="68">
        <f t="shared" si="11"/>
        <v>3095</v>
      </c>
      <c r="AH38" s="60">
        <f t="shared" si="13"/>
        <v>1.0892097560450983E-3</v>
      </c>
      <c r="AJ38" s="109"/>
      <c r="AK38" s="122"/>
      <c r="AL38" s="123"/>
    </row>
    <row r="39" spans="1:38" s="28" customFormat="1" x14ac:dyDescent="0.25">
      <c r="A39" s="29" t="s">
        <v>1208</v>
      </c>
      <c r="B39" s="67">
        <f>SUMIFS('Ingreso - Egreso'!$I$3:$I$1048576,'Ingreso - Egreso'!$D$3:$D$1048576,"&gt;="&amp;Marzo!$B$9,'Ingreso - Egreso'!$D$3:$D$1048576,"&lt;="&amp;Marzo!$B$9,'Ingreso - Egreso'!$J$3:$J$1048576,Marzo!A39)</f>
        <v>0</v>
      </c>
      <c r="C39" s="67">
        <f>SUMIFS('Ingreso - Egreso'!$I$3:$I$1048576,'Ingreso - Egreso'!$D$3:$D$1048576,"&gt;="&amp;Marzo!$C$9,'Ingreso - Egreso'!$D$3:$D$1048576,"&lt;="&amp;Marzo!$C$9,'Ingreso - Egreso'!$J$3:$J$1048576,Marzo!A39)</f>
        <v>0</v>
      </c>
      <c r="D39" s="67">
        <f>SUMIFS('Ingreso - Egreso'!$I$3:$I$1048576,'Ingreso - Egreso'!$D$3:$D$1048576,"&gt;="&amp;Marzo!$D$9,'Ingreso - Egreso'!$D$3:$D$1048576,"&lt;="&amp;Marzo!$D$9,'Ingreso - Egreso'!$J$3:$J$1048576,Marzo!A39)</f>
        <v>12316</v>
      </c>
      <c r="E39" s="67">
        <f>SUMIFS('Ingreso - Egreso'!$I$3:$I$1048576,'Ingreso - Egreso'!$D$3:$D$1048576,"&gt;="&amp;Marzo!$E$9,'Ingreso - Egreso'!$D$3:$D$1048576,"&lt;="&amp;Marzo!$E$9,'Ingreso - Egreso'!$J$3:$J$1048576,Marzo!A39)</f>
        <v>0</v>
      </c>
      <c r="F39" s="67">
        <f>SUMIFS('Ingreso - Egreso'!$I$3:$I$1048576,'Ingreso - Egreso'!$D$3:$D$1048576,"&gt;="&amp;Marzo!$F$9,'Ingreso - Egreso'!$D$3:$D$1048576,"&lt;="&amp;Marzo!$F$9,'Ingreso - Egreso'!$J$3:$J$1048576,Marzo!A39)</f>
        <v>0</v>
      </c>
      <c r="G39" s="67">
        <f>SUMIFS('Ingreso - Egreso'!$I$3:$I$1048576,'Ingreso - Egreso'!$D$3:$D$1048576,"&gt;="&amp;Marzo!$G$9,'Ingreso - Egreso'!$D$3:$D$1048576,"&lt;="&amp;Marzo!$G$9,'Ingreso - Egreso'!$J$3:$J$1048576,Marzo!A39)</f>
        <v>0</v>
      </c>
      <c r="H39" s="67">
        <f>SUMIFS('Ingreso - Egreso'!$I$3:$I$1048576,'Ingreso - Egreso'!$D$3:$D$1048576,"&gt;="&amp;Marzo!$H$9,'Ingreso - Egreso'!$D$3:$D$1048576,"&lt;="&amp;Marzo!$H$9,'Ingreso - Egreso'!$J$3:$J$1048576,Marzo!A39)</f>
        <v>0</v>
      </c>
      <c r="I39" s="67">
        <f>SUMIFS('Ingreso - Egreso'!$I$3:$I$1048576,'Ingreso - Egreso'!$D$3:$D$1048576,"&gt;="&amp;Marzo!$I$9,'Ingreso - Egreso'!$D$3:$D$1048576,"&lt;="&amp;Marzo!$I$9,'Ingreso - Egreso'!$J$3:$J$1048576,Marzo!A39)</f>
        <v>0</v>
      </c>
      <c r="J39" s="67">
        <f>SUMIFS('Ingreso - Egreso'!$I$3:$I$1048576,'Ingreso - Egreso'!$D$3:$D$1048576,"&gt;="&amp;Marzo!$J$9,'Ingreso - Egreso'!$D$3:$D$1048576,"&lt;="&amp;Marzo!$J$9,'Ingreso - Egreso'!$J$3:$J$1048576,Marzo!A39)</f>
        <v>0</v>
      </c>
      <c r="K39" s="67">
        <f>SUMIFS('Ingreso - Egreso'!$I$3:$I$1048576,'Ingreso - Egreso'!$D$3:$D$1048576,"&gt;="&amp;Marzo!$K$9,'Ingreso - Egreso'!$D$3:$D$1048576,"&lt;="&amp;Marzo!$K$9,'Ingreso - Egreso'!$J$3:$J$1048576,Marzo!A39)</f>
        <v>0</v>
      </c>
      <c r="L39" s="67">
        <f>SUMIFS('Ingreso - Egreso'!$I$3:$I$1048576,'Ingreso - Egreso'!$D$3:$D$1048576,"&gt;="&amp;Marzo!$L$9,'Ingreso - Egreso'!$D$3:$D$1048576,"&lt;="&amp;Marzo!$L$9,'Ingreso - Egreso'!$J$3:$J$1048576,Marzo!A39)</f>
        <v>0</v>
      </c>
      <c r="M39" s="67">
        <f>SUMIFS('Ingreso - Egreso'!$I$3:$I$1048576,'Ingreso - Egreso'!$D$3:$D$1048576,"&gt;="&amp;Marzo!$M$9,'Ingreso - Egreso'!$D$3:$D$1048576,"&lt;="&amp;Marzo!$M$9,'Ingreso - Egreso'!$J$3:$J$1048576,Marzo!A39)</f>
        <v>0</v>
      </c>
      <c r="N39" s="67">
        <f>SUMIFS('Ingreso - Egreso'!$I$3:$I$1048576,'Ingreso - Egreso'!$D$3:$D$1048576,"&gt;="&amp;Marzo!$N$9,'Ingreso - Egreso'!$D$3:$D$1048576,"&lt;="&amp;Marzo!$N$9,'Ingreso - Egreso'!$J$3:$J$1048576,Marzo!A39)</f>
        <v>0</v>
      </c>
      <c r="O39" s="67">
        <f>SUMIFS('Ingreso - Egreso'!$I$3:$I$1048576,'Ingreso - Egreso'!$D$3:$D$1048576,"&gt;="&amp;Marzo!$O$9,'Ingreso - Egreso'!$D$3:$D$1048576,"&lt;="&amp;Marzo!$O$9,'Ingreso - Egreso'!$J$3:$J$1048576,Marzo!A39)</f>
        <v>0</v>
      </c>
      <c r="P39" s="67">
        <f>SUMIFS('Ingreso - Egreso'!$I$3:$I$1048576,'Ingreso - Egreso'!$D$3:$D$1048576,"&gt;="&amp;Marzo!$P$9,'Ingreso - Egreso'!$D$3:$D$1048576,"&lt;="&amp;Marzo!$P$9,'Ingreso - Egreso'!$J$3:$J$1048576,Marzo!A39)</f>
        <v>0</v>
      </c>
      <c r="Q39" s="67">
        <f>SUMIFS('Ingreso - Egreso'!$I$3:$I$1048576,'Ingreso - Egreso'!$D$3:$D$1048576,"&gt;="&amp;Marzo!$Q$9,'Ingreso - Egreso'!$D$3:$D$1048576,"&lt;="&amp;Marzo!$Q$9,'Ingreso - Egreso'!$J$3:$J$1048576,Marzo!A39)</f>
        <v>0</v>
      </c>
      <c r="R39" s="67">
        <f>SUMIFS('Ingreso - Egreso'!$I$3:$I$1048576,'Ingreso - Egreso'!$D$3:$D$1048576,"&gt;="&amp;Marzo!$R$9,'Ingreso - Egreso'!$D$3:$D$1048576,"&lt;="&amp;Marzo!$R$9,'Ingreso - Egreso'!$J$3:$J$1048576,Marzo!A39)</f>
        <v>0</v>
      </c>
      <c r="S39" s="67">
        <f>SUMIFS('Ingreso - Egreso'!$I$3:$I$1048576,'Ingreso - Egreso'!$D$3:$D$1048576,"&gt;="&amp;Marzo!$S$9,'Ingreso - Egreso'!$D$3:$D$1048576,"&lt;="&amp;Marzo!$S$9,'Ingreso - Egreso'!$J$3:$J$1048576,Marzo!A39)</f>
        <v>0</v>
      </c>
      <c r="T39" s="67">
        <f>SUMIFS('Ingreso - Egreso'!$I$3:$I$1048576,'Ingreso - Egreso'!$D$3:$D$1048576,"&gt;="&amp;Marzo!$T$9,'Ingreso - Egreso'!$D$3:$D$1048576,"&lt;="&amp;Marzo!$T$9,'Ingreso - Egreso'!$J$3:$J$1048576,Marzo!A39)</f>
        <v>0</v>
      </c>
      <c r="U39" s="67">
        <f>SUMIFS('Ingreso - Egreso'!$I$3:$I$1048576,'Ingreso - Egreso'!$D$3:$D$1048576,"&gt;="&amp;Marzo!$U$9,'Ingreso - Egreso'!$D$3:$D$1048576,"&lt;="&amp;Marzo!$U$9,'Ingreso - Egreso'!$J$3:$J$1048576,Marzo!A39)</f>
        <v>0</v>
      </c>
      <c r="V39" s="67">
        <f>SUMIFS('Ingreso - Egreso'!$I$3:$I$1048576,'Ingreso - Egreso'!$D$3:$D$1048576,"&gt;="&amp;Marzo!$V$9,'Ingreso - Egreso'!$D$3:$D$1048576,"&lt;="&amp;Marzo!$V$9,'Ingreso - Egreso'!$J$3:$J$1048576,Marzo!A39)</f>
        <v>0</v>
      </c>
      <c r="W39" s="67">
        <f>SUMIFS('Ingreso - Egreso'!$I$3:$I$1048576,'Ingreso - Egreso'!$D$3:$D$1048576,"&gt;="&amp;Marzo!$W$9,'Ingreso - Egreso'!$D$3:$D$1048576,"&lt;="&amp;Marzo!$W$9,'Ingreso - Egreso'!$J$3:$J$1048576,Marzo!A39)</f>
        <v>0</v>
      </c>
      <c r="X39" s="67">
        <f>SUMIFS('Ingreso - Egreso'!$I$3:$I$1048576,'Ingreso - Egreso'!$D$3:$D$1048576,"&gt;="&amp;Marzo!$X$9,'Ingreso - Egreso'!$D$3:$D$1048576,"&lt;="&amp;Marzo!$X$9,'Ingreso - Egreso'!$J$3:$J$1048576,Marzo!A39)</f>
        <v>0</v>
      </c>
      <c r="Y39" s="67">
        <f>SUMIFS('Ingreso - Egreso'!$I$3:$I$1048576,'Ingreso - Egreso'!$D$3:$D$1048576,"&gt;="&amp;Marzo!$Y$9,'Ingreso - Egreso'!$D$3:$D$1048576,"&lt;="&amp;Marzo!$Y$9,'Ingreso - Egreso'!$J$3:$J$1048576,Marzo!A39)</f>
        <v>0</v>
      </c>
      <c r="Z39" s="67">
        <f>SUMIFS('Ingreso - Egreso'!$I$3:$I$1048576,'Ingreso - Egreso'!$D$3:$D$1048576,"&gt;="&amp;Marzo!$Z$9,'Ingreso - Egreso'!$D$3:$D$1048576,"&lt;="&amp;Marzo!$Z$9,'Ingreso - Egreso'!$J$3:$J$1048576,Marzo!A39)</f>
        <v>0</v>
      </c>
      <c r="AA39" s="67">
        <f>SUMIFS('Ingreso - Egreso'!$I$3:$I$1048576,'Ingreso - Egreso'!$D$3:$D$1048576,"&gt;="&amp;Marzo!$AA$9,'Ingreso - Egreso'!$D$3:$D$1048576,"&lt;="&amp;Marzo!$AA$9,'Ingreso - Egreso'!$J$3:$J$1048576,Marzo!A39)</f>
        <v>0</v>
      </c>
      <c r="AB39" s="67">
        <f>SUMIFS('Ingreso - Egreso'!$I$3:$I$1048576,'Ingreso - Egreso'!$D$3:$D$1048576,"&gt;="&amp;Marzo!$AB$9,'Ingreso - Egreso'!$D$3:$D$1048576,"&lt;="&amp;Marzo!$AB$9,'Ingreso - Egreso'!$J$3:$J$1048576,Marzo!A39)</f>
        <v>0</v>
      </c>
      <c r="AC39" s="67">
        <f>SUMIFS('Ingreso - Egreso'!$I$3:$I$1048576,'Ingreso - Egreso'!$D$3:$D$1048576,"&gt;="&amp;Marzo!$AC$9,'Ingreso - Egreso'!$D$3:$D$1048576,"&lt;="&amp;Marzo!$AC$9,'Ingreso - Egreso'!$J$3:$J$1048576,Marzo!A39)</f>
        <v>0</v>
      </c>
      <c r="AD39" s="67">
        <f>SUMIFS('Ingreso - Egreso'!$I$3:$I$1048576,'Ingreso - Egreso'!$D$3:$D$1048576,"&gt;="&amp;Marzo!$Z$9,'Ingreso - Egreso'!$D$3:$D$1048576,"&lt;="&amp;Marzo!$Z$9,'Ingreso - Egreso'!$J$3:$J$1048576,Marzo!E39)</f>
        <v>0</v>
      </c>
      <c r="AE39" s="67">
        <f>SUMIFS('Ingreso - Egreso'!$I$3:$I$1048576,'Ingreso - Egreso'!$D$3:$D$1048576,"&gt;="&amp;Marzo!$AA$9,'Ingreso - Egreso'!$D$3:$D$1048576,"&lt;="&amp;Marzo!$AA$9,'Ingreso - Egreso'!$J$3:$J$1048576,Marzo!E39)</f>
        <v>0</v>
      </c>
      <c r="AF39" s="67">
        <f>SUMIFS('Ingreso - Egreso'!$I$3:$I$1048576,'Ingreso - Egreso'!$D$3:$D$1048576,"&gt;="&amp;Marzo!$AB$9,'Ingreso - Egreso'!$D$3:$D$1048576,"&lt;="&amp;Marzo!$AB$9,'Ingreso - Egreso'!$J$3:$J$1048576,Marzo!E39)</f>
        <v>0</v>
      </c>
      <c r="AG39" s="68">
        <f t="shared" si="11"/>
        <v>12316</v>
      </c>
      <c r="AH39" s="60">
        <f t="shared" si="13"/>
        <v>4.3343157852831762E-3</v>
      </c>
      <c r="AJ39" s="109"/>
      <c r="AK39" s="122"/>
      <c r="AL39" s="123"/>
    </row>
    <row r="40" spans="1:38" s="28" customFormat="1" x14ac:dyDescent="0.25">
      <c r="A40" s="29" t="s">
        <v>64</v>
      </c>
      <c r="B40" s="67">
        <f>SUMIFS('Ingreso - Egreso'!$I$3:$I$1048576,'Ingreso - Egreso'!$D$3:$D$1048576,"&gt;="&amp;Marzo!$B$9,'Ingreso - Egreso'!$D$3:$D$1048576,"&lt;="&amp;Marzo!$B$9,'Ingreso - Egreso'!$J$3:$J$1048576,Marzo!A40)</f>
        <v>0</v>
      </c>
      <c r="C40" s="67">
        <f>SUMIFS('Ingreso - Egreso'!$I$3:$I$1048576,'Ingreso - Egreso'!$D$3:$D$1048576,"&gt;="&amp;Marzo!$C$9,'Ingreso - Egreso'!$D$3:$D$1048576,"&lt;="&amp;Marzo!$C$9,'Ingreso - Egreso'!$J$3:$J$1048576,Marzo!A40)</f>
        <v>0</v>
      </c>
      <c r="D40" s="67">
        <f>SUMIFS('Ingreso - Egreso'!$I$3:$I$1048576,'Ingreso - Egreso'!$D$3:$D$1048576,"&gt;="&amp;Marzo!$D$9,'Ingreso - Egreso'!$D$3:$D$1048576,"&lt;="&amp;Marzo!$D$9,'Ingreso - Egreso'!$J$3:$J$1048576,Marzo!A40)</f>
        <v>0</v>
      </c>
      <c r="E40" s="67">
        <f>SUMIFS('Ingreso - Egreso'!$I$3:$I$1048576,'Ingreso - Egreso'!$D$3:$D$1048576,"&gt;="&amp;Marzo!$E$9,'Ingreso - Egreso'!$D$3:$D$1048576,"&lt;="&amp;Marzo!$E$9,'Ingreso - Egreso'!$J$3:$J$1048576,Marzo!A40)</f>
        <v>0</v>
      </c>
      <c r="F40" s="67">
        <f>SUMIFS('Ingreso - Egreso'!$I$3:$I$1048576,'Ingreso - Egreso'!$D$3:$D$1048576,"&gt;="&amp;Marzo!$F$9,'Ingreso - Egreso'!$D$3:$D$1048576,"&lt;="&amp;Marzo!$F$9,'Ingreso - Egreso'!$J$3:$J$1048576,Marzo!A40)</f>
        <v>0</v>
      </c>
      <c r="G40" s="67">
        <f>SUMIFS('Ingreso - Egreso'!$I$3:$I$1048576,'Ingreso - Egreso'!$D$3:$D$1048576,"&gt;="&amp;Marzo!$G$9,'Ingreso - Egreso'!$D$3:$D$1048576,"&lt;="&amp;Marzo!$G$9,'Ingreso - Egreso'!$J$3:$J$1048576,Marzo!A40)</f>
        <v>0</v>
      </c>
      <c r="H40" s="67">
        <f>SUMIFS('Ingreso - Egreso'!$I$3:$I$1048576,'Ingreso - Egreso'!$D$3:$D$1048576,"&gt;="&amp;Marzo!$H$9,'Ingreso - Egreso'!$D$3:$D$1048576,"&lt;="&amp;Marzo!$H$9,'Ingreso - Egreso'!$J$3:$J$1048576,Marzo!A40)</f>
        <v>0</v>
      </c>
      <c r="I40" s="67">
        <f>SUMIFS('Ingreso - Egreso'!$I$3:$I$1048576,'Ingreso - Egreso'!$D$3:$D$1048576,"&gt;="&amp;Marzo!$I$9,'Ingreso - Egreso'!$D$3:$D$1048576,"&lt;="&amp;Marzo!$I$9,'Ingreso - Egreso'!$J$3:$J$1048576,Marzo!A40)</f>
        <v>0</v>
      </c>
      <c r="J40" s="67">
        <f>SUMIFS('Ingreso - Egreso'!$I$3:$I$1048576,'Ingreso - Egreso'!$D$3:$D$1048576,"&gt;="&amp;Marzo!$J$9,'Ingreso - Egreso'!$D$3:$D$1048576,"&lt;="&amp;Marzo!$J$9,'Ingreso - Egreso'!$J$3:$J$1048576,Marzo!A40)</f>
        <v>0</v>
      </c>
      <c r="K40" s="67">
        <f>SUMIFS('Ingreso - Egreso'!$I$3:$I$1048576,'Ingreso - Egreso'!$D$3:$D$1048576,"&gt;="&amp;Marzo!$K$9,'Ingreso - Egreso'!$D$3:$D$1048576,"&lt;="&amp;Marzo!$K$9,'Ingreso - Egreso'!$J$3:$J$1048576,Marzo!A40)</f>
        <v>0</v>
      </c>
      <c r="L40" s="67">
        <f>SUMIFS('Ingreso - Egreso'!$I$3:$I$1048576,'Ingreso - Egreso'!$D$3:$D$1048576,"&gt;="&amp;Marzo!$L$9,'Ingreso - Egreso'!$D$3:$D$1048576,"&lt;="&amp;Marzo!$L$9,'Ingreso - Egreso'!$J$3:$J$1048576,Marzo!A40)</f>
        <v>0</v>
      </c>
      <c r="M40" s="67">
        <f>SUMIFS('Ingreso - Egreso'!$I$3:$I$1048576,'Ingreso - Egreso'!$D$3:$D$1048576,"&gt;="&amp;Marzo!$M$9,'Ingreso - Egreso'!$D$3:$D$1048576,"&lt;="&amp;Marzo!$M$9,'Ingreso - Egreso'!$J$3:$J$1048576,Marzo!A40)</f>
        <v>0</v>
      </c>
      <c r="N40" s="67">
        <f>SUMIFS('Ingreso - Egreso'!$I$3:$I$1048576,'Ingreso - Egreso'!$D$3:$D$1048576,"&gt;="&amp;Marzo!$N$9,'Ingreso - Egreso'!$D$3:$D$1048576,"&lt;="&amp;Marzo!$N$9,'Ingreso - Egreso'!$J$3:$J$1048576,Marzo!A40)</f>
        <v>0</v>
      </c>
      <c r="O40" s="67">
        <f>SUMIFS('Ingreso - Egreso'!$I$3:$I$1048576,'Ingreso - Egreso'!$D$3:$D$1048576,"&gt;="&amp;Marzo!$O$9,'Ingreso - Egreso'!$D$3:$D$1048576,"&lt;="&amp;Marzo!$O$9,'Ingreso - Egreso'!$J$3:$J$1048576,Marzo!A40)</f>
        <v>0</v>
      </c>
      <c r="P40" s="67">
        <f>SUMIFS('Ingreso - Egreso'!$I$3:$I$1048576,'Ingreso - Egreso'!$D$3:$D$1048576,"&gt;="&amp;Marzo!$P$9,'Ingreso - Egreso'!$D$3:$D$1048576,"&lt;="&amp;Marzo!$P$9,'Ingreso - Egreso'!$J$3:$J$1048576,Marzo!A40)</f>
        <v>0</v>
      </c>
      <c r="Q40" s="67">
        <f>SUMIFS('Ingreso - Egreso'!$I$3:$I$1048576,'Ingreso - Egreso'!$D$3:$D$1048576,"&gt;="&amp;Marzo!$Q$9,'Ingreso - Egreso'!$D$3:$D$1048576,"&lt;="&amp;Marzo!$Q$9,'Ingreso - Egreso'!$J$3:$J$1048576,Marzo!A40)</f>
        <v>0</v>
      </c>
      <c r="R40" s="67">
        <f>SUMIFS('Ingreso - Egreso'!$I$3:$I$1048576,'Ingreso - Egreso'!$D$3:$D$1048576,"&gt;="&amp;Marzo!$R$9,'Ingreso - Egreso'!$D$3:$D$1048576,"&lt;="&amp;Marzo!$R$9,'Ingreso - Egreso'!$J$3:$J$1048576,Marzo!A40)</f>
        <v>0</v>
      </c>
      <c r="S40" s="67">
        <f>SUMIFS('Ingreso - Egreso'!$I$3:$I$1048576,'Ingreso - Egreso'!$D$3:$D$1048576,"&gt;="&amp;Marzo!$S$9,'Ingreso - Egreso'!$D$3:$D$1048576,"&lt;="&amp;Marzo!$S$9,'Ingreso - Egreso'!$J$3:$J$1048576,Marzo!A40)</f>
        <v>0</v>
      </c>
      <c r="T40" s="67">
        <f>SUMIFS('Ingreso - Egreso'!$I$3:$I$1048576,'Ingreso - Egreso'!$D$3:$D$1048576,"&gt;="&amp;Marzo!$T$9,'Ingreso - Egreso'!$D$3:$D$1048576,"&lt;="&amp;Marzo!$T$9,'Ingreso - Egreso'!$J$3:$J$1048576,Marzo!A40)</f>
        <v>0</v>
      </c>
      <c r="U40" s="67">
        <f>SUMIFS('Ingreso - Egreso'!$I$3:$I$1048576,'Ingreso - Egreso'!$D$3:$D$1048576,"&gt;="&amp;Marzo!$U$9,'Ingreso - Egreso'!$D$3:$D$1048576,"&lt;="&amp;Marzo!$U$9,'Ingreso - Egreso'!$J$3:$J$1048576,Marzo!A40)</f>
        <v>0</v>
      </c>
      <c r="V40" s="67">
        <f>SUMIFS('Ingreso - Egreso'!$I$3:$I$1048576,'Ingreso - Egreso'!$D$3:$D$1048576,"&gt;="&amp;Marzo!$V$9,'Ingreso - Egreso'!$D$3:$D$1048576,"&lt;="&amp;Marzo!$V$9,'Ingreso - Egreso'!$J$3:$J$1048576,Marzo!A40)</f>
        <v>0</v>
      </c>
      <c r="W40" s="67">
        <f>SUMIFS('Ingreso - Egreso'!$I$3:$I$1048576,'Ingreso - Egreso'!$D$3:$D$1048576,"&gt;="&amp;Marzo!$W$9,'Ingreso - Egreso'!$D$3:$D$1048576,"&lt;="&amp;Marzo!$W$9,'Ingreso - Egreso'!$J$3:$J$1048576,Marzo!A40)</f>
        <v>0</v>
      </c>
      <c r="X40" s="67">
        <f>SUMIFS('Ingreso - Egreso'!$I$3:$I$1048576,'Ingreso - Egreso'!$D$3:$D$1048576,"&gt;="&amp;Marzo!$X$9,'Ingreso - Egreso'!$D$3:$D$1048576,"&lt;="&amp;Marzo!$X$9,'Ingreso - Egreso'!$J$3:$J$1048576,Marzo!A40)</f>
        <v>0</v>
      </c>
      <c r="Y40" s="67">
        <f>SUMIFS('Ingreso - Egreso'!$I$3:$I$1048576,'Ingreso - Egreso'!$D$3:$D$1048576,"&gt;="&amp;Marzo!$Y$9,'Ingreso - Egreso'!$D$3:$D$1048576,"&lt;="&amp;Marzo!$Y$9,'Ingreso - Egreso'!$J$3:$J$1048576,Marzo!A40)</f>
        <v>0</v>
      </c>
      <c r="Z40" s="67">
        <f>SUMIFS('Ingreso - Egreso'!$I$3:$I$1048576,'Ingreso - Egreso'!$D$3:$D$1048576,"&gt;="&amp;Marzo!$Z$9,'Ingreso - Egreso'!$D$3:$D$1048576,"&lt;="&amp;Marzo!$Z$9,'Ingreso - Egreso'!$J$3:$J$1048576,Marzo!A40)</f>
        <v>0</v>
      </c>
      <c r="AA40" s="67">
        <f>SUMIFS('Ingreso - Egreso'!$I$3:$I$1048576,'Ingreso - Egreso'!$D$3:$D$1048576,"&gt;="&amp;Marzo!$AA$9,'Ingreso - Egreso'!$D$3:$D$1048576,"&lt;="&amp;Marzo!$AA$9,'Ingreso - Egreso'!$J$3:$J$1048576,Marzo!A40)</f>
        <v>0</v>
      </c>
      <c r="AB40" s="67">
        <f>SUMIFS('Ingreso - Egreso'!$I$3:$I$1048576,'Ingreso - Egreso'!$D$3:$D$1048576,"&gt;="&amp;Marzo!$AB$9,'Ingreso - Egreso'!$D$3:$D$1048576,"&lt;="&amp;Marzo!$AB$9,'Ingreso - Egreso'!$J$3:$J$1048576,Marzo!A40)</f>
        <v>0</v>
      </c>
      <c r="AC40" s="67">
        <f>SUMIFS('Ingreso - Egreso'!$I$3:$I$1048576,'Ingreso - Egreso'!$D$3:$D$1048576,"&gt;="&amp;Marzo!$AC$9,'Ingreso - Egreso'!$D$3:$D$1048576,"&lt;="&amp;Marzo!$AC$9,'Ingreso - Egreso'!$J$3:$J$1048576,Marzo!A40)</f>
        <v>0</v>
      </c>
      <c r="AD40" s="67">
        <f>SUMIFS('Ingreso - Egreso'!$I$3:$I$1048576,'Ingreso - Egreso'!$D$3:$D$1048576,"&gt;="&amp;Marzo!$Z$9,'Ingreso - Egreso'!$D$3:$D$1048576,"&lt;="&amp;Marzo!$Z$9,'Ingreso - Egreso'!$J$3:$J$1048576,Marzo!E40)</f>
        <v>0</v>
      </c>
      <c r="AE40" s="67">
        <f>SUMIFS('Ingreso - Egreso'!$I$3:$I$1048576,'Ingreso - Egreso'!$D$3:$D$1048576,"&gt;="&amp;Marzo!$AA$9,'Ingreso - Egreso'!$D$3:$D$1048576,"&lt;="&amp;Marzo!$AA$9,'Ingreso - Egreso'!$J$3:$J$1048576,Marzo!E40)</f>
        <v>0</v>
      </c>
      <c r="AF40" s="67">
        <f>SUMIFS('Ingreso - Egreso'!$I$3:$I$1048576,'Ingreso - Egreso'!$D$3:$D$1048576,"&gt;="&amp;Marzo!$AB$9,'Ingreso - Egreso'!$D$3:$D$1048576,"&lt;="&amp;Marzo!$AB$9,'Ingreso - Egreso'!$J$3:$J$1048576,Marzo!E40)</f>
        <v>0</v>
      </c>
      <c r="AG40" s="68">
        <f t="shared" si="11"/>
        <v>0</v>
      </c>
      <c r="AH40" s="60">
        <f t="shared" si="13"/>
        <v>0</v>
      </c>
      <c r="AJ40" s="109"/>
    </row>
    <row r="41" spans="1:38" s="28" customFormat="1" x14ac:dyDescent="0.25">
      <c r="A41" s="29" t="s">
        <v>1343</v>
      </c>
      <c r="B41" s="67">
        <f>SUMIFS('Ingreso - Egreso'!$I$3:$I$1048576,'Ingreso - Egreso'!$D$3:$D$1048576,"&gt;="&amp;Marzo!$B$9,'Ingreso - Egreso'!$D$3:$D$1048576,"&lt;="&amp;Marzo!$B$9,'Ingreso - Egreso'!$J$3:$J$1048576,Marzo!A41)</f>
        <v>0</v>
      </c>
      <c r="C41" s="67">
        <f>SUMIFS('Ingreso - Egreso'!$I$3:$I$1048576,'Ingreso - Egreso'!$D$3:$D$1048576,"&gt;="&amp;Marzo!$C$9,'Ingreso - Egreso'!$D$3:$D$1048576,"&lt;="&amp;Marzo!$C$9,'Ingreso - Egreso'!$J$3:$J$1048576,Marzo!A41)</f>
        <v>0</v>
      </c>
      <c r="D41" s="67">
        <f>SUMIFS('Ingreso - Egreso'!$I$3:$I$1048576,'Ingreso - Egreso'!$D$3:$D$1048576,"&gt;="&amp;Marzo!$D$9,'Ingreso - Egreso'!$D$3:$D$1048576,"&lt;="&amp;Marzo!$D$9,'Ingreso - Egreso'!$J$3:$J$1048576,Marzo!A41)</f>
        <v>0</v>
      </c>
      <c r="E41" s="67">
        <f>SUMIFS('Ingreso - Egreso'!$I$3:$I$1048576,'Ingreso - Egreso'!$D$3:$D$1048576,"&gt;="&amp;Marzo!$E$9,'Ingreso - Egreso'!$D$3:$D$1048576,"&lt;="&amp;Marzo!$E$9,'Ingreso - Egreso'!$J$3:$J$1048576,Marzo!A41)</f>
        <v>200</v>
      </c>
      <c r="F41" s="67">
        <f>SUMIFS('Ingreso - Egreso'!$I$3:$I$1048576,'Ingreso - Egreso'!$D$3:$D$1048576,"&gt;="&amp;Marzo!$F$9,'Ingreso - Egreso'!$D$3:$D$1048576,"&lt;="&amp;Marzo!$F$9,'Ingreso - Egreso'!$J$3:$J$1048576,Marzo!A41)</f>
        <v>0</v>
      </c>
      <c r="G41" s="67">
        <f>SUMIFS('Ingreso - Egreso'!$I$3:$I$1048576,'Ingreso - Egreso'!$D$3:$D$1048576,"&gt;="&amp;Marzo!$G$9,'Ingreso - Egreso'!$D$3:$D$1048576,"&lt;="&amp;Marzo!$G$9,'Ingreso - Egreso'!$J$3:$J$1048576,Marzo!A41)</f>
        <v>0</v>
      </c>
      <c r="H41" s="67">
        <f>SUMIFS('Ingreso - Egreso'!$I$3:$I$1048576,'Ingreso - Egreso'!$D$3:$D$1048576,"&gt;="&amp;Marzo!$H$9,'Ingreso - Egreso'!$D$3:$D$1048576,"&lt;="&amp;Marzo!$H$9,'Ingreso - Egreso'!$J$3:$J$1048576,Marzo!A41)</f>
        <v>200</v>
      </c>
      <c r="I41" s="67">
        <f>SUMIFS('Ingreso - Egreso'!$I$3:$I$1048576,'Ingreso - Egreso'!$D$3:$D$1048576,"&gt;="&amp;Marzo!$I$9,'Ingreso - Egreso'!$D$3:$D$1048576,"&lt;="&amp;Marzo!$I$9,'Ingreso - Egreso'!$J$3:$J$1048576,Marzo!A41)</f>
        <v>0</v>
      </c>
      <c r="J41" s="67">
        <f>SUMIFS('Ingreso - Egreso'!$I$3:$I$1048576,'Ingreso - Egreso'!$D$3:$D$1048576,"&gt;="&amp;Marzo!$J$9,'Ingreso - Egreso'!$D$3:$D$1048576,"&lt;="&amp;Marzo!$J$9,'Ingreso - Egreso'!$J$3:$J$1048576,Marzo!A41)</f>
        <v>0</v>
      </c>
      <c r="K41" s="67">
        <f>SUMIFS('Ingreso - Egreso'!$I$3:$I$1048576,'Ingreso - Egreso'!$D$3:$D$1048576,"&gt;="&amp;Marzo!$K$9,'Ingreso - Egreso'!$D$3:$D$1048576,"&lt;="&amp;Marzo!$K$9,'Ingreso - Egreso'!$J$3:$J$1048576,Marzo!A41)</f>
        <v>200</v>
      </c>
      <c r="L41" s="67">
        <f>SUMIFS('Ingreso - Egreso'!$I$3:$I$1048576,'Ingreso - Egreso'!$D$3:$D$1048576,"&gt;="&amp;Marzo!$L$9,'Ingreso - Egreso'!$D$3:$D$1048576,"&lt;="&amp;Marzo!$L$9,'Ingreso - Egreso'!$J$3:$J$1048576,Marzo!A41)</f>
        <v>0</v>
      </c>
      <c r="M41" s="67">
        <f>SUMIFS('Ingreso - Egreso'!$I$3:$I$1048576,'Ingreso - Egreso'!$D$3:$D$1048576,"&gt;="&amp;Marzo!$M$9,'Ingreso - Egreso'!$D$3:$D$1048576,"&lt;="&amp;Marzo!$M$9,'Ingreso - Egreso'!$J$3:$J$1048576,Marzo!A41)</f>
        <v>400</v>
      </c>
      <c r="N41" s="67">
        <f>SUMIFS('Ingreso - Egreso'!$I$3:$I$1048576,'Ingreso - Egreso'!$D$3:$D$1048576,"&gt;="&amp;Marzo!$N$9,'Ingreso - Egreso'!$D$3:$D$1048576,"&lt;="&amp;Marzo!$N$9,'Ingreso - Egreso'!$J$3:$J$1048576,Marzo!A41)</f>
        <v>0</v>
      </c>
      <c r="O41" s="67">
        <f>SUMIFS('Ingreso - Egreso'!$I$3:$I$1048576,'Ingreso - Egreso'!$D$3:$D$1048576,"&gt;="&amp;Marzo!$O$9,'Ingreso - Egreso'!$D$3:$D$1048576,"&lt;="&amp;Marzo!$O$9,'Ingreso - Egreso'!$J$3:$J$1048576,Marzo!A41)</f>
        <v>0</v>
      </c>
      <c r="P41" s="67">
        <f>SUMIFS('Ingreso - Egreso'!$I$3:$I$1048576,'Ingreso - Egreso'!$D$3:$D$1048576,"&gt;="&amp;Marzo!$P$9,'Ingreso - Egreso'!$D$3:$D$1048576,"&lt;="&amp;Marzo!$P$9,'Ingreso - Egreso'!$J$3:$J$1048576,Marzo!A41)</f>
        <v>0</v>
      </c>
      <c r="Q41" s="67">
        <f>SUMIFS('Ingreso - Egreso'!$I$3:$I$1048576,'Ingreso - Egreso'!$D$3:$D$1048576,"&gt;="&amp;Marzo!$Q$9,'Ingreso - Egreso'!$D$3:$D$1048576,"&lt;="&amp;Marzo!$Q$9,'Ingreso - Egreso'!$J$3:$J$1048576,Marzo!A41)</f>
        <v>0</v>
      </c>
      <c r="R41" s="67">
        <f>SUMIFS('Ingreso - Egreso'!$I$3:$I$1048576,'Ingreso - Egreso'!$D$3:$D$1048576,"&gt;="&amp;Marzo!$R$9,'Ingreso - Egreso'!$D$3:$D$1048576,"&lt;="&amp;Marzo!$R$9,'Ingreso - Egreso'!$J$3:$J$1048576,Marzo!A41)</f>
        <v>0</v>
      </c>
      <c r="S41" s="67">
        <f>SUMIFS('Ingreso - Egreso'!$I$3:$I$1048576,'Ingreso - Egreso'!$D$3:$D$1048576,"&gt;="&amp;Marzo!$S$9,'Ingreso - Egreso'!$D$3:$D$1048576,"&lt;="&amp;Marzo!$S$9,'Ingreso - Egreso'!$J$3:$J$1048576,Marzo!A41)</f>
        <v>0</v>
      </c>
      <c r="T41" s="67">
        <f>SUMIFS('Ingreso - Egreso'!$I$3:$I$1048576,'Ingreso - Egreso'!$D$3:$D$1048576,"&gt;="&amp;Marzo!$T$9,'Ingreso - Egreso'!$D$3:$D$1048576,"&lt;="&amp;Marzo!$T$9,'Ingreso - Egreso'!$J$3:$J$1048576,Marzo!A41)</f>
        <v>0</v>
      </c>
      <c r="U41" s="67">
        <f>SUMIFS('Ingreso - Egreso'!$I$3:$I$1048576,'Ingreso - Egreso'!$D$3:$D$1048576,"&gt;="&amp;Marzo!$U$9,'Ingreso - Egreso'!$D$3:$D$1048576,"&lt;="&amp;Marzo!$U$9,'Ingreso - Egreso'!$J$3:$J$1048576,Marzo!A41)</f>
        <v>0</v>
      </c>
      <c r="V41" s="67">
        <f>SUMIFS('Ingreso - Egreso'!$I$3:$I$1048576,'Ingreso - Egreso'!$D$3:$D$1048576,"&gt;="&amp;Marzo!$V$9,'Ingreso - Egreso'!$D$3:$D$1048576,"&lt;="&amp;Marzo!$V$9,'Ingreso - Egreso'!$J$3:$J$1048576,Marzo!A41)</f>
        <v>0</v>
      </c>
      <c r="W41" s="67">
        <f>SUMIFS('Ingreso - Egreso'!$I$3:$I$1048576,'Ingreso - Egreso'!$D$3:$D$1048576,"&gt;="&amp;Marzo!$W$9,'Ingreso - Egreso'!$D$3:$D$1048576,"&lt;="&amp;Marzo!$W$9,'Ingreso - Egreso'!$J$3:$J$1048576,Marzo!A41)</f>
        <v>0</v>
      </c>
      <c r="X41" s="67">
        <f>SUMIFS('Ingreso - Egreso'!$I$3:$I$1048576,'Ingreso - Egreso'!$D$3:$D$1048576,"&gt;="&amp;Marzo!$X$9,'Ingreso - Egreso'!$D$3:$D$1048576,"&lt;="&amp;Marzo!$X$9,'Ingreso - Egreso'!$J$3:$J$1048576,Marzo!A41)</f>
        <v>0</v>
      </c>
      <c r="Y41" s="67">
        <f>SUMIFS('Ingreso - Egreso'!$I$3:$I$1048576,'Ingreso - Egreso'!$D$3:$D$1048576,"&gt;="&amp;Marzo!$Y$9,'Ingreso - Egreso'!$D$3:$D$1048576,"&lt;="&amp;Marzo!$Y$9,'Ingreso - Egreso'!$J$3:$J$1048576,Marzo!A41)</f>
        <v>0</v>
      </c>
      <c r="Z41" s="67">
        <f>SUMIFS('Ingreso - Egreso'!$I$3:$I$1048576,'Ingreso - Egreso'!$D$3:$D$1048576,"&gt;="&amp;Marzo!$Z$9,'Ingreso - Egreso'!$D$3:$D$1048576,"&lt;="&amp;Marzo!$Z$9,'Ingreso - Egreso'!$J$3:$J$1048576,Marzo!A41)</f>
        <v>0</v>
      </c>
      <c r="AA41" s="67">
        <f>SUMIFS('Ingreso - Egreso'!$I$3:$I$1048576,'Ingreso - Egreso'!$D$3:$D$1048576,"&gt;="&amp;Marzo!$AA$9,'Ingreso - Egreso'!$D$3:$D$1048576,"&lt;="&amp;Marzo!$AA$9,'Ingreso - Egreso'!$J$3:$J$1048576,Marzo!A41)</f>
        <v>0</v>
      </c>
      <c r="AB41" s="67">
        <f>SUMIFS('Ingreso - Egreso'!$I$3:$I$1048576,'Ingreso - Egreso'!$D$3:$D$1048576,"&gt;="&amp;Marzo!$AB$9,'Ingreso - Egreso'!$D$3:$D$1048576,"&lt;="&amp;Marzo!$AB$9,'Ingreso - Egreso'!$J$3:$J$1048576,Marzo!A41)</f>
        <v>0</v>
      </c>
      <c r="AC41" s="67">
        <f>SUMIFS('Ingreso - Egreso'!$I$3:$I$1048576,'Ingreso - Egreso'!$D$3:$D$1048576,"&gt;="&amp;Marzo!$AC$9,'Ingreso - Egreso'!$D$3:$D$1048576,"&lt;="&amp;Marzo!$AC$9,'Ingreso - Egreso'!$J$3:$J$1048576,Marzo!A41)</f>
        <v>0</v>
      </c>
      <c r="AD41" s="67">
        <f>SUMIFS('Ingreso - Egreso'!$I$3:$I$1048576,'Ingreso - Egreso'!$D$3:$D$1048576,"&gt;="&amp;Marzo!$Z$9,'Ingreso - Egreso'!$D$3:$D$1048576,"&lt;="&amp;Marzo!$Z$9,'Ingreso - Egreso'!$J$3:$J$1048576,Marzo!E41)</f>
        <v>0</v>
      </c>
      <c r="AE41" s="67">
        <f>SUMIFS('Ingreso - Egreso'!$I$3:$I$1048576,'Ingreso - Egreso'!$D$3:$D$1048576,"&gt;="&amp;Marzo!$AA$9,'Ingreso - Egreso'!$D$3:$D$1048576,"&lt;="&amp;Marzo!$AA$9,'Ingreso - Egreso'!$J$3:$J$1048576,Marzo!E41)</f>
        <v>0</v>
      </c>
      <c r="AF41" s="67">
        <f>SUMIFS('Ingreso - Egreso'!$I$3:$I$1048576,'Ingreso - Egreso'!$D$3:$D$1048576,"&gt;="&amp;Marzo!$AB$9,'Ingreso - Egreso'!$D$3:$D$1048576,"&lt;="&amp;Marzo!$AB$9,'Ingreso - Egreso'!$J$3:$J$1048576,Marzo!E41)</f>
        <v>0</v>
      </c>
      <c r="AG41" s="68">
        <f t="shared" si="11"/>
        <v>1000</v>
      </c>
      <c r="AH41" s="60">
        <f t="shared" si="13"/>
        <v>3.5192560776901399E-4</v>
      </c>
      <c r="AJ41" s="109"/>
    </row>
    <row r="42" spans="1:38" s="28" customFormat="1" x14ac:dyDescent="0.25">
      <c r="A42" s="29" t="s">
        <v>1503</v>
      </c>
      <c r="B42" s="67">
        <f>SUMIFS('Ingreso - Egreso'!$I$3:$I$1048576,'Ingreso - Egreso'!$D$3:$D$1048576,"&gt;="&amp;Marzo!$B$9,'Ingreso - Egreso'!$D$3:$D$1048576,"&lt;="&amp;Marzo!$B$9,'Ingreso - Egreso'!$J$3:$J$1048576,Marzo!A42)</f>
        <v>0</v>
      </c>
      <c r="C42" s="67">
        <f>SUMIFS('Ingreso - Egreso'!$I$3:$I$1048576,'Ingreso - Egreso'!$D$3:$D$1048576,"&gt;="&amp;Marzo!$C$9,'Ingreso - Egreso'!$D$3:$D$1048576,"&lt;="&amp;Marzo!$C$9,'Ingreso - Egreso'!$J$3:$J$1048576,Marzo!A42)</f>
        <v>0</v>
      </c>
      <c r="D42" s="67">
        <f>SUMIFS('Ingreso - Egreso'!$I$3:$I$1048576,'Ingreso - Egreso'!$D$3:$D$1048576,"&gt;="&amp;Marzo!$D$9,'Ingreso - Egreso'!$D$3:$D$1048576,"&lt;="&amp;Marzo!$D$9,'Ingreso - Egreso'!$J$3:$J$1048576,Marzo!A42)</f>
        <v>1327</v>
      </c>
      <c r="E42" s="67">
        <f>SUMIFS('Ingreso - Egreso'!$I$3:$I$1048576,'Ingreso - Egreso'!$D$3:$D$1048576,"&gt;="&amp;Marzo!$E$9,'Ingreso - Egreso'!$D$3:$D$1048576,"&lt;="&amp;Marzo!$E$9,'Ingreso - Egreso'!$J$3:$J$1048576,Marzo!A42)</f>
        <v>39130.700000000004</v>
      </c>
      <c r="F42" s="67">
        <f>SUMIFS('Ingreso - Egreso'!$I$3:$I$1048576,'Ingreso - Egreso'!$D$3:$D$1048576,"&gt;="&amp;Marzo!$F$9,'Ingreso - Egreso'!$D$3:$D$1048576,"&lt;="&amp;Marzo!$F$9,'Ingreso - Egreso'!$J$3:$J$1048576,Marzo!A42)</f>
        <v>0</v>
      </c>
      <c r="G42" s="67">
        <f>SUMIFS('Ingreso - Egreso'!$I$3:$I$1048576,'Ingreso - Egreso'!$D$3:$D$1048576,"&gt;="&amp;Marzo!$G$9,'Ingreso - Egreso'!$D$3:$D$1048576,"&lt;="&amp;Marzo!$G$9,'Ingreso - Egreso'!$J$3:$J$1048576,Marzo!A42)</f>
        <v>0</v>
      </c>
      <c r="H42" s="67">
        <f>SUMIFS('Ingreso - Egreso'!$I$3:$I$1048576,'Ingreso - Egreso'!$D$3:$D$1048576,"&gt;="&amp;Marzo!$H$9,'Ingreso - Egreso'!$D$3:$D$1048576,"&lt;="&amp;Marzo!$H$9,'Ingreso - Egreso'!$J$3:$J$1048576,Marzo!A42)</f>
        <v>0</v>
      </c>
      <c r="I42" s="67">
        <f>SUMIFS('Ingreso - Egreso'!$I$3:$I$1048576,'Ingreso - Egreso'!$D$3:$D$1048576,"&gt;="&amp;Marzo!$I$9,'Ingreso - Egreso'!$D$3:$D$1048576,"&lt;="&amp;Marzo!$I$9,'Ingreso - Egreso'!$J$3:$J$1048576,Marzo!A42)</f>
        <v>0</v>
      </c>
      <c r="J42" s="67">
        <f>SUMIFS('Ingreso - Egreso'!$I$3:$I$1048576,'Ingreso - Egreso'!$D$3:$D$1048576,"&gt;="&amp;Marzo!$J$9,'Ingreso - Egreso'!$D$3:$D$1048576,"&lt;="&amp;Marzo!$J$9,'Ingreso - Egreso'!$J$3:$J$1048576,Marzo!A42)</f>
        <v>0</v>
      </c>
      <c r="K42" s="67">
        <f>SUMIFS('Ingreso - Egreso'!$I$3:$I$1048576,'Ingreso - Egreso'!$D$3:$D$1048576,"&gt;="&amp;Marzo!$K$9,'Ingreso - Egreso'!$D$3:$D$1048576,"&lt;="&amp;Marzo!$K$9,'Ingreso - Egreso'!$J$3:$J$1048576,Marzo!A42)</f>
        <v>1700</v>
      </c>
      <c r="L42" s="67">
        <f>SUMIFS('Ingreso - Egreso'!$I$3:$I$1048576,'Ingreso - Egreso'!$D$3:$D$1048576,"&gt;="&amp;Marzo!$L$9,'Ingreso - Egreso'!$D$3:$D$1048576,"&lt;="&amp;Marzo!$L$9,'Ingreso - Egreso'!$J$3:$J$1048576,Marzo!A42)</f>
        <v>820</v>
      </c>
      <c r="M42" s="67">
        <f>SUMIFS('Ingreso - Egreso'!$I$3:$I$1048576,'Ingreso - Egreso'!$D$3:$D$1048576,"&gt;="&amp;Marzo!$M$9,'Ingreso - Egreso'!$D$3:$D$1048576,"&lt;="&amp;Marzo!$M$9,'Ingreso - Egreso'!$J$3:$J$1048576,Marzo!A42)</f>
        <v>0</v>
      </c>
      <c r="N42" s="67">
        <f>SUMIFS('Ingreso - Egreso'!$I$3:$I$1048576,'Ingreso - Egreso'!$D$3:$D$1048576,"&gt;="&amp;Marzo!$N$9,'Ingreso - Egreso'!$D$3:$D$1048576,"&lt;="&amp;Marzo!$N$9,'Ingreso - Egreso'!$J$3:$J$1048576,Marzo!A42)</f>
        <v>0</v>
      </c>
      <c r="O42" s="67">
        <f>SUMIFS('Ingreso - Egreso'!$I$3:$I$1048576,'Ingreso - Egreso'!$D$3:$D$1048576,"&gt;="&amp;Marzo!$O$9,'Ingreso - Egreso'!$D$3:$D$1048576,"&lt;="&amp;Marzo!$O$9,'Ingreso - Egreso'!$J$3:$J$1048576,Marzo!A42)</f>
        <v>0</v>
      </c>
      <c r="P42" s="67">
        <f>SUMIFS('Ingreso - Egreso'!$I$3:$I$1048576,'Ingreso - Egreso'!$D$3:$D$1048576,"&gt;="&amp;Marzo!$P$9,'Ingreso - Egreso'!$D$3:$D$1048576,"&lt;="&amp;Marzo!$P$9,'Ingreso - Egreso'!$J$3:$J$1048576,Marzo!A42)</f>
        <v>0</v>
      </c>
      <c r="Q42" s="67">
        <f>SUMIFS('Ingreso - Egreso'!$I$3:$I$1048576,'Ingreso - Egreso'!$D$3:$D$1048576,"&gt;="&amp;Marzo!$Q$9,'Ingreso - Egreso'!$D$3:$D$1048576,"&lt;="&amp;Marzo!$Q$9,'Ingreso - Egreso'!$J$3:$J$1048576,Marzo!A42)</f>
        <v>0</v>
      </c>
      <c r="R42" s="67">
        <f>SUMIFS('Ingreso - Egreso'!$I$3:$I$1048576,'Ingreso - Egreso'!$D$3:$D$1048576,"&gt;="&amp;Marzo!$R$9,'Ingreso - Egreso'!$D$3:$D$1048576,"&lt;="&amp;Marzo!$R$9,'Ingreso - Egreso'!$J$3:$J$1048576,Marzo!A42)</f>
        <v>0</v>
      </c>
      <c r="S42" s="67">
        <f>SUMIFS('Ingreso - Egreso'!$I$3:$I$1048576,'Ingreso - Egreso'!$D$3:$D$1048576,"&gt;="&amp;Marzo!$S$9,'Ingreso - Egreso'!$D$3:$D$1048576,"&lt;="&amp;Marzo!$S$9,'Ingreso - Egreso'!$J$3:$J$1048576,Marzo!A42)</f>
        <v>0</v>
      </c>
      <c r="T42" s="67">
        <f>SUMIFS('Ingreso - Egreso'!$I$3:$I$1048576,'Ingreso - Egreso'!$D$3:$D$1048576,"&gt;="&amp;Marzo!$T$9,'Ingreso - Egreso'!$D$3:$D$1048576,"&lt;="&amp;Marzo!$T$9,'Ingreso - Egreso'!$J$3:$J$1048576,Marzo!A42)</f>
        <v>0</v>
      </c>
      <c r="U42" s="67">
        <f>SUMIFS('Ingreso - Egreso'!$I$3:$I$1048576,'Ingreso - Egreso'!$D$3:$D$1048576,"&gt;="&amp;Marzo!$U$9,'Ingreso - Egreso'!$D$3:$D$1048576,"&lt;="&amp;Marzo!$U$9,'Ingreso - Egreso'!$J$3:$J$1048576,Marzo!A42)</f>
        <v>0</v>
      </c>
      <c r="V42" s="67">
        <f>SUMIFS('Ingreso - Egreso'!$I$3:$I$1048576,'Ingreso - Egreso'!$D$3:$D$1048576,"&gt;="&amp;Marzo!$V$9,'Ingreso - Egreso'!$D$3:$D$1048576,"&lt;="&amp;Marzo!$V$9,'Ingreso - Egreso'!$J$3:$J$1048576,Marzo!A42)</f>
        <v>0</v>
      </c>
      <c r="W42" s="67">
        <f>SUMIFS('Ingreso - Egreso'!$I$3:$I$1048576,'Ingreso - Egreso'!$D$3:$D$1048576,"&gt;="&amp;Marzo!$W$9,'Ingreso - Egreso'!$D$3:$D$1048576,"&lt;="&amp;Marzo!$W$9,'Ingreso - Egreso'!$J$3:$J$1048576,Marzo!A42)</f>
        <v>0</v>
      </c>
      <c r="X42" s="67">
        <f>SUMIFS('Ingreso - Egreso'!$I$3:$I$1048576,'Ingreso - Egreso'!$D$3:$D$1048576,"&gt;="&amp;Marzo!$X$9,'Ingreso - Egreso'!$D$3:$D$1048576,"&lt;="&amp;Marzo!$X$9,'Ingreso - Egreso'!$J$3:$J$1048576,Marzo!A42)</f>
        <v>0</v>
      </c>
      <c r="Y42" s="67">
        <f>SUMIFS('Ingreso - Egreso'!$I$3:$I$1048576,'Ingreso - Egreso'!$D$3:$D$1048576,"&gt;="&amp;Marzo!$Y$9,'Ingreso - Egreso'!$D$3:$D$1048576,"&lt;="&amp;Marzo!$Y$9,'Ingreso - Egreso'!$J$3:$J$1048576,Marzo!A42)</f>
        <v>0</v>
      </c>
      <c r="Z42" s="67">
        <f>SUMIFS('Ingreso - Egreso'!$I$3:$I$1048576,'Ingreso - Egreso'!$D$3:$D$1048576,"&gt;="&amp;Marzo!$Z$9,'Ingreso - Egreso'!$D$3:$D$1048576,"&lt;="&amp;Marzo!$Z$9,'Ingreso - Egreso'!$J$3:$J$1048576,Marzo!A42)</f>
        <v>0</v>
      </c>
      <c r="AA42" s="67">
        <f>SUMIFS('Ingreso - Egreso'!$I$3:$I$1048576,'Ingreso - Egreso'!$D$3:$D$1048576,"&gt;="&amp;Marzo!$AA$9,'Ingreso - Egreso'!$D$3:$D$1048576,"&lt;="&amp;Marzo!$AA$9,'Ingreso - Egreso'!$J$3:$J$1048576,Marzo!A42)</f>
        <v>0</v>
      </c>
      <c r="AB42" s="67">
        <f>SUMIFS('Ingreso - Egreso'!$I$3:$I$1048576,'Ingreso - Egreso'!$D$3:$D$1048576,"&gt;="&amp;Marzo!$AB$9,'Ingreso - Egreso'!$D$3:$D$1048576,"&lt;="&amp;Marzo!$AB$9,'Ingreso - Egreso'!$J$3:$J$1048576,Marzo!A42)</f>
        <v>0</v>
      </c>
      <c r="AC42" s="67">
        <f>SUMIFS('Ingreso - Egreso'!$I$3:$I$1048576,'Ingreso - Egreso'!$D$3:$D$1048576,"&gt;="&amp;Marzo!$AC$9,'Ingreso - Egreso'!$D$3:$D$1048576,"&lt;="&amp;Marzo!$AC$9,'Ingreso - Egreso'!$J$3:$J$1048576,Marzo!A42)</f>
        <v>0</v>
      </c>
      <c r="AD42" s="67">
        <f>SUMIFS('Ingreso - Egreso'!$I$3:$I$1048576,'Ingreso - Egreso'!$D$3:$D$1048576,"&gt;="&amp;Marzo!$Z$9,'Ingreso - Egreso'!$D$3:$D$1048576,"&lt;="&amp;Marzo!$Z$9,'Ingreso - Egreso'!$J$3:$J$1048576,Marzo!E42)</f>
        <v>0</v>
      </c>
      <c r="AE42" s="67">
        <f>SUMIFS('Ingreso - Egreso'!$I$3:$I$1048576,'Ingreso - Egreso'!$D$3:$D$1048576,"&gt;="&amp;Marzo!$AA$9,'Ingreso - Egreso'!$D$3:$D$1048576,"&lt;="&amp;Marzo!$AA$9,'Ingreso - Egreso'!$J$3:$J$1048576,Marzo!E42)</f>
        <v>0</v>
      </c>
      <c r="AF42" s="67">
        <f>SUMIFS('Ingreso - Egreso'!$I$3:$I$1048576,'Ingreso - Egreso'!$D$3:$D$1048576,"&gt;="&amp;Marzo!$AB$9,'Ingreso - Egreso'!$D$3:$D$1048576,"&lt;="&amp;Marzo!$AB$9,'Ingreso - Egreso'!$J$3:$J$1048576,Marzo!E42)</f>
        <v>0</v>
      </c>
      <c r="AG42" s="68">
        <f t="shared" si="11"/>
        <v>42977.700000000004</v>
      </c>
      <c r="AH42" s="60">
        <f t="shared" si="13"/>
        <v>1.5124953193014355E-2</v>
      </c>
      <c r="AJ42" s="109"/>
    </row>
    <row r="43" spans="1:38" s="28" customFormat="1" ht="18.75" customHeight="1" x14ac:dyDescent="0.25">
      <c r="A43" s="29" t="s">
        <v>42</v>
      </c>
      <c r="B43" s="67">
        <f>SUMIFS('Ingreso - Egreso'!$I$3:$I$1048576,'Ingreso - Egreso'!$D$3:$D$1048576,"&gt;="&amp;Marzo!$B$9,'Ingreso - Egreso'!$D$3:$D$1048576,"&lt;="&amp;Marzo!$B$9,'Ingreso - Egreso'!$J$3:$J$1048576,Marzo!A43)</f>
        <v>0</v>
      </c>
      <c r="C43" s="67">
        <f>SUMIFS('Ingreso - Egreso'!$I$3:$I$1048576,'Ingreso - Egreso'!$D$3:$D$1048576,"&gt;="&amp;Marzo!$C$9,'Ingreso - Egreso'!$D$3:$D$1048576,"&lt;="&amp;Marzo!$C$9,'Ingreso - Egreso'!$J$3:$J$1048576,Marzo!A43)</f>
        <v>0</v>
      </c>
      <c r="D43" s="67">
        <f>SUMIFS('Ingreso - Egreso'!$I$3:$I$1048576,'Ingreso - Egreso'!$D$3:$D$1048576,"&gt;="&amp;Marzo!$D$9,'Ingreso - Egreso'!$D$3:$D$1048576,"&lt;="&amp;Marzo!$D$9,'Ingreso - Egreso'!$J$3:$J$1048576,Marzo!A43)</f>
        <v>0</v>
      </c>
      <c r="E43" s="67">
        <f>SUMIFS('Ingreso - Egreso'!$I$3:$I$1048576,'Ingreso - Egreso'!$D$3:$D$1048576,"&gt;="&amp;Marzo!$E$9,'Ingreso - Egreso'!$D$3:$D$1048576,"&lt;="&amp;Marzo!$E$9,'Ingreso - Egreso'!$J$3:$J$1048576,Marzo!A43)</f>
        <v>0</v>
      </c>
      <c r="F43" s="67">
        <f>SUMIFS('Ingreso - Egreso'!$I$3:$I$1048576,'Ingreso - Egreso'!$D$3:$D$1048576,"&gt;="&amp;Marzo!$F$9,'Ingreso - Egreso'!$D$3:$D$1048576,"&lt;="&amp;Marzo!$F$9,'Ingreso - Egreso'!$J$3:$J$1048576,Marzo!A43)</f>
        <v>0</v>
      </c>
      <c r="G43" s="67">
        <f>SUMIFS('Ingreso - Egreso'!$I$3:$I$1048576,'Ingreso - Egreso'!$D$3:$D$1048576,"&gt;="&amp;Marzo!$G$9,'Ingreso - Egreso'!$D$3:$D$1048576,"&lt;="&amp;Marzo!$G$9,'Ingreso - Egreso'!$J$3:$J$1048576,Marzo!A43)</f>
        <v>0</v>
      </c>
      <c r="H43" s="67">
        <f>SUMIFS('Ingreso - Egreso'!$I$3:$I$1048576,'Ingreso - Egreso'!$D$3:$D$1048576,"&gt;="&amp;Marzo!$H$9,'Ingreso - Egreso'!$D$3:$D$1048576,"&lt;="&amp;Marzo!$H$9,'Ingreso - Egreso'!$J$3:$J$1048576,Marzo!A43)</f>
        <v>0</v>
      </c>
      <c r="I43" s="67">
        <f>SUMIFS('Ingreso - Egreso'!$I$3:$I$1048576,'Ingreso - Egreso'!$D$3:$D$1048576,"&gt;="&amp;Marzo!$I$9,'Ingreso - Egreso'!$D$3:$D$1048576,"&lt;="&amp;Marzo!$I$9,'Ingreso - Egreso'!$J$3:$J$1048576,Marzo!A43)</f>
        <v>0</v>
      </c>
      <c r="J43" s="67">
        <f>SUMIFS('Ingreso - Egreso'!$I$3:$I$1048576,'Ingreso - Egreso'!$D$3:$D$1048576,"&gt;="&amp;Marzo!$J$9,'Ingreso - Egreso'!$D$3:$D$1048576,"&lt;="&amp;Marzo!$J$9,'Ingreso - Egreso'!$J$3:$J$1048576,Marzo!A43)</f>
        <v>0</v>
      </c>
      <c r="K43" s="67">
        <f>SUMIFS('Ingreso - Egreso'!$I$3:$I$1048576,'Ingreso - Egreso'!$D$3:$D$1048576,"&gt;="&amp;Marzo!$K$9,'Ingreso - Egreso'!$D$3:$D$1048576,"&lt;="&amp;Marzo!$K$9,'Ingreso - Egreso'!$J$3:$J$1048576,Marzo!A43)</f>
        <v>0</v>
      </c>
      <c r="L43" s="67">
        <f>SUMIFS('Ingreso - Egreso'!$I$3:$I$1048576,'Ingreso - Egreso'!$D$3:$D$1048576,"&gt;="&amp;Marzo!$L$9,'Ingreso - Egreso'!$D$3:$D$1048576,"&lt;="&amp;Marzo!$L$9,'Ingreso - Egreso'!$J$3:$J$1048576,Marzo!A43)</f>
        <v>0</v>
      </c>
      <c r="M43" s="67">
        <f>SUMIFS('Ingreso - Egreso'!$I$3:$I$1048576,'Ingreso - Egreso'!$D$3:$D$1048576,"&gt;="&amp;Marzo!$M$9,'Ingreso - Egreso'!$D$3:$D$1048576,"&lt;="&amp;Marzo!$M$9,'Ingreso - Egreso'!$J$3:$J$1048576,Marzo!A43)</f>
        <v>0</v>
      </c>
      <c r="N43" s="67">
        <f>SUMIFS('Ingreso - Egreso'!$I$3:$I$1048576,'Ingreso - Egreso'!$D$3:$D$1048576,"&gt;="&amp;Marzo!$N$9,'Ingreso - Egreso'!$D$3:$D$1048576,"&lt;="&amp;Marzo!$N$9,'Ingreso - Egreso'!$J$3:$J$1048576,Marzo!A43)</f>
        <v>0</v>
      </c>
      <c r="O43" s="67">
        <f>SUMIFS('Ingreso - Egreso'!$I$3:$I$1048576,'Ingreso - Egreso'!$D$3:$D$1048576,"&gt;="&amp;Marzo!$O$9,'Ingreso - Egreso'!$D$3:$D$1048576,"&lt;="&amp;Marzo!$O$9,'Ingreso - Egreso'!$J$3:$J$1048576,Marzo!A43)</f>
        <v>0</v>
      </c>
      <c r="P43" s="67">
        <f>SUMIFS('Ingreso - Egreso'!$I$3:$I$1048576,'Ingreso - Egreso'!$D$3:$D$1048576,"&gt;="&amp;Marzo!$P$9,'Ingreso - Egreso'!$D$3:$D$1048576,"&lt;="&amp;Marzo!$P$9,'Ingreso - Egreso'!$J$3:$J$1048576,Marzo!A43)</f>
        <v>0</v>
      </c>
      <c r="Q43" s="67">
        <f>SUMIFS('Ingreso - Egreso'!$I$3:$I$1048576,'Ingreso - Egreso'!$D$3:$D$1048576,"&gt;="&amp;Marzo!$Q$9,'Ingreso - Egreso'!$D$3:$D$1048576,"&lt;="&amp;Marzo!$Q$9,'Ingreso - Egreso'!$J$3:$J$1048576,Marzo!A43)</f>
        <v>0</v>
      </c>
      <c r="R43" s="67">
        <f>SUMIFS('Ingreso - Egreso'!$I$3:$I$1048576,'Ingreso - Egreso'!$D$3:$D$1048576,"&gt;="&amp;Marzo!$R$9,'Ingreso - Egreso'!$D$3:$D$1048576,"&lt;="&amp;Marzo!$R$9,'Ingreso - Egreso'!$J$3:$J$1048576,Marzo!A43)</f>
        <v>0</v>
      </c>
      <c r="S43" s="67">
        <f>SUMIFS('Ingreso - Egreso'!$I$3:$I$1048576,'Ingreso - Egreso'!$D$3:$D$1048576,"&gt;="&amp;Marzo!$S$9,'Ingreso - Egreso'!$D$3:$D$1048576,"&lt;="&amp;Marzo!$S$9,'Ingreso - Egreso'!$J$3:$J$1048576,Marzo!A43)</f>
        <v>0</v>
      </c>
      <c r="T43" s="67">
        <f>SUMIFS('Ingreso - Egreso'!$I$3:$I$1048576,'Ingreso - Egreso'!$D$3:$D$1048576,"&gt;="&amp;Marzo!$T$9,'Ingreso - Egreso'!$D$3:$D$1048576,"&lt;="&amp;Marzo!$T$9,'Ingreso - Egreso'!$J$3:$J$1048576,Marzo!A43)</f>
        <v>0</v>
      </c>
      <c r="U43" s="67">
        <f>SUMIFS('Ingreso - Egreso'!$I$3:$I$1048576,'Ingreso - Egreso'!$D$3:$D$1048576,"&gt;="&amp;Marzo!$U$9,'Ingreso - Egreso'!$D$3:$D$1048576,"&lt;="&amp;Marzo!$U$9,'Ingreso - Egreso'!$J$3:$J$1048576,Marzo!A43)</f>
        <v>0</v>
      </c>
      <c r="V43" s="67">
        <f>SUMIFS('Ingreso - Egreso'!$I$3:$I$1048576,'Ingreso - Egreso'!$D$3:$D$1048576,"&gt;="&amp;Marzo!$V$9,'Ingreso - Egreso'!$D$3:$D$1048576,"&lt;="&amp;Marzo!$V$9,'Ingreso - Egreso'!$J$3:$J$1048576,Marzo!A43)</f>
        <v>0</v>
      </c>
      <c r="W43" s="67">
        <f>SUMIFS('Ingreso - Egreso'!$I$3:$I$1048576,'Ingreso - Egreso'!$D$3:$D$1048576,"&gt;="&amp;Marzo!$W$9,'Ingreso - Egreso'!$D$3:$D$1048576,"&lt;="&amp;Marzo!$W$9,'Ingreso - Egreso'!$J$3:$J$1048576,Marzo!A43)</f>
        <v>0</v>
      </c>
      <c r="X43" s="67">
        <f>SUMIFS('Ingreso - Egreso'!$I$3:$I$1048576,'Ingreso - Egreso'!$D$3:$D$1048576,"&gt;="&amp;Marzo!$X$9,'Ingreso - Egreso'!$D$3:$D$1048576,"&lt;="&amp;Marzo!$X$9,'Ingreso - Egreso'!$J$3:$J$1048576,Marzo!A43)</f>
        <v>0</v>
      </c>
      <c r="Y43" s="67">
        <f>SUMIFS('Ingreso - Egreso'!$I$3:$I$1048576,'Ingreso - Egreso'!$D$3:$D$1048576,"&gt;="&amp;Marzo!$Y$9,'Ingreso - Egreso'!$D$3:$D$1048576,"&lt;="&amp;Marzo!$Y$9,'Ingreso - Egreso'!$J$3:$J$1048576,Marzo!A43)</f>
        <v>0</v>
      </c>
      <c r="Z43" s="67">
        <f>SUMIFS('Ingreso - Egreso'!$I$3:$I$1048576,'Ingreso - Egreso'!$D$3:$D$1048576,"&gt;="&amp;Marzo!$Z$9,'Ingreso - Egreso'!$D$3:$D$1048576,"&lt;="&amp;Marzo!$Z$9,'Ingreso - Egreso'!$J$3:$J$1048576,Marzo!A43)</f>
        <v>0</v>
      </c>
      <c r="AA43" s="67">
        <f>SUMIFS('Ingreso - Egreso'!$I$3:$I$1048576,'Ingreso - Egreso'!$D$3:$D$1048576,"&gt;="&amp;Marzo!$AA$9,'Ingreso - Egreso'!$D$3:$D$1048576,"&lt;="&amp;Marzo!$AA$9,'Ingreso - Egreso'!$J$3:$J$1048576,Marzo!A43)</f>
        <v>0</v>
      </c>
      <c r="AB43" s="67">
        <f>SUMIFS('Ingreso - Egreso'!$I$3:$I$1048576,'Ingreso - Egreso'!$D$3:$D$1048576,"&gt;="&amp;Marzo!$AB$9,'Ingreso - Egreso'!$D$3:$D$1048576,"&lt;="&amp;Marzo!$AB$9,'Ingreso - Egreso'!$J$3:$J$1048576,Marzo!A43)</f>
        <v>0</v>
      </c>
      <c r="AC43" s="67">
        <f>SUMIFS('Ingreso - Egreso'!$I$3:$I$1048576,'Ingreso - Egreso'!$D$3:$D$1048576,"&gt;="&amp;Marzo!$AC$9,'Ingreso - Egreso'!$D$3:$D$1048576,"&lt;="&amp;Marzo!$AC$9,'Ingreso - Egreso'!$J$3:$J$1048576,Marzo!A43)</f>
        <v>0</v>
      </c>
      <c r="AD43" s="67">
        <f>SUMIFS('Ingreso - Egreso'!$I$3:$I$1048576,'Ingreso - Egreso'!$D$3:$D$1048576,"&gt;="&amp;Marzo!$Z$9,'Ingreso - Egreso'!$D$3:$D$1048576,"&lt;="&amp;Marzo!$Z$9,'Ingreso - Egreso'!$J$3:$J$1048576,Marzo!E43)</f>
        <v>0</v>
      </c>
      <c r="AE43" s="67">
        <f>SUMIFS('Ingreso - Egreso'!$I$3:$I$1048576,'Ingreso - Egreso'!$D$3:$D$1048576,"&gt;="&amp;Marzo!$AA$9,'Ingreso - Egreso'!$D$3:$D$1048576,"&lt;="&amp;Marzo!$AA$9,'Ingreso - Egreso'!$J$3:$J$1048576,Marzo!E43)</f>
        <v>0</v>
      </c>
      <c r="AF43" s="67">
        <f>SUMIFS('Ingreso - Egreso'!$I$3:$I$1048576,'Ingreso - Egreso'!$D$3:$D$1048576,"&gt;="&amp;Marzo!$AB$9,'Ingreso - Egreso'!$D$3:$D$1048576,"&lt;="&amp;Marzo!$AB$9,'Ingreso - Egreso'!$J$3:$J$1048576,Marzo!E43)</f>
        <v>0</v>
      </c>
      <c r="AG43" s="68">
        <f t="shared" si="11"/>
        <v>0</v>
      </c>
      <c r="AH43" s="60">
        <f t="shared" si="13"/>
        <v>0</v>
      </c>
    </row>
    <row r="44" spans="1:38" s="28" customFormat="1" ht="18.75" customHeight="1" x14ac:dyDescent="0.25">
      <c r="A44" s="29" t="s">
        <v>939</v>
      </c>
      <c r="B44" s="67">
        <f>SUMIFS('Ingreso - Egreso'!$I$3:$I$1048576,'Ingreso - Egreso'!$D$3:$D$1048576,"&gt;="&amp;Marzo!$C$9,'Ingreso - Egreso'!$D$3:$D$1048576,"&lt;="&amp;Marzo!$C$9,'Ingreso - Egreso'!$J$3:$J$1048576,Marzo!#REF!)</f>
        <v>0</v>
      </c>
      <c r="C44" s="67">
        <f>SUMIFS('Ingreso - Egreso'!$I$3:$I$1048576,'Ingreso - Egreso'!$D$3:$D$1048576,"&gt;="&amp;Marzo!$C$9,'Ingreso - Egreso'!$D$3:$D$1048576,"&lt;="&amp;Marzo!$C$9,'Ingreso - Egreso'!$J$3:$J$1048576,Marzo!A44)</f>
        <v>0</v>
      </c>
      <c r="D44" s="67">
        <f>SUMIFS('Ingreso - Egreso'!$I$3:$I$1048576,'Ingreso - Egreso'!$D$3:$D$1048576,"&gt;="&amp;Marzo!$D$9,'Ingreso - Egreso'!$D$3:$D$1048576,"&lt;="&amp;Marzo!$D$9,'Ingreso - Egreso'!$J$3:$J$1048576,Marzo!A44)</f>
        <v>0</v>
      </c>
      <c r="E44" s="67">
        <f>SUMIFS('Ingreso - Egreso'!$I$3:$I$1048576,'Ingreso - Egreso'!$D$3:$D$1048576,"&gt;="&amp;Marzo!$E$9,'Ingreso - Egreso'!$D$3:$D$1048576,"&lt;="&amp;Marzo!$E$9,'Ingreso - Egreso'!$J$3:$J$1048576,Marzo!A44)</f>
        <v>350000</v>
      </c>
      <c r="F44" s="67">
        <f>SUMIFS('Ingreso - Egreso'!$I$3:$I$1048576,'Ingreso - Egreso'!$D$3:$D$1048576,"&gt;="&amp;Marzo!$F$9,'Ingreso - Egreso'!$D$3:$D$1048576,"&lt;="&amp;Marzo!$F$9,'Ingreso - Egreso'!$J$3:$J$1048576,Marzo!A44)</f>
        <v>0</v>
      </c>
      <c r="G44" s="67">
        <f>SUMIFS('Ingreso - Egreso'!$I$3:$I$1048576,'Ingreso - Egreso'!$D$3:$D$1048576,"&gt;="&amp;Marzo!$G$9,'Ingreso - Egreso'!$D$3:$D$1048576,"&lt;="&amp;Marzo!$G$9,'Ingreso - Egreso'!$J$3:$J$1048576,Marzo!A44)</f>
        <v>0</v>
      </c>
      <c r="H44" s="67">
        <f>SUMIFS('Ingreso - Egreso'!$I$3:$I$1048576,'Ingreso - Egreso'!$D$3:$D$1048576,"&gt;="&amp;Marzo!$H$9,'Ingreso - Egreso'!$D$3:$D$1048576,"&lt;="&amp;Marzo!$H$9,'Ingreso - Egreso'!$J$3:$J$1048576,Marzo!A44)</f>
        <v>750000</v>
      </c>
      <c r="I44" s="67">
        <f>SUMIFS('Ingreso - Egreso'!$I$3:$I$1048576,'Ingreso - Egreso'!$D$3:$D$1048576,"&gt;="&amp;Marzo!$I$9,'Ingreso - Egreso'!$D$3:$D$1048576,"&lt;="&amp;Marzo!$I$9,'Ingreso - Egreso'!$J$3:$J$1048576,Marzo!A44)</f>
        <v>0</v>
      </c>
      <c r="J44" s="67">
        <f>SUMIFS('Ingreso - Egreso'!$I$3:$I$1048576,'Ingreso - Egreso'!$D$3:$D$1048576,"&gt;="&amp;Marzo!$J$9,'Ingreso - Egreso'!$D$3:$D$1048576,"&lt;="&amp;Marzo!$J$9,'Ingreso - Egreso'!$J$3:$J$1048576,Marzo!A44)</f>
        <v>0</v>
      </c>
      <c r="K44" s="67">
        <f>SUMIFS('Ingreso - Egreso'!$I$3:$I$1048576,'Ingreso - Egreso'!$D$3:$D$1048576,"&gt;="&amp;Marzo!$K$9,'Ingreso - Egreso'!$D$3:$D$1048576,"&lt;="&amp;Marzo!$K$9,'Ingreso - Egreso'!$J$3:$J$1048576,Marzo!A44)</f>
        <v>0</v>
      </c>
      <c r="L44" s="67">
        <f>SUMIFS('Ingreso - Egreso'!$I$3:$I$1048576,'Ingreso - Egreso'!$D$3:$D$1048576,"&gt;="&amp;Marzo!$L$9,'Ingreso - Egreso'!$D$3:$D$1048576,"&lt;="&amp;Marzo!$L$9,'Ingreso - Egreso'!$J$3:$J$1048576,Marzo!A44)</f>
        <v>0</v>
      </c>
      <c r="M44" s="67">
        <f>SUMIFS('Ingreso - Egreso'!$I$3:$I$1048576,'Ingreso - Egreso'!$D$3:$D$1048576,"&gt;="&amp;Marzo!$M$9,'Ingreso - Egreso'!$D$3:$D$1048576,"&lt;="&amp;Marzo!$M$9,'Ingreso - Egreso'!$J$3:$J$1048576,Marzo!A44)</f>
        <v>0</v>
      </c>
      <c r="N44" s="67">
        <f>SUMIFS('Ingreso - Egreso'!$I$3:$I$1048576,'Ingreso - Egreso'!$D$3:$D$1048576,"&gt;="&amp;Marzo!$N$9,'Ingreso - Egreso'!$D$3:$D$1048576,"&lt;="&amp;Marzo!$N$9,'Ingreso - Egreso'!$J$3:$J$1048576,Marzo!A44)</f>
        <v>0</v>
      </c>
      <c r="O44" s="67">
        <f>SUMIFS('Ingreso - Egreso'!$I$3:$I$1048576,'Ingreso - Egreso'!$D$3:$D$1048576,"&gt;="&amp;Marzo!$O$9,'Ingreso - Egreso'!$D$3:$D$1048576,"&lt;="&amp;Marzo!$O$9,'Ingreso - Egreso'!$J$3:$J$1048576,Marzo!A44)</f>
        <v>0</v>
      </c>
      <c r="P44" s="67">
        <f>SUMIFS('Ingreso - Egreso'!$I$3:$I$1048576,'Ingreso - Egreso'!$D$3:$D$1048576,"&gt;="&amp;Marzo!$P$9,'Ingreso - Egreso'!$D$3:$D$1048576,"&lt;="&amp;Marzo!$P$9,'Ingreso - Egreso'!$J$3:$J$1048576,Marzo!A44)</f>
        <v>0</v>
      </c>
      <c r="Q44" s="67">
        <f>SUMIFS('Ingreso - Egreso'!$I$3:$I$1048576,'Ingreso - Egreso'!$D$3:$D$1048576,"&gt;="&amp;Marzo!$Q$9,'Ingreso - Egreso'!$D$3:$D$1048576,"&lt;="&amp;Marzo!$Q$9,'Ingreso - Egreso'!$J$3:$J$1048576,Marzo!A44)</f>
        <v>0</v>
      </c>
      <c r="R44" s="67">
        <f>SUMIFS('Ingreso - Egreso'!$I$3:$I$1048576,'Ingreso - Egreso'!$D$3:$D$1048576,"&gt;="&amp;Marzo!$R$9,'Ingreso - Egreso'!$D$3:$D$1048576,"&lt;="&amp;Marzo!$R$9,'Ingreso - Egreso'!$J$3:$J$1048576,Marzo!A44)</f>
        <v>0</v>
      </c>
      <c r="S44" s="67">
        <f>SUMIFS('Ingreso - Egreso'!$I$3:$I$1048576,'Ingreso - Egreso'!$D$3:$D$1048576,"&gt;="&amp;Marzo!$S$9,'Ingreso - Egreso'!$D$3:$D$1048576,"&lt;="&amp;Marzo!$S$9,'Ingreso - Egreso'!$J$3:$J$1048576,Marzo!A44)</f>
        <v>0</v>
      </c>
      <c r="T44" s="67">
        <f>SUMIFS('Ingreso - Egreso'!$I$3:$I$1048576,'Ingreso - Egreso'!$D$3:$D$1048576,"&gt;="&amp;Marzo!$T$9,'Ingreso - Egreso'!$D$3:$D$1048576,"&lt;="&amp;Marzo!$T$9,'Ingreso - Egreso'!$J$3:$J$1048576,Marzo!A44)</f>
        <v>0</v>
      </c>
      <c r="U44" s="67">
        <f>SUMIFS('Ingreso - Egreso'!$I$3:$I$1048576,'Ingreso - Egreso'!$D$3:$D$1048576,"&gt;="&amp;Marzo!$U$9,'Ingreso - Egreso'!$D$3:$D$1048576,"&lt;="&amp;Marzo!$U$9,'Ingreso - Egreso'!$J$3:$J$1048576,Marzo!A44)</f>
        <v>0</v>
      </c>
      <c r="V44" s="67">
        <f>SUMIFS('Ingreso - Egreso'!$I$3:$I$1048576,'Ingreso - Egreso'!$D$3:$D$1048576,"&gt;="&amp;Marzo!$V$9,'Ingreso - Egreso'!$D$3:$D$1048576,"&lt;="&amp;Marzo!$V$9,'Ingreso - Egreso'!$J$3:$J$1048576,Marzo!A44)</f>
        <v>0</v>
      </c>
      <c r="W44" s="67">
        <f>SUMIFS('Ingreso - Egreso'!$I$3:$I$1048576,'Ingreso - Egreso'!$D$3:$D$1048576,"&gt;="&amp;Marzo!$W$9,'Ingreso - Egreso'!$D$3:$D$1048576,"&lt;="&amp;Marzo!$W$9,'Ingreso - Egreso'!$J$3:$J$1048576,Marzo!A44)</f>
        <v>0</v>
      </c>
      <c r="X44" s="67">
        <f>SUMIFS('Ingreso - Egreso'!$I$3:$I$1048576,'Ingreso - Egreso'!$D$3:$D$1048576,"&gt;="&amp;Marzo!$X$9,'Ingreso - Egreso'!$D$3:$D$1048576,"&lt;="&amp;Marzo!$X$9,'Ingreso - Egreso'!$J$3:$J$1048576,Marzo!A44)</f>
        <v>0</v>
      </c>
      <c r="Y44" s="67">
        <f>SUMIFS('Ingreso - Egreso'!$I$3:$I$1048576,'Ingreso - Egreso'!$D$3:$D$1048576,"&gt;="&amp;Marzo!$Y$9,'Ingreso - Egreso'!$D$3:$D$1048576,"&lt;="&amp;Marzo!$Y$9,'Ingreso - Egreso'!$J$3:$J$1048576,Marzo!A44)</f>
        <v>0</v>
      </c>
      <c r="Z44" s="67">
        <f>SUMIFS('Ingreso - Egreso'!$I$3:$I$1048576,'Ingreso - Egreso'!$D$3:$D$1048576,"&gt;="&amp;Marzo!$Z$9,'Ingreso - Egreso'!$D$3:$D$1048576,"&lt;="&amp;Marzo!$Z$9,'Ingreso - Egreso'!$J$3:$J$1048576,Marzo!A44)</f>
        <v>0</v>
      </c>
      <c r="AA44" s="67">
        <f>SUMIFS('Ingreso - Egreso'!$I$3:$I$1048576,'Ingreso - Egreso'!$D$3:$D$1048576,"&gt;="&amp;Marzo!$AA$9,'Ingreso - Egreso'!$D$3:$D$1048576,"&lt;="&amp;Marzo!$AA$9,'Ingreso - Egreso'!$J$3:$J$1048576,Marzo!A44)</f>
        <v>0</v>
      </c>
      <c r="AB44" s="67">
        <f>SUMIFS('Ingreso - Egreso'!$I$3:$I$1048576,'Ingreso - Egreso'!$D$3:$D$1048576,"&gt;="&amp;Marzo!$AB$9,'Ingreso - Egreso'!$D$3:$D$1048576,"&lt;="&amp;Marzo!$AB$9,'Ingreso - Egreso'!$J$3:$J$1048576,Marzo!A44)</f>
        <v>0</v>
      </c>
      <c r="AC44" s="67">
        <f>SUMIFS('Ingreso - Egreso'!$I$3:$I$1048576,'Ingreso - Egreso'!$D$3:$D$1048576,"&gt;="&amp;Marzo!$AC$9,'Ingreso - Egreso'!$D$3:$D$1048576,"&lt;="&amp;Marzo!$AC$9,'Ingreso - Egreso'!$J$3:$J$1048576,Marzo!A44)</f>
        <v>0</v>
      </c>
      <c r="AD44" s="67">
        <f>SUMIFS('Ingreso - Egreso'!$I$3:$I$1048576,'Ingreso - Egreso'!$D$3:$D$1048576,"&gt;="&amp;Marzo!$Z$9,'Ingreso - Egreso'!$D$3:$D$1048576,"&lt;="&amp;Marzo!$Z$9,'Ingreso - Egreso'!$J$3:$J$1048576,Marzo!E44)</f>
        <v>0</v>
      </c>
      <c r="AE44" s="67">
        <f>SUMIFS('Ingreso - Egreso'!$I$3:$I$1048576,'Ingreso - Egreso'!$D$3:$D$1048576,"&gt;="&amp;Marzo!$AA$9,'Ingreso - Egreso'!$D$3:$D$1048576,"&lt;="&amp;Marzo!$AA$9,'Ingreso - Egreso'!$J$3:$J$1048576,Marzo!E44)</f>
        <v>0</v>
      </c>
      <c r="AF44" s="67">
        <f>SUMIFS('Ingreso - Egreso'!$I$3:$I$1048576,'Ingreso - Egreso'!$D$3:$D$1048576,"&gt;="&amp;Marzo!$AB$9,'Ingreso - Egreso'!$D$3:$D$1048576,"&lt;="&amp;Marzo!$AB$9,'Ingreso - Egreso'!$J$3:$J$1048576,Marzo!E44)</f>
        <v>0</v>
      </c>
      <c r="AG44" s="68">
        <f t="shared" si="11"/>
        <v>1100000</v>
      </c>
      <c r="AH44" s="60">
        <f t="shared" ref="AH44" si="14">+AG44/$AG$48</f>
        <v>0.38711816854591535</v>
      </c>
    </row>
    <row r="45" spans="1:38" s="28" customFormat="1" ht="18.75" customHeight="1" x14ac:dyDescent="0.25">
      <c r="A45" s="29" t="s">
        <v>146</v>
      </c>
      <c r="B45" s="67">
        <f>SUMIFS('Ingreso - Egreso'!$I$3:$I$1048576,'Ingreso - Egreso'!$D$3:$D$1048576,"&gt;="&amp;Marzo!B9,'Ingreso - Egreso'!$D$3:$D$1048576,"&lt;="&amp;Marzo!B9,'Ingreso - Egreso'!$J$3:$J$1048576,Marzo!$A$45)</f>
        <v>0</v>
      </c>
      <c r="C45" s="67">
        <f>SUMIFS('Ingreso - Egreso'!$I$3:$I$1048576,'Ingreso - Egreso'!$D$3:$D$1048576,"&gt;="&amp;Marzo!C9,'Ingreso - Egreso'!$D$3:$D$1048576,"&lt;="&amp;Marzo!C9,'Ingreso - Egreso'!$J$3:$J$1048576,Marzo!$A$45)</f>
        <v>0</v>
      </c>
      <c r="D45" s="67">
        <f>SUMIFS('Ingreso - Egreso'!$I$3:$I$1048576,'Ingreso - Egreso'!$D$3:$D$1048576,"&gt;="&amp;Marzo!D9,'Ingreso - Egreso'!$D$3:$D$1048576,"&lt;="&amp;Marzo!D9,'Ingreso - Egreso'!$J$3:$J$1048576,Marzo!$A$45)</f>
        <v>0</v>
      </c>
      <c r="E45" s="67">
        <f>SUMIFS('Ingreso - Egreso'!$I$3:$I$1048576,'Ingreso - Egreso'!$D$3:$D$1048576,"&gt;="&amp;Marzo!E9,'Ingreso - Egreso'!$D$3:$D$1048576,"&lt;="&amp;Marzo!E9,'Ingreso - Egreso'!$J$3:$J$1048576,Marzo!$A$45)</f>
        <v>0</v>
      </c>
      <c r="F45" s="67">
        <f>SUMIFS('Ingreso - Egreso'!$I$3:$I$1048576,'Ingreso - Egreso'!$D$3:$D$1048576,"&gt;="&amp;Marzo!F9,'Ingreso - Egreso'!$D$3:$D$1048576,"&lt;="&amp;Marzo!F9,'Ingreso - Egreso'!$J$3:$J$1048576,Marzo!$A$45)</f>
        <v>0</v>
      </c>
      <c r="G45" s="67">
        <f>SUMIFS('Ingreso - Egreso'!$I$3:$I$1048576,'Ingreso - Egreso'!$D$3:$D$1048576,"&gt;="&amp;Marzo!G9,'Ingreso - Egreso'!$D$3:$D$1048576,"&lt;="&amp;Marzo!G9,'Ingreso - Egreso'!$J$3:$J$1048576,Marzo!$A$45)</f>
        <v>0</v>
      </c>
      <c r="H45" s="67">
        <f>SUMIFS('Ingreso - Egreso'!$I$3:$I$1048576,'Ingreso - Egreso'!$D$3:$D$1048576,"&gt;="&amp;Marzo!H9,'Ingreso - Egreso'!$D$3:$D$1048576,"&lt;="&amp;Marzo!H9,'Ingreso - Egreso'!$J$3:$J$1048576,Marzo!$A$45)</f>
        <v>0</v>
      </c>
      <c r="I45" s="67">
        <f>SUMIFS('Ingreso - Egreso'!$I$3:$I$1048576,'Ingreso - Egreso'!$D$3:$D$1048576,"&gt;="&amp;Marzo!I9,'Ingreso - Egreso'!$D$3:$D$1048576,"&lt;="&amp;Marzo!I9,'Ingreso - Egreso'!$J$3:$J$1048576,Marzo!$A$45)</f>
        <v>0</v>
      </c>
      <c r="J45" s="67">
        <f>SUMIFS('Ingreso - Egreso'!$I$3:$I$1048576,'Ingreso - Egreso'!$D$3:$D$1048576,"&gt;="&amp;Marzo!J9,'Ingreso - Egreso'!$D$3:$D$1048576,"&lt;="&amp;Marzo!J9,'Ingreso - Egreso'!$J$3:$J$1048576,Marzo!$A$45)</f>
        <v>0</v>
      </c>
      <c r="K45" s="67">
        <f>SUMIFS('Ingreso - Egreso'!$I$3:$I$1048576,'Ingreso - Egreso'!$D$3:$D$1048576,"&gt;="&amp;Marzo!K9,'Ingreso - Egreso'!$D$3:$D$1048576,"&lt;="&amp;Marzo!K9,'Ingreso - Egreso'!$J$3:$J$1048576,Marzo!$A$45)</f>
        <v>0</v>
      </c>
      <c r="L45" s="67">
        <f>SUMIFS('Ingreso - Egreso'!$I$3:$I$1048576,'Ingreso - Egreso'!$D$3:$D$1048576,"&gt;="&amp;Marzo!L9,'Ingreso - Egreso'!$D$3:$D$1048576,"&lt;="&amp;Marzo!L9,'Ingreso - Egreso'!$J$3:$J$1048576,Marzo!$A$45)</f>
        <v>0</v>
      </c>
      <c r="M45" s="67">
        <f>SUMIFS('Ingreso - Egreso'!$I$3:$I$1048576,'Ingreso - Egreso'!$D$3:$D$1048576,"&gt;="&amp;Marzo!M9,'Ingreso - Egreso'!$D$3:$D$1048576,"&lt;="&amp;Marzo!M9,'Ingreso - Egreso'!$J$3:$J$1048576,Marzo!$A$45)</f>
        <v>0</v>
      </c>
      <c r="N45" s="67">
        <f>SUMIFS('Ingreso - Egreso'!$I$3:$I$1048576,'Ingreso - Egreso'!$D$3:$D$1048576,"&gt;="&amp;Marzo!N9,'Ingreso - Egreso'!$D$3:$D$1048576,"&lt;="&amp;Marzo!N9,'Ingreso - Egreso'!$J$3:$J$1048576,Marzo!$A$45)</f>
        <v>0</v>
      </c>
      <c r="O45" s="67">
        <f>SUMIFS('Ingreso - Egreso'!$I$3:$I$1048576,'Ingreso - Egreso'!$D$3:$D$1048576,"&gt;="&amp;Marzo!O9,'Ingreso - Egreso'!$D$3:$D$1048576,"&lt;="&amp;Marzo!O9,'Ingreso - Egreso'!$J$3:$J$1048576,Marzo!$A$45)</f>
        <v>0</v>
      </c>
      <c r="P45" s="67">
        <f>SUMIFS('Ingreso - Egreso'!$I$3:$I$1048576,'Ingreso - Egreso'!$D$3:$D$1048576,"&gt;="&amp;Marzo!P9,'Ingreso - Egreso'!$D$3:$D$1048576,"&lt;="&amp;Marzo!P9,'Ingreso - Egreso'!$J$3:$J$1048576,Marzo!$A$45)</f>
        <v>0</v>
      </c>
      <c r="Q45" s="67">
        <f>SUMIFS('Ingreso - Egreso'!$I$3:$I$1048576,'Ingreso - Egreso'!$D$3:$D$1048576,"&gt;="&amp;Marzo!Q9,'Ingreso - Egreso'!$D$3:$D$1048576,"&lt;="&amp;Marzo!Q9,'Ingreso - Egreso'!$J$3:$J$1048576,Marzo!$A$45)</f>
        <v>0</v>
      </c>
      <c r="R45" s="67">
        <f>SUMIFS('Ingreso - Egreso'!$I$3:$I$1048576,'Ingreso - Egreso'!$D$3:$D$1048576,"&gt;="&amp;Marzo!R9,'Ingreso - Egreso'!$D$3:$D$1048576,"&lt;="&amp;Marzo!R9,'Ingreso - Egreso'!$J$3:$J$1048576,Marzo!$A$45)</f>
        <v>0</v>
      </c>
      <c r="S45" s="67">
        <f>SUMIFS('Ingreso - Egreso'!$I$3:$I$1048576,'Ingreso - Egreso'!$D$3:$D$1048576,"&gt;="&amp;Marzo!S9,'Ingreso - Egreso'!$D$3:$D$1048576,"&lt;="&amp;Marzo!S9,'Ingreso - Egreso'!$J$3:$J$1048576,Marzo!$A$45)</f>
        <v>0</v>
      </c>
      <c r="T45" s="67">
        <f>SUMIFS('Ingreso - Egreso'!$I$3:$I$1048576,'Ingreso - Egreso'!$D$3:$D$1048576,"&gt;="&amp;Marzo!T9,'Ingreso - Egreso'!$D$3:$D$1048576,"&lt;="&amp;Marzo!T9,'Ingreso - Egreso'!$J$3:$J$1048576,Marzo!$A$45)</f>
        <v>0</v>
      </c>
      <c r="U45" s="67">
        <f>SUMIFS('Ingreso - Egreso'!$I$3:$I$1048576,'Ingreso - Egreso'!$D$3:$D$1048576,"&gt;="&amp;Marzo!U9,'Ingreso - Egreso'!$D$3:$D$1048576,"&lt;="&amp;Marzo!U9,'Ingreso - Egreso'!$J$3:$J$1048576,Marzo!$A$45)</f>
        <v>0</v>
      </c>
      <c r="V45" s="67">
        <f>SUMIFS('Ingreso - Egreso'!$I$3:$I$1048576,'Ingreso - Egreso'!$D$3:$D$1048576,"&gt;="&amp;Marzo!V9,'Ingreso - Egreso'!$D$3:$D$1048576,"&lt;="&amp;Marzo!V9,'Ingreso - Egreso'!$J$3:$J$1048576,Marzo!$A$45)</f>
        <v>0</v>
      </c>
      <c r="W45" s="67">
        <f>SUMIFS('Ingreso - Egreso'!$I$3:$I$1048576,'Ingreso - Egreso'!$D$3:$D$1048576,"&gt;="&amp;Marzo!W9,'Ingreso - Egreso'!$D$3:$D$1048576,"&lt;="&amp;Marzo!W9,'Ingreso - Egreso'!$J$3:$J$1048576,Marzo!$A$45)</f>
        <v>0</v>
      </c>
      <c r="X45" s="67">
        <f>SUMIFS('Ingreso - Egreso'!$I$3:$I$1048576,'Ingreso - Egreso'!$D$3:$D$1048576,"&gt;="&amp;Marzo!X9,'Ingreso - Egreso'!$D$3:$D$1048576,"&lt;="&amp;Marzo!X9,'Ingreso - Egreso'!$J$3:$J$1048576,Marzo!$A$45)</f>
        <v>0</v>
      </c>
      <c r="Y45" s="67">
        <f>SUMIFS('Ingreso - Egreso'!$I$3:$I$1048576,'Ingreso - Egreso'!$D$3:$D$1048576,"&gt;="&amp;Marzo!Y9,'Ingreso - Egreso'!$D$3:$D$1048576,"&lt;="&amp;Marzo!Y9,'Ingreso - Egreso'!$J$3:$J$1048576,Marzo!$A$45)</f>
        <v>0</v>
      </c>
      <c r="Z45" s="67">
        <f>SUMIFS('Ingreso - Egreso'!$I$3:$I$1048576,'Ingreso - Egreso'!$D$3:$D$1048576,"&gt;="&amp;Marzo!Z9,'Ingreso - Egreso'!$D$3:$D$1048576,"&lt;="&amp;Marzo!Z9,'Ingreso - Egreso'!$J$3:$J$1048576,Marzo!$A$45)</f>
        <v>0</v>
      </c>
      <c r="AA45" s="67">
        <f>SUMIFS('Ingreso - Egreso'!$I$3:$I$1048576,'Ingreso - Egreso'!$D$3:$D$1048576,"&gt;="&amp;Marzo!AA9,'Ingreso - Egreso'!$D$3:$D$1048576,"&lt;="&amp;Marzo!AA9,'Ingreso - Egreso'!$J$3:$J$1048576,Marzo!$A$45)</f>
        <v>0</v>
      </c>
      <c r="AB45" s="67">
        <f>SUMIFS('Ingreso - Egreso'!$I$3:$I$1048576,'Ingreso - Egreso'!$D$3:$D$1048576,"&gt;="&amp;Marzo!AB9,'Ingreso - Egreso'!$D$3:$D$1048576,"&lt;="&amp;Marzo!AB9,'Ingreso - Egreso'!$J$3:$J$1048576,Marzo!$A$45)</f>
        <v>0</v>
      </c>
      <c r="AC45" s="67">
        <f>SUMIFS('Ingreso - Egreso'!$I$3:$I$1048576,'Ingreso - Egreso'!$D$3:$D$1048576,"&gt;="&amp;Marzo!AC9,'Ingreso - Egreso'!$D$3:$D$1048576,"&lt;="&amp;Marzo!AC9,'Ingreso - Egreso'!$J$3:$J$1048576,Marzo!$A$45)</f>
        <v>0</v>
      </c>
      <c r="AD45" s="67">
        <f>SUMIFS('Ingreso - Egreso'!$I$3:$I$1048576,'Ingreso - Egreso'!$D$3:$D$1048576,"&gt;="&amp;Marzo!AD9,'Ingreso - Egreso'!$D$3:$D$1048576,"&lt;="&amp;Marzo!AD9,'Ingreso - Egreso'!$J$3:$J$1048576,Marzo!$A$45)</f>
        <v>0</v>
      </c>
      <c r="AE45" s="67">
        <f>SUMIFS('Ingreso - Egreso'!$I$3:$I$1048576,'Ingreso - Egreso'!$D$3:$D$1048576,"&gt;="&amp;Marzo!AE9,'Ingreso - Egreso'!$D$3:$D$1048576,"&lt;="&amp;Marzo!AE9,'Ingreso - Egreso'!$J$3:$J$1048576,Marzo!$A$45)</f>
        <v>0</v>
      </c>
      <c r="AF45" s="67">
        <f>SUMIFS('Ingreso - Egreso'!$I$3:$I$1048576,'Ingreso - Egreso'!$D$3:$D$1048576,"&gt;="&amp;Marzo!AF9,'Ingreso - Egreso'!$D$3:$D$1048576,"&lt;="&amp;Marzo!AF9,'Ingreso - Egreso'!$J$3:$J$1048576,Marzo!$A$45)</f>
        <v>0</v>
      </c>
      <c r="AG45" s="68">
        <f t="shared" si="11"/>
        <v>0</v>
      </c>
      <c r="AH45" s="60">
        <f>+AG45/$AG$48</f>
        <v>0</v>
      </c>
    </row>
    <row r="46" spans="1:38" s="28" customFormat="1" ht="18.75" customHeight="1" x14ac:dyDescent="0.25">
      <c r="A46" s="29" t="s">
        <v>98</v>
      </c>
      <c r="B46" s="67">
        <f>SUMIFS('Ingreso - Egreso'!$I$3:$I$1048576,'Ingreso - Egreso'!$D$3:$D$1048576,"&gt;="&amp;Marzo!$B$9,'Ingreso - Egreso'!$D$3:$D$1048576,"&lt;="&amp;Marzo!$B$9,'Ingreso - Egreso'!$J$3:$J$1048576,Marzo!A46)</f>
        <v>0</v>
      </c>
      <c r="C46" s="67">
        <f>SUMIFS('Ingreso - Egreso'!$I$3:$I$1048576,'Ingreso - Egreso'!$D$3:$D$1048576,"&gt;="&amp;Marzo!$C$9,'Ingreso - Egreso'!$D$3:$D$1048576,"&lt;="&amp;Marzo!$C$9,'Ingreso - Egreso'!$J$3:$J$1048576,Marzo!A46)</f>
        <v>0</v>
      </c>
      <c r="D46" s="67">
        <f>SUMIFS('Ingreso - Egreso'!$I$3:$I$1048576,'Ingreso - Egreso'!$D$3:$D$1048576,"&gt;="&amp;Marzo!$D$9,'Ingreso - Egreso'!$D$3:$D$1048576,"&lt;="&amp;Marzo!$D$9,'Ingreso - Egreso'!$J$3:$J$1048576,Marzo!A46)</f>
        <v>0</v>
      </c>
      <c r="E46" s="67">
        <f>SUMIFS('Ingreso - Egreso'!$I$3:$I$1048576,'Ingreso - Egreso'!$D$3:$D$1048576,"&gt;="&amp;Marzo!$E$9,'Ingreso - Egreso'!$D$3:$D$1048576,"&lt;="&amp;Marzo!$E$9,'Ingreso - Egreso'!$J$3:$J$1048576,Marzo!A46)</f>
        <v>0</v>
      </c>
      <c r="F46" s="67">
        <f>SUMIFS('Ingreso - Egreso'!$I$3:$I$1048576,'Ingreso - Egreso'!$D$3:$D$1048576,"&gt;="&amp;Marzo!$F$9,'Ingreso - Egreso'!$D$3:$D$1048576,"&lt;="&amp;Marzo!$F$9,'Ingreso - Egreso'!$J$3:$J$1048576,Marzo!A46)</f>
        <v>0</v>
      </c>
      <c r="G46" s="67">
        <f>SUMIFS('Ingreso - Egreso'!$I$3:$I$1048576,'Ingreso - Egreso'!$D$3:$D$1048576,"&gt;="&amp;Marzo!$G$9,'Ingreso - Egreso'!$D$3:$D$1048576,"&lt;="&amp;Marzo!$G$9,'Ingreso - Egreso'!$J$3:$J$1048576,Marzo!A46)</f>
        <v>0</v>
      </c>
      <c r="H46" s="67">
        <f>SUMIFS('Ingreso - Egreso'!$I$3:$I$1048576,'Ingreso - Egreso'!$D$3:$D$1048576,"&gt;="&amp;Marzo!$H$9,'Ingreso - Egreso'!$D$3:$D$1048576,"&lt;="&amp;Marzo!$H$9,'Ingreso - Egreso'!$J$3:$J$1048576,Marzo!A46)</f>
        <v>0</v>
      </c>
      <c r="I46" s="67">
        <f>SUMIFS('Ingreso - Egreso'!$I$3:$I$1048576,'Ingreso - Egreso'!$D$3:$D$1048576,"&gt;="&amp;Marzo!$I$9,'Ingreso - Egreso'!$D$3:$D$1048576,"&lt;="&amp;Marzo!$I$9,'Ingreso - Egreso'!$J$3:$J$1048576,Marzo!A46)</f>
        <v>0</v>
      </c>
      <c r="J46" s="67">
        <f>SUMIFS('Ingreso - Egreso'!$I$3:$I$1048576,'Ingreso - Egreso'!$D$3:$D$1048576,"&gt;="&amp;Marzo!$J$9,'Ingreso - Egreso'!$D$3:$D$1048576,"&lt;="&amp;Marzo!$J$9,'Ingreso - Egreso'!$J$3:$J$1048576,Marzo!A46)</f>
        <v>0</v>
      </c>
      <c r="K46" s="67">
        <f>SUMIFS('Ingreso - Egreso'!$I$3:$I$1048576,'Ingreso - Egreso'!$D$3:$D$1048576,"&gt;="&amp;Marzo!$K$9,'Ingreso - Egreso'!$D$3:$D$1048576,"&lt;="&amp;Marzo!$K$9,'Ingreso - Egreso'!$J$3:$J$1048576,Marzo!A46)</f>
        <v>0</v>
      </c>
      <c r="L46" s="67">
        <f>SUMIFS('Ingreso - Egreso'!$I$3:$I$1048576,'Ingreso - Egreso'!$D$3:$D$1048576,"&gt;="&amp;Marzo!$L$9,'Ingreso - Egreso'!$D$3:$D$1048576,"&lt;="&amp;Marzo!$L$9,'Ingreso - Egreso'!$J$3:$J$1048576,Marzo!A46)</f>
        <v>0</v>
      </c>
      <c r="M46" s="67">
        <f>SUMIFS('Ingreso - Egreso'!$I$3:$I$1048576,'Ingreso - Egreso'!$D$3:$D$1048576,"&gt;="&amp;Marzo!$M$9,'Ingreso - Egreso'!$D$3:$D$1048576,"&lt;="&amp;Marzo!$M$9,'Ingreso - Egreso'!$J$3:$J$1048576,Marzo!A46)</f>
        <v>0</v>
      </c>
      <c r="N46" s="67">
        <f>SUMIFS('Ingreso - Egreso'!$I$3:$I$1048576,'Ingreso - Egreso'!$D$3:$D$1048576,"&gt;="&amp;Marzo!$N$9,'Ingreso - Egreso'!$D$3:$D$1048576,"&lt;="&amp;Marzo!$N$9,'Ingreso - Egreso'!$J$3:$J$1048576,Marzo!A46)</f>
        <v>0</v>
      </c>
      <c r="O46" s="67">
        <f>SUMIFS('Ingreso - Egreso'!$I$3:$I$1048576,'Ingreso - Egreso'!$D$3:$D$1048576,"&gt;="&amp;Marzo!$O$9,'Ingreso - Egreso'!$D$3:$D$1048576,"&lt;="&amp;Marzo!$O$9,'Ingreso - Egreso'!$J$3:$J$1048576,Marzo!A46)</f>
        <v>0</v>
      </c>
      <c r="P46" s="67">
        <f>SUMIFS('Ingreso - Egreso'!$I$3:$I$1048576,'Ingreso - Egreso'!$D$3:$D$1048576,"&gt;="&amp;Marzo!$P$9,'Ingreso - Egreso'!$D$3:$D$1048576,"&lt;="&amp;Marzo!$P$9,'Ingreso - Egreso'!$J$3:$J$1048576,Marzo!A46)</f>
        <v>0</v>
      </c>
      <c r="Q46" s="67">
        <f>SUMIFS('Ingreso - Egreso'!$I$3:$I$1048576,'Ingreso - Egreso'!$D$3:$D$1048576,"&gt;="&amp;Marzo!$Q$9,'Ingreso - Egreso'!$D$3:$D$1048576,"&lt;="&amp;Marzo!$Q$9,'Ingreso - Egreso'!$J$3:$J$1048576,Marzo!A46)</f>
        <v>0</v>
      </c>
      <c r="R46" s="67">
        <f>SUMIFS('Ingreso - Egreso'!$I$3:$I$1048576,'Ingreso - Egreso'!$D$3:$D$1048576,"&gt;="&amp;Marzo!$R$9,'Ingreso - Egreso'!$D$3:$D$1048576,"&lt;="&amp;Marzo!$R$9,'Ingreso - Egreso'!$J$3:$J$1048576,Marzo!A46)</f>
        <v>0</v>
      </c>
      <c r="S46" s="67">
        <f>SUMIFS('Ingreso - Egreso'!$I$3:$I$1048576,'Ingreso - Egreso'!$D$3:$D$1048576,"&gt;="&amp;Marzo!$S$9,'Ingreso - Egreso'!$D$3:$D$1048576,"&lt;="&amp;Marzo!$S$9,'Ingreso - Egreso'!$J$3:$J$1048576,Marzo!A46)</f>
        <v>0</v>
      </c>
      <c r="T46" s="67">
        <f>SUMIFS('Ingreso - Egreso'!$I$3:$I$1048576,'Ingreso - Egreso'!$D$3:$D$1048576,"&gt;="&amp;Marzo!$T$9,'Ingreso - Egreso'!$D$3:$D$1048576,"&lt;="&amp;Marzo!$T$9,'Ingreso - Egreso'!$J$3:$J$1048576,Marzo!A46)</f>
        <v>0</v>
      </c>
      <c r="U46" s="67">
        <f>SUMIFS('Ingreso - Egreso'!$I$3:$I$1048576,'Ingreso - Egreso'!$D$3:$D$1048576,"&gt;="&amp;Marzo!$U$9,'Ingreso - Egreso'!$D$3:$D$1048576,"&lt;="&amp;Marzo!$U$9,'Ingreso - Egreso'!$J$3:$J$1048576,Marzo!A46)</f>
        <v>0</v>
      </c>
      <c r="V46" s="67">
        <f>SUMIFS('Ingreso - Egreso'!$I$3:$I$1048576,'Ingreso - Egreso'!$D$3:$D$1048576,"&gt;="&amp;Marzo!$V$9,'Ingreso - Egreso'!$D$3:$D$1048576,"&lt;="&amp;Marzo!$V$9,'Ingreso - Egreso'!$J$3:$J$1048576,Marzo!A46)</f>
        <v>0</v>
      </c>
      <c r="W46" s="67">
        <f>SUMIFS('Ingreso - Egreso'!$I$3:$I$1048576,'Ingreso - Egreso'!$D$3:$D$1048576,"&gt;="&amp;Marzo!$W$9,'Ingreso - Egreso'!$D$3:$D$1048576,"&lt;="&amp;Marzo!$W$9,'Ingreso - Egreso'!$J$3:$J$1048576,Marzo!A46)</f>
        <v>0</v>
      </c>
      <c r="X46" s="67">
        <f>SUMIFS('Ingreso - Egreso'!$I$3:$I$1048576,'Ingreso - Egreso'!$D$3:$D$1048576,"&gt;="&amp;Marzo!$X$9,'Ingreso - Egreso'!$D$3:$D$1048576,"&lt;="&amp;Marzo!$X$9,'Ingreso - Egreso'!$J$3:$J$1048576,Marzo!A46)</f>
        <v>0</v>
      </c>
      <c r="Y46" s="67">
        <f>SUMIFS('Ingreso - Egreso'!$I$3:$I$1048576,'Ingreso - Egreso'!$D$3:$D$1048576,"&gt;="&amp;Marzo!$Y$9,'Ingreso - Egreso'!$D$3:$D$1048576,"&lt;="&amp;Marzo!$Y$9,'Ingreso - Egreso'!$J$3:$J$1048576,Marzo!A46)</f>
        <v>0</v>
      </c>
      <c r="Z46" s="67">
        <f>SUMIFS('Ingreso - Egreso'!$I$3:$I$1048576,'Ingreso - Egreso'!$D$3:$D$1048576,"&gt;="&amp;Marzo!$Z$9,'Ingreso - Egreso'!$D$3:$D$1048576,"&lt;="&amp;Marzo!$Z$9,'Ingreso - Egreso'!$J$3:$J$1048576,Marzo!A46)</f>
        <v>0</v>
      </c>
      <c r="AA46" s="67">
        <f>SUMIFS('Ingreso - Egreso'!$I$3:$I$1048576,'Ingreso - Egreso'!$D$3:$D$1048576,"&gt;="&amp;Marzo!$AA$9,'Ingreso - Egreso'!$D$3:$D$1048576,"&lt;="&amp;Marzo!$AA$9,'Ingreso - Egreso'!$J$3:$J$1048576,Marzo!A46)</f>
        <v>0</v>
      </c>
      <c r="AB46" s="67">
        <f>SUMIFS('Ingreso - Egreso'!$I$3:$I$1048576,'Ingreso - Egreso'!$D$3:$D$1048576,"&gt;="&amp;Marzo!$AB$9,'Ingreso - Egreso'!$D$3:$D$1048576,"&lt;="&amp;Marzo!$AB$9,'Ingreso - Egreso'!$J$3:$J$1048576,Marzo!A46)</f>
        <v>0</v>
      </c>
      <c r="AC46" s="67">
        <f>SUMIFS('Ingreso - Egreso'!$I$3:$I$1048576,'Ingreso - Egreso'!$D$3:$D$1048576,"&gt;="&amp;Marzo!$AC$9,'Ingreso - Egreso'!$D$3:$D$1048576,"&lt;="&amp;Marzo!$AC$9,'Ingreso - Egreso'!$J$3:$J$1048576,Marzo!A46)</f>
        <v>0</v>
      </c>
      <c r="AD46" s="67">
        <f>SUMIFS('Ingreso - Egreso'!$I$3:$I$1048576,'Ingreso - Egreso'!$D$3:$D$1048576,"&gt;="&amp;Marzo!$Z$9,'Ingreso - Egreso'!$D$3:$D$1048576,"&lt;="&amp;Marzo!$Z$9,'Ingreso - Egreso'!$J$3:$J$1048576,Marzo!E46)</f>
        <v>0</v>
      </c>
      <c r="AE46" s="67">
        <f>SUMIFS('Ingreso - Egreso'!$I$3:$I$1048576,'Ingreso - Egreso'!$D$3:$D$1048576,"&gt;="&amp;Marzo!$AA$9,'Ingreso - Egreso'!$D$3:$D$1048576,"&lt;="&amp;Marzo!$AA$9,'Ingreso - Egreso'!$J$3:$J$1048576,Marzo!E46)</f>
        <v>0</v>
      </c>
      <c r="AF46" s="67">
        <f>SUMIFS('Ingreso - Egreso'!$I$3:$I$1048576,'Ingreso - Egreso'!$D$3:$D$1048576,"&gt;="&amp;Marzo!$AB$9,'Ingreso - Egreso'!$D$3:$D$1048576,"&lt;="&amp;Marzo!$AB$9,'Ingreso - Egreso'!$J$3:$J$1048576,Marzo!E46)</f>
        <v>0</v>
      </c>
      <c r="AG46" s="68">
        <f t="shared" si="11"/>
        <v>0</v>
      </c>
      <c r="AH46" s="60">
        <f>+AG46/$AG$48</f>
        <v>0</v>
      </c>
    </row>
    <row r="47" spans="1:38" s="28" customFormat="1" ht="18.75" hidden="1" customHeight="1" x14ac:dyDescent="0.25">
      <c r="A47" s="29" t="s">
        <v>85</v>
      </c>
      <c r="B47" s="67">
        <f>SUMIFS('Ingreso - Egreso'!$I$3:$I$1048576,'Ingreso - Egreso'!$D$3:$D$1048576,"&gt;="&amp;Marzo!$B$9,'Ingreso - Egreso'!$D$3:$D$1048576,"&lt;="&amp;Marzo!$B$9,'Ingreso - Egreso'!$J$3:$J$1048576,Marzo!A47)</f>
        <v>0</v>
      </c>
      <c r="C47" s="67">
        <f>SUMIFS('Ingreso - Egreso'!$I$3:$I$1048576,'Ingreso - Egreso'!$D$3:$D$1048576,"&gt;="&amp;Marzo!$C$9,'Ingreso - Egreso'!$D$3:$D$1048576,"&lt;="&amp;Marzo!$C$9,'Ingreso - Egreso'!$J$3:$J$1048576,Marzo!A47)</f>
        <v>0</v>
      </c>
      <c r="D47" s="67">
        <f>SUMIFS('Ingreso - Egreso'!$I$3:$I$1048576,'Ingreso - Egreso'!$D$3:$D$1048576,"&gt;="&amp;Marzo!$D$9,'Ingreso - Egreso'!$D$3:$D$1048576,"&lt;="&amp;Marzo!$D$9,'Ingreso - Egreso'!$J$3:$J$1048576,Marzo!A47)</f>
        <v>0</v>
      </c>
      <c r="E47" s="67">
        <f>SUMIFS('Ingreso - Egreso'!$I$3:$I$1048576,'Ingreso - Egreso'!$D$3:$D$1048576,"&gt;="&amp;Marzo!$E$9,'Ingreso - Egreso'!$D$3:$D$1048576,"&lt;="&amp;Marzo!$E$9,'Ingreso - Egreso'!$J$3:$J$1048576,Marzo!A47)</f>
        <v>0</v>
      </c>
      <c r="F47" s="67">
        <f>SUMIFS('Ingreso - Egreso'!$I$3:$I$1048576,'Ingreso - Egreso'!$D$3:$D$1048576,"&gt;="&amp;Marzo!$F$9,'Ingreso - Egreso'!$D$3:$D$1048576,"&lt;="&amp;Marzo!$F$9,'Ingreso - Egreso'!$J$3:$J$1048576,Marzo!A47)</f>
        <v>0</v>
      </c>
      <c r="G47" s="67">
        <f>SUMIFS('Ingreso - Egreso'!$I$3:$I$1048576,'Ingreso - Egreso'!$D$3:$D$1048576,"&gt;="&amp;Marzo!$G$9,'Ingreso - Egreso'!$D$3:$D$1048576,"&lt;="&amp;Marzo!$G$9,'Ingreso - Egreso'!$J$3:$J$1048576,Marzo!A47)</f>
        <v>0</v>
      </c>
      <c r="H47" s="67">
        <f>SUMIFS('Ingreso - Egreso'!$I$3:$I$1048576,'Ingreso - Egreso'!$D$3:$D$1048576,"&gt;="&amp;Marzo!$H$9,'Ingreso - Egreso'!$D$3:$D$1048576,"&lt;="&amp;Marzo!$H$9,'Ingreso - Egreso'!$J$3:$J$1048576,Marzo!A47)</f>
        <v>0</v>
      </c>
      <c r="I47" s="67">
        <f>SUMIFS('Ingreso - Egreso'!$I$3:$I$1048576,'Ingreso - Egreso'!$D$3:$D$1048576,"&gt;="&amp;Marzo!$I$9,'Ingreso - Egreso'!$D$3:$D$1048576,"&lt;="&amp;Marzo!$I$9,'Ingreso - Egreso'!$J$3:$J$1048576,Marzo!A47)</f>
        <v>0</v>
      </c>
      <c r="J47" s="67">
        <f>SUMIFS('Ingreso - Egreso'!$I$3:$I$1048576,'Ingreso - Egreso'!$D$3:$D$1048576,"&gt;="&amp;Marzo!$J$9,'Ingreso - Egreso'!$D$3:$D$1048576,"&lt;="&amp;Marzo!$J$9,'Ingreso - Egreso'!$J$3:$J$1048576,Marzo!A47)</f>
        <v>0</v>
      </c>
      <c r="K47" s="67">
        <f>SUMIFS('Ingreso - Egreso'!$I$3:$I$1048576,'Ingreso - Egreso'!$D$3:$D$1048576,"&gt;="&amp;Marzo!$K$9,'Ingreso - Egreso'!$D$3:$D$1048576,"&lt;="&amp;Marzo!$K$9,'Ingreso - Egreso'!$J$3:$J$1048576,Marzo!A47)</f>
        <v>0</v>
      </c>
      <c r="L47" s="67">
        <f>SUMIFS('Ingreso - Egreso'!$I$3:$I$1048576,'Ingreso - Egreso'!$D$3:$D$1048576,"&gt;="&amp;Marzo!$L$9,'Ingreso - Egreso'!$D$3:$D$1048576,"&lt;="&amp;Marzo!$L$9,'Ingreso - Egreso'!$J$3:$J$1048576,Marzo!A47)</f>
        <v>0</v>
      </c>
      <c r="M47" s="67">
        <f>SUMIFS('Ingreso - Egreso'!$I$3:$I$1048576,'Ingreso - Egreso'!$D$3:$D$1048576,"&gt;="&amp;Marzo!$M$9,'Ingreso - Egreso'!$D$3:$D$1048576,"&lt;="&amp;Marzo!$M$9,'Ingreso - Egreso'!$J$3:$J$1048576,Marzo!A47)</f>
        <v>0</v>
      </c>
      <c r="N47" s="67">
        <f>SUMIFS('Ingreso - Egreso'!$I$3:$I$1048576,'Ingreso - Egreso'!$D$3:$D$1048576,"&gt;="&amp;Marzo!$N$9,'Ingreso - Egreso'!$D$3:$D$1048576,"&lt;="&amp;Marzo!$N$9,'Ingreso - Egreso'!$J$3:$J$1048576,Marzo!A47)</f>
        <v>0</v>
      </c>
      <c r="O47" s="67">
        <f>SUMIFS('Ingreso - Egreso'!$I$3:$I$1048576,'Ingreso - Egreso'!$D$3:$D$1048576,"&gt;="&amp;Marzo!$O$9,'Ingreso - Egreso'!$D$3:$D$1048576,"&lt;="&amp;Marzo!$O$9,'Ingreso - Egreso'!$J$3:$J$1048576,Marzo!A47)</f>
        <v>0</v>
      </c>
      <c r="P47" s="67">
        <f>SUMIFS('Ingreso - Egreso'!$I$3:$I$1048576,'Ingreso - Egreso'!$D$3:$D$1048576,"&gt;="&amp;Marzo!$P$9,'Ingreso - Egreso'!$D$3:$D$1048576,"&lt;="&amp;Marzo!$P$9,'Ingreso - Egreso'!$J$3:$J$1048576,Marzo!A47)</f>
        <v>0</v>
      </c>
      <c r="Q47" s="67">
        <f>SUMIFS('Ingreso - Egreso'!$I$3:$I$1048576,'Ingreso - Egreso'!$D$3:$D$1048576,"&gt;="&amp;Marzo!$Q$9,'Ingreso - Egreso'!$D$3:$D$1048576,"&lt;="&amp;Marzo!$Q$9,'Ingreso - Egreso'!$J$3:$J$1048576,Marzo!A47)</f>
        <v>0</v>
      </c>
      <c r="R47" s="67">
        <f>SUMIFS('Ingreso - Egreso'!$I$3:$I$1048576,'Ingreso - Egreso'!$D$3:$D$1048576,"&gt;="&amp;Marzo!$R$9,'Ingreso - Egreso'!$D$3:$D$1048576,"&lt;="&amp;Marzo!$R$9,'Ingreso - Egreso'!$J$3:$J$1048576,Marzo!A47)</f>
        <v>0</v>
      </c>
      <c r="S47" s="67">
        <f>SUMIFS('Ingreso - Egreso'!$I$3:$I$1048576,'Ingreso - Egreso'!$D$3:$D$1048576,"&gt;="&amp;Marzo!$S$9,'Ingreso - Egreso'!$D$3:$D$1048576,"&lt;="&amp;Marzo!$S$9,'Ingreso - Egreso'!$J$3:$J$1048576,Marzo!A47)</f>
        <v>0</v>
      </c>
      <c r="T47" s="67">
        <f>SUMIFS('Ingreso - Egreso'!$I$3:$I$1048576,'Ingreso - Egreso'!$D$3:$D$1048576,"&gt;="&amp;Marzo!$T$9,'Ingreso - Egreso'!$D$3:$D$1048576,"&lt;="&amp;Marzo!$T$9,'Ingreso - Egreso'!$J$3:$J$1048576,Marzo!A47)</f>
        <v>0</v>
      </c>
      <c r="U47" s="67">
        <f>SUMIFS('Ingreso - Egreso'!$I$3:$I$1048576,'Ingreso - Egreso'!$D$3:$D$1048576,"&gt;="&amp;Marzo!$U$9,'Ingreso - Egreso'!$D$3:$D$1048576,"&lt;="&amp;Marzo!$U$9,'Ingreso - Egreso'!$J$3:$J$1048576,Marzo!A47)</f>
        <v>0</v>
      </c>
      <c r="V47" s="67">
        <f>SUMIFS('Ingreso - Egreso'!$I$3:$I$1048576,'Ingreso - Egreso'!$D$3:$D$1048576,"&gt;="&amp;Marzo!$V$9,'Ingreso - Egreso'!$D$3:$D$1048576,"&lt;="&amp;Marzo!$V$9,'Ingreso - Egreso'!$J$3:$J$1048576,Marzo!A47)</f>
        <v>0</v>
      </c>
      <c r="W47" s="67">
        <f>SUMIFS('Ingreso - Egreso'!$I$3:$I$1048576,'Ingreso - Egreso'!$D$3:$D$1048576,"&gt;="&amp;Marzo!$W$9,'Ingreso - Egreso'!$D$3:$D$1048576,"&lt;="&amp;Marzo!$W$9,'Ingreso - Egreso'!$J$3:$J$1048576,Marzo!A47)</f>
        <v>0</v>
      </c>
      <c r="X47" s="67">
        <f>SUMIFS('Ingreso - Egreso'!$I$3:$I$1048576,'Ingreso - Egreso'!$D$3:$D$1048576,"&gt;="&amp;Marzo!$X$9,'Ingreso - Egreso'!$D$3:$D$1048576,"&lt;="&amp;Marzo!$X$9,'Ingreso - Egreso'!$J$3:$J$1048576,Marzo!A47)</f>
        <v>0</v>
      </c>
      <c r="Y47" s="67">
        <f>SUMIFS('Ingreso - Egreso'!$I$3:$I$1048576,'Ingreso - Egreso'!$D$3:$D$1048576,"&gt;="&amp;Marzo!$Y$9,'Ingreso - Egreso'!$D$3:$D$1048576,"&lt;="&amp;Marzo!$Y$9,'Ingreso - Egreso'!$J$3:$J$1048576,Marzo!A47)</f>
        <v>0</v>
      </c>
      <c r="Z47" s="67">
        <f>SUMIFS('Ingreso - Egreso'!$I$3:$I$1048576,'Ingreso - Egreso'!$D$3:$D$1048576,"&gt;="&amp;Marzo!$Z$9,'Ingreso - Egreso'!$D$3:$D$1048576,"&lt;="&amp;Marzo!$Z$9,'Ingreso - Egreso'!$J$3:$J$1048576,Marzo!A47)</f>
        <v>0</v>
      </c>
      <c r="AA47" s="67">
        <f>SUMIFS('Ingreso - Egreso'!$I$3:$I$1048576,'Ingreso - Egreso'!$D$3:$D$1048576,"&gt;="&amp;Marzo!$AA$9,'Ingreso - Egreso'!$D$3:$D$1048576,"&lt;="&amp;Marzo!$AA$9,'Ingreso - Egreso'!$J$3:$J$1048576,Marzo!A47)</f>
        <v>0</v>
      </c>
      <c r="AB47" s="67">
        <f>SUMIFS('Ingreso - Egreso'!$I$3:$I$1048576,'Ingreso - Egreso'!$D$3:$D$1048576,"&gt;="&amp;Marzo!$AB$9,'Ingreso - Egreso'!$D$3:$D$1048576,"&lt;="&amp;Marzo!$AB$9,'Ingreso - Egreso'!$J$3:$J$1048576,Marzo!A47)</f>
        <v>0</v>
      </c>
      <c r="AC47" s="67">
        <f>SUMIFS('Ingreso - Egreso'!$I$3:$I$1048576,'Ingreso - Egreso'!$D$3:$D$1048576,"&gt;="&amp;Marzo!$AC$9,'Ingreso - Egreso'!$D$3:$D$1048576,"&lt;="&amp;Marzo!$AC$9,'Ingreso - Egreso'!$J$3:$J$1048576,Marzo!A47)</f>
        <v>0</v>
      </c>
      <c r="AD47" s="67">
        <f>SUMIFS('Ingreso - Egreso'!$I$3:$I$1048576,'Ingreso - Egreso'!$D$3:$D$1048576,"&gt;="&amp;Marzo!$Z$9,'Ingreso - Egreso'!$D$3:$D$1048576,"&lt;="&amp;Marzo!$Z$9,'Ingreso - Egreso'!$J$3:$J$1048576,Marzo!E47)</f>
        <v>0</v>
      </c>
      <c r="AE47" s="67">
        <f>SUMIFS('Ingreso - Egreso'!$I$3:$I$1048576,'Ingreso - Egreso'!$D$3:$D$1048576,"&gt;="&amp;Marzo!$AA$9,'Ingreso - Egreso'!$D$3:$D$1048576,"&lt;="&amp;Marzo!$AA$9,'Ingreso - Egreso'!$J$3:$J$1048576,Marzo!E47)</f>
        <v>0</v>
      </c>
      <c r="AF47" s="67">
        <f>SUMIFS('Ingreso - Egreso'!$I$3:$I$1048576,'Ingreso - Egreso'!$D$3:$D$1048576,"&gt;="&amp;Marzo!$AB$9,'Ingreso - Egreso'!$D$3:$D$1048576,"&lt;="&amp;Marzo!$AB$9,'Ingreso - Egreso'!$J$3:$J$1048576,Marzo!E47)</f>
        <v>0</v>
      </c>
      <c r="AG47" s="68">
        <f t="shared" si="11"/>
        <v>0</v>
      </c>
      <c r="AH47" s="60">
        <f>+AG47/$AG$48</f>
        <v>0</v>
      </c>
      <c r="AJ47" s="109"/>
    </row>
    <row r="48" spans="1:38" s="28" customFormat="1" ht="18.75" x14ac:dyDescent="0.25">
      <c r="A48" s="30" t="s">
        <v>83</v>
      </c>
      <c r="B48" s="71">
        <f t="shared" ref="B48:AC48" si="15">+B13+B14+B15+B36+B37+B40+B43+B47+B46+B44+B11+B45</f>
        <v>0</v>
      </c>
      <c r="C48" s="71">
        <f t="shared" si="15"/>
        <v>0</v>
      </c>
      <c r="D48" s="71">
        <f t="shared" si="15"/>
        <v>22.14</v>
      </c>
      <c r="E48" s="71">
        <f t="shared" si="15"/>
        <v>1140261.0499999998</v>
      </c>
      <c r="F48" s="71">
        <f t="shared" si="15"/>
        <v>110823.46</v>
      </c>
      <c r="G48" s="71">
        <f t="shared" si="15"/>
        <v>49744.58</v>
      </c>
      <c r="H48" s="71">
        <f t="shared" si="15"/>
        <v>905736.48</v>
      </c>
      <c r="I48" s="71">
        <f t="shared" si="15"/>
        <v>0</v>
      </c>
      <c r="J48" s="71">
        <f t="shared" si="15"/>
        <v>0</v>
      </c>
      <c r="K48" s="71">
        <f t="shared" si="15"/>
        <v>634899.77</v>
      </c>
      <c r="L48" s="71">
        <f t="shared" si="15"/>
        <v>7.38</v>
      </c>
      <c r="M48" s="71">
        <f t="shared" si="15"/>
        <v>7.38</v>
      </c>
      <c r="N48" s="71">
        <f t="shared" si="15"/>
        <v>7.38</v>
      </c>
      <c r="O48" s="71">
        <f t="shared" si="15"/>
        <v>0</v>
      </c>
      <c r="P48" s="71">
        <f t="shared" si="15"/>
        <v>0</v>
      </c>
      <c r="Q48" s="71">
        <f t="shared" si="15"/>
        <v>0</v>
      </c>
      <c r="R48" s="71">
        <f t="shared" si="15"/>
        <v>0</v>
      </c>
      <c r="S48" s="71">
        <f t="shared" si="15"/>
        <v>0</v>
      </c>
      <c r="T48" s="71">
        <f t="shared" si="15"/>
        <v>0</v>
      </c>
      <c r="U48" s="71">
        <f t="shared" si="15"/>
        <v>0</v>
      </c>
      <c r="V48" s="71">
        <f t="shared" si="15"/>
        <v>0</v>
      </c>
      <c r="W48" s="71">
        <f t="shared" si="15"/>
        <v>0</v>
      </c>
      <c r="X48" s="71">
        <f t="shared" si="15"/>
        <v>0</v>
      </c>
      <c r="Y48" s="71">
        <f t="shared" si="15"/>
        <v>0</v>
      </c>
      <c r="Z48" s="71">
        <f t="shared" si="15"/>
        <v>0</v>
      </c>
      <c r="AA48" s="71">
        <f t="shared" si="15"/>
        <v>0</v>
      </c>
      <c r="AB48" s="71">
        <f t="shared" si="15"/>
        <v>0</v>
      </c>
      <c r="AC48" s="71">
        <f t="shared" si="15"/>
        <v>0</v>
      </c>
      <c r="AD48" s="71">
        <f t="shared" ref="AD48:AF48" si="16">+AD13+AD14+AD15+AD36+AD37+AD40+AD43+AD47+AD46+AD44+AD11+AD45</f>
        <v>0</v>
      </c>
      <c r="AE48" s="71">
        <f t="shared" si="16"/>
        <v>0</v>
      </c>
      <c r="AF48" s="71">
        <f t="shared" si="16"/>
        <v>0</v>
      </c>
      <c r="AG48" s="71">
        <f>+AG13+AG14+AG15+AG36+AG37+AG40+AG43+AG47+AG46+AG44+AG11+AG45</f>
        <v>2841509.62</v>
      </c>
      <c r="AH48" s="27"/>
      <c r="AJ48" s="40"/>
    </row>
    <row r="49" spans="1:36" s="28" customFormat="1" ht="18.75" x14ac:dyDescent="0.25">
      <c r="A49" s="31" t="s">
        <v>40</v>
      </c>
      <c r="B49" s="72">
        <f t="shared" ref="B49:AC49" si="17">(B10+B48)</f>
        <v>5193264.1900000004</v>
      </c>
      <c r="C49" s="72">
        <f t="shared" si="17"/>
        <v>5193264.1900000004</v>
      </c>
      <c r="D49" s="72">
        <f t="shared" si="17"/>
        <v>5193286.33</v>
      </c>
      <c r="E49" s="72">
        <f t="shared" si="17"/>
        <v>6330759.9500000002</v>
      </c>
      <c r="F49" s="72">
        <f t="shared" si="17"/>
        <v>6441580.6200000001</v>
      </c>
      <c r="G49" s="72">
        <f t="shared" si="17"/>
        <v>6490398.4100000001</v>
      </c>
      <c r="H49" s="72">
        <f t="shared" si="17"/>
        <v>7395998.6999999993</v>
      </c>
      <c r="I49" s="72">
        <f t="shared" si="17"/>
        <v>6184235.5599999987</v>
      </c>
      <c r="J49" s="72">
        <f t="shared" si="17"/>
        <v>6184235.5599999987</v>
      </c>
      <c r="K49" s="72">
        <f t="shared" si="17"/>
        <v>6819135.3299999982</v>
      </c>
      <c r="L49" s="72">
        <f t="shared" si="17"/>
        <v>6818510.3199999984</v>
      </c>
      <c r="M49" s="72">
        <f t="shared" si="17"/>
        <v>6809531.2499999981</v>
      </c>
      <c r="N49" s="72">
        <f t="shared" si="17"/>
        <v>6808911.839999998</v>
      </c>
      <c r="O49" s="72">
        <f t="shared" si="17"/>
        <v>6808909.049999998</v>
      </c>
      <c r="P49" s="72">
        <f t="shared" si="17"/>
        <v>6808909.049999998</v>
      </c>
      <c r="Q49" s="72">
        <f t="shared" si="17"/>
        <v>6808909.049999998</v>
      </c>
      <c r="R49" s="72">
        <f t="shared" si="17"/>
        <v>6808909.049999998</v>
      </c>
      <c r="S49" s="72">
        <f t="shared" si="17"/>
        <v>6808909.049999998</v>
      </c>
      <c r="T49" s="72">
        <f t="shared" si="17"/>
        <v>6808909.049999998</v>
      </c>
      <c r="U49" s="72">
        <f t="shared" si="17"/>
        <v>6808909.049999998</v>
      </c>
      <c r="V49" s="72">
        <f t="shared" si="17"/>
        <v>6808909.049999998</v>
      </c>
      <c r="W49" s="72">
        <f t="shared" si="17"/>
        <v>6808909.049999998</v>
      </c>
      <c r="X49" s="72">
        <f t="shared" si="17"/>
        <v>6808909.049999998</v>
      </c>
      <c r="Y49" s="72">
        <f t="shared" si="17"/>
        <v>6808909.049999998</v>
      </c>
      <c r="Z49" s="72">
        <f t="shared" si="17"/>
        <v>6808909.049999998</v>
      </c>
      <c r="AA49" s="72">
        <f t="shared" si="17"/>
        <v>6808909.049999998</v>
      </c>
      <c r="AB49" s="72">
        <f t="shared" si="17"/>
        <v>6808909.049999998</v>
      </c>
      <c r="AC49" s="72">
        <f t="shared" si="17"/>
        <v>6808909.049999998</v>
      </c>
      <c r="AD49" s="72">
        <f t="shared" ref="AD49:AF49" si="18">(AD10+AD48)</f>
        <v>6808909.049999998</v>
      </c>
      <c r="AE49" s="72">
        <f t="shared" si="18"/>
        <v>6808909.049999998</v>
      </c>
      <c r="AF49" s="72">
        <f t="shared" si="18"/>
        <v>6808909.049999998</v>
      </c>
      <c r="AG49" s="72">
        <f>(AG10+AG48)</f>
        <v>183996748.00000006</v>
      </c>
      <c r="AH49" s="64">
        <f>+AH13+AH14+AH15+AH36+AH37+AH40+AH43+AH47+AH46+AH44+AH45</f>
        <v>1</v>
      </c>
    </row>
    <row r="50" spans="1:36" x14ac:dyDescent="0.25">
      <c r="B50" s="73"/>
      <c r="C50" s="73"/>
      <c r="D50" s="73"/>
      <c r="E50" s="73"/>
      <c r="F50" s="73"/>
      <c r="G50" s="73"/>
      <c r="H50" s="73"/>
      <c r="I50" s="73"/>
      <c r="J50" s="73"/>
      <c r="K50" s="73"/>
      <c r="L50" s="73"/>
      <c r="M50" s="73"/>
      <c r="N50" s="73"/>
      <c r="O50" s="73"/>
      <c r="P50" s="73"/>
      <c r="Q50" s="73"/>
      <c r="R50" s="73"/>
      <c r="S50" s="73"/>
      <c r="T50" s="73"/>
      <c r="U50" s="73"/>
      <c r="V50" s="73"/>
      <c r="W50" s="73"/>
      <c r="X50" s="73"/>
      <c r="Y50" s="73"/>
      <c r="Z50" s="73"/>
      <c r="AA50" s="73"/>
      <c r="AB50" s="73"/>
      <c r="AC50" s="73"/>
      <c r="AD50" s="73"/>
      <c r="AE50" s="73"/>
      <c r="AF50" s="73"/>
      <c r="AG50" s="73"/>
    </row>
    <row r="51" spans="1:36" s="28" customFormat="1" x14ac:dyDescent="0.25">
      <c r="A51" s="8" t="s">
        <v>84</v>
      </c>
      <c r="B51" s="74"/>
      <c r="C51" s="74"/>
      <c r="D51" s="74"/>
      <c r="E51" s="74"/>
      <c r="F51" s="74"/>
      <c r="G51" s="75"/>
      <c r="H51" s="74"/>
      <c r="I51" s="74"/>
      <c r="J51" s="74"/>
      <c r="K51" s="74"/>
      <c r="L51" s="74"/>
      <c r="M51" s="75"/>
      <c r="N51" s="74"/>
      <c r="O51" s="74"/>
      <c r="P51" s="74"/>
      <c r="Q51" s="74"/>
      <c r="R51" s="74"/>
      <c r="S51" s="75"/>
      <c r="T51" s="74"/>
      <c r="U51" s="74"/>
      <c r="V51" s="74"/>
      <c r="W51" s="74"/>
      <c r="X51" s="74"/>
      <c r="Y51" s="75"/>
      <c r="Z51" s="74"/>
      <c r="AA51" s="74"/>
      <c r="AB51" s="74"/>
      <c r="AC51" s="74"/>
      <c r="AD51" s="74"/>
      <c r="AE51" s="74"/>
      <c r="AF51" s="74"/>
      <c r="AG51" s="75"/>
      <c r="AH51" s="8"/>
    </row>
    <row r="52" spans="1:36" s="28" customFormat="1" x14ac:dyDescent="0.25">
      <c r="A52" s="29" t="s">
        <v>1140</v>
      </c>
      <c r="B52" s="67">
        <f>SUMIFS('Ingreso - Egreso'!$H$3:$H$1048576,'Ingreso - Egreso'!$D$3:$D$1048576,"&gt;="&amp;Marzo!$B$9,'Ingreso - Egreso'!$D$3:$D$1048576,"&lt;="&amp;Marzo!$B$9,'Ingreso - Egreso'!$J$3:$J$1048576,Marzo!A52)</f>
        <v>0</v>
      </c>
      <c r="C52" s="67">
        <f>SUMIFS('Ingreso - Egreso'!$H$3:$H$1048576,'Ingreso - Egreso'!$D$3:$D$1048576,"&gt;="&amp;Marzo!$C$9,'Ingreso - Egreso'!$D$3:$D$1048576,"&lt;="&amp;Marzo!$C$9,'Ingreso - Egreso'!$J$3:$J$1048576,Marzo!A52)</f>
        <v>0</v>
      </c>
      <c r="D52" s="67">
        <f>SUMIFS('Ingreso - Egreso'!$H$3:$H$1048576,'Ingreso - Egreso'!$D$3:$D$1048576,"&gt;="&amp;Marzo!$D$9,'Ingreso - Egreso'!$D$3:$D$1048576,"&lt;="&amp;Marzo!$D$9,'Ingreso - Egreso'!$J$3:$J$1048576,Marzo!A52)</f>
        <v>0</v>
      </c>
      <c r="E52" s="67">
        <f>SUMIFS('Ingreso - Egreso'!$H$3:$H$1048576,'Ingreso - Egreso'!$D$3:$D$1048576,"&gt;="&amp;Marzo!$E$9,'Ingreso - Egreso'!$D$3:$D$1048576,"&lt;="&amp;Marzo!$E$9,'Ingreso - Egreso'!$J$3:$J$1048576,Marzo!A52)</f>
        <v>0</v>
      </c>
      <c r="F52" s="67">
        <f>SUMIFS('Ingreso - Egreso'!$H$3:$H$1048576,'Ingreso - Egreso'!$D$3:$D$1048576,"&gt;="&amp;Marzo!$F$9,'Ingreso - Egreso'!$D$3:$D$1048576,"&lt;="&amp;Marzo!$F$9,'Ingreso - Egreso'!$J$3:$J$1048576,Marzo!A52)</f>
        <v>0</v>
      </c>
      <c r="G52" s="67">
        <f>SUMIFS('Ingreso - Egreso'!$H$3:$H$1048576,'Ingreso - Egreso'!$D$3:$D$1048576,"&gt;="&amp;Marzo!$G$9,'Ingreso - Egreso'!$D$3:$D$1048576,"&lt;="&amp;Marzo!$G$9,'Ingreso - Egreso'!$J$3:$J$1048576,Marzo!A52)</f>
        <v>0</v>
      </c>
      <c r="H52" s="67">
        <f>SUMIFS('Ingreso - Egreso'!$H$3:$H$1048576,'Ingreso - Egreso'!$D$3:$D$1048576,"&gt;="&amp;Marzo!$H$9,'Ingreso - Egreso'!$D$3:$D$1048576,"&lt;="&amp;Marzo!$H$9,'Ingreso - Egreso'!$J$3:$J$1048576,Marzo!A52)</f>
        <v>0</v>
      </c>
      <c r="I52" s="67">
        <f>SUMIFS('Ingreso - Egreso'!$H$3:$H$1048576,'Ingreso - Egreso'!$D$3:$D$1048576,"&gt;="&amp;Marzo!$I$9,'Ingreso - Egreso'!$D$3:$D$1048576,"&lt;="&amp;Marzo!$I$9,'Ingreso - Egreso'!$J$3:$J$1048576,Marzo!A52)</f>
        <v>0</v>
      </c>
      <c r="J52" s="67">
        <f>SUMIFS('Ingreso - Egreso'!$H$3:$H$1048576,'Ingreso - Egreso'!$D$3:$D$1048576,"&gt;="&amp;Marzo!$J$9,'Ingreso - Egreso'!$D$3:$D$1048576,"&lt;="&amp;Marzo!$J$9,'Ingreso - Egreso'!$J$3:$J$1048576,Marzo!A52)</f>
        <v>0</v>
      </c>
      <c r="K52" s="67">
        <f>SUMIFS('Ingreso - Egreso'!$H$3:$H$1048576,'Ingreso - Egreso'!$D$3:$D$1048576,"&gt;="&amp;Marzo!$K$9,'Ingreso - Egreso'!$D$3:$D$1048576,"&lt;="&amp;Marzo!$K$9,'Ingreso - Egreso'!$J$3:$J$1048576,Marzo!A52)</f>
        <v>0</v>
      </c>
      <c r="L52" s="67">
        <f>SUMIFS('Ingreso - Egreso'!$H$3:$H$1048576,'Ingreso - Egreso'!$D$3:$D$1048576,"&gt;="&amp;Marzo!$L$9,'Ingreso - Egreso'!$D$3:$D$1048576,"&lt;="&amp;Marzo!$L$9,'Ingreso - Egreso'!$J$3:$J$1048576,Marzo!A52)</f>
        <v>0</v>
      </c>
      <c r="M52" s="67">
        <f>SUMIFS('Ingreso - Egreso'!$H$3:$H$1048576,'Ingreso - Egreso'!$D$3:$D$1048576,"&gt;="&amp;Marzo!$M$9,'Ingreso - Egreso'!$D$3:$D$1048576,"&lt;="&amp;Marzo!$M$9,'Ingreso - Egreso'!$J$3:$J$1048576,Marzo!A52)</f>
        <v>0</v>
      </c>
      <c r="N52" s="67">
        <f>SUMIFS('Ingreso - Egreso'!$H$3:$H$1048576,'Ingreso - Egreso'!$D$3:$D$1048576,"&gt;="&amp;Marzo!$N$9,'Ingreso - Egreso'!$D$3:$D$1048576,"&lt;="&amp;Marzo!$N$9,'Ingreso - Egreso'!$J$3:$J$1048576,Marzo!A52)</f>
        <v>0</v>
      </c>
      <c r="O52" s="67">
        <f>SUMIFS('Ingreso - Egreso'!$H$3:$H$1048576,'Ingreso - Egreso'!$D$3:$D$1048576,"&gt;="&amp;Marzo!$O$9,'Ingreso - Egreso'!$D$3:$D$1048576,"&lt;="&amp;Marzo!$O$9,'Ingreso - Egreso'!$J$3:$J$1048576,Marzo!A52)</f>
        <v>0</v>
      </c>
      <c r="P52" s="67">
        <f>SUMIFS('Ingreso - Egreso'!$H$3:$H$1048576,'Ingreso - Egreso'!$D$3:$D$1048576,"&gt;="&amp;Marzo!$P$9,'Ingreso - Egreso'!$D$3:$D$1048576,"&lt;="&amp;Marzo!$P$9,'Ingreso - Egreso'!$J$3:$J$1048576,Marzo!A52)</f>
        <v>0</v>
      </c>
      <c r="Q52" s="67">
        <f>SUMIFS('Ingreso - Egreso'!$H$3:$H$1048576,'Ingreso - Egreso'!$D$3:$D$1048576,"&gt;="&amp;Marzo!$Q$9,'Ingreso - Egreso'!$D$3:$D$1048576,"&lt;="&amp;Marzo!$Q$9,'Ingreso - Egreso'!$J$3:$J$1048576,Marzo!A52)</f>
        <v>0</v>
      </c>
      <c r="R52" s="67">
        <f>SUMIFS('Ingreso - Egreso'!$H$3:$H$1048576,'Ingreso - Egreso'!$D$3:$D$1048576,"&gt;="&amp;Marzo!$R$9,'Ingreso - Egreso'!$D$3:$D$1048576,"&lt;="&amp;Marzo!$R$9,'Ingreso - Egreso'!$J$3:$J$1048576,Marzo!A52)</f>
        <v>0</v>
      </c>
      <c r="S52" s="67">
        <f>SUMIFS('Ingreso - Egreso'!$H$3:$H$1048576,'Ingreso - Egreso'!$D$3:$D$1048576,"&gt;="&amp;Marzo!$S$9,'Ingreso - Egreso'!$D$3:$D$1048576,"&lt;="&amp;Marzo!$S$9,'Ingreso - Egreso'!$J$3:$J$1048576,Marzo!A52)</f>
        <v>0</v>
      </c>
      <c r="T52" s="67">
        <f>SUMIFS('Ingreso - Egreso'!$H$3:$H$1048576,'Ingreso - Egreso'!$D$3:$D$1048576,"&gt;="&amp;Marzo!$T$9,'Ingreso - Egreso'!$D$3:$D$1048576,"&lt;="&amp;Marzo!$T$9,'Ingreso - Egreso'!$J$3:$J$1048576,Marzo!A52)</f>
        <v>0</v>
      </c>
      <c r="U52" s="67">
        <f>SUMIFS('Ingreso - Egreso'!$H$3:$H$1048576,'Ingreso - Egreso'!$D$3:$D$1048576,"&gt;="&amp;Marzo!$U$9,'Ingreso - Egreso'!$D$3:$D$1048576,"&lt;="&amp;Marzo!$U$9,'Ingreso - Egreso'!$J$3:$J$1048576,Marzo!A52)</f>
        <v>0</v>
      </c>
      <c r="V52" s="67">
        <f>SUMIFS('Ingreso - Egreso'!$H$3:$H$1048576,'Ingreso - Egreso'!$D$3:$D$1048576,"&gt;="&amp;Marzo!$V$9,'Ingreso - Egreso'!$D$3:$D$1048576,"&lt;="&amp;Marzo!$V$9,'Ingreso - Egreso'!$J$3:$J$1048576,Marzo!A52)</f>
        <v>0</v>
      </c>
      <c r="W52" s="67">
        <f>SUMIFS('Ingreso - Egreso'!$H$3:$H$1048576,'Ingreso - Egreso'!$D$3:$D$1048576,"&gt;="&amp;Marzo!$W$9,'Ingreso - Egreso'!$D$3:$D$1048576,"&lt;="&amp;Marzo!$W$9,'Ingreso - Egreso'!$J$3:$J$1048576,Marzo!A52)</f>
        <v>0</v>
      </c>
      <c r="X52" s="67">
        <f>SUMIFS('Ingreso - Egreso'!$H$3:$H$1048576,'Ingreso - Egreso'!$D$3:$D$1048576,"&gt;="&amp;Marzo!$X$9,'Ingreso - Egreso'!$D$3:$D$1048576,"&lt;="&amp;Marzo!$X$9,'Ingreso - Egreso'!$J$3:$J$1048576,Marzo!A52)</f>
        <v>0</v>
      </c>
      <c r="Y52" s="67">
        <f>SUMIFS('Ingreso - Egreso'!$H$3:$H$1048576,'Ingreso - Egreso'!$D$3:$D$1048576,"&gt;="&amp;Marzo!$Y$9,'Ingreso - Egreso'!$D$3:$D$1048576,"&lt;="&amp;Marzo!$Y$9,'Ingreso - Egreso'!$J$3:$J$1048576,Marzo!A52)</f>
        <v>0</v>
      </c>
      <c r="Z52" s="67">
        <f>SUMIFS('Ingreso - Egreso'!$H$3:$H$1048576,'Ingreso - Egreso'!$D$3:$D$1048576,"&gt;="&amp;Marzo!$Z$9,'Ingreso - Egreso'!$D$3:$D$1048576,"&lt;="&amp;Marzo!$Z$9,'Ingreso - Egreso'!$J$3:$J$1048576,Marzo!A52)</f>
        <v>0</v>
      </c>
      <c r="AA52" s="67">
        <f>SUMIFS('Ingreso - Egreso'!$H$3:$H$1048576,'Ingreso - Egreso'!$D$3:$D$1048576,"&gt;="&amp;Marzo!$AA$9,'Ingreso - Egreso'!$D$3:$D$1048576,"&lt;="&amp;Marzo!$AA$9,'Ingreso - Egreso'!$J$3:$J$1048576,Marzo!A52)</f>
        <v>0</v>
      </c>
      <c r="AB52" s="67">
        <f>SUMIFS('Ingreso - Egreso'!$H$3:$H$1048576,'Ingreso - Egreso'!$D$3:$D$1048576,"&gt;="&amp;Marzo!$AB$9,'Ingreso - Egreso'!$D$3:$D$1048576,"&lt;="&amp;Marzo!$AB$9,'Ingreso - Egreso'!$J$3:$J$1048576,Marzo!A52)</f>
        <v>0</v>
      </c>
      <c r="AC52" s="67">
        <f>SUMIFS('Ingreso - Egreso'!$H$3:$H$1048576,'Ingreso - Egreso'!$D$3:$D$1048576,"&gt;="&amp;Marzo!$AC$9,'Ingreso - Egreso'!$D$3:$D$1048576,"&lt;="&amp;Marzo!$AC$9,'Ingreso - Egreso'!$J$3:$J$1048576,Marzo!A52)</f>
        <v>0</v>
      </c>
      <c r="AD52" s="67">
        <f>SUMIFS('Ingreso - Egreso'!$H$3:$H$1048576,'Ingreso - Egreso'!$D$3:$D$1048576,"&gt;="&amp;Marzo!$Z$9,'Ingreso - Egreso'!$D$3:$D$1048576,"&lt;="&amp;Marzo!$Z$9,'Ingreso - Egreso'!$J$3:$J$1048576,Marzo!E52)</f>
        <v>0</v>
      </c>
      <c r="AE52" s="67">
        <f>SUMIFS('Ingreso - Egreso'!$H$3:$H$1048576,'Ingreso - Egreso'!$D$3:$D$1048576,"&gt;="&amp;Marzo!$AA$9,'Ingreso - Egreso'!$D$3:$D$1048576,"&lt;="&amp;Marzo!$AA$9,'Ingreso - Egreso'!$J$3:$J$1048576,Marzo!E52)</f>
        <v>0</v>
      </c>
      <c r="AF52" s="67">
        <f>SUMIFS('Ingreso - Egreso'!$H$3:$H$1048576,'Ingreso - Egreso'!$D$3:$D$1048576,"&gt;="&amp;Marzo!$AB$9,'Ingreso - Egreso'!$D$3:$D$1048576,"&lt;="&amp;Marzo!$AB$9,'Ingreso - Egreso'!$J$3:$J$1048576,Marzo!E52)</f>
        <v>0</v>
      </c>
      <c r="AG52" s="204">
        <f>+SUM(B52:AC52)</f>
        <v>0</v>
      </c>
      <c r="AH52" s="60">
        <f>+AG52/$AG$124</f>
        <v>0</v>
      </c>
    </row>
    <row r="53" spans="1:36" s="28" customFormat="1" x14ac:dyDescent="0.25">
      <c r="A53" s="29" t="s">
        <v>1093</v>
      </c>
      <c r="B53" s="67">
        <f t="shared" ref="B53" si="19">SUM(B54:B55)</f>
        <v>0</v>
      </c>
      <c r="C53" s="67">
        <f>SUMIFS('Ingreso - Egreso'!$H$3:$H$1048576,'Ingreso - Egreso'!$D$3:$D$1048576,"&gt;="&amp;Marzo!$C$9,'Ingreso - Egreso'!$D$3:$D$1048576,"&lt;="&amp;Marzo!$C$9,'Ingreso - Egreso'!$J$3:$J$1048576,Marzo!A53)</f>
        <v>0</v>
      </c>
      <c r="D53" s="67">
        <f>SUMIFS('Ingreso - Egreso'!$H$3:$H$1048576,'Ingreso - Egreso'!$D$3:$D$1048576,"&gt;="&amp;Marzo!$D$9,'Ingreso - Egreso'!$D$3:$D$1048576,"&lt;="&amp;Marzo!$D$9,'Ingreso - Egreso'!$J$3:$J$1048576,Marzo!A53)</f>
        <v>0</v>
      </c>
      <c r="E53" s="67">
        <f>SUMIFS('Ingreso - Egreso'!$H$3:$H$1048576,'Ingreso - Egreso'!$D$3:$D$1048576,"&gt;="&amp;Marzo!$E$9,'Ingreso - Egreso'!$D$3:$D$1048576,"&lt;="&amp;Marzo!$E$9,'Ingreso - Egreso'!$J$3:$J$1048576,Marzo!A53)</f>
        <v>0</v>
      </c>
      <c r="F53" s="67">
        <f>SUMIFS('Ingreso - Egreso'!$H$3:$H$1048576,'Ingreso - Egreso'!$D$3:$D$1048576,"&gt;="&amp;Marzo!$F$9,'Ingreso - Egreso'!$D$3:$D$1048576,"&lt;="&amp;Marzo!$F$9,'Ingreso - Egreso'!$J$3:$J$1048576,Marzo!A53)</f>
        <v>0</v>
      </c>
      <c r="G53" s="67">
        <f>SUMIFS('Ingreso - Egreso'!$H$3:$H$1048576,'Ingreso - Egreso'!$D$3:$D$1048576,"&gt;="&amp;Marzo!$G$9,'Ingreso - Egreso'!$D$3:$D$1048576,"&lt;="&amp;Marzo!$G$9,'Ingreso - Egreso'!$J$3:$J$1048576,Marzo!A53)</f>
        <v>0</v>
      </c>
      <c r="H53" s="67">
        <f>SUMIFS('Ingreso - Egreso'!$H$3:$H$1048576,'Ingreso - Egreso'!$D$3:$D$1048576,"&gt;="&amp;Marzo!$H$9,'Ingreso - Egreso'!$D$3:$D$1048576,"&lt;="&amp;Marzo!$H$9,'Ingreso - Egreso'!$J$3:$J$1048576,Marzo!A53)</f>
        <v>0</v>
      </c>
      <c r="I53" s="67">
        <f>SUMIFS('Ingreso - Egreso'!$H$3:$H$1048576,'Ingreso - Egreso'!$D$3:$D$1048576,"&gt;="&amp;Marzo!$I$9,'Ingreso - Egreso'!$D$3:$D$1048576,"&lt;="&amp;Marzo!$I$9,'Ingreso - Egreso'!$J$3:$J$1048576,Marzo!A53)</f>
        <v>0</v>
      </c>
      <c r="J53" s="67">
        <f>SUMIFS('Ingreso - Egreso'!$H$3:$H$1048576,'Ingreso - Egreso'!$D$3:$D$1048576,"&gt;="&amp;Marzo!$J$9,'Ingreso - Egreso'!$D$3:$D$1048576,"&lt;="&amp;Marzo!$J$9,'Ingreso - Egreso'!$J$3:$J$1048576,Marzo!A53)</f>
        <v>0</v>
      </c>
      <c r="K53" s="67">
        <f>SUMIFS('Ingreso - Egreso'!$H$3:$H$1048576,'Ingreso - Egreso'!$D$3:$D$1048576,"&gt;="&amp;Marzo!$K$9,'Ingreso - Egreso'!$D$3:$D$1048576,"&lt;="&amp;Marzo!$K$9,'Ingreso - Egreso'!$J$3:$J$1048576,Marzo!A53)</f>
        <v>0</v>
      </c>
      <c r="L53" s="67">
        <f>SUMIFS('Ingreso - Egreso'!$H$3:$H$1048576,'Ingreso - Egreso'!$D$3:$D$1048576,"&gt;="&amp;Marzo!$L$9,'Ingreso - Egreso'!$D$3:$D$1048576,"&lt;="&amp;Marzo!$L$9,'Ingreso - Egreso'!$J$3:$J$1048576,Marzo!A53)</f>
        <v>0</v>
      </c>
      <c r="M53" s="67">
        <f>SUMIFS('Ingreso - Egreso'!$H$3:$H$1048576,'Ingreso - Egreso'!$D$3:$D$1048576,"&gt;="&amp;Marzo!$M$9,'Ingreso - Egreso'!$D$3:$D$1048576,"&lt;="&amp;Marzo!$M$9,'Ingreso - Egreso'!$J$3:$J$1048576,Marzo!A53)</f>
        <v>0</v>
      </c>
      <c r="N53" s="67">
        <f>SUMIFS('Ingreso - Egreso'!$H$3:$H$1048576,'Ingreso - Egreso'!$D$3:$D$1048576,"&gt;="&amp;Marzo!$N$9,'Ingreso - Egreso'!$D$3:$D$1048576,"&lt;="&amp;Marzo!$N$9,'Ingreso - Egreso'!$J$3:$J$1048576,Marzo!A53)</f>
        <v>0</v>
      </c>
      <c r="O53" s="67">
        <f>SUMIFS('Ingreso - Egreso'!$H$3:$H$1048576,'Ingreso - Egreso'!$D$3:$D$1048576,"&gt;="&amp;Marzo!$O$9,'Ingreso - Egreso'!$D$3:$D$1048576,"&lt;="&amp;Marzo!$O$9,'Ingreso - Egreso'!$J$3:$J$1048576,Marzo!A53)</f>
        <v>0</v>
      </c>
      <c r="P53" s="67">
        <f>SUMIFS('Ingreso - Egreso'!$H$3:$H$1048576,'Ingreso - Egreso'!$D$3:$D$1048576,"&gt;="&amp;Marzo!$P$9,'Ingreso - Egreso'!$D$3:$D$1048576,"&lt;="&amp;Marzo!$P$9,'Ingreso - Egreso'!$J$3:$J$1048576,Marzo!A53)</f>
        <v>0</v>
      </c>
      <c r="Q53" s="67">
        <f>SUMIFS('Ingreso - Egreso'!$H$3:$H$1048576,'Ingreso - Egreso'!$D$3:$D$1048576,"&gt;="&amp;Marzo!$Q$9,'Ingreso - Egreso'!$D$3:$D$1048576,"&lt;="&amp;Marzo!$Q$9,'Ingreso - Egreso'!$J$3:$J$1048576,Marzo!A53)</f>
        <v>0</v>
      </c>
      <c r="R53" s="67">
        <f>SUMIFS('Ingreso - Egreso'!$H$3:$H$1048576,'Ingreso - Egreso'!$D$3:$D$1048576,"&gt;="&amp;Marzo!$R$9,'Ingreso - Egreso'!$D$3:$D$1048576,"&lt;="&amp;Marzo!$R$9,'Ingreso - Egreso'!$J$3:$J$1048576,Marzo!A53)</f>
        <v>0</v>
      </c>
      <c r="S53" s="67">
        <f>SUMIFS('Ingreso - Egreso'!$H$3:$H$1048576,'Ingreso - Egreso'!$D$3:$D$1048576,"&gt;="&amp;Marzo!$S$9,'Ingreso - Egreso'!$D$3:$D$1048576,"&lt;="&amp;Marzo!$S$9,'Ingreso - Egreso'!$J$3:$J$1048576,Marzo!A53)</f>
        <v>0</v>
      </c>
      <c r="T53" s="67">
        <f>SUMIFS('Ingreso - Egreso'!$H$3:$H$1048576,'Ingreso - Egreso'!$D$3:$D$1048576,"&gt;="&amp;Marzo!$T$9,'Ingreso - Egreso'!$D$3:$D$1048576,"&lt;="&amp;Marzo!$T$9,'Ingreso - Egreso'!$J$3:$J$1048576,Marzo!A53)</f>
        <v>0</v>
      </c>
      <c r="U53" s="67">
        <f>SUMIFS('Ingreso - Egreso'!$H$3:$H$1048576,'Ingreso - Egreso'!$D$3:$D$1048576,"&gt;="&amp;Marzo!$U$9,'Ingreso - Egreso'!$D$3:$D$1048576,"&lt;="&amp;Marzo!$U$9,'Ingreso - Egreso'!$J$3:$J$1048576,Marzo!A53)</f>
        <v>0</v>
      </c>
      <c r="V53" s="67">
        <f>SUMIFS('Ingreso - Egreso'!$H$3:$H$1048576,'Ingreso - Egreso'!$D$3:$D$1048576,"&gt;="&amp;Marzo!$V$9,'Ingreso - Egreso'!$D$3:$D$1048576,"&lt;="&amp;Marzo!$V$9,'Ingreso - Egreso'!$J$3:$J$1048576,Marzo!A53)</f>
        <v>0</v>
      </c>
      <c r="W53" s="67">
        <f>SUMIFS('Ingreso - Egreso'!$H$3:$H$1048576,'Ingreso - Egreso'!$D$3:$D$1048576,"&gt;="&amp;Marzo!$W$9,'Ingreso - Egreso'!$D$3:$D$1048576,"&lt;="&amp;Marzo!$W$9,'Ingreso - Egreso'!$J$3:$J$1048576,Marzo!A53)</f>
        <v>0</v>
      </c>
      <c r="X53" s="67">
        <f>SUMIFS('Ingreso - Egreso'!$H$3:$H$1048576,'Ingreso - Egreso'!$D$3:$D$1048576,"&gt;="&amp;Marzo!$X$9,'Ingreso - Egreso'!$D$3:$D$1048576,"&lt;="&amp;Marzo!$X$9,'Ingreso - Egreso'!$J$3:$J$1048576,Marzo!A53)</f>
        <v>0</v>
      </c>
      <c r="Y53" s="67">
        <f>SUMIFS('Ingreso - Egreso'!$H$3:$H$1048576,'Ingreso - Egreso'!$D$3:$D$1048576,"&gt;="&amp;Marzo!$Y$9,'Ingreso - Egreso'!$D$3:$D$1048576,"&lt;="&amp;Marzo!$Y$9,'Ingreso - Egreso'!$J$3:$J$1048576,Marzo!A53)</f>
        <v>0</v>
      </c>
      <c r="Z53" s="67">
        <f>SUMIFS('Ingreso - Egreso'!$H$3:$H$1048576,'Ingreso - Egreso'!$D$3:$D$1048576,"&gt;="&amp;Marzo!$Z$9,'Ingreso - Egreso'!$D$3:$D$1048576,"&lt;="&amp;Marzo!$Z$9,'Ingreso - Egreso'!$J$3:$J$1048576,Marzo!A53)</f>
        <v>0</v>
      </c>
      <c r="AA53" s="67">
        <f>SUMIFS('Ingreso - Egreso'!$H$3:$H$1048576,'Ingreso - Egreso'!$D$3:$D$1048576,"&gt;="&amp;Marzo!$AA$9,'Ingreso - Egreso'!$D$3:$D$1048576,"&lt;="&amp;Marzo!$AA$9,'Ingreso - Egreso'!$J$3:$J$1048576,Marzo!A53)</f>
        <v>0</v>
      </c>
      <c r="AB53" s="67">
        <f>SUMIFS('Ingreso - Egreso'!$H$3:$H$1048576,'Ingreso - Egreso'!$D$3:$D$1048576,"&gt;="&amp;Marzo!$AB$9,'Ingreso - Egreso'!$D$3:$D$1048576,"&lt;="&amp;Marzo!$AB$9,'Ingreso - Egreso'!$J$3:$J$1048576,Marzo!A53)</f>
        <v>0</v>
      </c>
      <c r="AC53" s="67">
        <f>SUMIFS('Ingreso - Egreso'!$H$3:$H$1048576,'Ingreso - Egreso'!$D$3:$D$1048576,"&gt;="&amp;Marzo!$AC$9,'Ingreso - Egreso'!$D$3:$D$1048576,"&lt;="&amp;Marzo!$AC$9,'Ingreso - Egreso'!$J$3:$J$1048576,Marzo!A53)</f>
        <v>0</v>
      </c>
      <c r="AD53" s="67">
        <f>SUMIFS('Ingreso - Egreso'!$H$3:$H$1048576,'Ingreso - Egreso'!$D$3:$D$1048576,"&gt;="&amp;Marzo!$Z$9,'Ingreso - Egreso'!$D$3:$D$1048576,"&lt;="&amp;Marzo!$Z$9,'Ingreso - Egreso'!$J$3:$J$1048576,Marzo!E53)</f>
        <v>0</v>
      </c>
      <c r="AE53" s="67">
        <f>SUMIFS('Ingreso - Egreso'!$H$3:$H$1048576,'Ingreso - Egreso'!$D$3:$D$1048576,"&gt;="&amp;Marzo!$AA$9,'Ingreso - Egreso'!$D$3:$D$1048576,"&lt;="&amp;Marzo!$AA$9,'Ingreso - Egreso'!$J$3:$J$1048576,Marzo!E53)</f>
        <v>0</v>
      </c>
      <c r="AF53" s="67">
        <f>SUMIFS('Ingreso - Egreso'!$H$3:$H$1048576,'Ingreso - Egreso'!$D$3:$D$1048576,"&gt;="&amp;Marzo!$AB$9,'Ingreso - Egreso'!$D$3:$D$1048576,"&lt;="&amp;Marzo!$AB$9,'Ingreso - Egreso'!$J$3:$J$1048576,Marzo!E53)</f>
        <v>0</v>
      </c>
      <c r="AG53" s="204">
        <f>+SUM(B53:AC53)</f>
        <v>0</v>
      </c>
      <c r="AH53" s="60">
        <f>+AG53/$AG$124</f>
        <v>0</v>
      </c>
    </row>
    <row r="54" spans="1:36" s="28" customFormat="1" x14ac:dyDescent="0.25">
      <c r="A54" s="26" t="s">
        <v>1245</v>
      </c>
      <c r="B54" s="69">
        <f>SUMIFS('Ingreso - Egreso'!$H$3:$H$1048576,'Ingreso - Egreso'!$D$3:$D$1048576,"&gt;="&amp;Marzo!$B$9,'Ingreso - Egreso'!$D$3:$D$1048576,"&lt;="&amp;Marzo!$B$9,'Ingreso - Egreso'!$J$3:$J$1048576,Marzo!A54)</f>
        <v>0</v>
      </c>
      <c r="C54" s="67"/>
      <c r="D54" s="67"/>
      <c r="E54" s="67"/>
      <c r="F54" s="67"/>
      <c r="G54" s="67"/>
      <c r="H54" s="67"/>
      <c r="I54" s="67"/>
      <c r="J54" s="67"/>
      <c r="K54" s="67"/>
      <c r="L54" s="67"/>
      <c r="M54" s="67"/>
      <c r="N54" s="67"/>
      <c r="O54" s="67"/>
      <c r="P54" s="67"/>
      <c r="Q54" s="67"/>
      <c r="R54" s="67"/>
      <c r="S54" s="67"/>
      <c r="T54" s="67"/>
      <c r="U54" s="67"/>
      <c r="V54" s="67"/>
      <c r="W54" s="67"/>
      <c r="X54" s="67"/>
      <c r="Y54" s="67"/>
      <c r="Z54" s="67"/>
      <c r="AA54" s="67"/>
      <c r="AB54" s="67"/>
      <c r="AC54" s="67"/>
      <c r="AD54" s="67"/>
      <c r="AE54" s="67"/>
      <c r="AF54" s="67"/>
      <c r="AG54" s="204"/>
      <c r="AH54" s="60"/>
    </row>
    <row r="55" spans="1:36" s="28" customFormat="1" x14ac:dyDescent="0.25">
      <c r="A55" s="26" t="s">
        <v>1246</v>
      </c>
      <c r="B55" s="69">
        <f>SUMIFS('Ingreso - Egreso'!$H$3:$H$1048576,'Ingreso - Egreso'!$D$3:$D$1048576,"&gt;="&amp;Marzo!$B$9,'Ingreso - Egreso'!$D$3:$D$1048576,"&lt;="&amp;Marzo!$B$9,'Ingreso - Egreso'!$J$3:$J$1048576,Marzo!A55)</f>
        <v>0</v>
      </c>
      <c r="C55" s="67"/>
      <c r="D55" s="67"/>
      <c r="E55" s="67"/>
      <c r="F55" s="67"/>
      <c r="G55" s="67"/>
      <c r="H55" s="67"/>
      <c r="I55" s="67"/>
      <c r="J55" s="67"/>
      <c r="K55" s="67"/>
      <c r="L55" s="67"/>
      <c r="M55" s="67"/>
      <c r="N55" s="67"/>
      <c r="O55" s="67"/>
      <c r="P55" s="67"/>
      <c r="Q55" s="67"/>
      <c r="R55" s="67"/>
      <c r="S55" s="67"/>
      <c r="T55" s="67"/>
      <c r="U55" s="67"/>
      <c r="V55" s="67"/>
      <c r="W55" s="67"/>
      <c r="X55" s="67"/>
      <c r="Y55" s="67"/>
      <c r="Z55" s="67"/>
      <c r="AA55" s="67"/>
      <c r="AB55" s="67"/>
      <c r="AC55" s="67"/>
      <c r="AD55" s="67"/>
      <c r="AE55" s="67"/>
      <c r="AF55" s="67"/>
      <c r="AG55" s="204"/>
      <c r="AH55" s="60"/>
    </row>
    <row r="56" spans="1:36" s="28" customFormat="1" x14ac:dyDescent="0.25">
      <c r="A56" s="26" t="s">
        <v>1247</v>
      </c>
      <c r="B56" s="69">
        <f>SUMIFS('Ingreso - Egreso'!$H$3:$H$1048576,'Ingreso - Egreso'!$D$3:$D$1048576,"&gt;="&amp;Marzo!$B$9,'Ingreso - Egreso'!$D$3:$D$1048576,"&lt;="&amp;Marzo!$B$9,'Ingreso - Egreso'!$J$3:$J$1048576,Marzo!A56)</f>
        <v>0</v>
      </c>
      <c r="C56" s="67"/>
      <c r="D56" s="67"/>
      <c r="E56" s="67"/>
      <c r="F56" s="67"/>
      <c r="G56" s="67"/>
      <c r="H56" s="67"/>
      <c r="I56" s="67"/>
      <c r="J56" s="67"/>
      <c r="K56" s="67"/>
      <c r="L56" s="67"/>
      <c r="M56" s="67"/>
      <c r="N56" s="67"/>
      <c r="O56" s="67"/>
      <c r="P56" s="67"/>
      <c r="Q56" s="67"/>
      <c r="R56" s="67"/>
      <c r="S56" s="67"/>
      <c r="T56" s="67"/>
      <c r="U56" s="67"/>
      <c r="V56" s="67"/>
      <c r="W56" s="67"/>
      <c r="X56" s="67"/>
      <c r="Y56" s="67"/>
      <c r="Z56" s="67"/>
      <c r="AA56" s="67"/>
      <c r="AB56" s="67"/>
      <c r="AC56" s="67"/>
      <c r="AD56" s="67"/>
      <c r="AE56" s="67"/>
      <c r="AF56" s="67"/>
      <c r="AG56" s="204"/>
      <c r="AH56" s="60"/>
    </row>
    <row r="57" spans="1:36" s="28" customFormat="1" x14ac:dyDescent="0.25">
      <c r="A57" s="29" t="s">
        <v>1139</v>
      </c>
      <c r="B57" s="67">
        <f>SUMIFS('Ingreso - Egreso'!$H$3:$H$1048576,'Ingreso - Egreso'!$D$3:$D$1048576,"&gt;="&amp;Marzo!$B$9,'Ingreso - Egreso'!$D$3:$D$1048576,"&lt;="&amp;Marzo!$B$9,'Ingreso - Egreso'!$J$3:$J$1048576,Marzo!A57)</f>
        <v>0</v>
      </c>
      <c r="C57" s="67">
        <f>SUMIFS('Ingreso - Egreso'!$H$3:$H$1048576,'Ingreso - Egreso'!$D$3:$D$1048576,"&gt;="&amp;Marzo!$C$9,'Ingreso - Egreso'!$D$3:$D$1048576,"&lt;="&amp;Marzo!$C$9,'Ingreso - Egreso'!$J$3:$J$1048576,Marzo!A57)</f>
        <v>0</v>
      </c>
      <c r="D57" s="67">
        <f>SUMIFS('Ingreso - Egreso'!$H$3:$H$1048576,'Ingreso - Egreso'!$D$3:$D$1048576,"&gt;="&amp;Marzo!$D$9,'Ingreso - Egreso'!$D$3:$D$1048576,"&lt;="&amp;Marzo!$D$9,'Ingreso - Egreso'!$J$3:$J$1048576,Marzo!A57)</f>
        <v>0</v>
      </c>
      <c r="E57" s="67">
        <f>SUMIFS('Ingreso - Egreso'!$H$3:$H$1048576,'Ingreso - Egreso'!$D$3:$D$1048576,"&gt;="&amp;Marzo!$E$9,'Ingreso - Egreso'!$D$3:$D$1048576,"&lt;="&amp;Marzo!$E$9,'Ingreso - Egreso'!$J$3:$J$1048576,Marzo!A57)</f>
        <v>0</v>
      </c>
      <c r="F57" s="67">
        <f>SUMIFS('Ingreso - Egreso'!$H$3:$H$1048576,'Ingreso - Egreso'!$D$3:$D$1048576,"&gt;="&amp;Marzo!$F$9,'Ingreso - Egreso'!$D$3:$D$1048576,"&lt;="&amp;Marzo!$F$9,'Ingreso - Egreso'!$J$3:$J$1048576,Marzo!A57)</f>
        <v>0</v>
      </c>
      <c r="G57" s="67">
        <f>SUMIFS('Ingreso - Egreso'!$H$3:$H$1048576,'Ingreso - Egreso'!$D$3:$D$1048576,"&gt;="&amp;Marzo!$G$9,'Ingreso - Egreso'!$D$3:$D$1048576,"&lt;="&amp;Marzo!$G$9,'Ingreso - Egreso'!$J$3:$J$1048576,Marzo!A57)</f>
        <v>0</v>
      </c>
      <c r="H57" s="67">
        <f>SUMIFS('Ingreso - Egreso'!$H$3:$H$1048576,'Ingreso - Egreso'!$D$3:$D$1048576,"&gt;="&amp;Marzo!$H$9,'Ingreso - Egreso'!$D$3:$D$1048576,"&lt;="&amp;Marzo!$H$9,'Ingreso - Egreso'!$J$3:$J$1048576,Marzo!A57)</f>
        <v>0</v>
      </c>
      <c r="I57" s="67">
        <f>SUMIFS('Ingreso - Egreso'!$H$3:$H$1048576,'Ingreso - Egreso'!$D$3:$D$1048576,"&gt;="&amp;Marzo!$I$9,'Ingreso - Egreso'!$D$3:$D$1048576,"&lt;="&amp;Marzo!$I$9,'Ingreso - Egreso'!$J$3:$J$1048576,Marzo!A57)</f>
        <v>0</v>
      </c>
      <c r="J57" s="67">
        <f>SUMIFS('Ingreso - Egreso'!$H$3:$H$1048576,'Ingreso - Egreso'!$D$3:$D$1048576,"&gt;="&amp;Marzo!$J$9,'Ingreso - Egreso'!$D$3:$D$1048576,"&lt;="&amp;Marzo!$J$9,'Ingreso - Egreso'!$J$3:$J$1048576,Marzo!A57)</f>
        <v>0</v>
      </c>
      <c r="K57" s="67">
        <f>SUMIFS('Ingreso - Egreso'!$H$3:$H$1048576,'Ingreso - Egreso'!$D$3:$D$1048576,"&gt;="&amp;Marzo!$K$9,'Ingreso - Egreso'!$D$3:$D$1048576,"&lt;="&amp;Marzo!$K$9,'Ingreso - Egreso'!$J$3:$J$1048576,Marzo!A57)</f>
        <v>0</v>
      </c>
      <c r="L57" s="67">
        <f>SUMIFS('Ingreso - Egreso'!$H$3:$H$1048576,'Ingreso - Egreso'!$D$3:$D$1048576,"&gt;="&amp;Marzo!$L$9,'Ingreso - Egreso'!$D$3:$D$1048576,"&lt;="&amp;Marzo!$L$9,'Ingreso - Egreso'!$J$3:$J$1048576,Marzo!A57)</f>
        <v>0</v>
      </c>
      <c r="M57" s="67">
        <f>SUMIFS('Ingreso - Egreso'!$H$3:$H$1048576,'Ingreso - Egreso'!$D$3:$D$1048576,"&gt;="&amp;Marzo!$M$9,'Ingreso - Egreso'!$D$3:$D$1048576,"&lt;="&amp;Marzo!$M$9,'Ingreso - Egreso'!$J$3:$J$1048576,Marzo!A57)</f>
        <v>0</v>
      </c>
      <c r="N57" s="67">
        <f>SUMIFS('Ingreso - Egreso'!$H$3:$H$1048576,'Ingreso - Egreso'!$D$3:$D$1048576,"&gt;="&amp;Marzo!$N$9,'Ingreso - Egreso'!$D$3:$D$1048576,"&lt;="&amp;Marzo!$N$9,'Ingreso - Egreso'!$J$3:$J$1048576,Marzo!A57)</f>
        <v>0</v>
      </c>
      <c r="O57" s="67">
        <f>SUMIFS('Ingreso - Egreso'!$H$3:$H$1048576,'Ingreso - Egreso'!$D$3:$D$1048576,"&gt;="&amp;Marzo!$O$9,'Ingreso - Egreso'!$D$3:$D$1048576,"&lt;="&amp;Marzo!$O$9,'Ingreso - Egreso'!$J$3:$J$1048576,Marzo!A57)</f>
        <v>0</v>
      </c>
      <c r="P57" s="67">
        <f>SUMIFS('Ingreso - Egreso'!$H$3:$H$1048576,'Ingreso - Egreso'!$D$3:$D$1048576,"&gt;="&amp;Marzo!$P$9,'Ingreso - Egreso'!$D$3:$D$1048576,"&lt;="&amp;Marzo!$P$9,'Ingreso - Egreso'!$J$3:$J$1048576,Marzo!A57)</f>
        <v>0</v>
      </c>
      <c r="Q57" s="67">
        <f>SUMIFS('Ingreso - Egreso'!$H$3:$H$1048576,'Ingreso - Egreso'!$D$3:$D$1048576,"&gt;="&amp;Marzo!$Q$9,'Ingreso - Egreso'!$D$3:$D$1048576,"&lt;="&amp;Marzo!$Q$9,'Ingreso - Egreso'!$J$3:$J$1048576,Marzo!A57)</f>
        <v>0</v>
      </c>
      <c r="R57" s="67">
        <f>SUMIFS('Ingreso - Egreso'!$H$3:$H$1048576,'Ingreso - Egreso'!$D$3:$D$1048576,"&gt;="&amp;Marzo!$R$9,'Ingreso - Egreso'!$D$3:$D$1048576,"&lt;="&amp;Marzo!$R$9,'Ingreso - Egreso'!$J$3:$J$1048576,Marzo!A57)</f>
        <v>0</v>
      </c>
      <c r="S57" s="67">
        <f>SUMIFS('Ingreso - Egreso'!$H$3:$H$1048576,'Ingreso - Egreso'!$D$3:$D$1048576,"&gt;="&amp;Marzo!$S$9,'Ingreso - Egreso'!$D$3:$D$1048576,"&lt;="&amp;Marzo!$S$9,'Ingreso - Egreso'!$J$3:$J$1048576,Marzo!A57)</f>
        <v>0</v>
      </c>
      <c r="T57" s="67">
        <f>SUMIFS('Ingreso - Egreso'!$H$3:$H$1048576,'Ingreso - Egreso'!$D$3:$D$1048576,"&gt;="&amp;Marzo!$T$9,'Ingreso - Egreso'!$D$3:$D$1048576,"&lt;="&amp;Marzo!$T$9,'Ingreso - Egreso'!$J$3:$J$1048576,Marzo!A57)</f>
        <v>0</v>
      </c>
      <c r="U57" s="67">
        <f>SUMIFS('Ingreso - Egreso'!$H$3:$H$1048576,'Ingreso - Egreso'!$D$3:$D$1048576,"&gt;="&amp;Marzo!$U$9,'Ingreso - Egreso'!$D$3:$D$1048576,"&lt;="&amp;Marzo!$U$9,'Ingreso - Egreso'!$J$3:$J$1048576,Marzo!A57)</f>
        <v>0</v>
      </c>
      <c r="V57" s="67">
        <f>SUMIFS('Ingreso - Egreso'!$H$3:$H$1048576,'Ingreso - Egreso'!$D$3:$D$1048576,"&gt;="&amp;Marzo!$V$9,'Ingreso - Egreso'!$D$3:$D$1048576,"&lt;="&amp;Marzo!$V$9,'Ingreso - Egreso'!$J$3:$J$1048576,Marzo!A57)</f>
        <v>0</v>
      </c>
      <c r="W57" s="67">
        <f>SUMIFS('Ingreso - Egreso'!$H$3:$H$1048576,'Ingreso - Egreso'!$D$3:$D$1048576,"&gt;="&amp;Marzo!$W$9,'Ingreso - Egreso'!$D$3:$D$1048576,"&lt;="&amp;Marzo!$W$9,'Ingreso - Egreso'!$J$3:$J$1048576,Marzo!A57)</f>
        <v>0</v>
      </c>
      <c r="X57" s="67">
        <f>SUMIFS('Ingreso - Egreso'!$H$3:$H$1048576,'Ingreso - Egreso'!$D$3:$D$1048576,"&gt;="&amp;Marzo!$X$9,'Ingreso - Egreso'!$D$3:$D$1048576,"&lt;="&amp;Marzo!$X$9,'Ingreso - Egreso'!$J$3:$J$1048576,Marzo!A57)</f>
        <v>0</v>
      </c>
      <c r="Y57" s="67">
        <f>SUMIFS('Ingreso - Egreso'!$H$3:$H$1048576,'Ingreso - Egreso'!$D$3:$D$1048576,"&gt;="&amp;Marzo!$Y$9,'Ingreso - Egreso'!$D$3:$D$1048576,"&lt;="&amp;Marzo!$Y$9,'Ingreso - Egreso'!$J$3:$J$1048576,Marzo!A57)</f>
        <v>0</v>
      </c>
      <c r="Z57" s="67">
        <f>SUMIFS('Ingreso - Egreso'!$H$3:$H$1048576,'Ingreso - Egreso'!$D$3:$D$1048576,"&gt;="&amp;Marzo!$Z$9,'Ingreso - Egreso'!$D$3:$D$1048576,"&lt;="&amp;Marzo!$Z$9,'Ingreso - Egreso'!$J$3:$J$1048576,Marzo!A57)</f>
        <v>0</v>
      </c>
      <c r="AA57" s="67">
        <f>SUMIFS('Ingreso - Egreso'!$H$3:$H$1048576,'Ingreso - Egreso'!$D$3:$D$1048576,"&gt;="&amp;Marzo!$AA$9,'Ingreso - Egreso'!$D$3:$D$1048576,"&lt;="&amp;Marzo!$AA$9,'Ingreso - Egreso'!$J$3:$J$1048576,Marzo!A57)</f>
        <v>0</v>
      </c>
      <c r="AB57" s="67">
        <f>SUMIFS('Ingreso - Egreso'!$H$3:$H$1048576,'Ingreso - Egreso'!$D$3:$D$1048576,"&gt;="&amp;Marzo!$AB$9,'Ingreso - Egreso'!$D$3:$D$1048576,"&lt;="&amp;Marzo!$AB$9,'Ingreso - Egreso'!$J$3:$J$1048576,Marzo!A57)</f>
        <v>0</v>
      </c>
      <c r="AC57" s="67">
        <f>SUMIFS('Ingreso - Egreso'!$H$3:$H$1048576,'Ingreso - Egreso'!$D$3:$D$1048576,"&gt;="&amp;Marzo!$AC$9,'Ingreso - Egreso'!$D$3:$D$1048576,"&lt;="&amp;Marzo!$AC$9,'Ingreso - Egreso'!$J$3:$J$1048576,Marzo!A57)</f>
        <v>0</v>
      </c>
      <c r="AD57" s="67">
        <f>SUMIFS('Ingreso - Egreso'!$H$3:$H$1048576,'Ingreso - Egreso'!$D$3:$D$1048576,"&gt;="&amp;Marzo!$Z$9,'Ingreso - Egreso'!$D$3:$D$1048576,"&lt;="&amp;Marzo!$Z$9,'Ingreso - Egreso'!$J$3:$J$1048576,Marzo!E57)</f>
        <v>0</v>
      </c>
      <c r="AE57" s="67">
        <f>SUMIFS('Ingreso - Egreso'!$H$3:$H$1048576,'Ingreso - Egreso'!$D$3:$D$1048576,"&gt;="&amp;Marzo!$AA$9,'Ingreso - Egreso'!$D$3:$D$1048576,"&lt;="&amp;Marzo!$AA$9,'Ingreso - Egreso'!$J$3:$J$1048576,Marzo!E57)</f>
        <v>0</v>
      </c>
      <c r="AF57" s="67">
        <f>SUMIFS('Ingreso - Egreso'!$H$3:$H$1048576,'Ingreso - Egreso'!$D$3:$D$1048576,"&gt;="&amp;Marzo!$AB$9,'Ingreso - Egreso'!$D$3:$D$1048576,"&lt;="&amp;Marzo!$AB$9,'Ingreso - Egreso'!$J$3:$J$1048576,Marzo!E57)</f>
        <v>0</v>
      </c>
      <c r="AG57" s="204">
        <f t="shared" ref="AG57:AG88" si="20">+SUM(B57:AC57)</f>
        <v>0</v>
      </c>
      <c r="AH57" s="60">
        <f>+AG57/$AG$124</f>
        <v>0</v>
      </c>
    </row>
    <row r="58" spans="1:36" s="28" customFormat="1" x14ac:dyDescent="0.25">
      <c r="A58" s="29" t="s">
        <v>53</v>
      </c>
      <c r="B58" s="67">
        <f t="shared" ref="B58:AC58" si="21">SUM(B59:B60)</f>
        <v>0</v>
      </c>
      <c r="C58" s="67">
        <f t="shared" si="21"/>
        <v>0</v>
      </c>
      <c r="D58" s="67">
        <f t="shared" si="21"/>
        <v>0</v>
      </c>
      <c r="E58" s="67">
        <f t="shared" si="21"/>
        <v>0</v>
      </c>
      <c r="F58" s="67">
        <f t="shared" si="21"/>
        <v>0</v>
      </c>
      <c r="G58" s="67">
        <f t="shared" si="21"/>
        <v>0</v>
      </c>
      <c r="H58" s="67">
        <f t="shared" si="21"/>
        <v>0</v>
      </c>
      <c r="I58" s="67">
        <f t="shared" si="21"/>
        <v>0</v>
      </c>
      <c r="J58" s="67">
        <f t="shared" si="21"/>
        <v>0</v>
      </c>
      <c r="K58" s="67">
        <f t="shared" si="21"/>
        <v>0</v>
      </c>
      <c r="L58" s="67">
        <f t="shared" si="21"/>
        <v>0</v>
      </c>
      <c r="M58" s="67">
        <f t="shared" si="21"/>
        <v>0</v>
      </c>
      <c r="N58" s="67">
        <f t="shared" si="21"/>
        <v>0</v>
      </c>
      <c r="O58" s="67">
        <f t="shared" si="21"/>
        <v>0</v>
      </c>
      <c r="P58" s="67">
        <f>SUM(P59:P60)</f>
        <v>0</v>
      </c>
      <c r="Q58" s="67">
        <f t="shared" si="21"/>
        <v>0</v>
      </c>
      <c r="R58" s="67">
        <f t="shared" si="21"/>
        <v>0</v>
      </c>
      <c r="S58" s="67">
        <f t="shared" si="21"/>
        <v>0</v>
      </c>
      <c r="T58" s="67">
        <f t="shared" si="21"/>
        <v>0</v>
      </c>
      <c r="U58" s="67">
        <f t="shared" si="21"/>
        <v>0</v>
      </c>
      <c r="V58" s="67">
        <f t="shared" si="21"/>
        <v>0</v>
      </c>
      <c r="W58" s="67">
        <f t="shared" si="21"/>
        <v>0</v>
      </c>
      <c r="X58" s="67">
        <f t="shared" si="21"/>
        <v>0</v>
      </c>
      <c r="Y58" s="67">
        <f t="shared" si="21"/>
        <v>0</v>
      </c>
      <c r="Z58" s="67">
        <f t="shared" si="21"/>
        <v>0</v>
      </c>
      <c r="AA58" s="67">
        <f t="shared" si="21"/>
        <v>0</v>
      </c>
      <c r="AB58" s="67">
        <f t="shared" si="21"/>
        <v>0</v>
      </c>
      <c r="AC58" s="67">
        <f t="shared" si="21"/>
        <v>0</v>
      </c>
      <c r="AD58" s="67">
        <f t="shared" ref="AD58:AF58" si="22">SUM(AD59:AD60)</f>
        <v>0</v>
      </c>
      <c r="AE58" s="67">
        <f t="shared" si="22"/>
        <v>0</v>
      </c>
      <c r="AF58" s="67">
        <f t="shared" si="22"/>
        <v>0</v>
      </c>
      <c r="AG58" s="68">
        <f t="shared" si="20"/>
        <v>0</v>
      </c>
      <c r="AH58" s="60">
        <f>+AG58/$AG$124</f>
        <v>0</v>
      </c>
    </row>
    <row r="59" spans="1:36" s="16" customFormat="1" outlineLevel="1" x14ac:dyDescent="0.25">
      <c r="A59" s="26" t="s">
        <v>1213</v>
      </c>
      <c r="B59" s="69">
        <f>SUMIFS('Ingreso - Egreso'!$H$3:$H$1048576,'Ingreso - Egreso'!$D$3:$D$1048576,"&gt;="&amp;Marzo!$B$9,'Ingreso - Egreso'!$D$3:$D$1048576,"&lt;="&amp;Marzo!$B$9,'Ingreso - Egreso'!$J$3:$J$1048576,Marzo!A59)</f>
        <v>0</v>
      </c>
      <c r="C59" s="69">
        <f>SUMIFS('Ingreso - Egreso'!$H$3:$H$1048576,'Ingreso - Egreso'!$D$3:$D$1048576,"&gt;="&amp;Marzo!$C$9,'Ingreso - Egreso'!$D$3:$D$1048576,"&lt;="&amp;Marzo!$C$9,'Ingreso - Egreso'!$J$3:$J$1048576,Marzo!A59)</f>
        <v>0</v>
      </c>
      <c r="D59" s="69">
        <f>SUMIFS('Ingreso - Egreso'!$H$3:$H$1048576,'Ingreso - Egreso'!$D$3:$D$1048576,"&gt;="&amp;Marzo!$D$9,'Ingreso - Egreso'!$D$3:$D$1048576,"&lt;="&amp;Marzo!$D$9,'Ingreso - Egreso'!$J$3:$J$1048576,Marzo!A59)</f>
        <v>0</v>
      </c>
      <c r="E59" s="69">
        <f>SUMIFS('Ingreso - Egreso'!$H$3:$H$1048576,'Ingreso - Egreso'!$D$3:$D$1048576,"&gt;="&amp;Marzo!$E$9,'Ingreso - Egreso'!$D$3:$D$1048576,"&lt;="&amp;Marzo!$E$9,'Ingreso - Egreso'!$J$3:$J$1048576,Marzo!A59)</f>
        <v>0</v>
      </c>
      <c r="F59" s="69">
        <f>SUMIFS('Ingreso - Egreso'!$H$3:$H$1048576,'Ingreso - Egreso'!$D$3:$D$1048576,"&gt;="&amp;Marzo!$F$9,'Ingreso - Egreso'!$D$3:$D$1048576,"&lt;="&amp;Marzo!$F$9,'Ingreso - Egreso'!$J$3:$J$1048576,Marzo!A59)</f>
        <v>0</v>
      </c>
      <c r="G59" s="69">
        <f>SUMIFS('Ingreso - Egreso'!$H$3:$H$1048576,'Ingreso - Egreso'!$D$3:$D$1048576,"&gt;="&amp;Marzo!$G$9,'Ingreso - Egreso'!$D$3:$D$1048576,"&lt;="&amp;Marzo!$G$9,'Ingreso - Egreso'!$J$3:$J$1048576,Marzo!A59)</f>
        <v>0</v>
      </c>
      <c r="H59" s="69">
        <f>SUMIFS('Ingreso - Egreso'!$H$3:$H$1048576,'Ingreso - Egreso'!$D$3:$D$1048576,"&gt;="&amp;Marzo!$H$9,'Ingreso - Egreso'!$D$3:$D$1048576,"&lt;="&amp;Marzo!$H$9,'Ingreso - Egreso'!$J$3:$J$1048576,Marzo!A59)</f>
        <v>0</v>
      </c>
      <c r="I59" s="69">
        <f>SUMIFS('Ingreso - Egreso'!$H$3:$H$1048576,'Ingreso - Egreso'!$D$3:$D$1048576,"&gt;="&amp;Marzo!$I$9,'Ingreso - Egreso'!$D$3:$D$1048576,"&lt;="&amp;Marzo!$I$9,'Ingreso - Egreso'!$J$3:$J$1048576,Marzo!A59)</f>
        <v>0</v>
      </c>
      <c r="J59" s="69">
        <f>SUMIFS('Ingreso - Egreso'!$H$3:$H$1048576,'Ingreso - Egreso'!$D$3:$D$1048576,"&gt;="&amp;Marzo!$J$9,'Ingreso - Egreso'!$D$3:$D$1048576,"&lt;="&amp;Marzo!$J$9,'Ingreso - Egreso'!$J$3:$J$1048576,Marzo!A59)</f>
        <v>0</v>
      </c>
      <c r="K59" s="69">
        <f>SUMIFS('Ingreso - Egreso'!$H$3:$H$1048576,'Ingreso - Egreso'!$D$3:$D$1048576,"&gt;="&amp;Marzo!$K$9,'Ingreso - Egreso'!$D$3:$D$1048576,"&lt;="&amp;Marzo!$K$9,'Ingreso - Egreso'!$J$3:$J$1048576,Marzo!A59)</f>
        <v>0</v>
      </c>
      <c r="L59" s="69">
        <f>SUMIFS('Ingreso - Egreso'!$H$3:$H$1048576,'Ingreso - Egreso'!$D$3:$D$1048576,"&gt;="&amp;Marzo!$L$9,'Ingreso - Egreso'!$D$3:$D$1048576,"&lt;="&amp;Marzo!$L$9,'Ingreso - Egreso'!$J$3:$J$1048576,Marzo!A59)</f>
        <v>0</v>
      </c>
      <c r="M59" s="69">
        <f>SUMIFS('Ingreso - Egreso'!$H$3:$H$1048576,'Ingreso - Egreso'!$D$3:$D$1048576,"&gt;="&amp;Marzo!$M$9,'Ingreso - Egreso'!$D$3:$D$1048576,"&lt;="&amp;Marzo!$M$9,'Ingreso - Egreso'!$J$3:$J$1048576,Marzo!A59)</f>
        <v>0</v>
      </c>
      <c r="N59" s="69">
        <f>SUMIFS('Ingreso - Egreso'!$H$3:$H$1048576,'Ingreso - Egreso'!$D$3:$D$1048576,"&gt;="&amp;Marzo!$N$9,'Ingreso - Egreso'!$D$3:$D$1048576,"&lt;="&amp;Marzo!$N$9,'Ingreso - Egreso'!$J$3:$J$1048576,Marzo!A59)</f>
        <v>0</v>
      </c>
      <c r="O59" s="69">
        <f>SUMIFS('Ingreso - Egreso'!$H$3:$H$1048576,'Ingreso - Egreso'!$D$3:$D$1048576,"&gt;="&amp;Marzo!$O$9,'Ingreso - Egreso'!$D$3:$D$1048576,"&lt;="&amp;Marzo!$O$9,'Ingreso - Egreso'!$J$3:$J$1048576,Marzo!A59)</f>
        <v>0</v>
      </c>
      <c r="P59" s="69">
        <f>SUMIFS('Ingreso - Egreso'!$H$3:$H$1048576,'Ingreso - Egreso'!$D$3:$D$1048576,"&gt;="&amp;Marzo!$P$9,'Ingreso - Egreso'!$D$3:$D$1048576,"&lt;="&amp;Marzo!$P$9,'Ingreso - Egreso'!$J$3:$J$1048576,Marzo!A59)</f>
        <v>0</v>
      </c>
      <c r="Q59" s="69">
        <f>SUMIFS('Ingreso - Egreso'!$H$3:$H$1048576,'Ingreso - Egreso'!$D$3:$D$1048576,"&gt;="&amp;Marzo!$Q$9,'Ingreso - Egreso'!$D$3:$D$1048576,"&lt;="&amp;Marzo!$Q$9,'Ingreso - Egreso'!$J$3:$J$1048576,Marzo!A59)</f>
        <v>0</v>
      </c>
      <c r="R59" s="69">
        <f>SUMIFS('Ingreso - Egreso'!$H$3:$H$1048576,'Ingreso - Egreso'!$D$3:$D$1048576,"&gt;="&amp;Marzo!$R$9,'Ingreso - Egreso'!$D$3:$D$1048576,"&lt;="&amp;Marzo!$R$9,'Ingreso - Egreso'!$J$3:$J$1048576,Marzo!A59)</f>
        <v>0</v>
      </c>
      <c r="S59" s="69">
        <f>SUMIFS('Ingreso - Egreso'!$H$3:$H$1048576,'Ingreso - Egreso'!$D$3:$D$1048576,"&gt;="&amp;Marzo!$S$9,'Ingreso - Egreso'!$D$3:$D$1048576,"&lt;="&amp;Marzo!$S$9,'Ingreso - Egreso'!$J$3:$J$1048576,Marzo!A59)</f>
        <v>0</v>
      </c>
      <c r="T59" s="69">
        <f>SUMIFS('Ingreso - Egreso'!$H$3:$H$1048576,'Ingreso - Egreso'!$D$3:$D$1048576,"&gt;="&amp;Marzo!$T$9,'Ingreso - Egreso'!$D$3:$D$1048576,"&lt;="&amp;Marzo!$T$9,'Ingreso - Egreso'!$J$3:$J$1048576,Marzo!A59)</f>
        <v>0</v>
      </c>
      <c r="U59" s="69">
        <f>SUMIFS('Ingreso - Egreso'!$H$3:$H$1048576,'Ingreso - Egreso'!$D$3:$D$1048576,"&gt;="&amp;Marzo!$U$9,'Ingreso - Egreso'!$D$3:$D$1048576,"&lt;="&amp;Marzo!$U$9,'Ingreso - Egreso'!$J$3:$J$1048576,Marzo!A59)</f>
        <v>0</v>
      </c>
      <c r="V59" s="69">
        <f>SUMIFS('Ingreso - Egreso'!$H$3:$H$1048576,'Ingreso - Egreso'!$D$3:$D$1048576,"&gt;="&amp;Marzo!$V$9,'Ingreso - Egreso'!$D$3:$D$1048576,"&lt;="&amp;Marzo!$V$9,'Ingreso - Egreso'!$J$3:$J$1048576,Marzo!A59)</f>
        <v>0</v>
      </c>
      <c r="W59" s="69">
        <f>SUMIFS('Ingreso - Egreso'!$H$3:$H$1048576,'Ingreso - Egreso'!$D$3:$D$1048576,"&gt;="&amp;Marzo!$W$9,'Ingreso - Egreso'!$D$3:$D$1048576,"&lt;="&amp;Marzo!$W$9,'Ingreso - Egreso'!$J$3:$J$1048576,Marzo!A59)</f>
        <v>0</v>
      </c>
      <c r="X59" s="69">
        <f>SUMIFS('Ingreso - Egreso'!$H$3:$H$1048576,'Ingreso - Egreso'!$D$3:$D$1048576,"&gt;="&amp;Marzo!$X$9,'Ingreso - Egreso'!$D$3:$D$1048576,"&lt;="&amp;Marzo!$X$9,'Ingreso - Egreso'!$J$3:$J$1048576,Marzo!A59)</f>
        <v>0</v>
      </c>
      <c r="Y59" s="69">
        <f>SUMIFS('Ingreso - Egreso'!$H$3:$H$1048576,'Ingreso - Egreso'!$D$3:$D$1048576,"&gt;="&amp;Marzo!$Y$9,'Ingreso - Egreso'!$D$3:$D$1048576,"&lt;="&amp;Marzo!$Y$9,'Ingreso - Egreso'!$J$3:$J$1048576,Marzo!A59)</f>
        <v>0</v>
      </c>
      <c r="Z59" s="69">
        <f>SUMIFS('Ingreso - Egreso'!$H$3:$H$1048576,'Ingreso - Egreso'!$D$3:$D$1048576,"&gt;="&amp;Marzo!$Z$9,'Ingreso - Egreso'!$D$3:$D$1048576,"&lt;="&amp;Marzo!$Z$9,'Ingreso - Egreso'!$J$3:$J$1048576,Marzo!A59)</f>
        <v>0</v>
      </c>
      <c r="AA59" s="69">
        <f>SUMIFS('Ingreso - Egreso'!$H$3:$H$1048576,'Ingreso - Egreso'!$D$3:$D$1048576,"&gt;="&amp;Marzo!$AA$9,'Ingreso - Egreso'!$D$3:$D$1048576,"&lt;="&amp;Marzo!$AA$9,'Ingreso - Egreso'!$J$3:$J$1048576,Marzo!A59)</f>
        <v>0</v>
      </c>
      <c r="AB59" s="69">
        <f>SUMIFS('Ingreso - Egreso'!$H$3:$H$1048576,'Ingreso - Egreso'!$D$3:$D$1048576,"&gt;="&amp;Marzo!$AB$9,'Ingreso - Egreso'!$D$3:$D$1048576,"&lt;="&amp;Marzo!$AB$9,'Ingreso - Egreso'!$J$3:$J$1048576,Marzo!A59)</f>
        <v>0</v>
      </c>
      <c r="AC59" s="69">
        <f>SUMIFS('Ingreso - Egreso'!$H$3:$H$1048576,'Ingreso - Egreso'!$D$3:$D$1048576,"&gt;="&amp;Marzo!$AC$9,'Ingreso - Egreso'!$D$3:$D$1048576,"&lt;="&amp;Marzo!$AC$9,'Ingreso - Egreso'!$J$3:$J$1048576,Marzo!A59)</f>
        <v>0</v>
      </c>
      <c r="AD59" s="69">
        <f>SUMIFS('Ingreso - Egreso'!$H$3:$H$1048576,'Ingreso - Egreso'!$D$3:$D$1048576,"&gt;="&amp;Marzo!$Z$9,'Ingreso - Egreso'!$D$3:$D$1048576,"&lt;="&amp;Marzo!$Z$9,'Ingreso - Egreso'!$J$3:$J$1048576,Marzo!E59)</f>
        <v>0</v>
      </c>
      <c r="AE59" s="69">
        <f>SUMIFS('Ingreso - Egreso'!$H$3:$H$1048576,'Ingreso - Egreso'!$D$3:$D$1048576,"&gt;="&amp;Marzo!$AA$9,'Ingreso - Egreso'!$D$3:$D$1048576,"&lt;="&amp;Marzo!$AA$9,'Ingreso - Egreso'!$J$3:$J$1048576,Marzo!E59)</f>
        <v>0</v>
      </c>
      <c r="AF59" s="69">
        <f>SUMIFS('Ingreso - Egreso'!$H$3:$H$1048576,'Ingreso - Egreso'!$D$3:$D$1048576,"&gt;="&amp;Marzo!$AB$9,'Ingreso - Egreso'!$D$3:$D$1048576,"&lt;="&amp;Marzo!$AB$9,'Ingreso - Egreso'!$J$3:$J$1048576,Marzo!E59)</f>
        <v>0</v>
      </c>
      <c r="AG59" s="204">
        <f t="shared" si="20"/>
        <v>0</v>
      </c>
      <c r="AH59" s="62" t="e">
        <f>+AG59/$AG$58</f>
        <v>#DIV/0!</v>
      </c>
    </row>
    <row r="60" spans="1:36" s="16" customFormat="1" outlineLevel="1" x14ac:dyDescent="0.25">
      <c r="A60" s="26" t="s">
        <v>1212</v>
      </c>
      <c r="B60" s="69">
        <f>SUMIFS('Ingreso - Egreso'!$H$3:$H$1048576,'Ingreso - Egreso'!$D$3:$D$1048576,"&gt;="&amp;Marzo!$B$9,'Ingreso - Egreso'!$D$3:$D$1048576,"&lt;="&amp;Marzo!$B$9,'Ingreso - Egreso'!$J$3:$J$1048576,Marzo!A60)</f>
        <v>0</v>
      </c>
      <c r="C60" s="69">
        <f>SUMIFS('Ingreso - Egreso'!$H$3:$H$1048576,'Ingreso - Egreso'!$D$3:$D$1048576,"&gt;="&amp;Marzo!$C$9,'Ingreso - Egreso'!$D$3:$D$1048576,"&lt;="&amp;Marzo!$C$9,'Ingreso - Egreso'!$J$3:$J$1048576,Marzo!A60)</f>
        <v>0</v>
      </c>
      <c r="D60" s="69">
        <f>SUMIFS('Ingreso - Egreso'!$H$3:$H$1048576,'Ingreso - Egreso'!$D$3:$D$1048576,"&gt;="&amp;Marzo!$D$9,'Ingreso - Egreso'!$D$3:$D$1048576,"&lt;="&amp;Marzo!$D$9,'Ingreso - Egreso'!$J$3:$J$1048576,Marzo!A60)</f>
        <v>0</v>
      </c>
      <c r="E60" s="69">
        <f>SUMIFS('Ingreso - Egreso'!$H$3:$H$1048576,'Ingreso - Egreso'!$D$3:$D$1048576,"&gt;="&amp;Marzo!$E$9,'Ingreso - Egreso'!$D$3:$D$1048576,"&lt;="&amp;Marzo!$E$9,'Ingreso - Egreso'!$J$3:$J$1048576,Marzo!A60)</f>
        <v>0</v>
      </c>
      <c r="F60" s="69">
        <f>SUMIFS('Ingreso - Egreso'!$H$3:$H$1048576,'Ingreso - Egreso'!$D$3:$D$1048576,"&gt;="&amp;Marzo!$F$9,'Ingreso - Egreso'!$D$3:$D$1048576,"&lt;="&amp;Marzo!$F$9,'Ingreso - Egreso'!$J$3:$J$1048576,Marzo!A60)</f>
        <v>0</v>
      </c>
      <c r="G60" s="69">
        <f>SUMIFS('Ingreso - Egreso'!$H$3:$H$1048576,'Ingreso - Egreso'!$D$3:$D$1048576,"&gt;="&amp;Marzo!$G$9,'Ingreso - Egreso'!$D$3:$D$1048576,"&lt;="&amp;Marzo!$G$9,'Ingreso - Egreso'!$J$3:$J$1048576,Marzo!A60)</f>
        <v>0</v>
      </c>
      <c r="H60" s="69">
        <f>SUMIFS('Ingreso - Egreso'!$H$3:$H$1048576,'Ingreso - Egreso'!$D$3:$D$1048576,"&gt;="&amp;Marzo!$H$9,'Ingreso - Egreso'!$D$3:$D$1048576,"&lt;="&amp;Marzo!$H$9,'Ingreso - Egreso'!$J$3:$J$1048576,Marzo!A60)</f>
        <v>0</v>
      </c>
      <c r="I60" s="69">
        <f>SUMIFS('Ingreso - Egreso'!$H$3:$H$1048576,'Ingreso - Egreso'!$D$3:$D$1048576,"&gt;="&amp;Marzo!$I$9,'Ingreso - Egreso'!$D$3:$D$1048576,"&lt;="&amp;Marzo!$I$9,'Ingreso - Egreso'!$J$3:$J$1048576,Marzo!A60)</f>
        <v>0</v>
      </c>
      <c r="J60" s="69">
        <f>SUMIFS('Ingreso - Egreso'!$H$3:$H$1048576,'Ingreso - Egreso'!$D$3:$D$1048576,"&gt;="&amp;Marzo!$J$9,'Ingreso - Egreso'!$D$3:$D$1048576,"&lt;="&amp;Marzo!$J$9,'Ingreso - Egreso'!$J$3:$J$1048576,Marzo!A60)</f>
        <v>0</v>
      </c>
      <c r="K60" s="69">
        <f>SUMIFS('Ingreso - Egreso'!$H$3:$H$1048576,'Ingreso - Egreso'!$D$3:$D$1048576,"&gt;="&amp;Marzo!$K$9,'Ingreso - Egreso'!$D$3:$D$1048576,"&lt;="&amp;Marzo!$K$9,'Ingreso - Egreso'!$J$3:$J$1048576,Marzo!A60)</f>
        <v>0</v>
      </c>
      <c r="L60" s="69">
        <f>SUMIFS('Ingreso - Egreso'!$H$3:$H$1048576,'Ingreso - Egreso'!$D$3:$D$1048576,"&gt;="&amp;Marzo!$L$9,'Ingreso - Egreso'!$D$3:$D$1048576,"&lt;="&amp;Marzo!$L$9,'Ingreso - Egreso'!$J$3:$J$1048576,Marzo!A60)</f>
        <v>0</v>
      </c>
      <c r="M60" s="69">
        <f>SUMIFS('Ingreso - Egreso'!$H$3:$H$1048576,'Ingreso - Egreso'!$D$3:$D$1048576,"&gt;="&amp;Marzo!$M$9,'Ingreso - Egreso'!$D$3:$D$1048576,"&lt;="&amp;Marzo!$M$9,'Ingreso - Egreso'!$J$3:$J$1048576,Marzo!A60)</f>
        <v>0</v>
      </c>
      <c r="N60" s="69">
        <f>SUMIFS('Ingreso - Egreso'!$H$3:$H$1048576,'Ingreso - Egreso'!$D$3:$D$1048576,"&gt;="&amp;Marzo!$N$9,'Ingreso - Egreso'!$D$3:$D$1048576,"&lt;="&amp;Marzo!$N$9,'Ingreso - Egreso'!$J$3:$J$1048576,Marzo!A60)</f>
        <v>0</v>
      </c>
      <c r="O60" s="69">
        <f>SUMIFS('Ingreso - Egreso'!$H$3:$H$1048576,'Ingreso - Egreso'!$D$3:$D$1048576,"&gt;="&amp;Marzo!$O$9,'Ingreso - Egreso'!$D$3:$D$1048576,"&lt;="&amp;Marzo!$O$9,'Ingreso - Egreso'!$J$3:$J$1048576,Marzo!A60)</f>
        <v>0</v>
      </c>
      <c r="P60" s="69">
        <f>SUMIFS('Ingreso - Egreso'!$H$3:$H$1048576,'Ingreso - Egreso'!$D$3:$D$1048576,"&gt;="&amp;Marzo!$P$9,'Ingreso - Egreso'!$D$3:$D$1048576,"&lt;="&amp;Marzo!$P$9,'Ingreso - Egreso'!$J$3:$J$1048576,Marzo!A60)</f>
        <v>0</v>
      </c>
      <c r="Q60" s="69">
        <f>SUMIFS('Ingreso - Egreso'!$H$3:$H$1048576,'Ingreso - Egreso'!$D$3:$D$1048576,"&gt;="&amp;Marzo!$Q$9,'Ingreso - Egreso'!$D$3:$D$1048576,"&lt;="&amp;Marzo!$Q$9,'Ingreso - Egreso'!$J$3:$J$1048576,Marzo!A60)</f>
        <v>0</v>
      </c>
      <c r="R60" s="69">
        <f>SUMIFS('Ingreso - Egreso'!$H$3:$H$1048576,'Ingreso - Egreso'!$D$3:$D$1048576,"&gt;="&amp;Marzo!$R$9,'Ingreso - Egreso'!$D$3:$D$1048576,"&lt;="&amp;Marzo!$R$9,'Ingreso - Egreso'!$J$3:$J$1048576,Marzo!A60)</f>
        <v>0</v>
      </c>
      <c r="S60" s="69">
        <f>SUMIFS('Ingreso - Egreso'!$H$3:$H$1048576,'Ingreso - Egreso'!$D$3:$D$1048576,"&gt;="&amp;Marzo!$S$9,'Ingreso - Egreso'!$D$3:$D$1048576,"&lt;="&amp;Marzo!$S$9,'Ingreso - Egreso'!$J$3:$J$1048576,Marzo!A60)</f>
        <v>0</v>
      </c>
      <c r="T60" s="69">
        <f>SUMIFS('Ingreso - Egreso'!$H$3:$H$1048576,'Ingreso - Egreso'!$D$3:$D$1048576,"&gt;="&amp;Marzo!$T$9,'Ingreso - Egreso'!$D$3:$D$1048576,"&lt;="&amp;Marzo!$T$9,'Ingreso - Egreso'!$J$3:$J$1048576,Marzo!A60)</f>
        <v>0</v>
      </c>
      <c r="U60" s="69">
        <f>SUMIFS('Ingreso - Egreso'!$H$3:$H$1048576,'Ingreso - Egreso'!$D$3:$D$1048576,"&gt;="&amp;Marzo!$U$9,'Ingreso - Egreso'!$D$3:$D$1048576,"&lt;="&amp;Marzo!$U$9,'Ingreso - Egreso'!$J$3:$J$1048576,Marzo!A60)</f>
        <v>0</v>
      </c>
      <c r="V60" s="69">
        <f>SUMIFS('Ingreso - Egreso'!$H$3:$H$1048576,'Ingreso - Egreso'!$D$3:$D$1048576,"&gt;="&amp;Marzo!$V$9,'Ingreso - Egreso'!$D$3:$D$1048576,"&lt;="&amp;Marzo!$V$9,'Ingreso - Egreso'!$J$3:$J$1048576,Marzo!A60)</f>
        <v>0</v>
      </c>
      <c r="W60" s="69">
        <f>SUMIFS('Ingreso - Egreso'!$H$3:$H$1048576,'Ingreso - Egreso'!$D$3:$D$1048576,"&gt;="&amp;Marzo!$W$9,'Ingreso - Egreso'!$D$3:$D$1048576,"&lt;="&amp;Marzo!$W$9,'Ingreso - Egreso'!$J$3:$J$1048576,Marzo!A60)</f>
        <v>0</v>
      </c>
      <c r="X60" s="69">
        <f>SUMIFS('Ingreso - Egreso'!$H$3:$H$1048576,'Ingreso - Egreso'!$D$3:$D$1048576,"&gt;="&amp;Marzo!$X$9,'Ingreso - Egreso'!$D$3:$D$1048576,"&lt;="&amp;Marzo!$X$9,'Ingreso - Egreso'!$J$3:$J$1048576,Marzo!A60)</f>
        <v>0</v>
      </c>
      <c r="Y60" s="69">
        <f>SUMIFS('Ingreso - Egreso'!$H$3:$H$1048576,'Ingreso - Egreso'!$D$3:$D$1048576,"&gt;="&amp;Marzo!$Y$9,'Ingreso - Egreso'!$D$3:$D$1048576,"&lt;="&amp;Marzo!$Y$9,'Ingreso - Egreso'!$J$3:$J$1048576,Marzo!A60)</f>
        <v>0</v>
      </c>
      <c r="Z60" s="69">
        <f>SUMIFS('Ingreso - Egreso'!$H$3:$H$1048576,'Ingreso - Egreso'!$D$3:$D$1048576,"&gt;="&amp;Marzo!$Z$9,'Ingreso - Egreso'!$D$3:$D$1048576,"&lt;="&amp;Marzo!$Z$9,'Ingreso - Egreso'!$J$3:$J$1048576,Marzo!A60)</f>
        <v>0</v>
      </c>
      <c r="AA60" s="69">
        <f>SUMIFS('Ingreso - Egreso'!$H$3:$H$1048576,'Ingreso - Egreso'!$D$3:$D$1048576,"&gt;="&amp;Marzo!$AA$9,'Ingreso - Egreso'!$D$3:$D$1048576,"&lt;="&amp;Marzo!$AA$9,'Ingreso - Egreso'!$J$3:$J$1048576,Marzo!A60)</f>
        <v>0</v>
      </c>
      <c r="AB60" s="69">
        <f>SUMIFS('Ingreso - Egreso'!$H$3:$H$1048576,'Ingreso - Egreso'!$D$3:$D$1048576,"&gt;="&amp;Marzo!$AB$9,'Ingreso - Egreso'!$D$3:$D$1048576,"&lt;="&amp;Marzo!$AB$9,'Ingreso - Egreso'!$J$3:$J$1048576,Marzo!A60)</f>
        <v>0</v>
      </c>
      <c r="AC60" s="69">
        <f>SUMIFS('Ingreso - Egreso'!$H$3:$H$1048576,'Ingreso - Egreso'!$D$3:$D$1048576,"&gt;="&amp;Marzo!$AC$9,'Ingreso - Egreso'!$D$3:$D$1048576,"&lt;="&amp;Marzo!$AC$9,'Ingreso - Egreso'!$J$3:$J$1048576,Marzo!A60)</f>
        <v>0</v>
      </c>
      <c r="AD60" s="69">
        <f>SUMIFS('Ingreso - Egreso'!$H$3:$H$1048576,'Ingreso - Egreso'!$D$3:$D$1048576,"&gt;="&amp;Marzo!$Z$9,'Ingreso - Egreso'!$D$3:$D$1048576,"&lt;="&amp;Marzo!$Z$9,'Ingreso - Egreso'!$J$3:$J$1048576,Marzo!E60)</f>
        <v>0</v>
      </c>
      <c r="AE60" s="69">
        <f>SUMIFS('Ingreso - Egreso'!$H$3:$H$1048576,'Ingreso - Egreso'!$D$3:$D$1048576,"&gt;="&amp;Marzo!$AA$9,'Ingreso - Egreso'!$D$3:$D$1048576,"&lt;="&amp;Marzo!$AA$9,'Ingreso - Egreso'!$J$3:$J$1048576,Marzo!E60)</f>
        <v>0</v>
      </c>
      <c r="AF60" s="69">
        <f>SUMIFS('Ingreso - Egreso'!$H$3:$H$1048576,'Ingreso - Egreso'!$D$3:$D$1048576,"&gt;="&amp;Marzo!$AB$9,'Ingreso - Egreso'!$D$3:$D$1048576,"&lt;="&amp;Marzo!$AB$9,'Ingreso - Egreso'!$J$3:$J$1048576,Marzo!E60)</f>
        <v>0</v>
      </c>
      <c r="AG60" s="204">
        <f t="shared" si="20"/>
        <v>0</v>
      </c>
      <c r="AH60" s="62" t="e">
        <f>+AG60/$AG$58</f>
        <v>#DIV/0!</v>
      </c>
    </row>
    <row r="61" spans="1:36" s="16" customFormat="1" outlineLevel="1" x14ac:dyDescent="0.25">
      <c r="A61" s="26" t="s">
        <v>1211</v>
      </c>
      <c r="B61" s="69">
        <f>SUMIFS('Ingreso - Egreso'!$H$3:$H$1048576,'Ingreso - Egreso'!$D$3:$D$1048576,"&gt;="&amp;Marzo!$B$9,'Ingreso - Egreso'!$D$3:$D$1048576,"&lt;="&amp;Marzo!$B$9,'Ingreso - Egreso'!$J$3:$J$1048576,Marzo!A61)</f>
        <v>0</v>
      </c>
      <c r="C61" s="69">
        <f>SUMIFS('Ingreso - Egreso'!$H$3:$H$1048576,'Ingreso - Egreso'!$D$3:$D$1048576,"&gt;="&amp;Marzo!$C$9,'Ingreso - Egreso'!$D$3:$D$1048576,"&lt;="&amp;Marzo!$C$9,'Ingreso - Egreso'!$J$3:$J$1048576,Marzo!A61)</f>
        <v>0</v>
      </c>
      <c r="D61" s="69">
        <f>SUMIFS('Ingreso - Egreso'!$H$3:$H$1048576,'Ingreso - Egreso'!$D$3:$D$1048576,"&gt;="&amp;Marzo!$D$9,'Ingreso - Egreso'!$D$3:$D$1048576,"&lt;="&amp;Marzo!$D$9,'Ingreso - Egreso'!$J$3:$J$1048576,Marzo!A61)</f>
        <v>0</v>
      </c>
      <c r="E61" s="69">
        <f>SUMIFS('Ingreso - Egreso'!$H$3:$H$1048576,'Ingreso - Egreso'!$D$3:$D$1048576,"&gt;="&amp;Marzo!$E$9,'Ingreso - Egreso'!$D$3:$D$1048576,"&lt;="&amp;Marzo!$E$9,'Ingreso - Egreso'!$J$3:$J$1048576,Marzo!A61)</f>
        <v>0</v>
      </c>
      <c r="F61" s="69">
        <f>SUMIFS('Ingreso - Egreso'!$H$3:$H$1048576,'Ingreso - Egreso'!$D$3:$D$1048576,"&gt;="&amp;Marzo!$F$9,'Ingreso - Egreso'!$D$3:$D$1048576,"&lt;="&amp;Marzo!$F$9,'Ingreso - Egreso'!$J$3:$J$1048576,Marzo!A61)</f>
        <v>0</v>
      </c>
      <c r="G61" s="69">
        <f>SUMIFS('Ingreso - Egreso'!$H$3:$H$1048576,'Ingreso - Egreso'!$D$3:$D$1048576,"&gt;="&amp;Marzo!$G$9,'Ingreso - Egreso'!$D$3:$D$1048576,"&lt;="&amp;Marzo!$G$9,'Ingreso - Egreso'!$J$3:$J$1048576,Marzo!A61)</f>
        <v>0</v>
      </c>
      <c r="H61" s="69">
        <f>SUMIFS('Ingreso - Egreso'!$H$3:$H$1048576,'Ingreso - Egreso'!$D$3:$D$1048576,"&gt;="&amp;Marzo!$H$9,'Ingreso - Egreso'!$D$3:$D$1048576,"&lt;="&amp;Marzo!$H$9,'Ingreso - Egreso'!$J$3:$J$1048576,Marzo!A61)</f>
        <v>0</v>
      </c>
      <c r="I61" s="69">
        <f>SUMIFS('Ingreso - Egreso'!$H$3:$H$1048576,'Ingreso - Egreso'!$D$3:$D$1048576,"&gt;="&amp;Marzo!$I$9,'Ingreso - Egreso'!$D$3:$D$1048576,"&lt;="&amp;Marzo!$I$9,'Ingreso - Egreso'!$J$3:$J$1048576,Marzo!A61)</f>
        <v>0</v>
      </c>
      <c r="J61" s="69">
        <f>SUMIFS('Ingreso - Egreso'!$H$3:$H$1048576,'Ingreso - Egreso'!$D$3:$D$1048576,"&gt;="&amp;Marzo!$J$9,'Ingreso - Egreso'!$D$3:$D$1048576,"&lt;="&amp;Marzo!$J$9,'Ingreso - Egreso'!$J$3:$J$1048576,Marzo!A61)</f>
        <v>0</v>
      </c>
      <c r="K61" s="69">
        <f>SUMIFS('Ingreso - Egreso'!$H$3:$H$1048576,'Ingreso - Egreso'!$D$3:$D$1048576,"&gt;="&amp;Marzo!$K$9,'Ingreso - Egreso'!$D$3:$D$1048576,"&lt;="&amp;Marzo!$K$9,'Ingreso - Egreso'!$J$3:$J$1048576,Marzo!A61)</f>
        <v>0</v>
      </c>
      <c r="L61" s="69">
        <f>SUMIFS('Ingreso - Egreso'!$H$3:$H$1048576,'Ingreso - Egreso'!$D$3:$D$1048576,"&gt;="&amp;Marzo!$L$9,'Ingreso - Egreso'!$D$3:$D$1048576,"&lt;="&amp;Marzo!$L$9,'Ingreso - Egreso'!$J$3:$J$1048576,Marzo!A61)</f>
        <v>0</v>
      </c>
      <c r="M61" s="69">
        <f>SUMIFS('Ingreso - Egreso'!$H$3:$H$1048576,'Ingreso - Egreso'!$D$3:$D$1048576,"&gt;="&amp;Marzo!$M$9,'Ingreso - Egreso'!$D$3:$D$1048576,"&lt;="&amp;Marzo!$M$9,'Ingreso - Egreso'!$J$3:$J$1048576,Marzo!A61)</f>
        <v>0</v>
      </c>
      <c r="N61" s="69">
        <f>SUMIFS('Ingreso - Egreso'!$H$3:$H$1048576,'Ingreso - Egreso'!$D$3:$D$1048576,"&gt;="&amp;Marzo!$N$9,'Ingreso - Egreso'!$D$3:$D$1048576,"&lt;="&amp;Marzo!$N$9,'Ingreso - Egreso'!$J$3:$J$1048576,Marzo!A61)</f>
        <v>0</v>
      </c>
      <c r="O61" s="69">
        <f>SUMIFS('Ingreso - Egreso'!$H$3:$H$1048576,'Ingreso - Egreso'!$D$3:$D$1048576,"&gt;="&amp;Marzo!$O$9,'Ingreso - Egreso'!$D$3:$D$1048576,"&lt;="&amp;Marzo!$O$9,'Ingreso - Egreso'!$J$3:$J$1048576,Marzo!A61)</f>
        <v>0</v>
      </c>
      <c r="P61" s="69">
        <f>SUMIFS('Ingreso - Egreso'!$H$3:$H$1048576,'Ingreso - Egreso'!$D$3:$D$1048576,"&gt;="&amp;Marzo!$P$9,'Ingreso - Egreso'!$D$3:$D$1048576,"&lt;="&amp;Marzo!$P$9,'Ingreso - Egreso'!$J$3:$J$1048576,Marzo!A61)</f>
        <v>0</v>
      </c>
      <c r="Q61" s="69">
        <f>SUMIFS('Ingreso - Egreso'!$H$3:$H$1048576,'Ingreso - Egreso'!$D$3:$D$1048576,"&gt;="&amp;Marzo!$Q$9,'Ingreso - Egreso'!$D$3:$D$1048576,"&lt;="&amp;Marzo!$Q$9,'Ingreso - Egreso'!$J$3:$J$1048576,Marzo!A61)</f>
        <v>0</v>
      </c>
      <c r="R61" s="69">
        <f>SUMIFS('Ingreso - Egreso'!$H$3:$H$1048576,'Ingreso - Egreso'!$D$3:$D$1048576,"&gt;="&amp;Marzo!$R$9,'Ingreso - Egreso'!$D$3:$D$1048576,"&lt;="&amp;Marzo!$R$9,'Ingreso - Egreso'!$J$3:$J$1048576,Marzo!A61)</f>
        <v>0</v>
      </c>
      <c r="S61" s="69">
        <f>SUMIFS('Ingreso - Egreso'!$H$3:$H$1048576,'Ingreso - Egreso'!$D$3:$D$1048576,"&gt;="&amp;Marzo!$S$9,'Ingreso - Egreso'!$D$3:$D$1048576,"&lt;="&amp;Marzo!$S$9,'Ingreso - Egreso'!$J$3:$J$1048576,Marzo!A61)</f>
        <v>0</v>
      </c>
      <c r="T61" s="69">
        <f>SUMIFS('Ingreso - Egreso'!$H$3:$H$1048576,'Ingreso - Egreso'!$D$3:$D$1048576,"&gt;="&amp;Marzo!$T$9,'Ingreso - Egreso'!$D$3:$D$1048576,"&lt;="&amp;Marzo!$T$9,'Ingreso - Egreso'!$J$3:$J$1048576,Marzo!A61)</f>
        <v>0</v>
      </c>
      <c r="U61" s="69">
        <f>SUMIFS('Ingreso - Egreso'!$H$3:$H$1048576,'Ingreso - Egreso'!$D$3:$D$1048576,"&gt;="&amp;Marzo!$U$9,'Ingreso - Egreso'!$D$3:$D$1048576,"&lt;="&amp;Marzo!$U$9,'Ingreso - Egreso'!$J$3:$J$1048576,Marzo!A61)</f>
        <v>0</v>
      </c>
      <c r="V61" s="69">
        <f>SUMIFS('Ingreso - Egreso'!$H$3:$H$1048576,'Ingreso - Egreso'!$D$3:$D$1048576,"&gt;="&amp;Marzo!$V$9,'Ingreso - Egreso'!$D$3:$D$1048576,"&lt;="&amp;Marzo!$V$9,'Ingreso - Egreso'!$J$3:$J$1048576,Marzo!A61)</f>
        <v>0</v>
      </c>
      <c r="W61" s="69">
        <f>SUMIFS('Ingreso - Egreso'!$H$3:$H$1048576,'Ingreso - Egreso'!$D$3:$D$1048576,"&gt;="&amp;Marzo!$W$9,'Ingreso - Egreso'!$D$3:$D$1048576,"&lt;="&amp;Marzo!$W$9,'Ingreso - Egreso'!$J$3:$J$1048576,Marzo!A61)</f>
        <v>0</v>
      </c>
      <c r="X61" s="69">
        <f>SUMIFS('Ingreso - Egreso'!$H$3:$H$1048576,'Ingreso - Egreso'!$D$3:$D$1048576,"&gt;="&amp;Marzo!$X$9,'Ingreso - Egreso'!$D$3:$D$1048576,"&lt;="&amp;Marzo!$X$9,'Ingreso - Egreso'!$J$3:$J$1048576,Marzo!A61)</f>
        <v>0</v>
      </c>
      <c r="Y61" s="69">
        <f>SUMIFS('Ingreso - Egreso'!$H$3:$H$1048576,'Ingreso - Egreso'!$D$3:$D$1048576,"&gt;="&amp;Marzo!$Y$9,'Ingreso - Egreso'!$D$3:$D$1048576,"&lt;="&amp;Marzo!$Y$9,'Ingreso - Egreso'!$J$3:$J$1048576,Marzo!A61)</f>
        <v>0</v>
      </c>
      <c r="Z61" s="69">
        <f>SUMIFS('Ingreso - Egreso'!$H$3:$H$1048576,'Ingreso - Egreso'!$D$3:$D$1048576,"&gt;="&amp;Marzo!$Z$9,'Ingreso - Egreso'!$D$3:$D$1048576,"&lt;="&amp;Marzo!$Z$9,'Ingreso - Egreso'!$J$3:$J$1048576,Marzo!A61)</f>
        <v>0</v>
      </c>
      <c r="AA61" s="69">
        <f>SUMIFS('Ingreso - Egreso'!$H$3:$H$1048576,'Ingreso - Egreso'!$D$3:$D$1048576,"&gt;="&amp;Marzo!$AA$9,'Ingreso - Egreso'!$D$3:$D$1048576,"&lt;="&amp;Marzo!$AA$9,'Ingreso - Egreso'!$J$3:$J$1048576,Marzo!A61)</f>
        <v>0</v>
      </c>
      <c r="AB61" s="69">
        <f>SUMIFS('Ingreso - Egreso'!$H$3:$H$1048576,'Ingreso - Egreso'!$D$3:$D$1048576,"&gt;="&amp;Marzo!$AB$9,'Ingreso - Egreso'!$D$3:$D$1048576,"&lt;="&amp;Marzo!$AB$9,'Ingreso - Egreso'!$J$3:$J$1048576,Marzo!A61)</f>
        <v>0</v>
      </c>
      <c r="AC61" s="69">
        <f>SUMIFS('Ingreso - Egreso'!$H$3:$H$1048576,'Ingreso - Egreso'!$D$3:$D$1048576,"&gt;="&amp;Marzo!$AC$9,'Ingreso - Egreso'!$D$3:$D$1048576,"&lt;="&amp;Marzo!$AC$9,'Ingreso - Egreso'!$J$3:$J$1048576,Marzo!A61)</f>
        <v>0</v>
      </c>
      <c r="AD61" s="69">
        <f>SUMIFS('Ingreso - Egreso'!$H$3:$H$1048576,'Ingreso - Egreso'!$D$3:$D$1048576,"&gt;="&amp;Marzo!$Z$9,'Ingreso - Egreso'!$D$3:$D$1048576,"&lt;="&amp;Marzo!$Z$9,'Ingreso - Egreso'!$J$3:$J$1048576,Marzo!E61)</f>
        <v>0</v>
      </c>
      <c r="AE61" s="69">
        <f>SUMIFS('Ingreso - Egreso'!$H$3:$H$1048576,'Ingreso - Egreso'!$D$3:$D$1048576,"&gt;="&amp;Marzo!$AA$9,'Ingreso - Egreso'!$D$3:$D$1048576,"&lt;="&amp;Marzo!$AA$9,'Ingreso - Egreso'!$J$3:$J$1048576,Marzo!E61)</f>
        <v>0</v>
      </c>
      <c r="AF61" s="69">
        <f>SUMIFS('Ingreso - Egreso'!$H$3:$H$1048576,'Ingreso - Egreso'!$D$3:$D$1048576,"&gt;="&amp;Marzo!$AB$9,'Ingreso - Egreso'!$D$3:$D$1048576,"&lt;="&amp;Marzo!$AB$9,'Ingreso - Egreso'!$J$3:$J$1048576,Marzo!E61)</f>
        <v>0</v>
      </c>
      <c r="AG61" s="204">
        <f t="shared" si="20"/>
        <v>0</v>
      </c>
      <c r="AH61" s="62" t="e">
        <f>+AG61/$AG$58</f>
        <v>#DIV/0!</v>
      </c>
    </row>
    <row r="62" spans="1:36" s="16" customFormat="1" outlineLevel="1" x14ac:dyDescent="0.25">
      <c r="A62" s="26" t="s">
        <v>1095</v>
      </c>
      <c r="B62" s="69">
        <f>SUMIFS('Ingreso - Egreso'!$H$3:$H$1048576,'Ingreso - Egreso'!$D$3:$D$1048576,"&gt;="&amp;Marzo!$B$9,'Ingreso - Egreso'!$D$3:$D$1048576,"&lt;="&amp;Marzo!$B$9,'Ingreso - Egreso'!$J$3:$J$1048576,Marzo!A62)</f>
        <v>0</v>
      </c>
      <c r="C62" s="69">
        <f>SUMIFS('Ingreso - Egreso'!$H$3:$H$1048576,'Ingreso - Egreso'!$D$3:$D$1048576,"&gt;="&amp;Marzo!$C$9,'Ingreso - Egreso'!$D$3:$D$1048576,"&lt;="&amp;Marzo!$C$9,'Ingreso - Egreso'!$J$3:$J$1048576,Marzo!A62)</f>
        <v>0</v>
      </c>
      <c r="D62" s="69">
        <f>SUMIFS('Ingreso - Egreso'!$H$3:$H$1048576,'Ingreso - Egreso'!$D$3:$D$1048576,"&gt;="&amp;Marzo!$D$9,'Ingreso - Egreso'!$D$3:$D$1048576,"&lt;="&amp;Marzo!$D$9,'Ingreso - Egreso'!$J$3:$J$1048576,Marzo!A62)</f>
        <v>0</v>
      </c>
      <c r="E62" s="69">
        <f>SUMIFS('Ingreso - Egreso'!$H$3:$H$1048576,'Ingreso - Egreso'!$D$3:$D$1048576,"&gt;="&amp;Marzo!$E$9,'Ingreso - Egreso'!$D$3:$D$1048576,"&lt;="&amp;Marzo!$E$9,'Ingreso - Egreso'!$J$3:$J$1048576,Marzo!A62)</f>
        <v>0</v>
      </c>
      <c r="F62" s="69">
        <f>SUMIFS('Ingreso - Egreso'!$H$3:$H$1048576,'Ingreso - Egreso'!$D$3:$D$1048576,"&gt;="&amp;Marzo!$F$9,'Ingreso - Egreso'!$D$3:$D$1048576,"&lt;="&amp;Marzo!$F$9,'Ingreso - Egreso'!$J$3:$J$1048576,Marzo!A62)</f>
        <v>0</v>
      </c>
      <c r="G62" s="69">
        <f>SUMIFS('Ingreso - Egreso'!$H$3:$H$1048576,'Ingreso - Egreso'!$D$3:$D$1048576,"&gt;="&amp;Marzo!$G$9,'Ingreso - Egreso'!$D$3:$D$1048576,"&lt;="&amp;Marzo!$G$9,'Ingreso - Egreso'!$J$3:$J$1048576,Marzo!A62)</f>
        <v>0</v>
      </c>
      <c r="H62" s="69">
        <f>SUMIFS('Ingreso - Egreso'!$H$3:$H$1048576,'Ingreso - Egreso'!$D$3:$D$1048576,"&gt;="&amp;Marzo!$H$9,'Ingreso - Egreso'!$D$3:$D$1048576,"&lt;="&amp;Marzo!$H$9,'Ingreso - Egreso'!$J$3:$J$1048576,Marzo!A62)</f>
        <v>0</v>
      </c>
      <c r="I62" s="69">
        <f>SUMIFS('Ingreso - Egreso'!$H$3:$H$1048576,'Ingreso - Egreso'!$D$3:$D$1048576,"&gt;="&amp;Marzo!$I$9,'Ingreso - Egreso'!$D$3:$D$1048576,"&lt;="&amp;Marzo!$I$9,'Ingreso - Egreso'!$J$3:$J$1048576,Marzo!A62)</f>
        <v>0</v>
      </c>
      <c r="J62" s="69">
        <f>SUMIFS('Ingreso - Egreso'!$H$3:$H$1048576,'Ingreso - Egreso'!$D$3:$D$1048576,"&gt;="&amp;Marzo!$J$9,'Ingreso - Egreso'!$D$3:$D$1048576,"&lt;="&amp;Marzo!$J$9,'Ingreso - Egreso'!$J$3:$J$1048576,Marzo!A62)</f>
        <v>0</v>
      </c>
      <c r="K62" s="69">
        <f>SUMIFS('Ingreso - Egreso'!$H$3:$H$1048576,'Ingreso - Egreso'!$D$3:$D$1048576,"&gt;="&amp;Marzo!$K$9,'Ingreso - Egreso'!$D$3:$D$1048576,"&lt;="&amp;Marzo!$K$9,'Ingreso - Egreso'!$J$3:$J$1048576,Marzo!A62)</f>
        <v>0</v>
      </c>
      <c r="L62" s="69">
        <f>SUMIFS('Ingreso - Egreso'!$H$3:$H$1048576,'Ingreso - Egreso'!$D$3:$D$1048576,"&gt;="&amp;Marzo!$L$9,'Ingreso - Egreso'!$D$3:$D$1048576,"&lt;="&amp;Marzo!$L$9,'Ingreso - Egreso'!$J$3:$J$1048576,Marzo!A62)</f>
        <v>0</v>
      </c>
      <c r="M62" s="69">
        <f>SUMIFS('Ingreso - Egreso'!$H$3:$H$1048576,'Ingreso - Egreso'!$D$3:$D$1048576,"&gt;="&amp;Marzo!$M$9,'Ingreso - Egreso'!$D$3:$D$1048576,"&lt;="&amp;Marzo!$M$9,'Ingreso - Egreso'!$J$3:$J$1048576,Marzo!A62)</f>
        <v>0</v>
      </c>
      <c r="N62" s="69">
        <f>SUMIFS('Ingreso - Egreso'!$H$3:$H$1048576,'Ingreso - Egreso'!$D$3:$D$1048576,"&gt;="&amp;Marzo!$N$9,'Ingreso - Egreso'!$D$3:$D$1048576,"&lt;="&amp;Marzo!$N$9,'Ingreso - Egreso'!$J$3:$J$1048576,Marzo!A62)</f>
        <v>0</v>
      </c>
      <c r="O62" s="69">
        <f>SUMIFS('Ingreso - Egreso'!$H$3:$H$1048576,'Ingreso - Egreso'!$D$3:$D$1048576,"&gt;="&amp;Marzo!$O$9,'Ingreso - Egreso'!$D$3:$D$1048576,"&lt;="&amp;Marzo!$O$9,'Ingreso - Egreso'!$J$3:$J$1048576,Marzo!A62)</f>
        <v>0</v>
      </c>
      <c r="P62" s="69">
        <f>SUMIFS('Ingreso - Egreso'!$H$3:$H$1048576,'Ingreso - Egreso'!$D$3:$D$1048576,"&gt;="&amp;Marzo!$P$9,'Ingreso - Egreso'!$D$3:$D$1048576,"&lt;="&amp;Marzo!$P$9,'Ingreso - Egreso'!$J$3:$J$1048576,Marzo!A62)</f>
        <v>0</v>
      </c>
      <c r="Q62" s="69">
        <f>SUMIFS('Ingreso - Egreso'!$H$3:$H$1048576,'Ingreso - Egreso'!$D$3:$D$1048576,"&gt;="&amp;Marzo!$Q$9,'Ingreso - Egreso'!$D$3:$D$1048576,"&lt;="&amp;Marzo!$Q$9,'Ingreso - Egreso'!$J$3:$J$1048576,Marzo!A62)</f>
        <v>0</v>
      </c>
      <c r="R62" s="69">
        <f>SUMIFS('Ingreso - Egreso'!$H$3:$H$1048576,'Ingreso - Egreso'!$D$3:$D$1048576,"&gt;="&amp;Marzo!$R$9,'Ingreso - Egreso'!$D$3:$D$1048576,"&lt;="&amp;Marzo!$R$9,'Ingreso - Egreso'!$J$3:$J$1048576,Marzo!A62)</f>
        <v>0</v>
      </c>
      <c r="S62" s="69">
        <f>SUMIFS('Ingreso - Egreso'!$H$3:$H$1048576,'Ingreso - Egreso'!$D$3:$D$1048576,"&gt;="&amp;Marzo!$S$9,'Ingreso - Egreso'!$D$3:$D$1048576,"&lt;="&amp;Marzo!$S$9,'Ingreso - Egreso'!$J$3:$J$1048576,Marzo!A62)</f>
        <v>0</v>
      </c>
      <c r="T62" s="69">
        <f>SUMIFS('Ingreso - Egreso'!$H$3:$H$1048576,'Ingreso - Egreso'!$D$3:$D$1048576,"&gt;="&amp;Marzo!$T$9,'Ingreso - Egreso'!$D$3:$D$1048576,"&lt;="&amp;Marzo!$T$9,'Ingreso - Egreso'!$J$3:$J$1048576,Marzo!A62)</f>
        <v>0</v>
      </c>
      <c r="U62" s="69">
        <f>SUMIFS('Ingreso - Egreso'!$H$3:$H$1048576,'Ingreso - Egreso'!$D$3:$D$1048576,"&gt;="&amp;Marzo!$U$9,'Ingreso - Egreso'!$D$3:$D$1048576,"&lt;="&amp;Marzo!$U$9,'Ingreso - Egreso'!$J$3:$J$1048576,Marzo!A62)</f>
        <v>0</v>
      </c>
      <c r="V62" s="69">
        <f>SUMIFS('Ingreso - Egreso'!$H$3:$H$1048576,'Ingreso - Egreso'!$D$3:$D$1048576,"&gt;="&amp;Marzo!$V$9,'Ingreso - Egreso'!$D$3:$D$1048576,"&lt;="&amp;Marzo!$V$9,'Ingreso - Egreso'!$J$3:$J$1048576,Marzo!A62)</f>
        <v>0</v>
      </c>
      <c r="W62" s="69">
        <f>SUMIFS('Ingreso - Egreso'!$H$3:$H$1048576,'Ingreso - Egreso'!$D$3:$D$1048576,"&gt;="&amp;Marzo!$W$9,'Ingreso - Egreso'!$D$3:$D$1048576,"&lt;="&amp;Marzo!$W$9,'Ingreso - Egreso'!$J$3:$J$1048576,Marzo!A62)</f>
        <v>0</v>
      </c>
      <c r="X62" s="69">
        <f>SUMIFS('Ingreso - Egreso'!$H$3:$H$1048576,'Ingreso - Egreso'!$D$3:$D$1048576,"&gt;="&amp;Marzo!$X$9,'Ingreso - Egreso'!$D$3:$D$1048576,"&lt;="&amp;Marzo!$X$9,'Ingreso - Egreso'!$J$3:$J$1048576,Marzo!A62)</f>
        <v>0</v>
      </c>
      <c r="Y62" s="69">
        <f>SUMIFS('Ingreso - Egreso'!$H$3:$H$1048576,'Ingreso - Egreso'!$D$3:$D$1048576,"&gt;="&amp;Marzo!$Y$9,'Ingreso - Egreso'!$D$3:$D$1048576,"&lt;="&amp;Marzo!$Y$9,'Ingreso - Egreso'!$J$3:$J$1048576,Marzo!A62)</f>
        <v>0</v>
      </c>
      <c r="Z62" s="69">
        <f>SUMIFS('Ingreso - Egreso'!$H$3:$H$1048576,'Ingreso - Egreso'!$D$3:$D$1048576,"&gt;="&amp;Marzo!$Z$9,'Ingreso - Egreso'!$D$3:$D$1048576,"&lt;="&amp;Marzo!$Z$9,'Ingreso - Egreso'!$J$3:$J$1048576,Marzo!A62)</f>
        <v>0</v>
      </c>
      <c r="AA62" s="69">
        <f>SUMIFS('Ingreso - Egreso'!$H$3:$H$1048576,'Ingreso - Egreso'!$D$3:$D$1048576,"&gt;="&amp;Marzo!$AA$9,'Ingreso - Egreso'!$D$3:$D$1048576,"&lt;="&amp;Marzo!$AA$9,'Ingreso - Egreso'!$J$3:$J$1048576,Marzo!A62)</f>
        <v>0</v>
      </c>
      <c r="AB62" s="69">
        <f>SUMIFS('Ingreso - Egreso'!$H$3:$H$1048576,'Ingreso - Egreso'!$D$3:$D$1048576,"&gt;="&amp;Marzo!$AB$9,'Ingreso - Egreso'!$D$3:$D$1048576,"&lt;="&amp;Marzo!$AB$9,'Ingreso - Egreso'!$J$3:$J$1048576,Marzo!A62)</f>
        <v>0</v>
      </c>
      <c r="AC62" s="69">
        <f>SUMIFS('Ingreso - Egreso'!$H$3:$H$1048576,'Ingreso - Egreso'!$D$3:$D$1048576,"&gt;="&amp;Marzo!$AC$9,'Ingreso - Egreso'!$D$3:$D$1048576,"&lt;="&amp;Marzo!$AC$9,'Ingreso - Egreso'!$J$3:$J$1048576,Marzo!A62)</f>
        <v>0</v>
      </c>
      <c r="AD62" s="69">
        <f>SUMIFS('Ingreso - Egreso'!$H$3:$H$1048576,'Ingreso - Egreso'!$D$3:$D$1048576,"&gt;="&amp;Marzo!$Z$9,'Ingreso - Egreso'!$D$3:$D$1048576,"&lt;="&amp;Marzo!$Z$9,'Ingreso - Egreso'!$J$3:$J$1048576,Marzo!E62)</f>
        <v>0</v>
      </c>
      <c r="AE62" s="69">
        <f>SUMIFS('Ingreso - Egreso'!$H$3:$H$1048576,'Ingreso - Egreso'!$D$3:$D$1048576,"&gt;="&amp;Marzo!$AA$9,'Ingreso - Egreso'!$D$3:$D$1048576,"&lt;="&amp;Marzo!$AA$9,'Ingreso - Egreso'!$J$3:$J$1048576,Marzo!E62)</f>
        <v>0</v>
      </c>
      <c r="AF62" s="69">
        <f>SUMIFS('Ingreso - Egreso'!$H$3:$H$1048576,'Ingreso - Egreso'!$D$3:$D$1048576,"&gt;="&amp;Marzo!$AB$9,'Ingreso - Egreso'!$D$3:$D$1048576,"&lt;="&amp;Marzo!$AB$9,'Ingreso - Egreso'!$J$3:$J$1048576,Marzo!E62)</f>
        <v>0</v>
      </c>
      <c r="AG62" s="204">
        <f t="shared" si="20"/>
        <v>0</v>
      </c>
      <c r="AH62" s="62" t="e">
        <f>+AG62/$AG$58</f>
        <v>#DIV/0!</v>
      </c>
    </row>
    <row r="63" spans="1:36" x14ac:dyDescent="0.25">
      <c r="A63" s="29" t="s">
        <v>54</v>
      </c>
      <c r="B63" s="67">
        <f t="shared" ref="B63:AC63" si="23">SUM(B64:B65)</f>
        <v>0</v>
      </c>
      <c r="C63" s="67">
        <f t="shared" si="23"/>
        <v>0</v>
      </c>
      <c r="D63" s="67">
        <f t="shared" si="23"/>
        <v>0</v>
      </c>
      <c r="E63" s="67">
        <f t="shared" si="23"/>
        <v>0</v>
      </c>
      <c r="F63" s="67">
        <f t="shared" si="23"/>
        <v>0</v>
      </c>
      <c r="G63" s="67">
        <f t="shared" si="23"/>
        <v>0</v>
      </c>
      <c r="H63" s="67">
        <f t="shared" si="23"/>
        <v>0</v>
      </c>
      <c r="I63" s="67">
        <f t="shared" si="23"/>
        <v>0</v>
      </c>
      <c r="J63" s="67">
        <f t="shared" si="23"/>
        <v>0</v>
      </c>
      <c r="K63" s="67">
        <f t="shared" si="23"/>
        <v>0</v>
      </c>
      <c r="L63" s="67">
        <f t="shared" si="23"/>
        <v>0</v>
      </c>
      <c r="M63" s="67">
        <f t="shared" si="23"/>
        <v>0</v>
      </c>
      <c r="N63" s="67">
        <f t="shared" si="23"/>
        <v>0</v>
      </c>
      <c r="O63" s="67">
        <f t="shared" si="23"/>
        <v>0</v>
      </c>
      <c r="P63" s="67">
        <f t="shared" si="23"/>
        <v>0</v>
      </c>
      <c r="Q63" s="67">
        <f t="shared" si="23"/>
        <v>0</v>
      </c>
      <c r="R63" s="67">
        <f t="shared" si="23"/>
        <v>0</v>
      </c>
      <c r="S63" s="67">
        <f t="shared" si="23"/>
        <v>0</v>
      </c>
      <c r="T63" s="67">
        <f t="shared" si="23"/>
        <v>0</v>
      </c>
      <c r="U63" s="67">
        <f t="shared" si="23"/>
        <v>0</v>
      </c>
      <c r="V63" s="67">
        <f t="shared" si="23"/>
        <v>0</v>
      </c>
      <c r="W63" s="67">
        <f t="shared" si="23"/>
        <v>0</v>
      </c>
      <c r="X63" s="67">
        <f t="shared" si="23"/>
        <v>0</v>
      </c>
      <c r="Y63" s="67">
        <f t="shared" si="23"/>
        <v>0</v>
      </c>
      <c r="Z63" s="67">
        <f t="shared" si="23"/>
        <v>0</v>
      </c>
      <c r="AA63" s="67">
        <f t="shared" si="23"/>
        <v>0</v>
      </c>
      <c r="AB63" s="67">
        <f t="shared" si="23"/>
        <v>0</v>
      </c>
      <c r="AC63" s="67">
        <f t="shared" si="23"/>
        <v>0</v>
      </c>
      <c r="AD63" s="67">
        <f t="shared" ref="AD63:AF63" si="24">SUM(AD64:AD65)</f>
        <v>0</v>
      </c>
      <c r="AE63" s="67">
        <f t="shared" si="24"/>
        <v>0</v>
      </c>
      <c r="AF63" s="67">
        <f t="shared" si="24"/>
        <v>0</v>
      </c>
      <c r="AG63" s="68">
        <f t="shared" si="20"/>
        <v>0</v>
      </c>
      <c r="AH63" s="60">
        <f>+AG63/$AG$124</f>
        <v>0</v>
      </c>
    </row>
    <row r="64" spans="1:36" s="16" customFormat="1" outlineLevel="1" x14ac:dyDescent="0.25">
      <c r="A64" s="26" t="s">
        <v>7</v>
      </c>
      <c r="B64" s="69">
        <f>SUMIFS('Ingreso - Egreso'!$H$3:$H$1048576,'Ingreso - Egreso'!$D$3:$D$1048576,"&gt;="&amp;Marzo!$B$9,'Ingreso - Egreso'!$D$3:$D$1048576,"&lt;="&amp;Marzo!$B$9,'Ingreso - Egreso'!$J$3:$J$1048576,Marzo!A64)</f>
        <v>0</v>
      </c>
      <c r="C64" s="69">
        <f>SUMIFS('Ingreso - Egreso'!$H$3:$H$1048576,'Ingreso - Egreso'!$D$3:$D$1048576,"&gt;="&amp;Marzo!$C$9,'Ingreso - Egreso'!$D$3:$D$1048576,"&lt;="&amp;Marzo!$C$9,'Ingreso - Egreso'!$J$3:$J$1048576,Marzo!A64)</f>
        <v>0</v>
      </c>
      <c r="D64" s="69">
        <f>SUMIFS('Ingreso - Egreso'!$H$3:$H$1048576,'Ingreso - Egreso'!$D$3:$D$1048576,"&gt;="&amp;Marzo!$D$9,'Ingreso - Egreso'!$D$3:$D$1048576,"&lt;="&amp;Marzo!$D$9,'Ingreso - Egreso'!$J$3:$J$1048576,Marzo!A64)</f>
        <v>0</v>
      </c>
      <c r="E64" s="69">
        <f>SUMIFS('Ingreso - Egreso'!$H$3:$H$1048576,'Ingreso - Egreso'!$D$3:$D$1048576,"&gt;="&amp;Marzo!$E$9,'Ingreso - Egreso'!$D$3:$D$1048576,"&lt;="&amp;Marzo!$E$9,'Ingreso - Egreso'!$J$3:$J$1048576,Marzo!A64)</f>
        <v>0</v>
      </c>
      <c r="F64" s="69">
        <f>SUMIFS('Ingreso - Egreso'!$H$3:$H$1048576,'Ingreso - Egreso'!$D$3:$D$1048576,"&gt;="&amp;Marzo!$F$9,'Ingreso - Egreso'!$D$3:$D$1048576,"&lt;="&amp;Marzo!$F$9,'Ingreso - Egreso'!$J$3:$J$1048576,Marzo!A64)</f>
        <v>0</v>
      </c>
      <c r="G64" s="69">
        <f>SUMIFS('Ingreso - Egreso'!$H$3:$H$1048576,'Ingreso - Egreso'!$D$3:$D$1048576,"&gt;="&amp;Marzo!$G$9,'Ingreso - Egreso'!$D$3:$D$1048576,"&lt;="&amp;Marzo!$G$9,'Ingreso - Egreso'!$J$3:$J$1048576,Marzo!A64)</f>
        <v>0</v>
      </c>
      <c r="H64" s="69">
        <f>SUMIFS('Ingreso - Egreso'!$H$3:$H$1048576,'Ingreso - Egreso'!$D$3:$D$1048576,"&gt;="&amp;Marzo!$H$9,'Ingreso - Egreso'!$D$3:$D$1048576,"&lt;="&amp;Marzo!$H$9,'Ingreso - Egreso'!$J$3:$J$1048576,Marzo!A64)</f>
        <v>0</v>
      </c>
      <c r="I64" s="69">
        <f>SUMIFS('Ingreso - Egreso'!$H$3:$H$1048576,'Ingreso - Egreso'!$D$3:$D$1048576,"&gt;="&amp;Marzo!$I$9,'Ingreso - Egreso'!$D$3:$D$1048576,"&lt;="&amp;Marzo!$I$9,'Ingreso - Egreso'!$J$3:$J$1048576,Marzo!A64)</f>
        <v>0</v>
      </c>
      <c r="J64" s="69">
        <f>SUMIFS('Ingreso - Egreso'!$H$3:$H$1048576,'Ingreso - Egreso'!$D$3:$D$1048576,"&gt;="&amp;Marzo!$J$9,'Ingreso - Egreso'!$D$3:$D$1048576,"&lt;="&amp;Marzo!$J$9,'Ingreso - Egreso'!$J$3:$J$1048576,Marzo!A64)</f>
        <v>0</v>
      </c>
      <c r="K64" s="69">
        <f>SUMIFS('Ingreso - Egreso'!$H$3:$H$1048576,'Ingreso - Egreso'!$D$3:$D$1048576,"&gt;="&amp;Marzo!$K$9,'Ingreso - Egreso'!$D$3:$D$1048576,"&lt;="&amp;Marzo!$K$9,'Ingreso - Egreso'!$J$3:$J$1048576,Marzo!A64)</f>
        <v>0</v>
      </c>
      <c r="L64" s="69">
        <f>SUMIFS('Ingreso - Egreso'!$H$3:$H$1048576,'Ingreso - Egreso'!$D$3:$D$1048576,"&gt;="&amp;Marzo!$L$9,'Ingreso - Egreso'!$D$3:$D$1048576,"&lt;="&amp;Marzo!$L$9,'Ingreso - Egreso'!$J$3:$J$1048576,Marzo!A64)</f>
        <v>0</v>
      </c>
      <c r="M64" s="69">
        <f>SUMIFS('Ingreso - Egreso'!$H$3:$H$1048576,'Ingreso - Egreso'!$D$3:$D$1048576,"&gt;="&amp;Marzo!$M$9,'Ingreso - Egreso'!$D$3:$D$1048576,"&lt;="&amp;Marzo!$M$9,'Ingreso - Egreso'!$J$3:$J$1048576,Marzo!A64)</f>
        <v>0</v>
      </c>
      <c r="N64" s="69">
        <f>SUMIFS('Ingreso - Egreso'!$H$3:$H$1048576,'Ingreso - Egreso'!$D$3:$D$1048576,"&gt;="&amp;Marzo!$N$9,'Ingreso - Egreso'!$D$3:$D$1048576,"&lt;="&amp;Marzo!$N$9,'Ingreso - Egreso'!$J$3:$J$1048576,Marzo!A64)</f>
        <v>0</v>
      </c>
      <c r="O64" s="69">
        <f>SUMIFS('Ingreso - Egreso'!$H$3:$H$1048576,'Ingreso - Egreso'!$D$3:$D$1048576,"&gt;="&amp;Marzo!$O$9,'Ingreso - Egreso'!$D$3:$D$1048576,"&lt;="&amp;Marzo!$O$9,'Ingreso - Egreso'!$J$3:$J$1048576,Marzo!A64)</f>
        <v>0</v>
      </c>
      <c r="P64" s="69">
        <f>SUMIFS('Ingreso - Egreso'!$H$3:$H$1048576,'Ingreso - Egreso'!$D$3:$D$1048576,"&gt;="&amp;Marzo!$P$9,'Ingreso - Egreso'!$D$3:$D$1048576,"&lt;="&amp;Marzo!$P$9,'Ingreso - Egreso'!$J$3:$J$1048576,Marzo!A64)</f>
        <v>0</v>
      </c>
      <c r="Q64" s="69">
        <f>SUMIFS('Ingreso - Egreso'!$H$3:$H$1048576,'Ingreso - Egreso'!$D$3:$D$1048576,"&gt;="&amp;Marzo!$Q$9,'Ingreso - Egreso'!$D$3:$D$1048576,"&lt;="&amp;Marzo!$Q$9,'Ingreso - Egreso'!$J$3:$J$1048576,Marzo!A64)</f>
        <v>0</v>
      </c>
      <c r="R64" s="69">
        <f>SUMIFS('Ingreso - Egreso'!$H$3:$H$1048576,'Ingreso - Egreso'!$D$3:$D$1048576,"&gt;="&amp;Marzo!$R$9,'Ingreso - Egreso'!$D$3:$D$1048576,"&lt;="&amp;Marzo!$R$9,'Ingreso - Egreso'!$J$3:$J$1048576,Marzo!A64)</f>
        <v>0</v>
      </c>
      <c r="S64" s="69">
        <f>SUMIFS('Ingreso - Egreso'!$H$3:$H$1048576,'Ingreso - Egreso'!$D$3:$D$1048576,"&gt;="&amp;Marzo!$S$9,'Ingreso - Egreso'!$D$3:$D$1048576,"&lt;="&amp;Marzo!$S$9,'Ingreso - Egreso'!$J$3:$J$1048576,Marzo!A64)</f>
        <v>0</v>
      </c>
      <c r="T64" s="69">
        <f>SUMIFS('Ingreso - Egreso'!$H$3:$H$1048576,'Ingreso - Egreso'!$D$3:$D$1048576,"&gt;="&amp;Marzo!$T$9,'Ingreso - Egreso'!$D$3:$D$1048576,"&lt;="&amp;Marzo!$T$9,'Ingreso - Egreso'!$J$3:$J$1048576,Marzo!A64)</f>
        <v>0</v>
      </c>
      <c r="U64" s="69">
        <f>SUMIFS('Ingreso - Egreso'!$H$3:$H$1048576,'Ingreso - Egreso'!$D$3:$D$1048576,"&gt;="&amp;Marzo!$U$9,'Ingreso - Egreso'!$D$3:$D$1048576,"&lt;="&amp;Marzo!$U$9,'Ingreso - Egreso'!$J$3:$J$1048576,Marzo!A64)</f>
        <v>0</v>
      </c>
      <c r="V64" s="69">
        <f>SUMIFS('Ingreso - Egreso'!$H$3:$H$1048576,'Ingreso - Egreso'!$D$3:$D$1048576,"&gt;="&amp;Marzo!$V$9,'Ingreso - Egreso'!$D$3:$D$1048576,"&lt;="&amp;Marzo!$V$9,'Ingreso - Egreso'!$J$3:$J$1048576,Marzo!A64)</f>
        <v>0</v>
      </c>
      <c r="W64" s="69">
        <f>SUMIFS('Ingreso - Egreso'!$H$3:$H$1048576,'Ingreso - Egreso'!$D$3:$D$1048576,"&gt;="&amp;Marzo!$W$9,'Ingreso - Egreso'!$D$3:$D$1048576,"&lt;="&amp;Marzo!$W$9,'Ingreso - Egreso'!$J$3:$J$1048576,Marzo!A64)</f>
        <v>0</v>
      </c>
      <c r="X64" s="69">
        <f>SUMIFS('Ingreso - Egreso'!$H$3:$H$1048576,'Ingreso - Egreso'!$D$3:$D$1048576,"&gt;="&amp;Marzo!$X$9,'Ingreso - Egreso'!$D$3:$D$1048576,"&lt;="&amp;Marzo!$X$9,'Ingreso - Egreso'!$J$3:$J$1048576,Marzo!A64)</f>
        <v>0</v>
      </c>
      <c r="Y64" s="69">
        <f>SUMIFS('Ingreso - Egreso'!$H$3:$H$1048576,'Ingreso - Egreso'!$D$3:$D$1048576,"&gt;="&amp;Marzo!$Y$9,'Ingreso - Egreso'!$D$3:$D$1048576,"&lt;="&amp;Marzo!$Y$9,'Ingreso - Egreso'!$J$3:$J$1048576,Marzo!A64)</f>
        <v>0</v>
      </c>
      <c r="Z64" s="69">
        <f>SUMIFS('Ingreso - Egreso'!$H$3:$H$1048576,'Ingreso - Egreso'!$D$3:$D$1048576,"&gt;="&amp;Marzo!$Z$9,'Ingreso - Egreso'!$D$3:$D$1048576,"&lt;="&amp;Marzo!$Z$9,'Ingreso - Egreso'!$J$3:$J$1048576,Marzo!A64)</f>
        <v>0</v>
      </c>
      <c r="AA64" s="69">
        <f>SUMIFS('Ingreso - Egreso'!$H$3:$H$1048576,'Ingreso - Egreso'!$D$3:$D$1048576,"&gt;="&amp;Marzo!$AA$9,'Ingreso - Egreso'!$D$3:$D$1048576,"&lt;="&amp;Marzo!$AA$9,'Ingreso - Egreso'!$J$3:$J$1048576,Marzo!A64)</f>
        <v>0</v>
      </c>
      <c r="AB64" s="69">
        <f>SUMIFS('Ingreso - Egreso'!$H$3:$H$1048576,'Ingreso - Egreso'!$D$3:$D$1048576,"&gt;="&amp;Marzo!$AB$9,'Ingreso - Egreso'!$D$3:$D$1048576,"&lt;="&amp;Marzo!$AB$9,'Ingreso - Egreso'!$J$3:$J$1048576,Marzo!A64)</f>
        <v>0</v>
      </c>
      <c r="AC64" s="69">
        <f>SUMIFS('Ingreso - Egreso'!$H$3:$H$1048576,'Ingreso - Egreso'!$D$3:$D$1048576,"&gt;="&amp;Marzo!$AC$9,'Ingreso - Egreso'!$D$3:$D$1048576,"&lt;="&amp;Marzo!$AC$9,'Ingreso - Egreso'!$J$3:$J$1048576,Marzo!A64)</f>
        <v>0</v>
      </c>
      <c r="AD64" s="69">
        <f>SUMIFS('Ingreso - Egreso'!$H$3:$H$1048576,'Ingreso - Egreso'!$D$3:$D$1048576,"&gt;="&amp;Marzo!$Z$9,'Ingreso - Egreso'!$D$3:$D$1048576,"&lt;="&amp;Marzo!$Z$9,'Ingreso - Egreso'!$J$3:$J$1048576,Marzo!E64)</f>
        <v>0</v>
      </c>
      <c r="AE64" s="69">
        <f>SUMIFS('Ingreso - Egreso'!$H$3:$H$1048576,'Ingreso - Egreso'!$D$3:$D$1048576,"&gt;="&amp;Marzo!$AA$9,'Ingreso - Egreso'!$D$3:$D$1048576,"&lt;="&amp;Marzo!$AA$9,'Ingreso - Egreso'!$J$3:$J$1048576,Marzo!E64)</f>
        <v>0</v>
      </c>
      <c r="AF64" s="69">
        <f>SUMIFS('Ingreso - Egreso'!$H$3:$H$1048576,'Ingreso - Egreso'!$D$3:$D$1048576,"&gt;="&amp;Marzo!$AB$9,'Ingreso - Egreso'!$D$3:$D$1048576,"&lt;="&amp;Marzo!$AB$9,'Ingreso - Egreso'!$J$3:$J$1048576,Marzo!E64)</f>
        <v>0</v>
      </c>
      <c r="AG64" s="204">
        <f t="shared" si="20"/>
        <v>0</v>
      </c>
      <c r="AH64" s="61"/>
      <c r="AJ64" s="44"/>
    </row>
    <row r="65" spans="1:34" s="16" customFormat="1" outlineLevel="1" x14ac:dyDescent="0.25">
      <c r="A65" s="26" t="s">
        <v>147</v>
      </c>
      <c r="B65" s="69">
        <f>SUMIFS('Ingreso - Egreso'!$H$3:$H$1048576,'Ingreso - Egreso'!$D$3:$D$1048576,"&gt;="&amp;Marzo!$B$9,'Ingreso - Egreso'!$D$3:$D$1048576,"&lt;="&amp;Marzo!$B$9,'Ingreso - Egreso'!$J$3:$J$1048576,Marzo!A65)</f>
        <v>0</v>
      </c>
      <c r="C65" s="69">
        <f>SUMIFS('Ingreso - Egreso'!$H$3:$H$1048576,'Ingreso - Egreso'!$D$3:$D$1048576,"&gt;="&amp;Marzo!$C$9,'Ingreso - Egreso'!$D$3:$D$1048576,"&lt;="&amp;Marzo!$C$9,'Ingreso - Egreso'!$J$3:$J$1048576,Marzo!A65)</f>
        <v>0</v>
      </c>
      <c r="D65" s="69">
        <f>SUMIFS('Ingreso - Egreso'!$H$3:$H$1048576,'Ingreso - Egreso'!$D$3:$D$1048576,"&gt;="&amp;Marzo!$D$9,'Ingreso - Egreso'!$D$3:$D$1048576,"&lt;="&amp;Marzo!$D$9,'Ingreso - Egreso'!$J$3:$J$1048576,Marzo!A65)</f>
        <v>0</v>
      </c>
      <c r="E65" s="69">
        <f>SUMIFS('Ingreso - Egreso'!$H$3:$H$1048576,'Ingreso - Egreso'!$D$3:$D$1048576,"&gt;="&amp;Marzo!$E$9,'Ingreso - Egreso'!$D$3:$D$1048576,"&lt;="&amp;Marzo!$E$9,'Ingreso - Egreso'!$J$3:$J$1048576,Marzo!A65)</f>
        <v>0</v>
      </c>
      <c r="F65" s="69">
        <f>SUMIFS('Ingreso - Egreso'!$H$3:$H$1048576,'Ingreso - Egreso'!$D$3:$D$1048576,"&gt;="&amp;Marzo!$F$9,'Ingreso - Egreso'!$D$3:$D$1048576,"&lt;="&amp;Marzo!$F$9,'Ingreso - Egreso'!$J$3:$J$1048576,Marzo!A65)</f>
        <v>0</v>
      </c>
      <c r="G65" s="69">
        <f>SUMIFS('Ingreso - Egreso'!$H$3:$H$1048576,'Ingreso - Egreso'!$D$3:$D$1048576,"&gt;="&amp;Marzo!$G$9,'Ingreso - Egreso'!$D$3:$D$1048576,"&lt;="&amp;Marzo!$G$9,'Ingreso - Egreso'!$J$3:$J$1048576,Marzo!A65)</f>
        <v>0</v>
      </c>
      <c r="H65" s="69">
        <f>SUMIFS('Ingreso - Egreso'!$H$3:$H$1048576,'Ingreso - Egreso'!$D$3:$D$1048576,"&gt;="&amp;Marzo!$H$9,'Ingreso - Egreso'!$D$3:$D$1048576,"&lt;="&amp;Marzo!$H$9,'Ingreso - Egreso'!$J$3:$J$1048576,Marzo!A65)</f>
        <v>0</v>
      </c>
      <c r="I65" s="69">
        <f>SUMIFS('Ingreso - Egreso'!$H$3:$H$1048576,'Ingreso - Egreso'!$D$3:$D$1048576,"&gt;="&amp;Marzo!$I$9,'Ingreso - Egreso'!$D$3:$D$1048576,"&lt;="&amp;Marzo!$I$9,'Ingreso - Egreso'!$J$3:$J$1048576,Marzo!A65)</f>
        <v>0</v>
      </c>
      <c r="J65" s="69">
        <f>SUMIFS('Ingreso - Egreso'!$H$3:$H$1048576,'Ingreso - Egreso'!$D$3:$D$1048576,"&gt;="&amp;Marzo!$J$9,'Ingreso - Egreso'!$D$3:$D$1048576,"&lt;="&amp;Marzo!$J$9,'Ingreso - Egreso'!$J$3:$J$1048576,Marzo!A65)</f>
        <v>0</v>
      </c>
      <c r="K65" s="69">
        <f>SUMIFS('Ingreso - Egreso'!$H$3:$H$1048576,'Ingreso - Egreso'!$D$3:$D$1048576,"&gt;="&amp;Marzo!$K$9,'Ingreso - Egreso'!$D$3:$D$1048576,"&lt;="&amp;Marzo!$K$9,'Ingreso - Egreso'!$J$3:$J$1048576,Marzo!A65)</f>
        <v>0</v>
      </c>
      <c r="L65" s="69">
        <f>SUMIFS('Ingreso - Egreso'!$H$3:$H$1048576,'Ingreso - Egreso'!$D$3:$D$1048576,"&gt;="&amp;Marzo!$L$9,'Ingreso - Egreso'!$D$3:$D$1048576,"&lt;="&amp;Marzo!$L$9,'Ingreso - Egreso'!$J$3:$J$1048576,Marzo!A65)</f>
        <v>0</v>
      </c>
      <c r="M65" s="69">
        <f>SUMIFS('Ingreso - Egreso'!$H$3:$H$1048576,'Ingreso - Egreso'!$D$3:$D$1048576,"&gt;="&amp;Marzo!$M$9,'Ingreso - Egreso'!$D$3:$D$1048576,"&lt;="&amp;Marzo!$M$9,'Ingreso - Egreso'!$J$3:$J$1048576,Marzo!A65)</f>
        <v>0</v>
      </c>
      <c r="N65" s="69">
        <f>SUMIFS('Ingreso - Egreso'!$H$3:$H$1048576,'Ingreso - Egreso'!$D$3:$D$1048576,"&gt;="&amp;Marzo!$N$9,'Ingreso - Egreso'!$D$3:$D$1048576,"&lt;="&amp;Marzo!$N$9,'Ingreso - Egreso'!$J$3:$J$1048576,Marzo!A65)</f>
        <v>0</v>
      </c>
      <c r="O65" s="69">
        <f>SUMIFS('Ingreso - Egreso'!$H$3:$H$1048576,'Ingreso - Egreso'!$D$3:$D$1048576,"&gt;="&amp;Marzo!$O$9,'Ingreso - Egreso'!$D$3:$D$1048576,"&lt;="&amp;Marzo!$O$9,'Ingreso - Egreso'!$J$3:$J$1048576,Marzo!A65)</f>
        <v>0</v>
      </c>
      <c r="P65" s="69">
        <f>SUMIFS('Ingreso - Egreso'!$H$3:$H$1048576,'Ingreso - Egreso'!$D$3:$D$1048576,"&gt;="&amp;Marzo!$P$9,'Ingreso - Egreso'!$D$3:$D$1048576,"&lt;="&amp;Marzo!$P$9,'Ingreso - Egreso'!$J$3:$J$1048576,Marzo!A65)</f>
        <v>0</v>
      </c>
      <c r="Q65" s="69">
        <f>SUMIFS('Ingreso - Egreso'!$H$3:$H$1048576,'Ingreso - Egreso'!$D$3:$D$1048576,"&gt;="&amp;Marzo!$Q$9,'Ingreso - Egreso'!$D$3:$D$1048576,"&lt;="&amp;Marzo!$Q$9,'Ingreso - Egreso'!$J$3:$J$1048576,Marzo!A65)</f>
        <v>0</v>
      </c>
      <c r="R65" s="69">
        <f>SUMIFS('Ingreso - Egreso'!$H$3:$H$1048576,'Ingreso - Egreso'!$D$3:$D$1048576,"&gt;="&amp;Marzo!$R$9,'Ingreso - Egreso'!$D$3:$D$1048576,"&lt;="&amp;Marzo!$R$9,'Ingreso - Egreso'!$J$3:$J$1048576,Marzo!A65)</f>
        <v>0</v>
      </c>
      <c r="S65" s="69">
        <f>SUMIFS('Ingreso - Egreso'!$H$3:$H$1048576,'Ingreso - Egreso'!$D$3:$D$1048576,"&gt;="&amp;Marzo!$S$9,'Ingreso - Egreso'!$D$3:$D$1048576,"&lt;="&amp;Marzo!$S$9,'Ingreso - Egreso'!$J$3:$J$1048576,Marzo!A65)</f>
        <v>0</v>
      </c>
      <c r="T65" s="69">
        <f>SUMIFS('Ingreso - Egreso'!$H$3:$H$1048576,'Ingreso - Egreso'!$D$3:$D$1048576,"&gt;="&amp;Marzo!$T$9,'Ingreso - Egreso'!$D$3:$D$1048576,"&lt;="&amp;Marzo!$T$9,'Ingreso - Egreso'!$J$3:$J$1048576,Marzo!A65)</f>
        <v>0</v>
      </c>
      <c r="U65" s="69">
        <f>SUMIFS('Ingreso - Egreso'!$H$3:$H$1048576,'Ingreso - Egreso'!$D$3:$D$1048576,"&gt;="&amp;Marzo!$U$9,'Ingreso - Egreso'!$D$3:$D$1048576,"&lt;="&amp;Marzo!$U$9,'Ingreso - Egreso'!$J$3:$J$1048576,Marzo!A65)</f>
        <v>0</v>
      </c>
      <c r="V65" s="69">
        <f>SUMIFS('Ingreso - Egreso'!$H$3:$H$1048576,'Ingreso - Egreso'!$D$3:$D$1048576,"&gt;="&amp;Marzo!$V$9,'Ingreso - Egreso'!$D$3:$D$1048576,"&lt;="&amp;Marzo!$V$9,'Ingreso - Egreso'!$J$3:$J$1048576,Marzo!A65)</f>
        <v>0</v>
      </c>
      <c r="W65" s="69">
        <f>SUMIFS('Ingreso - Egreso'!$H$3:$H$1048576,'Ingreso - Egreso'!$D$3:$D$1048576,"&gt;="&amp;Marzo!$W$9,'Ingreso - Egreso'!$D$3:$D$1048576,"&lt;="&amp;Marzo!$W$9,'Ingreso - Egreso'!$J$3:$J$1048576,Marzo!A65)</f>
        <v>0</v>
      </c>
      <c r="X65" s="69">
        <f>SUMIFS('Ingreso - Egreso'!$H$3:$H$1048576,'Ingreso - Egreso'!$D$3:$D$1048576,"&gt;="&amp;Marzo!$X$9,'Ingreso - Egreso'!$D$3:$D$1048576,"&lt;="&amp;Marzo!$X$9,'Ingreso - Egreso'!$J$3:$J$1048576,Marzo!A65)</f>
        <v>0</v>
      </c>
      <c r="Y65" s="69">
        <f>SUMIFS('Ingreso - Egreso'!$H$3:$H$1048576,'Ingreso - Egreso'!$D$3:$D$1048576,"&gt;="&amp;Marzo!$Y$9,'Ingreso - Egreso'!$D$3:$D$1048576,"&lt;="&amp;Marzo!$Y$9,'Ingreso - Egreso'!$J$3:$J$1048576,Marzo!A65)</f>
        <v>0</v>
      </c>
      <c r="Z65" s="69">
        <f>SUMIFS('Ingreso - Egreso'!$H$3:$H$1048576,'Ingreso - Egreso'!$D$3:$D$1048576,"&gt;="&amp;Marzo!$Z$9,'Ingreso - Egreso'!$D$3:$D$1048576,"&lt;="&amp;Marzo!$Z$9,'Ingreso - Egreso'!$J$3:$J$1048576,Marzo!A65)</f>
        <v>0</v>
      </c>
      <c r="AA65" s="69">
        <f>SUMIFS('Ingreso - Egreso'!$H$3:$H$1048576,'Ingreso - Egreso'!$D$3:$D$1048576,"&gt;="&amp;Marzo!$AA$9,'Ingreso - Egreso'!$D$3:$D$1048576,"&lt;="&amp;Marzo!$AA$9,'Ingreso - Egreso'!$J$3:$J$1048576,Marzo!A65)</f>
        <v>0</v>
      </c>
      <c r="AB65" s="69">
        <f>SUMIFS('Ingreso - Egreso'!$H$3:$H$1048576,'Ingreso - Egreso'!$D$3:$D$1048576,"&gt;="&amp;Marzo!$AB$9,'Ingreso - Egreso'!$D$3:$D$1048576,"&lt;="&amp;Marzo!$AB$9,'Ingreso - Egreso'!$J$3:$J$1048576,Marzo!A65)</f>
        <v>0</v>
      </c>
      <c r="AC65" s="69">
        <f>SUMIFS('Ingreso - Egreso'!$H$3:$H$1048576,'Ingreso - Egreso'!$D$3:$D$1048576,"&gt;="&amp;Marzo!$AC$9,'Ingreso - Egreso'!$D$3:$D$1048576,"&lt;="&amp;Marzo!$AC$9,'Ingreso - Egreso'!$J$3:$J$1048576,Marzo!A65)</f>
        <v>0</v>
      </c>
      <c r="AD65" s="69">
        <f>SUMIFS('Ingreso - Egreso'!$H$3:$H$1048576,'Ingreso - Egreso'!$D$3:$D$1048576,"&gt;="&amp;Marzo!$Z$9,'Ingreso - Egreso'!$D$3:$D$1048576,"&lt;="&amp;Marzo!$Z$9,'Ingreso - Egreso'!$J$3:$J$1048576,Marzo!E65)</f>
        <v>0</v>
      </c>
      <c r="AE65" s="69">
        <f>SUMIFS('Ingreso - Egreso'!$H$3:$H$1048576,'Ingreso - Egreso'!$D$3:$D$1048576,"&gt;="&amp;Marzo!$AA$9,'Ingreso - Egreso'!$D$3:$D$1048576,"&lt;="&amp;Marzo!$AA$9,'Ingreso - Egreso'!$J$3:$J$1048576,Marzo!E65)</f>
        <v>0</v>
      </c>
      <c r="AF65" s="69">
        <f>SUMIFS('Ingreso - Egreso'!$H$3:$H$1048576,'Ingreso - Egreso'!$D$3:$D$1048576,"&gt;="&amp;Marzo!$AB$9,'Ingreso - Egreso'!$D$3:$D$1048576,"&lt;="&amp;Marzo!$AB$9,'Ingreso - Egreso'!$J$3:$J$1048576,Marzo!E65)</f>
        <v>0</v>
      </c>
      <c r="AG65" s="68">
        <f t="shared" si="20"/>
        <v>0</v>
      </c>
      <c r="AH65" s="61"/>
    </row>
    <row r="66" spans="1:34" s="28" customFormat="1" x14ac:dyDescent="0.25">
      <c r="A66" s="29" t="s">
        <v>6</v>
      </c>
      <c r="B66" s="67">
        <f>SUM(B67:B69)</f>
        <v>0</v>
      </c>
      <c r="C66" s="67">
        <f>SUMIFS('Ingreso - Egreso'!$H$3:$H$1048576,'Ingreso - Egreso'!$D$3:$D$1048576,"&gt;="&amp;Marzo!$C$9,'Ingreso - Egreso'!$D$3:$D$1048576,"&lt;="&amp;Marzo!$C$9,'Ingreso - Egreso'!$J$3:$J$1048576,Marzo!A66)</f>
        <v>0</v>
      </c>
      <c r="D66" s="67">
        <f>SUMIFS('Ingreso - Egreso'!$H$3:$H$1048576,'Ingreso - Egreso'!$D$3:$D$1048576,"&gt;="&amp;Marzo!$D$9,'Ingreso - Egreso'!$D$3:$D$1048576,"&lt;="&amp;Marzo!$D$9,'Ingreso - Egreso'!$J$3:$J$1048576,Marzo!A66)</f>
        <v>0</v>
      </c>
      <c r="E66" s="67">
        <f>SUMIFS('Ingreso - Egreso'!$H$3:$H$1048576,'Ingreso - Egreso'!$D$3:$D$1048576,"&gt;="&amp;Marzo!$E$9,'Ingreso - Egreso'!$D$3:$D$1048576,"&lt;="&amp;Marzo!$E$9,'Ingreso - Egreso'!$J$3:$J$1048576,Marzo!A66)</f>
        <v>0</v>
      </c>
      <c r="F66" s="67">
        <f>SUMIFS('Ingreso - Egreso'!$H$3:$H$1048576,'Ingreso - Egreso'!$D$3:$D$1048576,"&gt;="&amp;Marzo!$F$9,'Ingreso - Egreso'!$D$3:$D$1048576,"&lt;="&amp;Marzo!$F$9,'Ingreso - Egreso'!$J$3:$J$1048576,Marzo!A66)</f>
        <v>0</v>
      </c>
      <c r="G66" s="67">
        <f>SUMIFS('Ingreso - Egreso'!$H$3:$H$1048576,'Ingreso - Egreso'!$D$3:$D$1048576,"&gt;="&amp;Marzo!$G$9,'Ingreso - Egreso'!$D$3:$D$1048576,"&lt;="&amp;Marzo!$G$9,'Ingreso - Egreso'!$J$3:$J$1048576,Marzo!A66)</f>
        <v>0</v>
      </c>
      <c r="H66" s="67">
        <f>SUMIFS('Ingreso - Egreso'!$H$3:$H$1048576,'Ingreso - Egreso'!$D$3:$D$1048576,"&gt;="&amp;Marzo!$H$9,'Ingreso - Egreso'!$D$3:$D$1048576,"&lt;="&amp;Marzo!$H$9,'Ingreso - Egreso'!$J$3:$J$1048576,Marzo!A66)</f>
        <v>0</v>
      </c>
      <c r="I66" s="67">
        <f>SUMIFS('Ingreso - Egreso'!$H$3:$H$1048576,'Ingreso - Egreso'!$D$3:$D$1048576,"&gt;="&amp;Marzo!$I$9,'Ingreso - Egreso'!$D$3:$D$1048576,"&lt;="&amp;Marzo!$I$9,'Ingreso - Egreso'!$J$3:$J$1048576,Marzo!A66)</f>
        <v>0</v>
      </c>
      <c r="J66" s="67">
        <f>SUMIFS('Ingreso - Egreso'!$H$3:$H$1048576,'Ingreso - Egreso'!$D$3:$D$1048576,"&gt;="&amp;Marzo!$J$9,'Ingreso - Egreso'!$D$3:$D$1048576,"&lt;="&amp;Marzo!$J$9,'Ingreso - Egreso'!$J$3:$J$1048576,Marzo!A66)</f>
        <v>0</v>
      </c>
      <c r="K66" s="67">
        <f>SUMIFS('Ingreso - Egreso'!$H$3:$H$1048576,'Ingreso - Egreso'!$D$3:$D$1048576,"&gt;="&amp;Marzo!$K$9,'Ingreso - Egreso'!$D$3:$D$1048576,"&lt;="&amp;Marzo!$K$9,'Ingreso - Egreso'!$J$3:$J$1048576,Marzo!A66)</f>
        <v>0</v>
      </c>
      <c r="L66" s="67">
        <f>SUMIFS('Ingreso - Egreso'!$H$3:$H$1048576,'Ingreso - Egreso'!$D$3:$D$1048576,"&gt;="&amp;Marzo!$L$9,'Ingreso - Egreso'!$D$3:$D$1048576,"&lt;="&amp;Marzo!$L$9,'Ingreso - Egreso'!$J$3:$J$1048576,Marzo!A66)</f>
        <v>0</v>
      </c>
      <c r="M66" s="67">
        <f>SUMIFS('Ingreso - Egreso'!$H$3:$H$1048576,'Ingreso - Egreso'!$D$3:$D$1048576,"&gt;="&amp;Marzo!$M$9,'Ingreso - Egreso'!$D$3:$D$1048576,"&lt;="&amp;Marzo!$M$9,'Ingreso - Egreso'!$J$3:$J$1048576,Marzo!A66)</f>
        <v>0</v>
      </c>
      <c r="N66" s="67">
        <f>SUMIFS('Ingreso - Egreso'!$H$3:$H$1048576,'Ingreso - Egreso'!$D$3:$D$1048576,"&gt;="&amp;Marzo!$N$9,'Ingreso - Egreso'!$D$3:$D$1048576,"&lt;="&amp;Marzo!$N$9,'Ingreso - Egreso'!$J$3:$J$1048576,Marzo!A66)</f>
        <v>0</v>
      </c>
      <c r="O66" s="67">
        <f>SUMIFS('Ingreso - Egreso'!$H$3:$H$1048576,'Ingreso - Egreso'!$D$3:$D$1048576,"&gt;="&amp;Marzo!$O$9,'Ingreso - Egreso'!$D$3:$D$1048576,"&lt;="&amp;Marzo!$O$9,'Ingreso - Egreso'!$J$3:$J$1048576,Marzo!A66)</f>
        <v>0</v>
      </c>
      <c r="P66" s="67">
        <f>SUMIFS('Ingreso - Egreso'!$H$3:$H$1048576,'Ingreso - Egreso'!$D$3:$D$1048576,"&gt;="&amp;Marzo!$P$9,'Ingreso - Egreso'!$D$3:$D$1048576,"&lt;="&amp;Marzo!$P$9,'Ingreso - Egreso'!$J$3:$J$1048576,Marzo!A66)</f>
        <v>0</v>
      </c>
      <c r="Q66" s="67">
        <f>SUMIFS('Ingreso - Egreso'!$H$3:$H$1048576,'Ingreso - Egreso'!$D$3:$D$1048576,"&gt;="&amp;Marzo!$Q$9,'Ingreso - Egreso'!$D$3:$D$1048576,"&lt;="&amp;Marzo!$Q$9,'Ingreso - Egreso'!$J$3:$J$1048576,Marzo!A66)</f>
        <v>0</v>
      </c>
      <c r="R66" s="67">
        <f>SUMIFS('Ingreso - Egreso'!$H$3:$H$1048576,'Ingreso - Egreso'!$D$3:$D$1048576,"&gt;="&amp;Marzo!$R$9,'Ingreso - Egreso'!$D$3:$D$1048576,"&lt;="&amp;Marzo!$R$9,'Ingreso - Egreso'!$J$3:$J$1048576,Marzo!A66)</f>
        <v>0</v>
      </c>
      <c r="S66" s="67">
        <f>SUMIFS('Ingreso - Egreso'!$H$3:$H$1048576,'Ingreso - Egreso'!$D$3:$D$1048576,"&gt;="&amp;Marzo!$S$9,'Ingreso - Egreso'!$D$3:$D$1048576,"&lt;="&amp;Marzo!$S$9,'Ingreso - Egreso'!$J$3:$J$1048576,Marzo!A66)</f>
        <v>0</v>
      </c>
      <c r="T66" s="67">
        <f>SUMIFS('Ingreso - Egreso'!$H$3:$H$1048576,'Ingreso - Egreso'!$D$3:$D$1048576,"&gt;="&amp;Marzo!$T$9,'Ingreso - Egreso'!$D$3:$D$1048576,"&lt;="&amp;Marzo!$T$9,'Ingreso - Egreso'!$J$3:$J$1048576,Marzo!A66)</f>
        <v>0</v>
      </c>
      <c r="U66" s="67">
        <f>SUMIFS('Ingreso - Egreso'!$H$3:$H$1048576,'Ingreso - Egreso'!$D$3:$D$1048576,"&gt;="&amp;Marzo!$U$9,'Ingreso - Egreso'!$D$3:$D$1048576,"&lt;="&amp;Marzo!$U$9,'Ingreso - Egreso'!$J$3:$J$1048576,Marzo!A66)</f>
        <v>0</v>
      </c>
      <c r="V66" s="67">
        <f>SUMIFS('Ingreso - Egreso'!$H$3:$H$1048576,'Ingreso - Egreso'!$D$3:$D$1048576,"&gt;="&amp;Marzo!$V$9,'Ingreso - Egreso'!$D$3:$D$1048576,"&lt;="&amp;Marzo!$V$9,'Ingreso - Egreso'!$J$3:$J$1048576,Marzo!A66)</f>
        <v>0</v>
      </c>
      <c r="W66" s="67">
        <f>SUMIFS('Ingreso - Egreso'!$H$3:$H$1048576,'Ingreso - Egreso'!$D$3:$D$1048576,"&gt;="&amp;Marzo!$W$9,'Ingreso - Egreso'!$D$3:$D$1048576,"&lt;="&amp;Marzo!$W$9,'Ingreso - Egreso'!$J$3:$J$1048576,Marzo!A66)</f>
        <v>0</v>
      </c>
      <c r="X66" s="67">
        <f>SUMIFS('Ingreso - Egreso'!$H$3:$H$1048576,'Ingreso - Egreso'!$D$3:$D$1048576,"&gt;="&amp;Marzo!$X$9,'Ingreso - Egreso'!$D$3:$D$1048576,"&lt;="&amp;Marzo!$X$9,'Ingreso - Egreso'!$J$3:$J$1048576,Marzo!A66)</f>
        <v>0</v>
      </c>
      <c r="Y66" s="67">
        <f>SUMIFS('Ingreso - Egreso'!$H$3:$H$1048576,'Ingreso - Egreso'!$D$3:$D$1048576,"&gt;="&amp;Marzo!$Y$9,'Ingreso - Egreso'!$D$3:$D$1048576,"&lt;="&amp;Marzo!$Y$9,'Ingreso - Egreso'!$J$3:$J$1048576,Marzo!A66)</f>
        <v>0</v>
      </c>
      <c r="Z66" s="67">
        <f>SUMIFS('Ingreso - Egreso'!$H$3:$H$1048576,'Ingreso - Egreso'!$D$3:$D$1048576,"&gt;="&amp;Marzo!$Z$9,'Ingreso - Egreso'!$D$3:$D$1048576,"&lt;="&amp;Marzo!$Z$9,'Ingreso - Egreso'!$J$3:$J$1048576,Marzo!A66)</f>
        <v>0</v>
      </c>
      <c r="AA66" s="67">
        <f>SUMIFS('Ingreso - Egreso'!$H$3:$H$1048576,'Ingreso - Egreso'!$D$3:$D$1048576,"&gt;="&amp;Marzo!$AA$9,'Ingreso - Egreso'!$D$3:$D$1048576,"&lt;="&amp;Marzo!$AA$9,'Ingreso - Egreso'!$J$3:$J$1048576,Marzo!A66)</f>
        <v>0</v>
      </c>
      <c r="AB66" s="67">
        <f>SUMIFS('Ingreso - Egreso'!$H$3:$H$1048576,'Ingreso - Egreso'!$D$3:$D$1048576,"&gt;="&amp;Marzo!$AB$9,'Ingreso - Egreso'!$D$3:$D$1048576,"&lt;="&amp;Marzo!$AB$9,'Ingreso - Egreso'!$J$3:$J$1048576,Marzo!A66)</f>
        <v>0</v>
      </c>
      <c r="AC66" s="67">
        <f>SUMIFS('Ingreso - Egreso'!$H$3:$H$1048576,'Ingreso - Egreso'!$D$3:$D$1048576,"&gt;="&amp;Marzo!$AC$9,'Ingreso - Egreso'!$D$3:$D$1048576,"&lt;="&amp;Marzo!$AC$9,'Ingreso - Egreso'!$J$3:$J$1048576,Marzo!A66)</f>
        <v>0</v>
      </c>
      <c r="AD66" s="67">
        <f>SUMIFS('Ingreso - Egreso'!$H$3:$H$1048576,'Ingreso - Egreso'!$D$3:$D$1048576,"&gt;="&amp;Marzo!$Z$9,'Ingreso - Egreso'!$D$3:$D$1048576,"&lt;="&amp;Marzo!$Z$9,'Ingreso - Egreso'!$J$3:$J$1048576,Marzo!E66)</f>
        <v>0</v>
      </c>
      <c r="AE66" s="67">
        <f>SUMIFS('Ingreso - Egreso'!$H$3:$H$1048576,'Ingreso - Egreso'!$D$3:$D$1048576,"&gt;="&amp;Marzo!$AA$9,'Ingreso - Egreso'!$D$3:$D$1048576,"&lt;="&amp;Marzo!$AA$9,'Ingreso - Egreso'!$J$3:$J$1048576,Marzo!E66)</f>
        <v>0</v>
      </c>
      <c r="AF66" s="67">
        <f>SUMIFS('Ingreso - Egreso'!$H$3:$H$1048576,'Ingreso - Egreso'!$D$3:$D$1048576,"&gt;="&amp;Marzo!$AB$9,'Ingreso - Egreso'!$D$3:$D$1048576,"&lt;="&amp;Marzo!$AB$9,'Ingreso - Egreso'!$J$3:$J$1048576,Marzo!E66)</f>
        <v>0</v>
      </c>
      <c r="AG66" s="204">
        <f t="shared" si="20"/>
        <v>0</v>
      </c>
      <c r="AH66" s="60">
        <f>+AG66/$AG$124</f>
        <v>0</v>
      </c>
    </row>
    <row r="67" spans="1:34" s="16" customFormat="1" outlineLevel="1" x14ac:dyDescent="0.25">
      <c r="A67" s="26" t="s">
        <v>1242</v>
      </c>
      <c r="B67" s="69">
        <f>SUMIFS('Ingreso - Egreso'!$H$3:$H$1048576,'Ingreso - Egreso'!$D$3:$D$1048576,"&gt;="&amp;Marzo!$B$9,'Ingreso - Egreso'!$D$3:$D$1048576,"&lt;="&amp;Marzo!$B$9,'Ingreso - Egreso'!$J$3:$J$1048576,Marzo!A67)</f>
        <v>0</v>
      </c>
      <c r="C67" s="69">
        <f>SUMIFS('Ingreso - Egreso'!$H$3:$H$1048576,'Ingreso - Egreso'!$D$3:$D$1048576,"&gt;="&amp;Marzo!$C$9,'Ingreso - Egreso'!$D$3:$D$1048576,"&lt;="&amp;Marzo!$C$9,'Ingreso - Egreso'!$J$3:$J$1048576,Marzo!A67)</f>
        <v>0</v>
      </c>
      <c r="D67" s="69">
        <f>SUMIFS('Ingreso - Egreso'!$H$3:$H$1048576,'Ingreso - Egreso'!$D$3:$D$1048576,"&gt;="&amp;Marzo!$D$9,'Ingreso - Egreso'!$D$3:$D$1048576,"&lt;="&amp;Marzo!$D$9,'Ingreso - Egreso'!$J$3:$J$1048576,Marzo!A67)</f>
        <v>13080.099999999999</v>
      </c>
      <c r="E67" s="69">
        <f>SUMIFS('Ingreso - Egreso'!$H$3:$H$1048576,'Ingreso - Egreso'!$D$3:$D$1048576,"&gt;="&amp;Marzo!$E$9,'Ingreso - Egreso'!$D$3:$D$1048576,"&lt;="&amp;Marzo!$E$9,'Ingreso - Egreso'!$J$3:$J$1048576,Marzo!A67)</f>
        <v>3283.86</v>
      </c>
      <c r="F67" s="69">
        <f>SUMIFS('Ingreso - Egreso'!$H$3:$H$1048576,'Ingreso - Egreso'!$D$3:$D$1048576,"&gt;="&amp;Marzo!$F$9,'Ingreso - Egreso'!$D$3:$D$1048576,"&lt;="&amp;Marzo!$F$9,'Ingreso - Egreso'!$J$3:$J$1048576,Marzo!A67)</f>
        <v>11056.29</v>
      </c>
      <c r="G67" s="69">
        <f>SUMIFS('Ingreso - Egreso'!$H$3:$H$1048576,'Ingreso - Egreso'!$D$3:$D$1048576,"&gt;="&amp;Marzo!$G$9,'Ingreso - Egreso'!$D$3:$D$1048576,"&lt;="&amp;Marzo!$G$9,'Ingreso - Egreso'!$J$3:$J$1048576,Marzo!A67)</f>
        <v>5016.63</v>
      </c>
      <c r="H67" s="69">
        <f>SUMIFS('Ingreso - Egreso'!$H$3:$H$1048576,'Ingreso - Egreso'!$D$3:$D$1048576,"&gt;="&amp;Marzo!$H$9,'Ingreso - Egreso'!$D$3:$D$1048576,"&lt;="&amp;Marzo!$H$9,'Ingreso - Egreso'!$J$3:$J$1048576,Marzo!A67)</f>
        <v>12550.119999999999</v>
      </c>
      <c r="I67" s="69">
        <f>SUMIFS('Ingreso - Egreso'!$H$3:$H$1048576,'Ingreso - Egreso'!$D$3:$D$1048576,"&gt;="&amp;Marzo!$I$9,'Ingreso - Egreso'!$D$3:$D$1048576,"&lt;="&amp;Marzo!$I$9,'Ingreso - Egreso'!$J$3:$J$1048576,Marzo!A67)</f>
        <v>0</v>
      </c>
      <c r="J67" s="69">
        <f>SUMIFS('Ingreso - Egreso'!$H$3:$H$1048576,'Ingreso - Egreso'!$D$3:$D$1048576,"&gt;="&amp;Marzo!$J$9,'Ingreso - Egreso'!$D$3:$D$1048576,"&lt;="&amp;Marzo!$J$9,'Ingreso - Egreso'!$J$3:$J$1048576,Marzo!A67)</f>
        <v>0</v>
      </c>
      <c r="K67" s="69">
        <f>SUMIFS('Ingreso - Egreso'!$H$3:$H$1048576,'Ingreso - Egreso'!$D$3:$D$1048576,"&gt;="&amp;Marzo!$K$9,'Ingreso - Egreso'!$D$3:$D$1048576,"&lt;="&amp;Marzo!$K$9,'Ingreso - Egreso'!$J$3:$J$1048576,Marzo!A67)</f>
        <v>5664.05</v>
      </c>
      <c r="L67" s="69">
        <f>SUMIFS('Ingreso - Egreso'!$H$3:$H$1048576,'Ingreso - Egreso'!$D$3:$D$1048576,"&gt;="&amp;Marzo!$L$9,'Ingreso - Egreso'!$D$3:$D$1048576,"&lt;="&amp;Marzo!$L$9,'Ingreso - Egreso'!$J$3:$J$1048576,Marzo!A67)</f>
        <v>889.2</v>
      </c>
      <c r="M67" s="69">
        <f>SUMIFS('Ingreso - Egreso'!$H$3:$H$1048576,'Ingreso - Egreso'!$D$3:$D$1048576,"&gt;="&amp;Marzo!$M$9,'Ingreso - Egreso'!$D$3:$D$1048576,"&lt;="&amp;Marzo!$M$9,'Ingreso - Egreso'!$J$3:$J$1048576,Marzo!A67)</f>
        <v>0</v>
      </c>
      <c r="N67" s="69">
        <f>SUMIFS('Ingreso - Egreso'!$H$3:$H$1048576,'Ingreso - Egreso'!$D$3:$D$1048576,"&gt;="&amp;Marzo!$N$9,'Ingreso - Egreso'!$D$3:$D$1048576,"&lt;="&amp;Marzo!$N$9,'Ingreso - Egreso'!$J$3:$J$1048576,Marzo!A67)</f>
        <v>1442.74</v>
      </c>
      <c r="O67" s="69">
        <f>SUMIFS('Ingreso - Egreso'!$H$3:$H$1048576,'Ingreso - Egreso'!$D$3:$D$1048576,"&gt;="&amp;Marzo!$O$9,'Ingreso - Egreso'!$D$3:$D$1048576,"&lt;="&amp;Marzo!$O$9,'Ingreso - Egreso'!$J$3:$J$1048576,Marzo!A67)</f>
        <v>0</v>
      </c>
      <c r="P67" s="69">
        <f>SUMIFS('Ingreso - Egreso'!$H$3:$H$1048576,'Ingreso - Egreso'!$D$3:$D$1048576,"&gt;="&amp;Marzo!$P$9,'Ingreso - Egreso'!$D$3:$D$1048576,"&lt;="&amp;Marzo!$P$9,'Ingreso - Egreso'!$J$3:$J$1048576,Marzo!A67)</f>
        <v>0</v>
      </c>
      <c r="Q67" s="69">
        <f>SUMIFS('Ingreso - Egreso'!$H$3:$H$1048576,'Ingreso - Egreso'!$D$3:$D$1048576,"&gt;="&amp;Marzo!$Q$9,'Ingreso - Egreso'!$D$3:$D$1048576,"&lt;="&amp;Marzo!$Q$9,'Ingreso - Egreso'!$J$3:$J$1048576,Marzo!A67)</f>
        <v>0</v>
      </c>
      <c r="R67" s="69">
        <f>SUMIFS('Ingreso - Egreso'!$H$3:$H$1048576,'Ingreso - Egreso'!$D$3:$D$1048576,"&gt;="&amp;Marzo!$R$9,'Ingreso - Egreso'!$D$3:$D$1048576,"&lt;="&amp;Marzo!$R$9,'Ingreso - Egreso'!$J$3:$J$1048576,Marzo!A67)</f>
        <v>0</v>
      </c>
      <c r="S67" s="69">
        <f>SUMIFS('Ingreso - Egreso'!$H$3:$H$1048576,'Ingreso - Egreso'!$D$3:$D$1048576,"&gt;="&amp;Marzo!$S$9,'Ingreso - Egreso'!$D$3:$D$1048576,"&lt;="&amp;Marzo!$S$9,'Ingreso - Egreso'!$J$3:$J$1048576,Marzo!A67)</f>
        <v>0</v>
      </c>
      <c r="T67" s="69">
        <f>SUMIFS('Ingreso - Egreso'!$H$3:$H$1048576,'Ingreso - Egreso'!$D$3:$D$1048576,"&gt;="&amp;Marzo!$T$9,'Ingreso - Egreso'!$D$3:$D$1048576,"&lt;="&amp;Marzo!$T$9,'Ingreso - Egreso'!$J$3:$J$1048576,Marzo!A67)</f>
        <v>0</v>
      </c>
      <c r="U67" s="69">
        <f>SUMIFS('Ingreso - Egreso'!$H$3:$H$1048576,'Ingreso - Egreso'!$D$3:$D$1048576,"&gt;="&amp;Marzo!$U$9,'Ingreso - Egreso'!$D$3:$D$1048576,"&lt;="&amp;Marzo!$U$9,'Ingreso - Egreso'!$J$3:$J$1048576,Marzo!A67)</f>
        <v>0</v>
      </c>
      <c r="V67" s="69">
        <f>SUMIFS('Ingreso - Egreso'!$H$3:$H$1048576,'Ingreso - Egreso'!$D$3:$D$1048576,"&gt;="&amp;Marzo!$V$9,'Ingreso - Egreso'!$D$3:$D$1048576,"&lt;="&amp;Marzo!$V$9,'Ingreso - Egreso'!$J$3:$J$1048576,Marzo!A67)</f>
        <v>0</v>
      </c>
      <c r="W67" s="69">
        <f>SUMIFS('Ingreso - Egreso'!$H$3:$H$1048576,'Ingreso - Egreso'!$D$3:$D$1048576,"&gt;="&amp;Marzo!$W$9,'Ingreso - Egreso'!$D$3:$D$1048576,"&lt;="&amp;Marzo!$W$9,'Ingreso - Egreso'!$J$3:$J$1048576,Marzo!A67)</f>
        <v>0</v>
      </c>
      <c r="X67" s="69">
        <f>SUMIFS('Ingreso - Egreso'!$H$3:$H$1048576,'Ingreso - Egreso'!$D$3:$D$1048576,"&gt;="&amp;Marzo!$X$9,'Ingreso - Egreso'!$D$3:$D$1048576,"&lt;="&amp;Marzo!$X$9,'Ingreso - Egreso'!$J$3:$J$1048576,Marzo!A67)</f>
        <v>0</v>
      </c>
      <c r="Y67" s="69">
        <f>SUMIFS('Ingreso - Egreso'!$H$3:$H$1048576,'Ingreso - Egreso'!$D$3:$D$1048576,"&gt;="&amp;Marzo!$Y$9,'Ingreso - Egreso'!$D$3:$D$1048576,"&lt;="&amp;Marzo!$Y$9,'Ingreso - Egreso'!$J$3:$J$1048576,Marzo!A67)</f>
        <v>0</v>
      </c>
      <c r="Z67" s="69">
        <f>SUMIFS('Ingreso - Egreso'!$H$3:$H$1048576,'Ingreso - Egreso'!$D$3:$D$1048576,"&gt;="&amp;Marzo!$Z$9,'Ingreso - Egreso'!$D$3:$D$1048576,"&lt;="&amp;Marzo!$Z$9,'Ingreso - Egreso'!$J$3:$J$1048576,Marzo!A67)</f>
        <v>0</v>
      </c>
      <c r="AA67" s="69">
        <f>SUMIFS('Ingreso - Egreso'!$H$3:$H$1048576,'Ingreso - Egreso'!$D$3:$D$1048576,"&gt;="&amp;Marzo!$AA$9,'Ingreso - Egreso'!$D$3:$D$1048576,"&lt;="&amp;Marzo!$AA$9,'Ingreso - Egreso'!$J$3:$J$1048576,Marzo!A67)</f>
        <v>0</v>
      </c>
      <c r="AB67" s="69">
        <f>SUMIFS('Ingreso - Egreso'!$H$3:$H$1048576,'Ingreso - Egreso'!$D$3:$D$1048576,"&gt;="&amp;Marzo!$AB$9,'Ingreso - Egreso'!$D$3:$D$1048576,"&lt;="&amp;Marzo!$AB$9,'Ingreso - Egreso'!$J$3:$J$1048576,Marzo!A67)</f>
        <v>0</v>
      </c>
      <c r="AC67" s="69">
        <f>SUMIFS('Ingreso - Egreso'!$H$3:$H$1048576,'Ingreso - Egreso'!$D$3:$D$1048576,"&gt;="&amp;Marzo!$AC$9,'Ingreso - Egreso'!$D$3:$D$1048576,"&lt;="&amp;Marzo!$AC$9,'Ingreso - Egreso'!$J$3:$J$1048576,Marzo!A67)</f>
        <v>0</v>
      </c>
      <c r="AD67" s="69">
        <f>SUMIFS('Ingreso - Egreso'!$H$3:$H$1048576,'Ingreso - Egreso'!$D$3:$D$1048576,"&gt;="&amp;Marzo!$Z$9,'Ingreso - Egreso'!$D$3:$D$1048576,"&lt;="&amp;Marzo!$Z$9,'Ingreso - Egreso'!$J$3:$J$1048576,Marzo!E67)</f>
        <v>0</v>
      </c>
      <c r="AE67" s="69">
        <f>SUMIFS('Ingreso - Egreso'!$H$3:$H$1048576,'Ingreso - Egreso'!$D$3:$D$1048576,"&gt;="&amp;Marzo!$AA$9,'Ingreso - Egreso'!$D$3:$D$1048576,"&lt;="&amp;Marzo!$AA$9,'Ingreso - Egreso'!$J$3:$J$1048576,Marzo!E67)</f>
        <v>0</v>
      </c>
      <c r="AF67" s="69">
        <f>SUMIFS('Ingreso - Egreso'!$H$3:$H$1048576,'Ingreso - Egreso'!$D$3:$D$1048576,"&gt;="&amp;Marzo!$AB$9,'Ingreso - Egreso'!$D$3:$D$1048576,"&lt;="&amp;Marzo!$AB$9,'Ingreso - Egreso'!$J$3:$J$1048576,Marzo!E67)</f>
        <v>0</v>
      </c>
      <c r="AG67" s="68">
        <f t="shared" si="20"/>
        <v>52982.99</v>
      </c>
      <c r="AH67" s="61" t="e">
        <f>+AG67/$AG$73</f>
        <v>#DIV/0!</v>
      </c>
    </row>
    <row r="68" spans="1:34" s="16" customFormat="1" outlineLevel="1" x14ac:dyDescent="0.25">
      <c r="A68" s="26" t="s">
        <v>1243</v>
      </c>
      <c r="B68" s="69">
        <f>SUMIFS('Ingreso - Egreso'!$H$3:$H$1048576,'Ingreso - Egreso'!$D$3:$D$1048576,"&gt;="&amp;Marzo!$B$9,'Ingreso - Egreso'!$D$3:$D$1048576,"&lt;="&amp;Marzo!$B$9,'Ingreso - Egreso'!$J$3:$J$1048576,Marzo!A68)</f>
        <v>0</v>
      </c>
      <c r="C68" s="69">
        <f>SUMIFS('Ingreso - Egreso'!$H$3:$H$1048576,'Ingreso - Egreso'!$D$3:$D$1048576,"&gt;="&amp;Marzo!$C$9,'Ingreso - Egreso'!$D$3:$D$1048576,"&lt;="&amp;Marzo!$C$9,'Ingreso - Egreso'!$J$3:$J$1048576,Marzo!A68)</f>
        <v>0</v>
      </c>
      <c r="D68" s="69">
        <f>SUMIFS('Ingreso - Egreso'!$H$3:$H$1048576,'Ingreso - Egreso'!$D$3:$D$1048576,"&gt;="&amp;Marzo!$D$9,'Ingreso - Egreso'!$D$3:$D$1048576,"&lt;="&amp;Marzo!$D$9,'Ingreso - Egreso'!$J$3:$J$1048576,Marzo!A68)</f>
        <v>0</v>
      </c>
      <c r="E68" s="69">
        <f>SUMIFS('Ingreso - Egreso'!$H$3:$H$1048576,'Ingreso - Egreso'!$D$3:$D$1048576,"&gt;="&amp;Marzo!$E$9,'Ingreso - Egreso'!$D$3:$D$1048576,"&lt;="&amp;Marzo!$E$9,'Ingreso - Egreso'!$J$3:$J$1048576,Marzo!A68)</f>
        <v>0</v>
      </c>
      <c r="F68" s="69">
        <f>SUMIFS('Ingreso - Egreso'!$H$3:$H$1048576,'Ingreso - Egreso'!$D$3:$D$1048576,"&gt;="&amp;Marzo!$F$9,'Ingreso - Egreso'!$D$3:$D$1048576,"&lt;="&amp;Marzo!$F$9,'Ingreso - Egreso'!$J$3:$J$1048576,Marzo!A68)</f>
        <v>0</v>
      </c>
      <c r="G68" s="69">
        <f>SUMIFS('Ingreso - Egreso'!$H$3:$H$1048576,'Ingreso - Egreso'!$D$3:$D$1048576,"&gt;="&amp;Marzo!$G$9,'Ingreso - Egreso'!$D$3:$D$1048576,"&lt;="&amp;Marzo!$G$9,'Ingreso - Egreso'!$J$3:$J$1048576,Marzo!A68)</f>
        <v>0</v>
      </c>
      <c r="H68" s="69">
        <f>SUMIFS('Ingreso - Egreso'!$H$3:$H$1048576,'Ingreso - Egreso'!$D$3:$D$1048576,"&gt;="&amp;Marzo!$H$9,'Ingreso - Egreso'!$D$3:$D$1048576,"&lt;="&amp;Marzo!$H$9,'Ingreso - Egreso'!$J$3:$J$1048576,Marzo!A68)</f>
        <v>5879.39</v>
      </c>
      <c r="I68" s="69">
        <f>SUMIFS('Ingreso - Egreso'!$H$3:$H$1048576,'Ingreso - Egreso'!$D$3:$D$1048576,"&gt;="&amp;Marzo!$I$9,'Ingreso - Egreso'!$D$3:$D$1048576,"&lt;="&amp;Marzo!$I$9,'Ingreso - Egreso'!$J$3:$J$1048576,Marzo!A68)</f>
        <v>0</v>
      </c>
      <c r="J68" s="69">
        <f>SUMIFS('Ingreso - Egreso'!$H$3:$H$1048576,'Ingreso - Egreso'!$D$3:$D$1048576,"&gt;="&amp;Marzo!$J$9,'Ingreso - Egreso'!$D$3:$D$1048576,"&lt;="&amp;Marzo!$J$9,'Ingreso - Egreso'!$J$3:$J$1048576,Marzo!A68)</f>
        <v>0</v>
      </c>
      <c r="K68" s="69">
        <f>SUMIFS('Ingreso - Egreso'!$H$3:$H$1048576,'Ingreso - Egreso'!$D$3:$D$1048576,"&gt;="&amp;Marzo!$K$9,'Ingreso - Egreso'!$D$3:$D$1048576,"&lt;="&amp;Marzo!$K$9,'Ingreso - Egreso'!$J$3:$J$1048576,Marzo!A68)</f>
        <v>0</v>
      </c>
      <c r="L68" s="69">
        <f>SUMIFS('Ingreso - Egreso'!$H$3:$H$1048576,'Ingreso - Egreso'!$D$3:$D$1048576,"&gt;="&amp;Marzo!$L$9,'Ingreso - Egreso'!$D$3:$D$1048576,"&lt;="&amp;Marzo!$L$9,'Ingreso - Egreso'!$J$3:$J$1048576,Marzo!A68)</f>
        <v>0</v>
      </c>
      <c r="M68" s="69">
        <f>SUMIFS('Ingreso - Egreso'!$H$3:$H$1048576,'Ingreso - Egreso'!$D$3:$D$1048576,"&gt;="&amp;Marzo!$M$9,'Ingreso - Egreso'!$D$3:$D$1048576,"&lt;="&amp;Marzo!$M$9,'Ingreso - Egreso'!$J$3:$J$1048576,Marzo!A68)</f>
        <v>0</v>
      </c>
      <c r="N68" s="69">
        <f>SUMIFS('Ingreso - Egreso'!$H$3:$H$1048576,'Ingreso - Egreso'!$D$3:$D$1048576,"&gt;="&amp;Marzo!$N$9,'Ingreso - Egreso'!$D$3:$D$1048576,"&lt;="&amp;Marzo!$N$9,'Ingreso - Egreso'!$J$3:$J$1048576,Marzo!A68)</f>
        <v>0</v>
      </c>
      <c r="O68" s="69">
        <f>SUMIFS('Ingreso - Egreso'!$H$3:$H$1048576,'Ingreso - Egreso'!$D$3:$D$1048576,"&gt;="&amp;Marzo!$O$9,'Ingreso - Egreso'!$D$3:$D$1048576,"&lt;="&amp;Marzo!$O$9,'Ingreso - Egreso'!$J$3:$J$1048576,Marzo!A68)</f>
        <v>0</v>
      </c>
      <c r="P68" s="69">
        <f>SUMIFS('Ingreso - Egreso'!$H$3:$H$1048576,'Ingreso - Egreso'!$D$3:$D$1048576,"&gt;="&amp;Marzo!$P$9,'Ingreso - Egreso'!$D$3:$D$1048576,"&lt;="&amp;Marzo!$P$9,'Ingreso - Egreso'!$J$3:$J$1048576,Marzo!A68)</f>
        <v>0</v>
      </c>
      <c r="Q68" s="69">
        <f>SUMIFS('Ingreso - Egreso'!$H$3:$H$1048576,'Ingreso - Egreso'!$D$3:$D$1048576,"&gt;="&amp;Marzo!$Q$9,'Ingreso - Egreso'!$D$3:$D$1048576,"&lt;="&amp;Marzo!$Q$9,'Ingreso - Egreso'!$J$3:$J$1048576,Marzo!A68)</f>
        <v>0</v>
      </c>
      <c r="R68" s="69">
        <f>SUMIFS('Ingreso - Egreso'!$H$3:$H$1048576,'Ingreso - Egreso'!$D$3:$D$1048576,"&gt;="&amp;Marzo!$R$9,'Ingreso - Egreso'!$D$3:$D$1048576,"&lt;="&amp;Marzo!$R$9,'Ingreso - Egreso'!$J$3:$J$1048576,Marzo!A68)</f>
        <v>0</v>
      </c>
      <c r="S68" s="69">
        <f>SUMIFS('Ingreso - Egreso'!$H$3:$H$1048576,'Ingreso - Egreso'!$D$3:$D$1048576,"&gt;="&amp;Marzo!$S$9,'Ingreso - Egreso'!$D$3:$D$1048576,"&lt;="&amp;Marzo!$S$9,'Ingreso - Egreso'!$J$3:$J$1048576,Marzo!A68)</f>
        <v>0</v>
      </c>
      <c r="T68" s="69">
        <f>SUMIFS('Ingreso - Egreso'!$H$3:$H$1048576,'Ingreso - Egreso'!$D$3:$D$1048576,"&gt;="&amp;Marzo!$T$9,'Ingreso - Egreso'!$D$3:$D$1048576,"&lt;="&amp;Marzo!$T$9,'Ingreso - Egreso'!$J$3:$J$1048576,Marzo!A68)</f>
        <v>0</v>
      </c>
      <c r="U68" s="69">
        <f>SUMIFS('Ingreso - Egreso'!$H$3:$H$1048576,'Ingreso - Egreso'!$D$3:$D$1048576,"&gt;="&amp;Marzo!$U$9,'Ingreso - Egreso'!$D$3:$D$1048576,"&lt;="&amp;Marzo!$U$9,'Ingreso - Egreso'!$J$3:$J$1048576,Marzo!A68)</f>
        <v>0</v>
      </c>
      <c r="V68" s="69">
        <f>SUMIFS('Ingreso - Egreso'!$H$3:$H$1048576,'Ingreso - Egreso'!$D$3:$D$1048576,"&gt;="&amp;Marzo!$V$9,'Ingreso - Egreso'!$D$3:$D$1048576,"&lt;="&amp;Marzo!$V$9,'Ingreso - Egreso'!$J$3:$J$1048576,Marzo!A68)</f>
        <v>0</v>
      </c>
      <c r="W68" s="69">
        <f>SUMIFS('Ingreso - Egreso'!$H$3:$H$1048576,'Ingreso - Egreso'!$D$3:$D$1048576,"&gt;="&amp;Marzo!$W$9,'Ingreso - Egreso'!$D$3:$D$1048576,"&lt;="&amp;Marzo!$W$9,'Ingreso - Egreso'!$J$3:$J$1048576,Marzo!A68)</f>
        <v>0</v>
      </c>
      <c r="X68" s="69">
        <f>SUMIFS('Ingreso - Egreso'!$H$3:$H$1048576,'Ingreso - Egreso'!$D$3:$D$1048576,"&gt;="&amp;Marzo!$X$9,'Ingreso - Egreso'!$D$3:$D$1048576,"&lt;="&amp;Marzo!$X$9,'Ingreso - Egreso'!$J$3:$J$1048576,Marzo!A68)</f>
        <v>0</v>
      </c>
      <c r="Y68" s="69">
        <f>SUMIFS('Ingreso - Egreso'!$H$3:$H$1048576,'Ingreso - Egreso'!$D$3:$D$1048576,"&gt;="&amp;Marzo!$Y$9,'Ingreso - Egreso'!$D$3:$D$1048576,"&lt;="&amp;Marzo!$Y$9,'Ingreso - Egreso'!$J$3:$J$1048576,Marzo!A68)</f>
        <v>0</v>
      </c>
      <c r="Z68" s="69">
        <f>SUMIFS('Ingreso - Egreso'!$H$3:$H$1048576,'Ingreso - Egreso'!$D$3:$D$1048576,"&gt;="&amp;Marzo!$Z$9,'Ingreso - Egreso'!$D$3:$D$1048576,"&lt;="&amp;Marzo!$Z$9,'Ingreso - Egreso'!$J$3:$J$1048576,Marzo!A68)</f>
        <v>0</v>
      </c>
      <c r="AA68" s="69">
        <f>SUMIFS('Ingreso - Egreso'!$H$3:$H$1048576,'Ingreso - Egreso'!$D$3:$D$1048576,"&gt;="&amp;Marzo!$AA$9,'Ingreso - Egreso'!$D$3:$D$1048576,"&lt;="&amp;Marzo!$AA$9,'Ingreso - Egreso'!$J$3:$J$1048576,Marzo!A68)</f>
        <v>0</v>
      </c>
      <c r="AB68" s="69">
        <f>SUMIFS('Ingreso - Egreso'!$H$3:$H$1048576,'Ingreso - Egreso'!$D$3:$D$1048576,"&gt;="&amp;Marzo!$AB$9,'Ingreso - Egreso'!$D$3:$D$1048576,"&lt;="&amp;Marzo!$AB$9,'Ingreso - Egreso'!$J$3:$J$1048576,Marzo!A68)</f>
        <v>0</v>
      </c>
      <c r="AC68" s="69">
        <f>SUMIFS('Ingreso - Egreso'!$H$3:$H$1048576,'Ingreso - Egreso'!$D$3:$D$1048576,"&gt;="&amp;Marzo!$AC$9,'Ingreso - Egreso'!$D$3:$D$1048576,"&lt;="&amp;Marzo!$AC$9,'Ingreso - Egreso'!$J$3:$J$1048576,Marzo!A68)</f>
        <v>0</v>
      </c>
      <c r="AD68" s="69">
        <f>SUMIFS('Ingreso - Egreso'!$H$3:$H$1048576,'Ingreso - Egreso'!$D$3:$D$1048576,"&gt;="&amp;Marzo!$Z$9,'Ingreso - Egreso'!$D$3:$D$1048576,"&lt;="&amp;Marzo!$Z$9,'Ingreso - Egreso'!$J$3:$J$1048576,Marzo!E68)</f>
        <v>0</v>
      </c>
      <c r="AE68" s="69">
        <f>SUMIFS('Ingreso - Egreso'!$H$3:$H$1048576,'Ingreso - Egreso'!$D$3:$D$1048576,"&gt;="&amp;Marzo!$AA$9,'Ingreso - Egreso'!$D$3:$D$1048576,"&lt;="&amp;Marzo!$AA$9,'Ingreso - Egreso'!$J$3:$J$1048576,Marzo!E68)</f>
        <v>0</v>
      </c>
      <c r="AF68" s="69">
        <f>SUMIFS('Ingreso - Egreso'!$H$3:$H$1048576,'Ingreso - Egreso'!$D$3:$D$1048576,"&gt;="&amp;Marzo!$AB$9,'Ingreso - Egreso'!$D$3:$D$1048576,"&lt;="&amp;Marzo!$AB$9,'Ingreso - Egreso'!$J$3:$J$1048576,Marzo!E68)</f>
        <v>0</v>
      </c>
      <c r="AG68" s="68">
        <f t="shared" si="20"/>
        <v>5879.39</v>
      </c>
      <c r="AH68" s="61" t="e">
        <f>+AG68/$AG$73</f>
        <v>#DIV/0!</v>
      </c>
    </row>
    <row r="69" spans="1:34" s="16" customFormat="1" outlineLevel="1" x14ac:dyDescent="0.25">
      <c r="A69" s="26" t="s">
        <v>1244</v>
      </c>
      <c r="B69" s="69">
        <f>SUMIFS('Ingreso - Egreso'!$H$3:$H$1048576,'Ingreso - Egreso'!$D$3:$D$1048576,"&gt;="&amp;Marzo!$B$9,'Ingreso - Egreso'!$D$3:$D$1048576,"&lt;="&amp;Marzo!$B$9,'Ingreso - Egreso'!$J$3:$J$1048576,Marzo!A69)</f>
        <v>0</v>
      </c>
      <c r="C69" s="69">
        <f>SUMIFS('Ingreso - Egreso'!$H$3:$H$1048576,'Ingreso - Egreso'!$D$3:$D$1048576,"&gt;="&amp;Marzo!$C$9,'Ingreso - Egreso'!$D$3:$D$1048576,"&lt;="&amp;Marzo!$C$9,'Ingreso - Egreso'!$J$3:$J$1048576,Marzo!A69)</f>
        <v>0</v>
      </c>
      <c r="D69" s="69">
        <f>SUMIFS('Ingreso - Egreso'!$H$3:$H$1048576,'Ingreso - Egreso'!$D$3:$D$1048576,"&gt;="&amp;Marzo!$D$9,'Ingreso - Egreso'!$D$3:$D$1048576,"&lt;="&amp;Marzo!$D$9,'Ingreso - Egreso'!$J$3:$J$1048576,Marzo!A69)</f>
        <v>0</v>
      </c>
      <c r="E69" s="69">
        <f>SUMIFS('Ingreso - Egreso'!$H$3:$H$1048576,'Ingreso - Egreso'!$D$3:$D$1048576,"&gt;="&amp;Marzo!$E$9,'Ingreso - Egreso'!$D$3:$D$1048576,"&lt;="&amp;Marzo!$E$9,'Ingreso - Egreso'!$J$3:$J$1048576,Marzo!A69)</f>
        <v>0</v>
      </c>
      <c r="F69" s="69">
        <f>SUMIFS('Ingreso - Egreso'!$H$3:$H$1048576,'Ingreso - Egreso'!$D$3:$D$1048576,"&gt;="&amp;Marzo!$F$9,'Ingreso - Egreso'!$D$3:$D$1048576,"&lt;="&amp;Marzo!$F$9,'Ingreso - Egreso'!$J$3:$J$1048576,Marzo!A69)</f>
        <v>0</v>
      </c>
      <c r="G69" s="69">
        <f>SUMIFS('Ingreso - Egreso'!$H$3:$H$1048576,'Ingreso - Egreso'!$D$3:$D$1048576,"&gt;="&amp;Marzo!$G$9,'Ingreso - Egreso'!$D$3:$D$1048576,"&lt;="&amp;Marzo!$G$9,'Ingreso - Egreso'!$J$3:$J$1048576,Marzo!A69)</f>
        <v>0</v>
      </c>
      <c r="H69" s="69">
        <f>SUMIFS('Ingreso - Egreso'!$H$3:$H$1048576,'Ingreso - Egreso'!$D$3:$D$1048576,"&gt;="&amp;Marzo!$H$9,'Ingreso - Egreso'!$D$3:$D$1048576,"&lt;="&amp;Marzo!$H$9,'Ingreso - Egreso'!$J$3:$J$1048576,Marzo!A69)</f>
        <v>11419.91</v>
      </c>
      <c r="I69" s="69">
        <f>SUMIFS('Ingreso - Egreso'!$H$3:$H$1048576,'Ingreso - Egreso'!$D$3:$D$1048576,"&gt;="&amp;Marzo!$I$9,'Ingreso - Egreso'!$D$3:$D$1048576,"&lt;="&amp;Marzo!$I$9,'Ingreso - Egreso'!$J$3:$J$1048576,Marzo!A69)</f>
        <v>0</v>
      </c>
      <c r="J69" s="69">
        <f>SUMIFS('Ingreso - Egreso'!$H$3:$H$1048576,'Ingreso - Egreso'!$D$3:$D$1048576,"&gt;="&amp;Marzo!$J$9,'Ingreso - Egreso'!$D$3:$D$1048576,"&lt;="&amp;Marzo!$J$9,'Ingreso - Egreso'!$J$3:$J$1048576,Marzo!A69)</f>
        <v>0</v>
      </c>
      <c r="K69" s="69">
        <f>SUMIFS('Ingreso - Egreso'!$H$3:$H$1048576,'Ingreso - Egreso'!$D$3:$D$1048576,"&gt;="&amp;Marzo!$K$9,'Ingreso - Egreso'!$D$3:$D$1048576,"&lt;="&amp;Marzo!$K$9,'Ingreso - Egreso'!$J$3:$J$1048576,Marzo!A69)</f>
        <v>0</v>
      </c>
      <c r="L69" s="69">
        <f>SUMIFS('Ingreso - Egreso'!$H$3:$H$1048576,'Ingreso - Egreso'!$D$3:$D$1048576,"&gt;="&amp;Marzo!$L$9,'Ingreso - Egreso'!$D$3:$D$1048576,"&lt;="&amp;Marzo!$L$9,'Ingreso - Egreso'!$J$3:$J$1048576,Marzo!A69)</f>
        <v>0</v>
      </c>
      <c r="M69" s="69">
        <f>SUMIFS('Ingreso - Egreso'!$H$3:$H$1048576,'Ingreso - Egreso'!$D$3:$D$1048576,"&gt;="&amp;Marzo!$M$9,'Ingreso - Egreso'!$D$3:$D$1048576,"&lt;="&amp;Marzo!$M$9,'Ingreso - Egreso'!$J$3:$J$1048576,Marzo!A69)</f>
        <v>0</v>
      </c>
      <c r="N69" s="69">
        <f>SUMIFS('Ingreso - Egreso'!$H$3:$H$1048576,'Ingreso - Egreso'!$D$3:$D$1048576,"&gt;="&amp;Marzo!$N$9,'Ingreso - Egreso'!$D$3:$D$1048576,"&lt;="&amp;Marzo!$N$9,'Ingreso - Egreso'!$J$3:$J$1048576,Marzo!A69)</f>
        <v>0</v>
      </c>
      <c r="O69" s="69">
        <f>SUMIFS('Ingreso - Egreso'!$H$3:$H$1048576,'Ingreso - Egreso'!$D$3:$D$1048576,"&gt;="&amp;Marzo!$O$9,'Ingreso - Egreso'!$D$3:$D$1048576,"&lt;="&amp;Marzo!$O$9,'Ingreso - Egreso'!$J$3:$J$1048576,Marzo!A69)</f>
        <v>0</v>
      </c>
      <c r="P69" s="69">
        <f>SUMIFS('Ingreso - Egreso'!$H$3:$H$1048576,'Ingreso - Egreso'!$D$3:$D$1048576,"&gt;="&amp;Marzo!$P$9,'Ingreso - Egreso'!$D$3:$D$1048576,"&lt;="&amp;Marzo!$P$9,'Ingreso - Egreso'!$J$3:$J$1048576,Marzo!A69)</f>
        <v>0</v>
      </c>
      <c r="Q69" s="69">
        <f>SUMIFS('Ingreso - Egreso'!$H$3:$H$1048576,'Ingreso - Egreso'!$D$3:$D$1048576,"&gt;="&amp;Marzo!$Q$9,'Ingreso - Egreso'!$D$3:$D$1048576,"&lt;="&amp;Marzo!$Q$9,'Ingreso - Egreso'!$J$3:$J$1048576,Marzo!A69)</f>
        <v>0</v>
      </c>
      <c r="R69" s="69">
        <f>SUMIFS('Ingreso - Egreso'!$H$3:$H$1048576,'Ingreso - Egreso'!$D$3:$D$1048576,"&gt;="&amp;Marzo!$R$9,'Ingreso - Egreso'!$D$3:$D$1048576,"&lt;="&amp;Marzo!$R$9,'Ingreso - Egreso'!$J$3:$J$1048576,Marzo!A69)</f>
        <v>0</v>
      </c>
      <c r="S69" s="69">
        <f>SUMIFS('Ingreso - Egreso'!$H$3:$H$1048576,'Ingreso - Egreso'!$D$3:$D$1048576,"&gt;="&amp;Marzo!$S$9,'Ingreso - Egreso'!$D$3:$D$1048576,"&lt;="&amp;Marzo!$S$9,'Ingreso - Egreso'!$J$3:$J$1048576,Marzo!A69)</f>
        <v>0</v>
      </c>
      <c r="T69" s="69">
        <f>SUMIFS('Ingreso - Egreso'!$H$3:$H$1048576,'Ingreso - Egreso'!$D$3:$D$1048576,"&gt;="&amp;Marzo!$T$9,'Ingreso - Egreso'!$D$3:$D$1048576,"&lt;="&amp;Marzo!$T$9,'Ingreso - Egreso'!$J$3:$J$1048576,Marzo!A69)</f>
        <v>0</v>
      </c>
      <c r="U69" s="69">
        <f>SUMIFS('Ingreso - Egreso'!$H$3:$H$1048576,'Ingreso - Egreso'!$D$3:$D$1048576,"&gt;="&amp;Marzo!$U$9,'Ingreso - Egreso'!$D$3:$D$1048576,"&lt;="&amp;Marzo!$U$9,'Ingreso - Egreso'!$J$3:$J$1048576,Marzo!A69)</f>
        <v>0</v>
      </c>
      <c r="V69" s="69">
        <f>SUMIFS('Ingreso - Egreso'!$H$3:$H$1048576,'Ingreso - Egreso'!$D$3:$D$1048576,"&gt;="&amp;Marzo!$V$9,'Ingreso - Egreso'!$D$3:$D$1048576,"&lt;="&amp;Marzo!$V$9,'Ingreso - Egreso'!$J$3:$J$1048576,Marzo!A69)</f>
        <v>0</v>
      </c>
      <c r="W69" s="69">
        <f>SUMIFS('Ingreso - Egreso'!$H$3:$H$1048576,'Ingreso - Egreso'!$D$3:$D$1048576,"&gt;="&amp;Marzo!$W$9,'Ingreso - Egreso'!$D$3:$D$1048576,"&lt;="&amp;Marzo!$W$9,'Ingreso - Egreso'!$J$3:$J$1048576,Marzo!A69)</f>
        <v>0</v>
      </c>
      <c r="X69" s="69">
        <f>SUMIFS('Ingreso - Egreso'!$H$3:$H$1048576,'Ingreso - Egreso'!$D$3:$D$1048576,"&gt;="&amp;Marzo!$X$9,'Ingreso - Egreso'!$D$3:$D$1048576,"&lt;="&amp;Marzo!$X$9,'Ingreso - Egreso'!$J$3:$J$1048576,Marzo!A69)</f>
        <v>0</v>
      </c>
      <c r="Y69" s="69">
        <f>SUMIFS('Ingreso - Egreso'!$H$3:$H$1048576,'Ingreso - Egreso'!$D$3:$D$1048576,"&gt;="&amp;Marzo!$Y$9,'Ingreso - Egreso'!$D$3:$D$1048576,"&lt;="&amp;Marzo!$Y$9,'Ingreso - Egreso'!$J$3:$J$1048576,Marzo!A69)</f>
        <v>0</v>
      </c>
      <c r="Z69" s="69">
        <f>SUMIFS('Ingreso - Egreso'!$H$3:$H$1048576,'Ingreso - Egreso'!$D$3:$D$1048576,"&gt;="&amp;Marzo!$Z$9,'Ingreso - Egreso'!$D$3:$D$1048576,"&lt;="&amp;Marzo!$Z$9,'Ingreso - Egreso'!$J$3:$J$1048576,Marzo!A69)</f>
        <v>0</v>
      </c>
      <c r="AA69" s="69">
        <f>SUMIFS('Ingreso - Egreso'!$H$3:$H$1048576,'Ingreso - Egreso'!$D$3:$D$1048576,"&gt;="&amp;Marzo!$AA$9,'Ingreso - Egreso'!$D$3:$D$1048576,"&lt;="&amp;Marzo!$AA$9,'Ingreso - Egreso'!$J$3:$J$1048576,Marzo!A69)</f>
        <v>0</v>
      </c>
      <c r="AB69" s="69">
        <f>SUMIFS('Ingreso - Egreso'!$H$3:$H$1048576,'Ingreso - Egreso'!$D$3:$D$1048576,"&gt;="&amp;Marzo!$AB$9,'Ingreso - Egreso'!$D$3:$D$1048576,"&lt;="&amp;Marzo!$AB$9,'Ingreso - Egreso'!$J$3:$J$1048576,Marzo!A69)</f>
        <v>0</v>
      </c>
      <c r="AC69" s="69">
        <f>SUMIFS('Ingreso - Egreso'!$H$3:$H$1048576,'Ingreso - Egreso'!$D$3:$D$1048576,"&gt;="&amp;Marzo!$AC$9,'Ingreso - Egreso'!$D$3:$D$1048576,"&lt;="&amp;Marzo!$AC$9,'Ingreso - Egreso'!$J$3:$J$1048576,Marzo!A69)</f>
        <v>0</v>
      </c>
      <c r="AD69" s="69">
        <f>SUMIFS('Ingreso - Egreso'!$H$3:$H$1048576,'Ingreso - Egreso'!$D$3:$D$1048576,"&gt;="&amp;Marzo!$Z$9,'Ingreso - Egreso'!$D$3:$D$1048576,"&lt;="&amp;Marzo!$Z$9,'Ingreso - Egreso'!$J$3:$J$1048576,Marzo!E69)</f>
        <v>0</v>
      </c>
      <c r="AE69" s="69">
        <f>SUMIFS('Ingreso - Egreso'!$H$3:$H$1048576,'Ingreso - Egreso'!$D$3:$D$1048576,"&gt;="&amp;Marzo!$AA$9,'Ingreso - Egreso'!$D$3:$D$1048576,"&lt;="&amp;Marzo!$AA$9,'Ingreso - Egreso'!$J$3:$J$1048576,Marzo!E69)</f>
        <v>0</v>
      </c>
      <c r="AF69" s="69">
        <f>SUMIFS('Ingreso - Egreso'!$H$3:$H$1048576,'Ingreso - Egreso'!$D$3:$D$1048576,"&gt;="&amp;Marzo!$AB$9,'Ingreso - Egreso'!$D$3:$D$1048576,"&lt;="&amp;Marzo!$AB$9,'Ingreso - Egreso'!$J$3:$J$1048576,Marzo!E69)</f>
        <v>0</v>
      </c>
      <c r="AG69" s="68">
        <f t="shared" si="20"/>
        <v>11419.91</v>
      </c>
      <c r="AH69" s="61" t="e">
        <f>+AG69/$AG$73</f>
        <v>#DIV/0!</v>
      </c>
    </row>
    <row r="70" spans="1:34" s="28" customFormat="1" x14ac:dyDescent="0.25">
      <c r="A70" s="29" t="s">
        <v>43</v>
      </c>
      <c r="B70" s="67">
        <f>SUMIFS('Ingreso - Egreso'!$H$3:$H$1048576,'Ingreso - Egreso'!$D$3:$D$1048576,"&gt;="&amp;Marzo!$B$9,'Ingreso - Egreso'!$D$3:$D$1048576,"&lt;="&amp;Marzo!$B$9,'Ingreso - Egreso'!$J$3:$J$1048576,Marzo!A70)</f>
        <v>0</v>
      </c>
      <c r="C70" s="67">
        <f>SUMIFS('Ingreso - Egreso'!$H$3:$H$1048576,'Ingreso - Egreso'!$D$3:$D$1048576,"&gt;="&amp;Marzo!$C$9,'Ingreso - Egreso'!$D$3:$D$1048576,"&lt;="&amp;Marzo!$C$9,'Ingreso - Egreso'!$J$3:$J$1048576,Marzo!A70)</f>
        <v>0</v>
      </c>
      <c r="D70" s="67">
        <f>SUMIFS('Ingreso - Egreso'!$H$3:$H$1048576,'Ingreso - Egreso'!$D$3:$D$1048576,"&gt;="&amp;Marzo!$D$9,'Ingreso - Egreso'!$D$3:$D$1048576,"&lt;="&amp;Marzo!$D$9,'Ingreso - Egreso'!$J$3:$J$1048576,Marzo!A70)</f>
        <v>0</v>
      </c>
      <c r="E70" s="67">
        <f>SUMIFS('Ingreso - Egreso'!$H$3:$H$1048576,'Ingreso - Egreso'!$D$3:$D$1048576,"&gt;="&amp;Marzo!$E$9,'Ingreso - Egreso'!$D$3:$D$1048576,"&lt;="&amp;Marzo!$E$9,'Ingreso - Egreso'!$J$3:$J$1048576,Marzo!A70)</f>
        <v>0</v>
      </c>
      <c r="F70" s="67">
        <f>SUMIFS('Ingreso - Egreso'!$H$3:$H$1048576,'Ingreso - Egreso'!$D$3:$D$1048576,"&gt;="&amp;Marzo!$F$9,'Ingreso - Egreso'!$D$3:$D$1048576,"&lt;="&amp;Marzo!$F$9,'Ingreso - Egreso'!$J$3:$J$1048576,Marzo!A70)</f>
        <v>0</v>
      </c>
      <c r="G70" s="67">
        <f>SUMIFS('Ingreso - Egreso'!$H$3:$H$1048576,'Ingreso - Egreso'!$D$3:$D$1048576,"&gt;="&amp;Marzo!$G$9,'Ingreso - Egreso'!$D$3:$D$1048576,"&lt;="&amp;Marzo!$G$9,'Ingreso - Egreso'!$J$3:$J$1048576,Marzo!A70)</f>
        <v>0</v>
      </c>
      <c r="H70" s="67">
        <f>SUMIFS('Ingreso - Egreso'!$H$3:$H$1048576,'Ingreso - Egreso'!$D$3:$D$1048576,"&gt;="&amp;Marzo!$H$9,'Ingreso - Egreso'!$D$3:$D$1048576,"&lt;="&amp;Marzo!$H$9,'Ingreso - Egreso'!$J$3:$J$1048576,Marzo!A70)</f>
        <v>1341.25</v>
      </c>
      <c r="I70" s="67">
        <f>SUMIFS('Ingreso - Egreso'!$H$3:$H$1048576,'Ingreso - Egreso'!$D$3:$D$1048576,"&gt;="&amp;Marzo!$I$9,'Ingreso - Egreso'!$D$3:$D$1048576,"&lt;="&amp;Marzo!$I$9,'Ingreso - Egreso'!$J$3:$J$1048576,Marzo!A70)</f>
        <v>0</v>
      </c>
      <c r="J70" s="67">
        <f>SUMIFS('Ingreso - Egreso'!$H$3:$H$1048576,'Ingreso - Egreso'!$D$3:$D$1048576,"&gt;="&amp;Marzo!$J$9,'Ingreso - Egreso'!$D$3:$D$1048576,"&lt;="&amp;Marzo!$J$9,'Ingreso - Egreso'!$J$3:$J$1048576,Marzo!A70)</f>
        <v>0</v>
      </c>
      <c r="K70" s="67">
        <f>SUMIFS('Ingreso - Egreso'!$H$3:$H$1048576,'Ingreso - Egreso'!$D$3:$D$1048576,"&gt;="&amp;Marzo!$K$9,'Ingreso - Egreso'!$D$3:$D$1048576,"&lt;="&amp;Marzo!$K$9,'Ingreso - Egreso'!$J$3:$J$1048576,Marzo!A70)</f>
        <v>0</v>
      </c>
      <c r="L70" s="67">
        <f>SUMIFS('Ingreso - Egreso'!$H$3:$H$1048576,'Ingreso - Egreso'!$D$3:$D$1048576,"&gt;="&amp;Marzo!$L$9,'Ingreso - Egreso'!$D$3:$D$1048576,"&lt;="&amp;Marzo!$L$9,'Ingreso - Egreso'!$J$3:$J$1048576,Marzo!A70)</f>
        <v>0</v>
      </c>
      <c r="M70" s="67">
        <f>SUMIFS('Ingreso - Egreso'!$H$3:$H$1048576,'Ingreso - Egreso'!$D$3:$D$1048576,"&gt;="&amp;Marzo!$M$9,'Ingreso - Egreso'!$D$3:$D$1048576,"&lt;="&amp;Marzo!$M$9,'Ingreso - Egreso'!$J$3:$J$1048576,Marzo!A70)</f>
        <v>0</v>
      </c>
      <c r="N70" s="67">
        <f>SUMIFS('Ingreso - Egreso'!$H$3:$H$1048576,'Ingreso - Egreso'!$D$3:$D$1048576,"&gt;="&amp;Marzo!$N$9,'Ingreso - Egreso'!$D$3:$D$1048576,"&lt;="&amp;Marzo!$N$9,'Ingreso - Egreso'!$J$3:$J$1048576,Marzo!A70)</f>
        <v>0</v>
      </c>
      <c r="O70" s="67">
        <f>SUMIFS('Ingreso - Egreso'!$H$3:$H$1048576,'Ingreso - Egreso'!$D$3:$D$1048576,"&gt;="&amp;Marzo!$O$9,'Ingreso - Egreso'!$D$3:$D$1048576,"&lt;="&amp;Marzo!$O$9,'Ingreso - Egreso'!$J$3:$J$1048576,Marzo!A70)</f>
        <v>0</v>
      </c>
      <c r="P70" s="67">
        <f>SUMIFS('Ingreso - Egreso'!$H$3:$H$1048576,'Ingreso - Egreso'!$D$3:$D$1048576,"&gt;="&amp;Marzo!$P$9,'Ingreso - Egreso'!$D$3:$D$1048576,"&lt;="&amp;Marzo!$P$9,'Ingreso - Egreso'!$J$3:$J$1048576,Marzo!A70)</f>
        <v>0</v>
      </c>
      <c r="Q70" s="67">
        <f>SUMIFS('Ingreso - Egreso'!$H$3:$H$1048576,'Ingreso - Egreso'!$D$3:$D$1048576,"&gt;="&amp;Marzo!$Q$9,'Ingreso - Egreso'!$D$3:$D$1048576,"&lt;="&amp;Marzo!$Q$9,'Ingreso - Egreso'!$J$3:$J$1048576,Marzo!A70)</f>
        <v>0</v>
      </c>
      <c r="R70" s="67">
        <f>SUMIFS('Ingreso - Egreso'!$H$3:$H$1048576,'Ingreso - Egreso'!$D$3:$D$1048576,"&gt;="&amp;Marzo!$R$9,'Ingreso - Egreso'!$D$3:$D$1048576,"&lt;="&amp;Marzo!$R$9,'Ingreso - Egreso'!$J$3:$J$1048576,Marzo!A70)</f>
        <v>0</v>
      </c>
      <c r="S70" s="67">
        <f>SUMIFS('Ingreso - Egreso'!$H$3:$H$1048576,'Ingreso - Egreso'!$D$3:$D$1048576,"&gt;="&amp;Marzo!$S$9,'Ingreso - Egreso'!$D$3:$D$1048576,"&lt;="&amp;Marzo!$S$9,'Ingreso - Egreso'!$J$3:$J$1048576,Marzo!A70)</f>
        <v>0</v>
      </c>
      <c r="T70" s="67">
        <f>SUMIFS('Ingreso - Egreso'!$H$3:$H$1048576,'Ingreso - Egreso'!$D$3:$D$1048576,"&gt;="&amp;Marzo!$T$9,'Ingreso - Egreso'!$D$3:$D$1048576,"&lt;="&amp;Marzo!$T$9,'Ingreso - Egreso'!$J$3:$J$1048576,Marzo!A70)</f>
        <v>0</v>
      </c>
      <c r="U70" s="67">
        <f>SUMIFS('Ingreso - Egreso'!$H$3:$H$1048576,'Ingreso - Egreso'!$D$3:$D$1048576,"&gt;="&amp;Marzo!$U$9,'Ingreso - Egreso'!$D$3:$D$1048576,"&lt;="&amp;Marzo!$U$9,'Ingreso - Egreso'!$J$3:$J$1048576,Marzo!A70)</f>
        <v>0</v>
      </c>
      <c r="V70" s="67">
        <f>SUMIFS('Ingreso - Egreso'!$H$3:$H$1048576,'Ingreso - Egreso'!$D$3:$D$1048576,"&gt;="&amp;Marzo!$V$9,'Ingreso - Egreso'!$D$3:$D$1048576,"&lt;="&amp;Marzo!$V$9,'Ingreso - Egreso'!$J$3:$J$1048576,Marzo!A70)</f>
        <v>0</v>
      </c>
      <c r="W70" s="67">
        <f>SUMIFS('Ingreso - Egreso'!$H$3:$H$1048576,'Ingreso - Egreso'!$D$3:$D$1048576,"&gt;="&amp;Marzo!$W$9,'Ingreso - Egreso'!$D$3:$D$1048576,"&lt;="&amp;Marzo!$W$9,'Ingreso - Egreso'!$J$3:$J$1048576,Marzo!A70)</f>
        <v>0</v>
      </c>
      <c r="X70" s="67">
        <f>SUMIFS('Ingreso - Egreso'!$H$3:$H$1048576,'Ingreso - Egreso'!$D$3:$D$1048576,"&gt;="&amp;Marzo!$X$9,'Ingreso - Egreso'!$D$3:$D$1048576,"&lt;="&amp;Marzo!$X$9,'Ingreso - Egreso'!$J$3:$J$1048576,Marzo!A70)</f>
        <v>0</v>
      </c>
      <c r="Y70" s="67">
        <f>SUMIFS('Ingreso - Egreso'!$H$3:$H$1048576,'Ingreso - Egreso'!$D$3:$D$1048576,"&gt;="&amp;Marzo!$Y$9,'Ingreso - Egreso'!$D$3:$D$1048576,"&lt;="&amp;Marzo!$Y$9,'Ingreso - Egreso'!$J$3:$J$1048576,Marzo!A70)</f>
        <v>0</v>
      </c>
      <c r="Z70" s="67">
        <f>SUMIFS('Ingreso - Egreso'!$H$3:$H$1048576,'Ingreso - Egreso'!$D$3:$D$1048576,"&gt;="&amp;Marzo!$Z$9,'Ingreso - Egreso'!$D$3:$D$1048576,"&lt;="&amp;Marzo!$Z$9,'Ingreso - Egreso'!$J$3:$J$1048576,Marzo!A70)</f>
        <v>0</v>
      </c>
      <c r="AA70" s="67">
        <f>SUMIFS('Ingreso - Egreso'!$H$3:$H$1048576,'Ingreso - Egreso'!$D$3:$D$1048576,"&gt;="&amp;Marzo!$AA$9,'Ingreso - Egreso'!$D$3:$D$1048576,"&lt;="&amp;Marzo!$AA$9,'Ingreso - Egreso'!$J$3:$J$1048576,Marzo!A70)</f>
        <v>0</v>
      </c>
      <c r="AB70" s="67">
        <f>SUMIFS('Ingreso - Egreso'!$H$3:$H$1048576,'Ingreso - Egreso'!$D$3:$D$1048576,"&gt;="&amp;Marzo!$AB$9,'Ingreso - Egreso'!$D$3:$D$1048576,"&lt;="&amp;Marzo!$AB$9,'Ingreso - Egreso'!$J$3:$J$1048576,Marzo!A70)</f>
        <v>0</v>
      </c>
      <c r="AC70" s="67">
        <f>SUMIFS('Ingreso - Egreso'!$H$3:$H$1048576,'Ingreso - Egreso'!$D$3:$D$1048576,"&gt;="&amp;Marzo!$AC$9,'Ingreso - Egreso'!$D$3:$D$1048576,"&lt;="&amp;Marzo!$AC$9,'Ingreso - Egreso'!$J$3:$J$1048576,Marzo!A70)</f>
        <v>0</v>
      </c>
      <c r="AD70" s="67">
        <f>SUMIFS('Ingreso - Egreso'!$H$3:$H$1048576,'Ingreso - Egreso'!$D$3:$D$1048576,"&gt;="&amp;Marzo!$Z$9,'Ingreso - Egreso'!$D$3:$D$1048576,"&lt;="&amp;Marzo!$Z$9,'Ingreso - Egreso'!$J$3:$J$1048576,Marzo!E70)</f>
        <v>0</v>
      </c>
      <c r="AE70" s="67">
        <f>SUMIFS('Ingreso - Egreso'!$H$3:$H$1048576,'Ingreso - Egreso'!$D$3:$D$1048576,"&gt;="&amp;Marzo!$AA$9,'Ingreso - Egreso'!$D$3:$D$1048576,"&lt;="&amp;Marzo!$AA$9,'Ingreso - Egreso'!$J$3:$J$1048576,Marzo!E70)</f>
        <v>0</v>
      </c>
      <c r="AF70" s="67">
        <f>SUMIFS('Ingreso - Egreso'!$H$3:$H$1048576,'Ingreso - Egreso'!$D$3:$D$1048576,"&gt;="&amp;Marzo!$AB$9,'Ingreso - Egreso'!$D$3:$D$1048576,"&lt;="&amp;Marzo!$AB$9,'Ingreso - Egreso'!$J$3:$J$1048576,Marzo!E70)</f>
        <v>0</v>
      </c>
      <c r="AG70" s="204">
        <f t="shared" si="20"/>
        <v>1341.25</v>
      </c>
      <c r="AH70" s="60">
        <f>+AG70/$AG$124</f>
        <v>1.0941255869040562E-3</v>
      </c>
    </row>
    <row r="71" spans="1:34" s="28" customFormat="1" x14ac:dyDescent="0.25">
      <c r="A71" s="29" t="s">
        <v>1143</v>
      </c>
      <c r="B71" s="67">
        <f>SUMIFS('Ingreso - Egreso'!$H$3:$H$1048576,'Ingreso - Egreso'!$D$3:$D$1048576,"&gt;="&amp;Marzo!$B$9,'Ingreso - Egreso'!$D$3:$D$1048576,"&lt;="&amp;Marzo!$B$9,'Ingreso - Egreso'!$J$3:$J$1048576,Marzo!A71)</f>
        <v>0</v>
      </c>
      <c r="C71" s="67">
        <f>SUMIFS('Ingreso - Egreso'!$H$3:$H$1048576,'Ingreso - Egreso'!$D$3:$D$1048576,"&gt;="&amp;Marzo!$C$9,'Ingreso - Egreso'!$D$3:$D$1048576,"&lt;="&amp;Marzo!$C$9,'Ingreso - Egreso'!$J$3:$J$1048576,Marzo!A71)</f>
        <v>0</v>
      </c>
      <c r="D71" s="67">
        <f>SUMIFS('Ingreso - Egreso'!$H$3:$H$1048576,'Ingreso - Egreso'!$D$3:$D$1048576,"&gt;="&amp;Marzo!$D$9,'Ingreso - Egreso'!$D$3:$D$1048576,"&lt;="&amp;Marzo!$D$9,'Ingreso - Egreso'!$J$3:$J$1048576,Marzo!A71)</f>
        <v>0</v>
      </c>
      <c r="E71" s="67">
        <f>SUMIFS('Ingreso - Egreso'!$H$3:$H$1048576,'Ingreso - Egreso'!$D$3:$D$1048576,"&gt;="&amp;Marzo!$E$9,'Ingreso - Egreso'!$D$3:$D$1048576,"&lt;="&amp;Marzo!$E$9,'Ingreso - Egreso'!$J$3:$J$1048576,Marzo!A71)</f>
        <v>0</v>
      </c>
      <c r="F71" s="67">
        <f>SUMIFS('Ingreso - Egreso'!$H$3:$H$1048576,'Ingreso - Egreso'!$D$3:$D$1048576,"&gt;="&amp;Marzo!$F$9,'Ingreso - Egreso'!$D$3:$D$1048576,"&lt;="&amp;Marzo!$F$9,'Ingreso - Egreso'!$J$3:$J$1048576,Marzo!A71)</f>
        <v>0</v>
      </c>
      <c r="G71" s="67">
        <f>SUMIFS('Ingreso - Egreso'!$H$3:$H$1048576,'Ingreso - Egreso'!$D$3:$D$1048576,"&gt;="&amp;Marzo!$G$9,'Ingreso - Egreso'!$D$3:$D$1048576,"&lt;="&amp;Marzo!$G$9,'Ingreso - Egreso'!$J$3:$J$1048576,Marzo!A71)</f>
        <v>0</v>
      </c>
      <c r="H71" s="67">
        <f>SUMIFS('Ingreso - Egreso'!$H$3:$H$1048576,'Ingreso - Egreso'!$D$3:$D$1048576,"&gt;="&amp;Marzo!$H$9,'Ingreso - Egreso'!$D$3:$D$1048576,"&lt;="&amp;Marzo!$H$9,'Ingreso - Egreso'!$J$3:$J$1048576,Marzo!A71)</f>
        <v>0</v>
      </c>
      <c r="I71" s="67">
        <f>SUMIFS('Ingreso - Egreso'!$H$3:$H$1048576,'Ingreso - Egreso'!$D$3:$D$1048576,"&gt;="&amp;Marzo!$I$9,'Ingreso - Egreso'!$D$3:$D$1048576,"&lt;="&amp;Marzo!$I$9,'Ingreso - Egreso'!$J$3:$J$1048576,Marzo!A71)</f>
        <v>0</v>
      </c>
      <c r="J71" s="67">
        <f>SUMIFS('Ingreso - Egreso'!$H$3:$H$1048576,'Ingreso - Egreso'!$D$3:$D$1048576,"&gt;="&amp;Marzo!$J$9,'Ingreso - Egreso'!$D$3:$D$1048576,"&lt;="&amp;Marzo!$J$9,'Ingreso - Egreso'!$J$3:$J$1048576,Marzo!A71)</f>
        <v>0</v>
      </c>
      <c r="K71" s="67">
        <f>SUMIFS('Ingreso - Egreso'!$H$3:$H$1048576,'Ingreso - Egreso'!$D$3:$D$1048576,"&gt;="&amp;Marzo!$K$9,'Ingreso - Egreso'!$D$3:$D$1048576,"&lt;="&amp;Marzo!$K$9,'Ingreso - Egreso'!$J$3:$J$1048576,Marzo!A71)</f>
        <v>0</v>
      </c>
      <c r="L71" s="67">
        <f>SUMIFS('Ingreso - Egreso'!$H$3:$H$1048576,'Ingreso - Egreso'!$D$3:$D$1048576,"&gt;="&amp;Marzo!$L$9,'Ingreso - Egreso'!$D$3:$D$1048576,"&lt;="&amp;Marzo!$L$9,'Ingreso - Egreso'!$J$3:$J$1048576,Marzo!A71)</f>
        <v>0</v>
      </c>
      <c r="M71" s="67">
        <f>SUMIFS('Ingreso - Egreso'!$H$3:$H$1048576,'Ingreso - Egreso'!$D$3:$D$1048576,"&gt;="&amp;Marzo!$M$9,'Ingreso - Egreso'!$D$3:$D$1048576,"&lt;="&amp;Marzo!$M$9,'Ingreso - Egreso'!$J$3:$J$1048576,Marzo!A71)</f>
        <v>0</v>
      </c>
      <c r="N71" s="67">
        <f>SUMIFS('Ingreso - Egreso'!$H$3:$H$1048576,'Ingreso - Egreso'!$D$3:$D$1048576,"&gt;="&amp;Marzo!$N$9,'Ingreso - Egreso'!$D$3:$D$1048576,"&lt;="&amp;Marzo!$N$9,'Ingreso - Egreso'!$J$3:$J$1048576,Marzo!A71)</f>
        <v>0</v>
      </c>
      <c r="O71" s="67">
        <f>SUMIFS('Ingreso - Egreso'!$H$3:$H$1048576,'Ingreso - Egreso'!$D$3:$D$1048576,"&gt;="&amp;Marzo!$O$9,'Ingreso - Egreso'!$D$3:$D$1048576,"&lt;="&amp;Marzo!$O$9,'Ingreso - Egreso'!$J$3:$J$1048576,Marzo!A71)</f>
        <v>0</v>
      </c>
      <c r="P71" s="67">
        <f>SUMIFS('Ingreso - Egreso'!$H$3:$H$1048576,'Ingreso - Egreso'!$D$3:$D$1048576,"&gt;="&amp;Marzo!$P$9,'Ingreso - Egreso'!$D$3:$D$1048576,"&lt;="&amp;Marzo!$P$9,'Ingreso - Egreso'!$J$3:$J$1048576,Marzo!A71)</f>
        <v>0</v>
      </c>
      <c r="Q71" s="67">
        <f>SUMIFS('Ingreso - Egreso'!$H$3:$H$1048576,'Ingreso - Egreso'!$D$3:$D$1048576,"&gt;="&amp;Marzo!$Q$9,'Ingreso - Egreso'!$D$3:$D$1048576,"&lt;="&amp;Marzo!$Q$9,'Ingreso - Egreso'!$J$3:$J$1048576,Marzo!A71)</f>
        <v>0</v>
      </c>
      <c r="R71" s="67">
        <f>SUMIFS('Ingreso - Egreso'!$H$3:$H$1048576,'Ingreso - Egreso'!$D$3:$D$1048576,"&gt;="&amp;Marzo!$R$9,'Ingreso - Egreso'!$D$3:$D$1048576,"&lt;="&amp;Marzo!$R$9,'Ingreso - Egreso'!$J$3:$J$1048576,Marzo!A71)</f>
        <v>0</v>
      </c>
      <c r="S71" s="67">
        <f>SUMIFS('Ingreso - Egreso'!$H$3:$H$1048576,'Ingreso - Egreso'!$D$3:$D$1048576,"&gt;="&amp;Marzo!$S$9,'Ingreso - Egreso'!$D$3:$D$1048576,"&lt;="&amp;Marzo!$S$9,'Ingreso - Egreso'!$J$3:$J$1048576,Marzo!A71)</f>
        <v>0</v>
      </c>
      <c r="T71" s="67">
        <f>SUMIFS('Ingreso - Egreso'!$H$3:$H$1048576,'Ingreso - Egreso'!$D$3:$D$1048576,"&gt;="&amp;Marzo!$T$9,'Ingreso - Egreso'!$D$3:$D$1048576,"&lt;="&amp;Marzo!$T$9,'Ingreso - Egreso'!$J$3:$J$1048576,Marzo!A71)</f>
        <v>0</v>
      </c>
      <c r="U71" s="67">
        <f>SUMIFS('Ingreso - Egreso'!$H$3:$H$1048576,'Ingreso - Egreso'!$D$3:$D$1048576,"&gt;="&amp;Marzo!$U$9,'Ingreso - Egreso'!$D$3:$D$1048576,"&lt;="&amp;Marzo!$U$9,'Ingreso - Egreso'!$J$3:$J$1048576,Marzo!A71)</f>
        <v>0</v>
      </c>
      <c r="V71" s="67">
        <f>SUMIFS('Ingreso - Egreso'!$H$3:$H$1048576,'Ingreso - Egreso'!$D$3:$D$1048576,"&gt;="&amp;Marzo!$V$9,'Ingreso - Egreso'!$D$3:$D$1048576,"&lt;="&amp;Marzo!$V$9,'Ingreso - Egreso'!$J$3:$J$1048576,Marzo!A71)</f>
        <v>0</v>
      </c>
      <c r="W71" s="67">
        <f>SUMIFS('Ingreso - Egreso'!$H$3:$H$1048576,'Ingreso - Egreso'!$D$3:$D$1048576,"&gt;="&amp;Marzo!$W$9,'Ingreso - Egreso'!$D$3:$D$1048576,"&lt;="&amp;Marzo!$W$9,'Ingreso - Egreso'!$J$3:$J$1048576,Marzo!A71)</f>
        <v>0</v>
      </c>
      <c r="X71" s="67">
        <f>SUMIFS('Ingreso - Egreso'!$H$3:$H$1048576,'Ingreso - Egreso'!$D$3:$D$1048576,"&gt;="&amp;Marzo!$X$9,'Ingreso - Egreso'!$D$3:$D$1048576,"&lt;="&amp;Marzo!$X$9,'Ingreso - Egreso'!$J$3:$J$1048576,Marzo!A71)</f>
        <v>0</v>
      </c>
      <c r="Y71" s="67">
        <f>SUMIFS('Ingreso - Egreso'!$H$3:$H$1048576,'Ingreso - Egreso'!$D$3:$D$1048576,"&gt;="&amp;Marzo!$Y$9,'Ingreso - Egreso'!$D$3:$D$1048576,"&lt;="&amp;Marzo!$Y$9,'Ingreso - Egreso'!$J$3:$J$1048576,Marzo!A71)</f>
        <v>0</v>
      </c>
      <c r="Z71" s="67">
        <f>SUMIFS('Ingreso - Egreso'!$H$3:$H$1048576,'Ingreso - Egreso'!$D$3:$D$1048576,"&gt;="&amp;Marzo!$Z$9,'Ingreso - Egreso'!$D$3:$D$1048576,"&lt;="&amp;Marzo!$Z$9,'Ingreso - Egreso'!$J$3:$J$1048576,Marzo!A71)</f>
        <v>0</v>
      </c>
      <c r="AA71" s="67">
        <f>SUMIFS('Ingreso - Egreso'!$H$3:$H$1048576,'Ingreso - Egreso'!$D$3:$D$1048576,"&gt;="&amp;Marzo!$AA$9,'Ingreso - Egreso'!$D$3:$D$1048576,"&lt;="&amp;Marzo!$AA$9,'Ingreso - Egreso'!$J$3:$J$1048576,Marzo!A71)</f>
        <v>0</v>
      </c>
      <c r="AB71" s="67">
        <f>SUMIFS('Ingreso - Egreso'!$H$3:$H$1048576,'Ingreso - Egreso'!$D$3:$D$1048576,"&gt;="&amp;Marzo!$AB$9,'Ingreso - Egreso'!$D$3:$D$1048576,"&lt;="&amp;Marzo!$AB$9,'Ingreso - Egreso'!$J$3:$J$1048576,Marzo!A71)</f>
        <v>0</v>
      </c>
      <c r="AC71" s="67">
        <f>SUMIFS('Ingreso - Egreso'!$H$3:$H$1048576,'Ingreso - Egreso'!$D$3:$D$1048576,"&gt;="&amp;Marzo!$AC$9,'Ingreso - Egreso'!$D$3:$D$1048576,"&lt;="&amp;Marzo!$AC$9,'Ingreso - Egreso'!$J$3:$J$1048576,Marzo!A71)</f>
        <v>0</v>
      </c>
      <c r="AD71" s="67">
        <f>SUMIFS('Ingreso - Egreso'!$H$3:$H$1048576,'Ingreso - Egreso'!$D$3:$D$1048576,"&gt;="&amp;Marzo!$Z$9,'Ingreso - Egreso'!$D$3:$D$1048576,"&lt;="&amp;Marzo!$Z$9,'Ingreso - Egreso'!$J$3:$J$1048576,Marzo!E71)</f>
        <v>0</v>
      </c>
      <c r="AE71" s="67">
        <f>SUMIFS('Ingreso - Egreso'!$H$3:$H$1048576,'Ingreso - Egreso'!$D$3:$D$1048576,"&gt;="&amp;Marzo!$AA$9,'Ingreso - Egreso'!$D$3:$D$1048576,"&lt;="&amp;Marzo!$AA$9,'Ingreso - Egreso'!$J$3:$J$1048576,Marzo!E71)</f>
        <v>0</v>
      </c>
      <c r="AF71" s="67">
        <f>SUMIFS('Ingreso - Egreso'!$H$3:$H$1048576,'Ingreso - Egreso'!$D$3:$D$1048576,"&gt;="&amp;Marzo!$AB$9,'Ingreso - Egreso'!$D$3:$D$1048576,"&lt;="&amp;Marzo!$AB$9,'Ingreso - Egreso'!$J$3:$J$1048576,Marzo!E71)</f>
        <v>0</v>
      </c>
      <c r="AG71" s="204">
        <f t="shared" si="20"/>
        <v>0</v>
      </c>
      <c r="AH71" s="60">
        <f>+AG71/$AG$124</f>
        <v>0</v>
      </c>
    </row>
    <row r="72" spans="1:34" s="28" customFormat="1" x14ac:dyDescent="0.25">
      <c r="A72" s="29" t="s">
        <v>1142</v>
      </c>
      <c r="B72" s="67">
        <f>SUMIFS('Ingreso - Egreso'!$H$3:$H$1048576,'Ingreso - Egreso'!$D$3:$D$1048576,"&gt;="&amp;Marzo!$B$9,'Ingreso - Egreso'!$D$3:$D$1048576,"&lt;="&amp;Marzo!$B$9,'Ingreso - Egreso'!$J$3:$J$1048576,Marzo!A72)</f>
        <v>0</v>
      </c>
      <c r="C72" s="67">
        <f>SUMIFS('Ingreso - Egreso'!$H$3:$H$1048576,'Ingreso - Egreso'!$D$3:$D$1048576,"&gt;="&amp;Marzo!$C$9,'Ingreso - Egreso'!$D$3:$D$1048576,"&lt;="&amp;Marzo!$C$9,'Ingreso - Egreso'!$J$3:$J$1048576,Marzo!A72)</f>
        <v>0</v>
      </c>
      <c r="D72" s="67">
        <f>SUMIFS('Ingreso - Egreso'!$H$3:$H$1048576,'Ingreso - Egreso'!$D$3:$D$1048576,"&gt;="&amp;Marzo!$D$9,'Ingreso - Egreso'!$D$3:$D$1048576,"&lt;="&amp;Marzo!$D$9,'Ingreso - Egreso'!$J$3:$J$1048576,Marzo!A72)</f>
        <v>0</v>
      </c>
      <c r="E72" s="67">
        <f>SUMIFS('Ingreso - Egreso'!$H$3:$H$1048576,'Ingreso - Egreso'!$D$3:$D$1048576,"&gt;="&amp;Marzo!$E$9,'Ingreso - Egreso'!$D$3:$D$1048576,"&lt;="&amp;Marzo!$E$9,'Ingreso - Egreso'!$J$3:$J$1048576,Marzo!A72)</f>
        <v>0</v>
      </c>
      <c r="F72" s="67">
        <f>SUMIFS('Ingreso - Egreso'!$H$3:$H$1048576,'Ingreso - Egreso'!$D$3:$D$1048576,"&gt;="&amp;Marzo!$F$9,'Ingreso - Egreso'!$D$3:$D$1048576,"&lt;="&amp;Marzo!$F$9,'Ingreso - Egreso'!$J$3:$J$1048576,Marzo!A72)</f>
        <v>0</v>
      </c>
      <c r="G72" s="67">
        <f>SUMIFS('Ingreso - Egreso'!$H$3:$H$1048576,'Ingreso - Egreso'!$D$3:$D$1048576,"&gt;="&amp;Marzo!$G$9,'Ingreso - Egreso'!$D$3:$D$1048576,"&lt;="&amp;Marzo!$G$9,'Ingreso - Egreso'!$J$3:$J$1048576,Marzo!A72)</f>
        <v>0</v>
      </c>
      <c r="H72" s="67">
        <f>SUMIFS('Ingreso - Egreso'!$H$3:$H$1048576,'Ingreso - Egreso'!$D$3:$D$1048576,"&gt;="&amp;Marzo!$H$9,'Ingreso - Egreso'!$D$3:$D$1048576,"&lt;="&amp;Marzo!$H$9,'Ingreso - Egreso'!$J$3:$J$1048576,Marzo!A72)</f>
        <v>0</v>
      </c>
      <c r="I72" s="67">
        <f>SUMIFS('Ingreso - Egreso'!$H$3:$H$1048576,'Ingreso - Egreso'!$D$3:$D$1048576,"&gt;="&amp;Marzo!$I$9,'Ingreso - Egreso'!$D$3:$D$1048576,"&lt;="&amp;Marzo!$I$9,'Ingreso - Egreso'!$J$3:$J$1048576,Marzo!A72)</f>
        <v>0</v>
      </c>
      <c r="J72" s="67">
        <f>SUMIFS('Ingreso - Egreso'!$H$3:$H$1048576,'Ingreso - Egreso'!$D$3:$D$1048576,"&gt;="&amp;Marzo!$J$9,'Ingreso - Egreso'!$D$3:$D$1048576,"&lt;="&amp;Marzo!$J$9,'Ingreso - Egreso'!$J$3:$J$1048576,Marzo!A72)</f>
        <v>0</v>
      </c>
      <c r="K72" s="67">
        <f>SUMIFS('Ingreso - Egreso'!$H$3:$H$1048576,'Ingreso - Egreso'!$D$3:$D$1048576,"&gt;="&amp;Marzo!$K$9,'Ingreso - Egreso'!$D$3:$D$1048576,"&lt;="&amp;Marzo!$K$9,'Ingreso - Egreso'!$J$3:$J$1048576,Marzo!A72)</f>
        <v>0</v>
      </c>
      <c r="L72" s="67">
        <f>SUMIFS('Ingreso - Egreso'!$H$3:$H$1048576,'Ingreso - Egreso'!$D$3:$D$1048576,"&gt;="&amp;Marzo!$L$9,'Ingreso - Egreso'!$D$3:$D$1048576,"&lt;="&amp;Marzo!$L$9,'Ingreso - Egreso'!$J$3:$J$1048576,Marzo!A72)</f>
        <v>0</v>
      </c>
      <c r="M72" s="67">
        <f>SUMIFS('Ingreso - Egreso'!$H$3:$H$1048576,'Ingreso - Egreso'!$D$3:$D$1048576,"&gt;="&amp;Marzo!$M$9,'Ingreso - Egreso'!$D$3:$D$1048576,"&lt;="&amp;Marzo!$M$9,'Ingreso - Egreso'!$J$3:$J$1048576,Marzo!A72)</f>
        <v>0</v>
      </c>
      <c r="N72" s="67">
        <f>SUMIFS('Ingreso - Egreso'!$H$3:$H$1048576,'Ingreso - Egreso'!$D$3:$D$1048576,"&gt;="&amp;Marzo!$N$9,'Ingreso - Egreso'!$D$3:$D$1048576,"&lt;="&amp;Marzo!$N$9,'Ingreso - Egreso'!$J$3:$J$1048576,Marzo!A72)</f>
        <v>0</v>
      </c>
      <c r="O72" s="67">
        <f>SUMIFS('Ingreso - Egreso'!$H$3:$H$1048576,'Ingreso - Egreso'!$D$3:$D$1048576,"&gt;="&amp;Marzo!$O$9,'Ingreso - Egreso'!$D$3:$D$1048576,"&lt;="&amp;Marzo!$O$9,'Ingreso - Egreso'!$J$3:$J$1048576,Marzo!A72)</f>
        <v>0</v>
      </c>
      <c r="P72" s="67">
        <f>SUMIFS('Ingreso - Egreso'!$H$3:$H$1048576,'Ingreso - Egreso'!$D$3:$D$1048576,"&gt;="&amp;Marzo!$P$9,'Ingreso - Egreso'!$D$3:$D$1048576,"&lt;="&amp;Marzo!$P$9,'Ingreso - Egreso'!$J$3:$J$1048576,Marzo!A72)</f>
        <v>0</v>
      </c>
      <c r="Q72" s="67">
        <f>SUMIFS('Ingreso - Egreso'!$H$3:$H$1048576,'Ingreso - Egreso'!$D$3:$D$1048576,"&gt;="&amp;Marzo!$Q$9,'Ingreso - Egreso'!$D$3:$D$1048576,"&lt;="&amp;Marzo!$Q$9,'Ingreso - Egreso'!$J$3:$J$1048576,Marzo!A72)</f>
        <v>0</v>
      </c>
      <c r="R72" s="67">
        <f>SUMIFS('Ingreso - Egreso'!$H$3:$H$1048576,'Ingreso - Egreso'!$D$3:$D$1048576,"&gt;="&amp;Marzo!$R$9,'Ingreso - Egreso'!$D$3:$D$1048576,"&lt;="&amp;Marzo!$R$9,'Ingreso - Egreso'!$J$3:$J$1048576,Marzo!A72)</f>
        <v>0</v>
      </c>
      <c r="S72" s="67">
        <f>SUMIFS('Ingreso - Egreso'!$H$3:$H$1048576,'Ingreso - Egreso'!$D$3:$D$1048576,"&gt;="&amp;Marzo!$S$9,'Ingreso - Egreso'!$D$3:$D$1048576,"&lt;="&amp;Marzo!$S$9,'Ingreso - Egreso'!$J$3:$J$1048576,Marzo!A72)</f>
        <v>0</v>
      </c>
      <c r="T72" s="67">
        <f>SUMIFS('Ingreso - Egreso'!$H$3:$H$1048576,'Ingreso - Egreso'!$D$3:$D$1048576,"&gt;="&amp;Marzo!$T$9,'Ingreso - Egreso'!$D$3:$D$1048576,"&lt;="&amp;Marzo!$T$9,'Ingreso - Egreso'!$J$3:$J$1048576,Marzo!A72)</f>
        <v>0</v>
      </c>
      <c r="U72" s="67">
        <f>SUMIFS('Ingreso - Egreso'!$H$3:$H$1048576,'Ingreso - Egreso'!$D$3:$D$1048576,"&gt;="&amp;Marzo!$U$9,'Ingreso - Egreso'!$D$3:$D$1048576,"&lt;="&amp;Marzo!$U$9,'Ingreso - Egreso'!$J$3:$J$1048576,Marzo!A72)</f>
        <v>0</v>
      </c>
      <c r="V72" s="67">
        <f>SUMIFS('Ingreso - Egreso'!$H$3:$H$1048576,'Ingreso - Egreso'!$D$3:$D$1048576,"&gt;="&amp;Marzo!$V$9,'Ingreso - Egreso'!$D$3:$D$1048576,"&lt;="&amp;Marzo!$V$9,'Ingreso - Egreso'!$J$3:$J$1048576,Marzo!A72)</f>
        <v>0</v>
      </c>
      <c r="W72" s="67">
        <f>SUMIFS('Ingreso - Egreso'!$H$3:$H$1048576,'Ingreso - Egreso'!$D$3:$D$1048576,"&gt;="&amp;Marzo!$W$9,'Ingreso - Egreso'!$D$3:$D$1048576,"&lt;="&amp;Marzo!$W$9,'Ingreso - Egreso'!$J$3:$J$1048576,Marzo!A72)</f>
        <v>0</v>
      </c>
      <c r="X72" s="67">
        <f>SUMIFS('Ingreso - Egreso'!$H$3:$H$1048576,'Ingreso - Egreso'!$D$3:$D$1048576,"&gt;="&amp;Marzo!$X$9,'Ingreso - Egreso'!$D$3:$D$1048576,"&lt;="&amp;Marzo!$X$9,'Ingreso - Egreso'!$J$3:$J$1048576,Marzo!A72)</f>
        <v>0</v>
      </c>
      <c r="Y72" s="67">
        <f>SUMIFS('Ingreso - Egreso'!$H$3:$H$1048576,'Ingreso - Egreso'!$D$3:$D$1048576,"&gt;="&amp;Marzo!$Y$9,'Ingreso - Egreso'!$D$3:$D$1048576,"&lt;="&amp;Marzo!$Y$9,'Ingreso - Egreso'!$J$3:$J$1048576,Marzo!A72)</f>
        <v>0</v>
      </c>
      <c r="Z72" s="67">
        <f>SUMIFS('Ingreso - Egreso'!$H$3:$H$1048576,'Ingreso - Egreso'!$D$3:$D$1048576,"&gt;="&amp;Marzo!$Z$9,'Ingreso - Egreso'!$D$3:$D$1048576,"&lt;="&amp;Marzo!$Z$9,'Ingreso - Egreso'!$J$3:$J$1048576,Marzo!A72)</f>
        <v>0</v>
      </c>
      <c r="AA72" s="67">
        <f>SUMIFS('Ingreso - Egreso'!$H$3:$H$1048576,'Ingreso - Egreso'!$D$3:$D$1048576,"&gt;="&amp;Marzo!$AA$9,'Ingreso - Egreso'!$D$3:$D$1048576,"&lt;="&amp;Marzo!$AA$9,'Ingreso - Egreso'!$J$3:$J$1048576,Marzo!A72)</f>
        <v>0</v>
      </c>
      <c r="AB72" s="67">
        <f>SUMIFS('Ingreso - Egreso'!$H$3:$H$1048576,'Ingreso - Egreso'!$D$3:$D$1048576,"&gt;="&amp;Marzo!$AB$9,'Ingreso - Egreso'!$D$3:$D$1048576,"&lt;="&amp;Marzo!$AB$9,'Ingreso - Egreso'!$J$3:$J$1048576,Marzo!A72)</f>
        <v>0</v>
      </c>
      <c r="AC72" s="67">
        <f>SUMIFS('Ingreso - Egreso'!$H$3:$H$1048576,'Ingreso - Egreso'!$D$3:$D$1048576,"&gt;="&amp;Marzo!$AC$9,'Ingreso - Egreso'!$D$3:$D$1048576,"&lt;="&amp;Marzo!$AC$9,'Ingreso - Egreso'!$J$3:$J$1048576,Marzo!A72)</f>
        <v>0</v>
      </c>
      <c r="AD72" s="67">
        <f>SUMIFS('Ingreso - Egreso'!$H$3:$H$1048576,'Ingreso - Egreso'!$D$3:$D$1048576,"&gt;="&amp;Marzo!$Z$9,'Ingreso - Egreso'!$D$3:$D$1048576,"&lt;="&amp;Marzo!$Z$9,'Ingreso - Egreso'!$J$3:$J$1048576,Marzo!E72)</f>
        <v>0</v>
      </c>
      <c r="AE72" s="67">
        <f>SUMIFS('Ingreso - Egreso'!$H$3:$H$1048576,'Ingreso - Egreso'!$D$3:$D$1048576,"&gt;="&amp;Marzo!$AA$9,'Ingreso - Egreso'!$D$3:$D$1048576,"&lt;="&amp;Marzo!$AA$9,'Ingreso - Egreso'!$J$3:$J$1048576,Marzo!E72)</f>
        <v>0</v>
      </c>
      <c r="AF72" s="67">
        <f>SUMIFS('Ingreso - Egreso'!$H$3:$H$1048576,'Ingreso - Egreso'!$D$3:$D$1048576,"&gt;="&amp;Marzo!$AB$9,'Ingreso - Egreso'!$D$3:$D$1048576,"&lt;="&amp;Marzo!$AB$9,'Ingreso - Egreso'!$J$3:$J$1048576,Marzo!E72)</f>
        <v>0</v>
      </c>
      <c r="AG72" s="204">
        <f t="shared" si="20"/>
        <v>0</v>
      </c>
      <c r="AH72" s="60">
        <f>+AG72/$AG$124</f>
        <v>0</v>
      </c>
    </row>
    <row r="73" spans="1:34" s="28" customFormat="1" x14ac:dyDescent="0.25">
      <c r="A73" s="29" t="s">
        <v>1234</v>
      </c>
      <c r="B73" s="67">
        <f t="shared" ref="B73:AC73" si="25">SUM(B74:B76)</f>
        <v>0</v>
      </c>
      <c r="C73" s="67">
        <f t="shared" si="25"/>
        <v>0</v>
      </c>
      <c r="D73" s="67">
        <f t="shared" si="25"/>
        <v>0</v>
      </c>
      <c r="E73" s="67">
        <f t="shared" si="25"/>
        <v>0</v>
      </c>
      <c r="F73" s="67">
        <f t="shared" si="25"/>
        <v>0</v>
      </c>
      <c r="G73" s="67">
        <f t="shared" si="25"/>
        <v>0</v>
      </c>
      <c r="H73" s="67">
        <f t="shared" si="25"/>
        <v>0</v>
      </c>
      <c r="I73" s="67">
        <f t="shared" si="25"/>
        <v>0</v>
      </c>
      <c r="J73" s="67">
        <f t="shared" si="25"/>
        <v>0</v>
      </c>
      <c r="K73" s="67">
        <f t="shared" si="25"/>
        <v>0</v>
      </c>
      <c r="L73" s="67">
        <f t="shared" si="25"/>
        <v>0</v>
      </c>
      <c r="M73" s="67">
        <f t="shared" si="25"/>
        <v>0</v>
      </c>
      <c r="N73" s="67">
        <f t="shared" si="25"/>
        <v>0</v>
      </c>
      <c r="O73" s="67">
        <f t="shared" si="25"/>
        <v>0</v>
      </c>
      <c r="P73" s="67">
        <f t="shared" si="25"/>
        <v>0</v>
      </c>
      <c r="Q73" s="67">
        <f t="shared" si="25"/>
        <v>0</v>
      </c>
      <c r="R73" s="67">
        <f t="shared" si="25"/>
        <v>0</v>
      </c>
      <c r="S73" s="67">
        <f t="shared" si="25"/>
        <v>0</v>
      </c>
      <c r="T73" s="67">
        <f t="shared" si="25"/>
        <v>0</v>
      </c>
      <c r="U73" s="67">
        <f t="shared" si="25"/>
        <v>0</v>
      </c>
      <c r="V73" s="67">
        <f t="shared" si="25"/>
        <v>0</v>
      </c>
      <c r="W73" s="67">
        <f t="shared" si="25"/>
        <v>0</v>
      </c>
      <c r="X73" s="67">
        <f t="shared" si="25"/>
        <v>0</v>
      </c>
      <c r="Y73" s="67">
        <f t="shared" si="25"/>
        <v>0</v>
      </c>
      <c r="Z73" s="67">
        <f t="shared" si="25"/>
        <v>0</v>
      </c>
      <c r="AA73" s="67">
        <f t="shared" si="25"/>
        <v>0</v>
      </c>
      <c r="AB73" s="67">
        <f t="shared" si="25"/>
        <v>0</v>
      </c>
      <c r="AC73" s="67">
        <f t="shared" si="25"/>
        <v>0</v>
      </c>
      <c r="AD73" s="67">
        <f t="shared" ref="AD73:AF73" si="26">SUM(AD74:AD76)</f>
        <v>0</v>
      </c>
      <c r="AE73" s="67">
        <f t="shared" si="26"/>
        <v>0</v>
      </c>
      <c r="AF73" s="67">
        <f t="shared" si="26"/>
        <v>0</v>
      </c>
      <c r="AG73" s="204">
        <f t="shared" si="20"/>
        <v>0</v>
      </c>
      <c r="AH73" s="60">
        <f>+AG73/$AG$124</f>
        <v>0</v>
      </c>
    </row>
    <row r="74" spans="1:34" s="16" customFormat="1" outlineLevel="1" x14ac:dyDescent="0.25">
      <c r="A74" s="26" t="s">
        <v>1235</v>
      </c>
      <c r="B74" s="69">
        <f>SUMIFS('Ingreso - Egreso'!$H$3:$H$1048576,'Ingreso - Egreso'!$D$3:$D$1048576,"&gt;="&amp;Marzo!$B$9,'Ingreso - Egreso'!$D$3:$D$1048576,"&lt;="&amp;Marzo!$B$9,'Ingreso - Egreso'!$J$3:$J$1048576,Marzo!A74)</f>
        <v>0</v>
      </c>
      <c r="C74" s="69">
        <f>SUMIFS('Ingreso - Egreso'!$H$3:$H$1048576,'Ingreso - Egreso'!$D$3:$D$1048576,"&gt;="&amp;Marzo!$C$9,'Ingreso - Egreso'!$D$3:$D$1048576,"&lt;="&amp;Marzo!$C$9,'Ingreso - Egreso'!$J$3:$J$1048576,Marzo!A74)</f>
        <v>0</v>
      </c>
      <c r="D74" s="69">
        <f>SUMIFS('Ingreso - Egreso'!$H$3:$H$1048576,'Ingreso - Egreso'!$D$3:$D$1048576,"&gt;="&amp;Marzo!$D$9,'Ingreso - Egreso'!$D$3:$D$1048576,"&lt;="&amp;Marzo!$D$9,'Ingreso - Egreso'!$J$3:$J$1048576,Marzo!A74)</f>
        <v>0</v>
      </c>
      <c r="E74" s="69">
        <f>SUMIFS('Ingreso - Egreso'!$H$3:$H$1048576,'Ingreso - Egreso'!$D$3:$D$1048576,"&gt;="&amp;Marzo!$E$9,'Ingreso - Egreso'!$D$3:$D$1048576,"&lt;="&amp;Marzo!$E$9,'Ingreso - Egreso'!$J$3:$J$1048576,Marzo!A74)</f>
        <v>0</v>
      </c>
      <c r="F74" s="69">
        <f>SUMIFS('Ingreso - Egreso'!$H$3:$H$1048576,'Ingreso - Egreso'!$D$3:$D$1048576,"&gt;="&amp;Marzo!$F$9,'Ingreso - Egreso'!$D$3:$D$1048576,"&lt;="&amp;Marzo!$F$9,'Ingreso - Egreso'!$J$3:$J$1048576,Marzo!A74)</f>
        <v>0</v>
      </c>
      <c r="G74" s="69">
        <f>SUMIFS('Ingreso - Egreso'!$H$3:$H$1048576,'Ingreso - Egreso'!$D$3:$D$1048576,"&gt;="&amp;Marzo!$G$9,'Ingreso - Egreso'!$D$3:$D$1048576,"&lt;="&amp;Marzo!$G$9,'Ingreso - Egreso'!$J$3:$J$1048576,Marzo!A74)</f>
        <v>0</v>
      </c>
      <c r="H74" s="69">
        <f>SUMIFS('Ingreso - Egreso'!$H$3:$H$1048576,'Ingreso - Egreso'!$D$3:$D$1048576,"&gt;="&amp;Marzo!$H$9,'Ingreso - Egreso'!$D$3:$D$1048576,"&lt;="&amp;Marzo!$H$9,'Ingreso - Egreso'!$J$3:$J$1048576,Marzo!A74)</f>
        <v>0</v>
      </c>
      <c r="I74" s="69">
        <f>SUMIFS('Ingreso - Egreso'!$H$3:$H$1048576,'Ingreso - Egreso'!$D$3:$D$1048576,"&gt;="&amp;Marzo!$I$9,'Ingreso - Egreso'!$D$3:$D$1048576,"&lt;="&amp;Marzo!$I$9,'Ingreso - Egreso'!$J$3:$J$1048576,Marzo!A74)</f>
        <v>0</v>
      </c>
      <c r="J74" s="69">
        <f>SUMIFS('Ingreso - Egreso'!$H$3:$H$1048576,'Ingreso - Egreso'!$D$3:$D$1048576,"&gt;="&amp;Marzo!$J$9,'Ingreso - Egreso'!$D$3:$D$1048576,"&lt;="&amp;Marzo!$J$9,'Ingreso - Egreso'!$J$3:$J$1048576,Marzo!A74)</f>
        <v>0</v>
      </c>
      <c r="K74" s="69">
        <f>SUMIFS('Ingreso - Egreso'!$H$3:$H$1048576,'Ingreso - Egreso'!$D$3:$D$1048576,"&gt;="&amp;Marzo!$K$9,'Ingreso - Egreso'!$D$3:$D$1048576,"&lt;="&amp;Marzo!$K$9,'Ingreso - Egreso'!$J$3:$J$1048576,Marzo!A74)</f>
        <v>0</v>
      </c>
      <c r="L74" s="69">
        <f>SUMIFS('Ingreso - Egreso'!$H$3:$H$1048576,'Ingreso - Egreso'!$D$3:$D$1048576,"&gt;="&amp;Marzo!$L$9,'Ingreso - Egreso'!$D$3:$D$1048576,"&lt;="&amp;Marzo!$L$9,'Ingreso - Egreso'!$J$3:$J$1048576,Marzo!A74)</f>
        <v>0</v>
      </c>
      <c r="M74" s="69">
        <f>SUMIFS('Ingreso - Egreso'!$H$3:$H$1048576,'Ingreso - Egreso'!$D$3:$D$1048576,"&gt;="&amp;Marzo!$M$9,'Ingreso - Egreso'!$D$3:$D$1048576,"&lt;="&amp;Marzo!$M$9,'Ingreso - Egreso'!$J$3:$J$1048576,Marzo!A74)</f>
        <v>0</v>
      </c>
      <c r="N74" s="69">
        <f>SUMIFS('Ingreso - Egreso'!$H$3:$H$1048576,'Ingreso - Egreso'!$D$3:$D$1048576,"&gt;="&amp;Marzo!$N$9,'Ingreso - Egreso'!$D$3:$D$1048576,"&lt;="&amp;Marzo!$N$9,'Ingreso - Egreso'!$J$3:$J$1048576,Marzo!A74)</f>
        <v>0</v>
      </c>
      <c r="O74" s="69">
        <f>SUMIFS('Ingreso - Egreso'!$H$3:$H$1048576,'Ingreso - Egreso'!$D$3:$D$1048576,"&gt;="&amp;Marzo!$O$9,'Ingreso - Egreso'!$D$3:$D$1048576,"&lt;="&amp;Marzo!$O$9,'Ingreso - Egreso'!$J$3:$J$1048576,Marzo!A74)</f>
        <v>0</v>
      </c>
      <c r="P74" s="69">
        <f>SUMIFS('Ingreso - Egreso'!$H$3:$H$1048576,'Ingreso - Egreso'!$D$3:$D$1048576,"&gt;="&amp;Marzo!$P$9,'Ingreso - Egreso'!$D$3:$D$1048576,"&lt;="&amp;Marzo!$P$9,'Ingreso - Egreso'!$J$3:$J$1048576,Marzo!A74)</f>
        <v>0</v>
      </c>
      <c r="Q74" s="69">
        <f>SUMIFS('Ingreso - Egreso'!$H$3:$H$1048576,'Ingreso - Egreso'!$D$3:$D$1048576,"&gt;="&amp;Marzo!$Q$9,'Ingreso - Egreso'!$D$3:$D$1048576,"&lt;="&amp;Marzo!$Q$9,'Ingreso - Egreso'!$J$3:$J$1048576,Marzo!A74)</f>
        <v>0</v>
      </c>
      <c r="R74" s="69">
        <f>SUMIFS('Ingreso - Egreso'!$H$3:$H$1048576,'Ingreso - Egreso'!$D$3:$D$1048576,"&gt;="&amp;Marzo!$R$9,'Ingreso - Egreso'!$D$3:$D$1048576,"&lt;="&amp;Marzo!$R$9,'Ingreso - Egreso'!$J$3:$J$1048576,Marzo!A74)</f>
        <v>0</v>
      </c>
      <c r="S74" s="69">
        <f>SUMIFS('Ingreso - Egreso'!$H$3:$H$1048576,'Ingreso - Egreso'!$D$3:$D$1048576,"&gt;="&amp;Marzo!$S$9,'Ingreso - Egreso'!$D$3:$D$1048576,"&lt;="&amp;Marzo!$S$9,'Ingreso - Egreso'!$J$3:$J$1048576,Marzo!A74)</f>
        <v>0</v>
      </c>
      <c r="T74" s="69">
        <f>SUMIFS('Ingreso - Egreso'!$H$3:$H$1048576,'Ingreso - Egreso'!$D$3:$D$1048576,"&gt;="&amp;Marzo!$T$9,'Ingreso - Egreso'!$D$3:$D$1048576,"&lt;="&amp;Marzo!$T$9,'Ingreso - Egreso'!$J$3:$J$1048576,Marzo!A74)</f>
        <v>0</v>
      </c>
      <c r="U74" s="69">
        <f>SUMIFS('Ingreso - Egreso'!$H$3:$H$1048576,'Ingreso - Egreso'!$D$3:$D$1048576,"&gt;="&amp;Marzo!$U$9,'Ingreso - Egreso'!$D$3:$D$1048576,"&lt;="&amp;Marzo!$U$9,'Ingreso - Egreso'!$J$3:$J$1048576,Marzo!A74)</f>
        <v>0</v>
      </c>
      <c r="V74" s="69">
        <f>SUMIFS('Ingreso - Egreso'!$H$3:$H$1048576,'Ingreso - Egreso'!$D$3:$D$1048576,"&gt;="&amp;Marzo!$V$9,'Ingreso - Egreso'!$D$3:$D$1048576,"&lt;="&amp;Marzo!$V$9,'Ingreso - Egreso'!$J$3:$J$1048576,Marzo!A74)</f>
        <v>0</v>
      </c>
      <c r="W74" s="69">
        <f>SUMIFS('Ingreso - Egreso'!$H$3:$H$1048576,'Ingreso - Egreso'!$D$3:$D$1048576,"&gt;="&amp;Marzo!$W$9,'Ingreso - Egreso'!$D$3:$D$1048576,"&lt;="&amp;Marzo!$W$9,'Ingreso - Egreso'!$J$3:$J$1048576,Marzo!A74)</f>
        <v>0</v>
      </c>
      <c r="X74" s="69">
        <f>SUMIFS('Ingreso - Egreso'!$H$3:$H$1048576,'Ingreso - Egreso'!$D$3:$D$1048576,"&gt;="&amp;Marzo!$X$9,'Ingreso - Egreso'!$D$3:$D$1048576,"&lt;="&amp;Marzo!$X$9,'Ingreso - Egreso'!$J$3:$J$1048576,Marzo!A74)</f>
        <v>0</v>
      </c>
      <c r="Y74" s="69">
        <f>SUMIFS('Ingreso - Egreso'!$H$3:$H$1048576,'Ingreso - Egreso'!$D$3:$D$1048576,"&gt;="&amp;Marzo!$Y$9,'Ingreso - Egreso'!$D$3:$D$1048576,"&lt;="&amp;Marzo!$Y$9,'Ingreso - Egreso'!$J$3:$J$1048576,Marzo!A74)</f>
        <v>0</v>
      </c>
      <c r="Z74" s="69">
        <f>SUMIFS('Ingreso - Egreso'!$H$3:$H$1048576,'Ingreso - Egreso'!$D$3:$D$1048576,"&gt;="&amp;Marzo!$Z$9,'Ingreso - Egreso'!$D$3:$D$1048576,"&lt;="&amp;Marzo!$Z$9,'Ingreso - Egreso'!$J$3:$J$1048576,Marzo!A74)</f>
        <v>0</v>
      </c>
      <c r="AA74" s="69">
        <f>SUMIFS('Ingreso - Egreso'!$H$3:$H$1048576,'Ingreso - Egreso'!$D$3:$D$1048576,"&gt;="&amp;Marzo!$AA$9,'Ingreso - Egreso'!$D$3:$D$1048576,"&lt;="&amp;Marzo!$AA$9,'Ingreso - Egreso'!$J$3:$J$1048576,Marzo!A74)</f>
        <v>0</v>
      </c>
      <c r="AB74" s="69">
        <f>SUMIFS('Ingreso - Egreso'!$H$3:$H$1048576,'Ingreso - Egreso'!$D$3:$D$1048576,"&gt;="&amp;Marzo!$AB$9,'Ingreso - Egreso'!$D$3:$D$1048576,"&lt;="&amp;Marzo!$AB$9,'Ingreso - Egreso'!$J$3:$J$1048576,Marzo!A74)</f>
        <v>0</v>
      </c>
      <c r="AC74" s="69">
        <f>SUMIFS('Ingreso - Egreso'!$H$3:$H$1048576,'Ingreso - Egreso'!$D$3:$D$1048576,"&gt;="&amp;Marzo!$AC$9,'Ingreso - Egreso'!$D$3:$D$1048576,"&lt;="&amp;Marzo!$AC$9,'Ingreso - Egreso'!$J$3:$J$1048576,Marzo!A74)</f>
        <v>0</v>
      </c>
      <c r="AD74" s="69">
        <f>SUMIFS('Ingreso - Egreso'!$H$3:$H$1048576,'Ingreso - Egreso'!$D$3:$D$1048576,"&gt;="&amp;Marzo!$Z$9,'Ingreso - Egreso'!$D$3:$D$1048576,"&lt;="&amp;Marzo!$Z$9,'Ingreso - Egreso'!$J$3:$J$1048576,Marzo!E74)</f>
        <v>0</v>
      </c>
      <c r="AE74" s="69">
        <f>SUMIFS('Ingreso - Egreso'!$H$3:$H$1048576,'Ingreso - Egreso'!$D$3:$D$1048576,"&gt;="&amp;Marzo!$AA$9,'Ingreso - Egreso'!$D$3:$D$1048576,"&lt;="&amp;Marzo!$AA$9,'Ingreso - Egreso'!$J$3:$J$1048576,Marzo!E74)</f>
        <v>0</v>
      </c>
      <c r="AF74" s="69">
        <f>SUMIFS('Ingreso - Egreso'!$H$3:$H$1048576,'Ingreso - Egreso'!$D$3:$D$1048576,"&gt;="&amp;Marzo!$AB$9,'Ingreso - Egreso'!$D$3:$D$1048576,"&lt;="&amp;Marzo!$AB$9,'Ingreso - Egreso'!$J$3:$J$1048576,Marzo!E74)</f>
        <v>0</v>
      </c>
      <c r="AG74" s="68">
        <f t="shared" si="20"/>
        <v>0</v>
      </c>
      <c r="AH74" s="61" t="e">
        <f>+AG74/$AG$73</f>
        <v>#DIV/0!</v>
      </c>
    </row>
    <row r="75" spans="1:34" s="16" customFormat="1" outlineLevel="1" x14ac:dyDescent="0.25">
      <c r="A75" s="26" t="s">
        <v>1236</v>
      </c>
      <c r="B75" s="69">
        <f>SUMIFS('Ingreso - Egreso'!$H$3:$H$1048576,'Ingreso - Egreso'!$D$3:$D$1048576,"&gt;="&amp;Marzo!$B$9,'Ingreso - Egreso'!$D$3:$D$1048576,"&lt;="&amp;Marzo!$B$9,'Ingreso - Egreso'!$J$3:$J$1048576,Marzo!A75)</f>
        <v>0</v>
      </c>
      <c r="C75" s="69">
        <f>SUMIFS('Ingreso - Egreso'!$H$3:$H$1048576,'Ingreso - Egreso'!$D$3:$D$1048576,"&gt;="&amp;Marzo!$C$9,'Ingreso - Egreso'!$D$3:$D$1048576,"&lt;="&amp;Marzo!$C$9,'Ingreso - Egreso'!$J$3:$J$1048576,Marzo!A75)</f>
        <v>0</v>
      </c>
      <c r="D75" s="69">
        <f>SUMIFS('Ingreso - Egreso'!$H$3:$H$1048576,'Ingreso - Egreso'!$D$3:$D$1048576,"&gt;="&amp;Marzo!$D$9,'Ingreso - Egreso'!$D$3:$D$1048576,"&lt;="&amp;Marzo!$D$9,'Ingreso - Egreso'!$J$3:$J$1048576,Marzo!A75)</f>
        <v>0</v>
      </c>
      <c r="E75" s="69">
        <f>SUMIFS('Ingreso - Egreso'!$H$3:$H$1048576,'Ingreso - Egreso'!$D$3:$D$1048576,"&gt;="&amp;Marzo!$E$9,'Ingreso - Egreso'!$D$3:$D$1048576,"&lt;="&amp;Marzo!$E$9,'Ingreso - Egreso'!$J$3:$J$1048576,Marzo!A75)</f>
        <v>0</v>
      </c>
      <c r="F75" s="69">
        <f>SUMIFS('Ingreso - Egreso'!$H$3:$H$1048576,'Ingreso - Egreso'!$D$3:$D$1048576,"&gt;="&amp;Marzo!$F$9,'Ingreso - Egreso'!$D$3:$D$1048576,"&lt;="&amp;Marzo!$F$9,'Ingreso - Egreso'!$J$3:$J$1048576,Marzo!A75)</f>
        <v>0</v>
      </c>
      <c r="G75" s="69">
        <f>SUMIFS('Ingreso - Egreso'!$H$3:$H$1048576,'Ingreso - Egreso'!$D$3:$D$1048576,"&gt;="&amp;Marzo!$G$9,'Ingreso - Egreso'!$D$3:$D$1048576,"&lt;="&amp;Marzo!$G$9,'Ingreso - Egreso'!$J$3:$J$1048576,Marzo!A75)</f>
        <v>0</v>
      </c>
      <c r="H75" s="69">
        <f>SUMIFS('Ingreso - Egreso'!$H$3:$H$1048576,'Ingreso - Egreso'!$D$3:$D$1048576,"&gt;="&amp;Marzo!$H$9,'Ingreso - Egreso'!$D$3:$D$1048576,"&lt;="&amp;Marzo!$H$9,'Ingreso - Egreso'!$J$3:$J$1048576,Marzo!A75)</f>
        <v>0</v>
      </c>
      <c r="I75" s="69">
        <f>SUMIFS('Ingreso - Egreso'!$H$3:$H$1048576,'Ingreso - Egreso'!$D$3:$D$1048576,"&gt;="&amp;Marzo!$I$9,'Ingreso - Egreso'!$D$3:$D$1048576,"&lt;="&amp;Marzo!$I$9,'Ingreso - Egreso'!$J$3:$J$1048576,Marzo!A75)</f>
        <v>0</v>
      </c>
      <c r="J75" s="69">
        <f>SUMIFS('Ingreso - Egreso'!$H$3:$H$1048576,'Ingreso - Egreso'!$D$3:$D$1048576,"&gt;="&amp;Marzo!$J$9,'Ingreso - Egreso'!$D$3:$D$1048576,"&lt;="&amp;Marzo!$J$9,'Ingreso - Egreso'!$J$3:$J$1048576,Marzo!A75)</f>
        <v>0</v>
      </c>
      <c r="K75" s="69">
        <f>SUMIFS('Ingreso - Egreso'!$H$3:$H$1048576,'Ingreso - Egreso'!$D$3:$D$1048576,"&gt;="&amp;Marzo!$K$9,'Ingreso - Egreso'!$D$3:$D$1048576,"&lt;="&amp;Marzo!$K$9,'Ingreso - Egreso'!$J$3:$J$1048576,Marzo!A75)</f>
        <v>0</v>
      </c>
      <c r="L75" s="69">
        <f>SUMIFS('Ingreso - Egreso'!$H$3:$H$1048576,'Ingreso - Egreso'!$D$3:$D$1048576,"&gt;="&amp;Marzo!$L$9,'Ingreso - Egreso'!$D$3:$D$1048576,"&lt;="&amp;Marzo!$L$9,'Ingreso - Egreso'!$J$3:$J$1048576,Marzo!A75)</f>
        <v>0</v>
      </c>
      <c r="M75" s="69">
        <f>SUMIFS('Ingreso - Egreso'!$H$3:$H$1048576,'Ingreso - Egreso'!$D$3:$D$1048576,"&gt;="&amp;Marzo!$M$9,'Ingreso - Egreso'!$D$3:$D$1048576,"&lt;="&amp;Marzo!$M$9,'Ingreso - Egreso'!$J$3:$J$1048576,Marzo!A75)</f>
        <v>0</v>
      </c>
      <c r="N75" s="69">
        <f>SUMIFS('Ingreso - Egreso'!$H$3:$H$1048576,'Ingreso - Egreso'!$D$3:$D$1048576,"&gt;="&amp;Marzo!$N$9,'Ingreso - Egreso'!$D$3:$D$1048576,"&lt;="&amp;Marzo!$N$9,'Ingreso - Egreso'!$J$3:$J$1048576,Marzo!A75)</f>
        <v>0</v>
      </c>
      <c r="O75" s="69">
        <f>SUMIFS('Ingreso - Egreso'!$H$3:$H$1048576,'Ingreso - Egreso'!$D$3:$D$1048576,"&gt;="&amp;Marzo!$O$9,'Ingreso - Egreso'!$D$3:$D$1048576,"&lt;="&amp;Marzo!$O$9,'Ingreso - Egreso'!$J$3:$J$1048576,Marzo!A75)</f>
        <v>0</v>
      </c>
      <c r="P75" s="69">
        <f>SUMIFS('Ingreso - Egreso'!$H$3:$H$1048576,'Ingreso - Egreso'!$D$3:$D$1048576,"&gt;="&amp;Marzo!$P$9,'Ingreso - Egreso'!$D$3:$D$1048576,"&lt;="&amp;Marzo!$P$9,'Ingreso - Egreso'!$J$3:$J$1048576,Marzo!A75)</f>
        <v>0</v>
      </c>
      <c r="Q75" s="69">
        <f>SUMIFS('Ingreso - Egreso'!$H$3:$H$1048576,'Ingreso - Egreso'!$D$3:$D$1048576,"&gt;="&amp;Marzo!$Q$9,'Ingreso - Egreso'!$D$3:$D$1048576,"&lt;="&amp;Marzo!$Q$9,'Ingreso - Egreso'!$J$3:$J$1048576,Marzo!A75)</f>
        <v>0</v>
      </c>
      <c r="R75" s="69">
        <f>SUMIFS('Ingreso - Egreso'!$H$3:$H$1048576,'Ingreso - Egreso'!$D$3:$D$1048576,"&gt;="&amp;Marzo!$R$9,'Ingreso - Egreso'!$D$3:$D$1048576,"&lt;="&amp;Marzo!$R$9,'Ingreso - Egreso'!$J$3:$J$1048576,Marzo!A75)</f>
        <v>0</v>
      </c>
      <c r="S75" s="69">
        <f>SUMIFS('Ingreso - Egreso'!$H$3:$H$1048576,'Ingreso - Egreso'!$D$3:$D$1048576,"&gt;="&amp;Marzo!$S$9,'Ingreso - Egreso'!$D$3:$D$1048576,"&lt;="&amp;Marzo!$S$9,'Ingreso - Egreso'!$J$3:$J$1048576,Marzo!A75)</f>
        <v>0</v>
      </c>
      <c r="T75" s="69">
        <f>SUMIFS('Ingreso - Egreso'!$H$3:$H$1048576,'Ingreso - Egreso'!$D$3:$D$1048576,"&gt;="&amp;Marzo!$T$9,'Ingreso - Egreso'!$D$3:$D$1048576,"&lt;="&amp;Marzo!$T$9,'Ingreso - Egreso'!$J$3:$J$1048576,Marzo!A75)</f>
        <v>0</v>
      </c>
      <c r="U75" s="69">
        <f>SUMIFS('Ingreso - Egreso'!$H$3:$H$1048576,'Ingreso - Egreso'!$D$3:$D$1048576,"&gt;="&amp;Marzo!$U$9,'Ingreso - Egreso'!$D$3:$D$1048576,"&lt;="&amp;Marzo!$U$9,'Ingreso - Egreso'!$J$3:$J$1048576,Marzo!A75)</f>
        <v>0</v>
      </c>
      <c r="V75" s="69">
        <f>SUMIFS('Ingreso - Egreso'!$H$3:$H$1048576,'Ingreso - Egreso'!$D$3:$D$1048576,"&gt;="&amp;Marzo!$V$9,'Ingreso - Egreso'!$D$3:$D$1048576,"&lt;="&amp;Marzo!$V$9,'Ingreso - Egreso'!$J$3:$J$1048576,Marzo!A75)</f>
        <v>0</v>
      </c>
      <c r="W75" s="69">
        <f>SUMIFS('Ingreso - Egreso'!$H$3:$H$1048576,'Ingreso - Egreso'!$D$3:$D$1048576,"&gt;="&amp;Marzo!$W$9,'Ingreso - Egreso'!$D$3:$D$1048576,"&lt;="&amp;Marzo!$W$9,'Ingreso - Egreso'!$J$3:$J$1048576,Marzo!A75)</f>
        <v>0</v>
      </c>
      <c r="X75" s="69">
        <f>SUMIFS('Ingreso - Egreso'!$H$3:$H$1048576,'Ingreso - Egreso'!$D$3:$D$1048576,"&gt;="&amp;Marzo!$X$9,'Ingreso - Egreso'!$D$3:$D$1048576,"&lt;="&amp;Marzo!$X$9,'Ingreso - Egreso'!$J$3:$J$1048576,Marzo!A75)</f>
        <v>0</v>
      </c>
      <c r="Y75" s="69">
        <f>SUMIFS('Ingreso - Egreso'!$H$3:$H$1048576,'Ingreso - Egreso'!$D$3:$D$1048576,"&gt;="&amp;Marzo!$Y$9,'Ingreso - Egreso'!$D$3:$D$1048576,"&lt;="&amp;Marzo!$Y$9,'Ingreso - Egreso'!$J$3:$J$1048576,Marzo!A75)</f>
        <v>0</v>
      </c>
      <c r="Z75" s="69">
        <f>SUMIFS('Ingreso - Egreso'!$H$3:$H$1048576,'Ingreso - Egreso'!$D$3:$D$1048576,"&gt;="&amp;Marzo!$Z$9,'Ingreso - Egreso'!$D$3:$D$1048576,"&lt;="&amp;Marzo!$Z$9,'Ingreso - Egreso'!$J$3:$J$1048576,Marzo!A75)</f>
        <v>0</v>
      </c>
      <c r="AA75" s="69">
        <f>SUMIFS('Ingreso - Egreso'!$H$3:$H$1048576,'Ingreso - Egreso'!$D$3:$D$1048576,"&gt;="&amp;Marzo!$AA$9,'Ingreso - Egreso'!$D$3:$D$1048576,"&lt;="&amp;Marzo!$AA$9,'Ingreso - Egreso'!$J$3:$J$1048576,Marzo!A75)</f>
        <v>0</v>
      </c>
      <c r="AB75" s="69">
        <f>SUMIFS('Ingreso - Egreso'!$H$3:$H$1048576,'Ingreso - Egreso'!$D$3:$D$1048576,"&gt;="&amp;Marzo!$AB$9,'Ingreso - Egreso'!$D$3:$D$1048576,"&lt;="&amp;Marzo!$AB$9,'Ingreso - Egreso'!$J$3:$J$1048576,Marzo!A75)</f>
        <v>0</v>
      </c>
      <c r="AC75" s="69">
        <f>SUMIFS('Ingreso - Egreso'!$H$3:$H$1048576,'Ingreso - Egreso'!$D$3:$D$1048576,"&gt;="&amp;Marzo!$AC$9,'Ingreso - Egreso'!$D$3:$D$1048576,"&lt;="&amp;Marzo!$AC$9,'Ingreso - Egreso'!$J$3:$J$1048576,Marzo!A75)</f>
        <v>0</v>
      </c>
      <c r="AD75" s="69">
        <f>SUMIFS('Ingreso - Egreso'!$H$3:$H$1048576,'Ingreso - Egreso'!$D$3:$D$1048576,"&gt;="&amp;Marzo!$Z$9,'Ingreso - Egreso'!$D$3:$D$1048576,"&lt;="&amp;Marzo!$Z$9,'Ingreso - Egreso'!$J$3:$J$1048576,Marzo!E75)</f>
        <v>0</v>
      </c>
      <c r="AE75" s="69">
        <f>SUMIFS('Ingreso - Egreso'!$H$3:$H$1048576,'Ingreso - Egreso'!$D$3:$D$1048576,"&gt;="&amp;Marzo!$AA$9,'Ingreso - Egreso'!$D$3:$D$1048576,"&lt;="&amp;Marzo!$AA$9,'Ingreso - Egreso'!$J$3:$J$1048576,Marzo!E75)</f>
        <v>0</v>
      </c>
      <c r="AF75" s="69">
        <f>SUMIFS('Ingreso - Egreso'!$H$3:$H$1048576,'Ingreso - Egreso'!$D$3:$D$1048576,"&gt;="&amp;Marzo!$AB$9,'Ingreso - Egreso'!$D$3:$D$1048576,"&lt;="&amp;Marzo!$AB$9,'Ingreso - Egreso'!$J$3:$J$1048576,Marzo!E75)</f>
        <v>0</v>
      </c>
      <c r="AG75" s="68">
        <f t="shared" si="20"/>
        <v>0</v>
      </c>
      <c r="AH75" s="61" t="e">
        <f>+AG75/$AG$73</f>
        <v>#DIV/0!</v>
      </c>
    </row>
    <row r="76" spans="1:34" s="16" customFormat="1" outlineLevel="1" x14ac:dyDescent="0.25">
      <c r="A76" s="26" t="s">
        <v>1237</v>
      </c>
      <c r="B76" s="69">
        <f>SUMIFS('Ingreso - Egreso'!$H$3:$H$1048576,'Ingreso - Egreso'!$D$3:$D$1048576,"&gt;="&amp;Marzo!$B$9,'Ingreso - Egreso'!$D$3:$D$1048576,"&lt;="&amp;Marzo!$B$9,'Ingreso - Egreso'!$J$3:$J$1048576,Marzo!A76)</f>
        <v>0</v>
      </c>
      <c r="C76" s="69">
        <f>SUMIFS('Ingreso - Egreso'!$H$3:$H$1048576,'Ingreso - Egreso'!$D$3:$D$1048576,"&gt;="&amp;Marzo!$C$9,'Ingreso - Egreso'!$D$3:$D$1048576,"&lt;="&amp;Marzo!$C$9,'Ingreso - Egreso'!$J$3:$J$1048576,Marzo!A76)</f>
        <v>0</v>
      </c>
      <c r="D76" s="69">
        <f>SUMIFS('Ingreso - Egreso'!$H$3:$H$1048576,'Ingreso - Egreso'!$D$3:$D$1048576,"&gt;="&amp;Marzo!$D$9,'Ingreso - Egreso'!$D$3:$D$1048576,"&lt;="&amp;Marzo!$D$9,'Ingreso - Egreso'!$J$3:$J$1048576,Marzo!A76)</f>
        <v>0</v>
      </c>
      <c r="E76" s="69">
        <f>SUMIFS('Ingreso - Egreso'!$H$3:$H$1048576,'Ingreso - Egreso'!$D$3:$D$1048576,"&gt;="&amp;Marzo!$E$9,'Ingreso - Egreso'!$D$3:$D$1048576,"&lt;="&amp;Marzo!$E$9,'Ingreso - Egreso'!$J$3:$J$1048576,Marzo!A76)</f>
        <v>0</v>
      </c>
      <c r="F76" s="69">
        <f>SUMIFS('Ingreso - Egreso'!$H$3:$H$1048576,'Ingreso - Egreso'!$D$3:$D$1048576,"&gt;="&amp;Marzo!$F$9,'Ingreso - Egreso'!$D$3:$D$1048576,"&lt;="&amp;Marzo!$F$9,'Ingreso - Egreso'!$J$3:$J$1048576,Marzo!A76)</f>
        <v>0</v>
      </c>
      <c r="G76" s="69">
        <f>SUMIFS('Ingreso - Egreso'!$H$3:$H$1048576,'Ingreso - Egreso'!$D$3:$D$1048576,"&gt;="&amp;Marzo!$G$9,'Ingreso - Egreso'!$D$3:$D$1048576,"&lt;="&amp;Marzo!$G$9,'Ingreso - Egreso'!$J$3:$J$1048576,Marzo!A76)</f>
        <v>0</v>
      </c>
      <c r="H76" s="69">
        <f>SUMIFS('Ingreso - Egreso'!$H$3:$H$1048576,'Ingreso - Egreso'!$D$3:$D$1048576,"&gt;="&amp;Marzo!$H$9,'Ingreso - Egreso'!$D$3:$D$1048576,"&lt;="&amp;Marzo!$H$9,'Ingreso - Egreso'!$J$3:$J$1048576,Marzo!A76)</f>
        <v>0</v>
      </c>
      <c r="I76" s="69">
        <f>SUMIFS('Ingreso - Egreso'!$H$3:$H$1048576,'Ingreso - Egreso'!$D$3:$D$1048576,"&gt;="&amp;Marzo!$I$9,'Ingreso - Egreso'!$D$3:$D$1048576,"&lt;="&amp;Marzo!$I$9,'Ingreso - Egreso'!$J$3:$J$1048576,Marzo!A76)</f>
        <v>0</v>
      </c>
      <c r="J76" s="69">
        <f>SUMIFS('Ingreso - Egreso'!$H$3:$H$1048576,'Ingreso - Egreso'!$D$3:$D$1048576,"&gt;="&amp;Marzo!$J$9,'Ingreso - Egreso'!$D$3:$D$1048576,"&lt;="&amp;Marzo!$J$9,'Ingreso - Egreso'!$J$3:$J$1048576,Marzo!A76)</f>
        <v>0</v>
      </c>
      <c r="K76" s="69">
        <f>SUMIFS('Ingreso - Egreso'!$H$3:$H$1048576,'Ingreso - Egreso'!$D$3:$D$1048576,"&gt;="&amp;Marzo!$K$9,'Ingreso - Egreso'!$D$3:$D$1048576,"&lt;="&amp;Marzo!$K$9,'Ingreso - Egreso'!$J$3:$J$1048576,Marzo!A76)</f>
        <v>0</v>
      </c>
      <c r="L76" s="69">
        <f>SUMIFS('Ingreso - Egreso'!$H$3:$H$1048576,'Ingreso - Egreso'!$D$3:$D$1048576,"&gt;="&amp;Marzo!$L$9,'Ingreso - Egreso'!$D$3:$D$1048576,"&lt;="&amp;Marzo!$L$9,'Ingreso - Egreso'!$J$3:$J$1048576,Marzo!A76)</f>
        <v>0</v>
      </c>
      <c r="M76" s="69">
        <f>SUMIFS('Ingreso - Egreso'!$H$3:$H$1048576,'Ingreso - Egreso'!$D$3:$D$1048576,"&gt;="&amp;Marzo!$M$9,'Ingreso - Egreso'!$D$3:$D$1048576,"&lt;="&amp;Marzo!$M$9,'Ingreso - Egreso'!$J$3:$J$1048576,Marzo!A76)</f>
        <v>0</v>
      </c>
      <c r="N76" s="69">
        <f>SUMIFS('Ingreso - Egreso'!$H$3:$H$1048576,'Ingreso - Egreso'!$D$3:$D$1048576,"&gt;="&amp;Marzo!$N$9,'Ingreso - Egreso'!$D$3:$D$1048576,"&lt;="&amp;Marzo!$N$9,'Ingreso - Egreso'!$J$3:$J$1048576,Marzo!A76)</f>
        <v>0</v>
      </c>
      <c r="O76" s="69">
        <f>SUMIFS('Ingreso - Egreso'!$H$3:$H$1048576,'Ingreso - Egreso'!$D$3:$D$1048576,"&gt;="&amp;Marzo!$O$9,'Ingreso - Egreso'!$D$3:$D$1048576,"&lt;="&amp;Marzo!$O$9,'Ingreso - Egreso'!$J$3:$J$1048576,Marzo!A76)</f>
        <v>0</v>
      </c>
      <c r="P76" s="69">
        <f>SUMIFS('Ingreso - Egreso'!$H$3:$H$1048576,'Ingreso - Egreso'!$D$3:$D$1048576,"&gt;="&amp;Marzo!$P$9,'Ingreso - Egreso'!$D$3:$D$1048576,"&lt;="&amp;Marzo!$P$9,'Ingreso - Egreso'!$J$3:$J$1048576,Marzo!A76)</f>
        <v>0</v>
      </c>
      <c r="Q76" s="69">
        <f>SUMIFS('Ingreso - Egreso'!$H$3:$H$1048576,'Ingreso - Egreso'!$D$3:$D$1048576,"&gt;="&amp;Marzo!$Q$9,'Ingreso - Egreso'!$D$3:$D$1048576,"&lt;="&amp;Marzo!$Q$9,'Ingreso - Egreso'!$J$3:$J$1048576,Marzo!A76)</f>
        <v>0</v>
      </c>
      <c r="R76" s="69">
        <f>SUMIFS('Ingreso - Egreso'!$H$3:$H$1048576,'Ingreso - Egreso'!$D$3:$D$1048576,"&gt;="&amp;Marzo!$R$9,'Ingreso - Egreso'!$D$3:$D$1048576,"&lt;="&amp;Marzo!$R$9,'Ingreso - Egreso'!$J$3:$J$1048576,Marzo!A76)</f>
        <v>0</v>
      </c>
      <c r="S76" s="69">
        <f>SUMIFS('Ingreso - Egreso'!$H$3:$H$1048576,'Ingreso - Egreso'!$D$3:$D$1048576,"&gt;="&amp;Marzo!$S$9,'Ingreso - Egreso'!$D$3:$D$1048576,"&lt;="&amp;Marzo!$S$9,'Ingreso - Egreso'!$J$3:$J$1048576,Marzo!A76)</f>
        <v>0</v>
      </c>
      <c r="T76" s="69">
        <f>SUMIFS('Ingreso - Egreso'!$H$3:$H$1048576,'Ingreso - Egreso'!$D$3:$D$1048576,"&gt;="&amp;Marzo!$T$9,'Ingreso - Egreso'!$D$3:$D$1048576,"&lt;="&amp;Marzo!$T$9,'Ingreso - Egreso'!$J$3:$J$1048576,Marzo!A76)</f>
        <v>0</v>
      </c>
      <c r="U76" s="69">
        <f>SUMIFS('Ingreso - Egreso'!$H$3:$H$1048576,'Ingreso - Egreso'!$D$3:$D$1048576,"&gt;="&amp;Marzo!$U$9,'Ingreso - Egreso'!$D$3:$D$1048576,"&lt;="&amp;Marzo!$U$9,'Ingreso - Egreso'!$J$3:$J$1048576,Marzo!A76)</f>
        <v>0</v>
      </c>
      <c r="V76" s="69">
        <f>SUMIFS('Ingreso - Egreso'!$H$3:$H$1048576,'Ingreso - Egreso'!$D$3:$D$1048576,"&gt;="&amp;Marzo!$V$9,'Ingreso - Egreso'!$D$3:$D$1048576,"&lt;="&amp;Marzo!$V$9,'Ingreso - Egreso'!$J$3:$J$1048576,Marzo!A76)</f>
        <v>0</v>
      </c>
      <c r="W76" s="69">
        <f>SUMIFS('Ingreso - Egreso'!$H$3:$H$1048576,'Ingreso - Egreso'!$D$3:$D$1048576,"&gt;="&amp;Marzo!$W$9,'Ingreso - Egreso'!$D$3:$D$1048576,"&lt;="&amp;Marzo!$W$9,'Ingreso - Egreso'!$J$3:$J$1048576,Marzo!A76)</f>
        <v>0</v>
      </c>
      <c r="X76" s="69">
        <f>SUMIFS('Ingreso - Egreso'!$H$3:$H$1048576,'Ingreso - Egreso'!$D$3:$D$1048576,"&gt;="&amp;Marzo!$X$9,'Ingreso - Egreso'!$D$3:$D$1048576,"&lt;="&amp;Marzo!$X$9,'Ingreso - Egreso'!$J$3:$J$1048576,Marzo!A76)</f>
        <v>0</v>
      </c>
      <c r="Y76" s="69">
        <f>SUMIFS('Ingreso - Egreso'!$H$3:$H$1048576,'Ingreso - Egreso'!$D$3:$D$1048576,"&gt;="&amp;Marzo!$Y$9,'Ingreso - Egreso'!$D$3:$D$1048576,"&lt;="&amp;Marzo!$Y$9,'Ingreso - Egreso'!$J$3:$J$1048576,Marzo!A76)</f>
        <v>0</v>
      </c>
      <c r="Z76" s="69">
        <f>SUMIFS('Ingreso - Egreso'!$H$3:$H$1048576,'Ingreso - Egreso'!$D$3:$D$1048576,"&gt;="&amp;Marzo!$Z$9,'Ingreso - Egreso'!$D$3:$D$1048576,"&lt;="&amp;Marzo!$Z$9,'Ingreso - Egreso'!$J$3:$J$1048576,Marzo!A76)</f>
        <v>0</v>
      </c>
      <c r="AA76" s="69">
        <f>SUMIFS('Ingreso - Egreso'!$H$3:$H$1048576,'Ingreso - Egreso'!$D$3:$D$1048576,"&gt;="&amp;Marzo!$AA$9,'Ingreso - Egreso'!$D$3:$D$1048576,"&lt;="&amp;Marzo!$AA$9,'Ingreso - Egreso'!$J$3:$J$1048576,Marzo!A76)</f>
        <v>0</v>
      </c>
      <c r="AB76" s="69">
        <f>SUMIFS('Ingreso - Egreso'!$H$3:$H$1048576,'Ingreso - Egreso'!$D$3:$D$1048576,"&gt;="&amp;Marzo!$AB$9,'Ingreso - Egreso'!$D$3:$D$1048576,"&lt;="&amp;Marzo!$AB$9,'Ingreso - Egreso'!$J$3:$J$1048576,Marzo!A76)</f>
        <v>0</v>
      </c>
      <c r="AC76" s="69">
        <f>SUMIFS('Ingreso - Egreso'!$H$3:$H$1048576,'Ingreso - Egreso'!$D$3:$D$1048576,"&gt;="&amp;Marzo!$AC$9,'Ingreso - Egreso'!$D$3:$D$1048576,"&lt;="&amp;Marzo!$AC$9,'Ingreso - Egreso'!$J$3:$J$1048576,Marzo!A76)</f>
        <v>0</v>
      </c>
      <c r="AD76" s="69">
        <f>SUMIFS('Ingreso - Egreso'!$H$3:$H$1048576,'Ingreso - Egreso'!$D$3:$D$1048576,"&gt;="&amp;Marzo!$Z$9,'Ingreso - Egreso'!$D$3:$D$1048576,"&lt;="&amp;Marzo!$Z$9,'Ingreso - Egreso'!$J$3:$J$1048576,Marzo!E76)</f>
        <v>0</v>
      </c>
      <c r="AE76" s="69">
        <f>SUMIFS('Ingreso - Egreso'!$H$3:$H$1048576,'Ingreso - Egreso'!$D$3:$D$1048576,"&gt;="&amp;Marzo!$AA$9,'Ingreso - Egreso'!$D$3:$D$1048576,"&lt;="&amp;Marzo!$AA$9,'Ingreso - Egreso'!$J$3:$J$1048576,Marzo!E76)</f>
        <v>0</v>
      </c>
      <c r="AF76" s="69">
        <f>SUMIFS('Ingreso - Egreso'!$H$3:$H$1048576,'Ingreso - Egreso'!$D$3:$D$1048576,"&gt;="&amp;Marzo!$AB$9,'Ingreso - Egreso'!$D$3:$D$1048576,"&lt;="&amp;Marzo!$AB$9,'Ingreso - Egreso'!$J$3:$J$1048576,Marzo!E76)</f>
        <v>0</v>
      </c>
      <c r="AG76" s="68">
        <f t="shared" si="20"/>
        <v>0</v>
      </c>
      <c r="AH76" s="61" t="e">
        <f>+AG76/$AG$73</f>
        <v>#DIV/0!</v>
      </c>
    </row>
    <row r="77" spans="1:34" s="28" customFormat="1" x14ac:dyDescent="0.25">
      <c r="A77" s="29" t="s">
        <v>1238</v>
      </c>
      <c r="B77" s="67">
        <f t="shared" ref="B77:AC77" si="27">SUM(B78:B80)</f>
        <v>0</v>
      </c>
      <c r="C77" s="67">
        <f t="shared" si="27"/>
        <v>0</v>
      </c>
      <c r="D77" s="67">
        <f t="shared" si="27"/>
        <v>0</v>
      </c>
      <c r="E77" s="67">
        <f t="shared" si="27"/>
        <v>0</v>
      </c>
      <c r="F77" s="67">
        <f t="shared" si="27"/>
        <v>0</v>
      </c>
      <c r="G77" s="67">
        <f t="shared" si="27"/>
        <v>0</v>
      </c>
      <c r="H77" s="67">
        <f t="shared" si="27"/>
        <v>0</v>
      </c>
      <c r="I77" s="67">
        <f t="shared" si="27"/>
        <v>0</v>
      </c>
      <c r="J77" s="67">
        <f t="shared" si="27"/>
        <v>0</v>
      </c>
      <c r="K77" s="67">
        <f t="shared" si="27"/>
        <v>0</v>
      </c>
      <c r="L77" s="67">
        <f t="shared" si="27"/>
        <v>0</v>
      </c>
      <c r="M77" s="67">
        <f t="shared" si="27"/>
        <v>0</v>
      </c>
      <c r="N77" s="67">
        <f t="shared" si="27"/>
        <v>0</v>
      </c>
      <c r="O77" s="67">
        <f t="shared" si="27"/>
        <v>0</v>
      </c>
      <c r="P77" s="67">
        <f t="shared" si="27"/>
        <v>0</v>
      </c>
      <c r="Q77" s="67">
        <f t="shared" si="27"/>
        <v>0</v>
      </c>
      <c r="R77" s="67">
        <f t="shared" si="27"/>
        <v>0</v>
      </c>
      <c r="S77" s="67">
        <f t="shared" si="27"/>
        <v>0</v>
      </c>
      <c r="T77" s="67">
        <f t="shared" si="27"/>
        <v>0</v>
      </c>
      <c r="U77" s="67">
        <f t="shared" si="27"/>
        <v>0</v>
      </c>
      <c r="V77" s="67">
        <f t="shared" si="27"/>
        <v>0</v>
      </c>
      <c r="W77" s="67">
        <f t="shared" si="27"/>
        <v>0</v>
      </c>
      <c r="X77" s="67">
        <f t="shared" si="27"/>
        <v>0</v>
      </c>
      <c r="Y77" s="67">
        <f t="shared" si="27"/>
        <v>0</v>
      </c>
      <c r="Z77" s="67">
        <f t="shared" si="27"/>
        <v>0</v>
      </c>
      <c r="AA77" s="67">
        <f t="shared" si="27"/>
        <v>0</v>
      </c>
      <c r="AB77" s="67">
        <f t="shared" si="27"/>
        <v>0</v>
      </c>
      <c r="AC77" s="67">
        <f t="shared" si="27"/>
        <v>0</v>
      </c>
      <c r="AD77" s="67">
        <f t="shared" ref="AD77:AF77" si="28">SUM(AD78:AD80)</f>
        <v>0</v>
      </c>
      <c r="AE77" s="67">
        <f t="shared" si="28"/>
        <v>0</v>
      </c>
      <c r="AF77" s="67">
        <f t="shared" si="28"/>
        <v>0</v>
      </c>
      <c r="AG77" s="204">
        <f t="shared" si="20"/>
        <v>0</v>
      </c>
      <c r="AH77" s="60">
        <f>+AG77/$AG$124</f>
        <v>0</v>
      </c>
    </row>
    <row r="78" spans="1:34" s="16" customFormat="1" outlineLevel="1" x14ac:dyDescent="0.25">
      <c r="A78" s="26" t="s">
        <v>1239</v>
      </c>
      <c r="B78" s="69">
        <f>SUMIFS('Ingreso - Egreso'!$H$3:$H$1048576,'Ingreso - Egreso'!$D$3:$D$1048576,"&gt;="&amp;Marzo!$B$9,'Ingreso - Egreso'!$D$3:$D$1048576,"&lt;="&amp;Marzo!$B$9,'Ingreso - Egreso'!$J$3:$J$1048576,Marzo!A78)</f>
        <v>0</v>
      </c>
      <c r="C78" s="69">
        <f>SUMIFS('Ingreso - Egreso'!$H$3:$H$1048576,'Ingreso - Egreso'!$D$3:$D$1048576,"&gt;="&amp;Marzo!$C$9,'Ingreso - Egreso'!$D$3:$D$1048576,"&lt;="&amp;Marzo!$C$9,'Ingreso - Egreso'!$J$3:$J$1048576,Marzo!A78)</f>
        <v>0</v>
      </c>
      <c r="D78" s="69">
        <f>SUMIFS('Ingreso - Egreso'!$H$3:$H$1048576,'Ingreso - Egreso'!$D$3:$D$1048576,"&gt;="&amp;Marzo!$D$9,'Ingreso - Egreso'!$D$3:$D$1048576,"&lt;="&amp;Marzo!$D$9,'Ingreso - Egreso'!$J$3:$J$1048576,Marzo!A78)</f>
        <v>0</v>
      </c>
      <c r="E78" s="69">
        <f>SUMIFS('Ingreso - Egreso'!$H$3:$H$1048576,'Ingreso - Egreso'!$D$3:$D$1048576,"&gt;="&amp;Marzo!$E$9,'Ingreso - Egreso'!$D$3:$D$1048576,"&lt;="&amp;Marzo!$E$9,'Ingreso - Egreso'!$J$3:$J$1048576,Marzo!A78)</f>
        <v>0</v>
      </c>
      <c r="F78" s="69">
        <f>SUMIFS('Ingreso - Egreso'!$H$3:$H$1048576,'Ingreso - Egreso'!$D$3:$D$1048576,"&gt;="&amp;Marzo!$F$9,'Ingreso - Egreso'!$D$3:$D$1048576,"&lt;="&amp;Marzo!$F$9,'Ingreso - Egreso'!$J$3:$J$1048576,Marzo!A78)</f>
        <v>0</v>
      </c>
      <c r="G78" s="69">
        <f>SUMIFS('Ingreso - Egreso'!$H$3:$H$1048576,'Ingreso - Egreso'!$D$3:$D$1048576,"&gt;="&amp;Marzo!$G$9,'Ingreso - Egreso'!$D$3:$D$1048576,"&lt;="&amp;Marzo!$G$9,'Ingreso - Egreso'!$J$3:$J$1048576,Marzo!A78)</f>
        <v>0</v>
      </c>
      <c r="H78" s="69">
        <f>SUMIFS('Ingreso - Egreso'!$H$3:$H$1048576,'Ingreso - Egreso'!$D$3:$D$1048576,"&gt;="&amp;Marzo!$H$9,'Ingreso - Egreso'!$D$3:$D$1048576,"&lt;="&amp;Marzo!$H$9,'Ingreso - Egreso'!$J$3:$J$1048576,Marzo!A78)</f>
        <v>0</v>
      </c>
      <c r="I78" s="69">
        <f>SUMIFS('Ingreso - Egreso'!$H$3:$H$1048576,'Ingreso - Egreso'!$D$3:$D$1048576,"&gt;="&amp;Marzo!$I$9,'Ingreso - Egreso'!$D$3:$D$1048576,"&lt;="&amp;Marzo!$I$9,'Ingreso - Egreso'!$J$3:$J$1048576,Marzo!A78)</f>
        <v>0</v>
      </c>
      <c r="J78" s="69">
        <f>SUMIFS('Ingreso - Egreso'!$H$3:$H$1048576,'Ingreso - Egreso'!$D$3:$D$1048576,"&gt;="&amp;Marzo!$J$9,'Ingreso - Egreso'!$D$3:$D$1048576,"&lt;="&amp;Marzo!$J$9,'Ingreso - Egreso'!$J$3:$J$1048576,Marzo!A78)</f>
        <v>0</v>
      </c>
      <c r="K78" s="69">
        <f>SUMIFS('Ingreso - Egreso'!$H$3:$H$1048576,'Ingreso - Egreso'!$D$3:$D$1048576,"&gt;="&amp;Marzo!$K$9,'Ingreso - Egreso'!$D$3:$D$1048576,"&lt;="&amp;Marzo!$K$9,'Ingreso - Egreso'!$J$3:$J$1048576,Marzo!A78)</f>
        <v>0</v>
      </c>
      <c r="L78" s="69">
        <f>SUMIFS('Ingreso - Egreso'!$H$3:$H$1048576,'Ingreso - Egreso'!$D$3:$D$1048576,"&gt;="&amp;Marzo!$L$9,'Ingreso - Egreso'!$D$3:$D$1048576,"&lt;="&amp;Marzo!$L$9,'Ingreso - Egreso'!$J$3:$J$1048576,Marzo!A78)</f>
        <v>0</v>
      </c>
      <c r="M78" s="69">
        <f>SUMIFS('Ingreso - Egreso'!$H$3:$H$1048576,'Ingreso - Egreso'!$D$3:$D$1048576,"&gt;="&amp;Marzo!$M$9,'Ingreso - Egreso'!$D$3:$D$1048576,"&lt;="&amp;Marzo!$M$9,'Ingreso - Egreso'!$J$3:$J$1048576,Marzo!A78)</f>
        <v>0</v>
      </c>
      <c r="N78" s="69">
        <f>SUMIFS('Ingreso - Egreso'!$H$3:$H$1048576,'Ingreso - Egreso'!$D$3:$D$1048576,"&gt;="&amp;Marzo!$N$9,'Ingreso - Egreso'!$D$3:$D$1048576,"&lt;="&amp;Marzo!$N$9,'Ingreso - Egreso'!$J$3:$J$1048576,Marzo!A78)</f>
        <v>0</v>
      </c>
      <c r="O78" s="69">
        <f>SUMIFS('Ingreso - Egreso'!$H$3:$H$1048576,'Ingreso - Egreso'!$D$3:$D$1048576,"&gt;="&amp;Marzo!$O$9,'Ingreso - Egreso'!$D$3:$D$1048576,"&lt;="&amp;Marzo!$O$9,'Ingreso - Egreso'!$J$3:$J$1048576,Marzo!A78)</f>
        <v>0</v>
      </c>
      <c r="P78" s="69">
        <f>SUMIFS('Ingreso - Egreso'!$H$3:$H$1048576,'Ingreso - Egreso'!$D$3:$D$1048576,"&gt;="&amp;Marzo!$P$9,'Ingreso - Egreso'!$D$3:$D$1048576,"&lt;="&amp;Marzo!$P$9,'Ingreso - Egreso'!$J$3:$J$1048576,Marzo!A78)</f>
        <v>0</v>
      </c>
      <c r="Q78" s="69">
        <f>SUMIFS('Ingreso - Egreso'!$H$3:$H$1048576,'Ingreso - Egreso'!$D$3:$D$1048576,"&gt;="&amp;Marzo!$Q$9,'Ingreso - Egreso'!$D$3:$D$1048576,"&lt;="&amp;Marzo!$Q$9,'Ingreso - Egreso'!$J$3:$J$1048576,Marzo!A78)</f>
        <v>0</v>
      </c>
      <c r="R78" s="69">
        <f>SUMIFS('Ingreso - Egreso'!$H$3:$H$1048576,'Ingreso - Egreso'!$D$3:$D$1048576,"&gt;="&amp;Marzo!$R$9,'Ingreso - Egreso'!$D$3:$D$1048576,"&lt;="&amp;Marzo!$R$9,'Ingreso - Egreso'!$J$3:$J$1048576,Marzo!A78)</f>
        <v>0</v>
      </c>
      <c r="S78" s="69">
        <f>SUMIFS('Ingreso - Egreso'!$H$3:$H$1048576,'Ingreso - Egreso'!$D$3:$D$1048576,"&gt;="&amp;Marzo!$S$9,'Ingreso - Egreso'!$D$3:$D$1048576,"&lt;="&amp;Marzo!$S$9,'Ingreso - Egreso'!$J$3:$J$1048576,Marzo!A78)</f>
        <v>0</v>
      </c>
      <c r="T78" s="69">
        <f>SUMIFS('Ingreso - Egreso'!$H$3:$H$1048576,'Ingreso - Egreso'!$D$3:$D$1048576,"&gt;="&amp;Marzo!$T$9,'Ingreso - Egreso'!$D$3:$D$1048576,"&lt;="&amp;Marzo!$T$9,'Ingreso - Egreso'!$J$3:$J$1048576,Marzo!A78)</f>
        <v>0</v>
      </c>
      <c r="U78" s="69">
        <f>SUMIFS('Ingreso - Egreso'!$H$3:$H$1048576,'Ingreso - Egreso'!$D$3:$D$1048576,"&gt;="&amp;Marzo!$U$9,'Ingreso - Egreso'!$D$3:$D$1048576,"&lt;="&amp;Marzo!$U$9,'Ingreso - Egreso'!$J$3:$J$1048576,Marzo!A78)</f>
        <v>0</v>
      </c>
      <c r="V78" s="69">
        <f>SUMIFS('Ingreso - Egreso'!$H$3:$H$1048576,'Ingreso - Egreso'!$D$3:$D$1048576,"&gt;="&amp;Marzo!$V$9,'Ingreso - Egreso'!$D$3:$D$1048576,"&lt;="&amp;Marzo!$V$9,'Ingreso - Egreso'!$J$3:$J$1048576,Marzo!A78)</f>
        <v>0</v>
      </c>
      <c r="W78" s="69">
        <f>SUMIFS('Ingreso - Egreso'!$H$3:$H$1048576,'Ingreso - Egreso'!$D$3:$D$1048576,"&gt;="&amp;Marzo!$W$9,'Ingreso - Egreso'!$D$3:$D$1048576,"&lt;="&amp;Marzo!$W$9,'Ingreso - Egreso'!$J$3:$J$1048576,Marzo!A78)</f>
        <v>0</v>
      </c>
      <c r="X78" s="69">
        <f>SUMIFS('Ingreso - Egreso'!$H$3:$H$1048576,'Ingreso - Egreso'!$D$3:$D$1048576,"&gt;="&amp;Marzo!$X$9,'Ingreso - Egreso'!$D$3:$D$1048576,"&lt;="&amp;Marzo!$X$9,'Ingreso - Egreso'!$J$3:$J$1048576,Marzo!A78)</f>
        <v>0</v>
      </c>
      <c r="Y78" s="69">
        <f>SUMIFS('Ingreso - Egreso'!$H$3:$H$1048576,'Ingreso - Egreso'!$D$3:$D$1048576,"&gt;="&amp;Marzo!$Y$9,'Ingreso - Egreso'!$D$3:$D$1048576,"&lt;="&amp;Marzo!$Y$9,'Ingreso - Egreso'!$J$3:$J$1048576,Marzo!A78)</f>
        <v>0</v>
      </c>
      <c r="Z78" s="69">
        <f>SUMIFS('Ingreso - Egreso'!$H$3:$H$1048576,'Ingreso - Egreso'!$D$3:$D$1048576,"&gt;="&amp;Marzo!$Z$9,'Ingreso - Egreso'!$D$3:$D$1048576,"&lt;="&amp;Marzo!$Z$9,'Ingreso - Egreso'!$J$3:$J$1048576,Marzo!A78)</f>
        <v>0</v>
      </c>
      <c r="AA78" s="69">
        <f>SUMIFS('Ingreso - Egreso'!$H$3:$H$1048576,'Ingreso - Egreso'!$D$3:$D$1048576,"&gt;="&amp;Marzo!$AA$9,'Ingreso - Egreso'!$D$3:$D$1048576,"&lt;="&amp;Marzo!$AA$9,'Ingreso - Egreso'!$J$3:$J$1048576,Marzo!A78)</f>
        <v>0</v>
      </c>
      <c r="AB78" s="69">
        <f>SUMIFS('Ingreso - Egreso'!$H$3:$H$1048576,'Ingreso - Egreso'!$D$3:$D$1048576,"&gt;="&amp;Marzo!$AB$9,'Ingreso - Egreso'!$D$3:$D$1048576,"&lt;="&amp;Marzo!$AB$9,'Ingreso - Egreso'!$J$3:$J$1048576,Marzo!A78)</f>
        <v>0</v>
      </c>
      <c r="AC78" s="69">
        <f>SUMIFS('Ingreso - Egreso'!$H$3:$H$1048576,'Ingreso - Egreso'!$D$3:$D$1048576,"&gt;="&amp;Marzo!$AC$9,'Ingreso - Egreso'!$D$3:$D$1048576,"&lt;="&amp;Marzo!$AC$9,'Ingreso - Egreso'!$J$3:$J$1048576,Marzo!A78)</f>
        <v>0</v>
      </c>
      <c r="AD78" s="69">
        <f>SUMIFS('Ingreso - Egreso'!$H$3:$H$1048576,'Ingreso - Egreso'!$D$3:$D$1048576,"&gt;="&amp;Marzo!$Z$9,'Ingreso - Egreso'!$D$3:$D$1048576,"&lt;="&amp;Marzo!$Z$9,'Ingreso - Egreso'!$J$3:$J$1048576,Marzo!E78)</f>
        <v>0</v>
      </c>
      <c r="AE78" s="69">
        <f>SUMIFS('Ingreso - Egreso'!$H$3:$H$1048576,'Ingreso - Egreso'!$D$3:$D$1048576,"&gt;="&amp;Marzo!$AA$9,'Ingreso - Egreso'!$D$3:$D$1048576,"&lt;="&amp;Marzo!$AA$9,'Ingreso - Egreso'!$J$3:$J$1048576,Marzo!E78)</f>
        <v>0</v>
      </c>
      <c r="AF78" s="69">
        <f>SUMIFS('Ingreso - Egreso'!$H$3:$H$1048576,'Ingreso - Egreso'!$D$3:$D$1048576,"&gt;="&amp;Marzo!$AB$9,'Ingreso - Egreso'!$D$3:$D$1048576,"&lt;="&amp;Marzo!$AB$9,'Ingreso - Egreso'!$J$3:$J$1048576,Marzo!E78)</f>
        <v>0</v>
      </c>
      <c r="AG78" s="68">
        <f t="shared" si="20"/>
        <v>0</v>
      </c>
      <c r="AH78" s="61" t="e">
        <f>+AG78/$AG$73</f>
        <v>#DIV/0!</v>
      </c>
    </row>
    <row r="79" spans="1:34" s="16" customFormat="1" outlineLevel="1" x14ac:dyDescent="0.25">
      <c r="A79" s="26" t="s">
        <v>1240</v>
      </c>
      <c r="B79" s="69">
        <f>SUMIFS('Ingreso - Egreso'!$H$3:$H$1048576,'Ingreso - Egreso'!$D$3:$D$1048576,"&gt;="&amp;Marzo!$B$9,'Ingreso - Egreso'!$D$3:$D$1048576,"&lt;="&amp;Marzo!$B$9,'Ingreso - Egreso'!$J$3:$J$1048576,Marzo!A79)</f>
        <v>0</v>
      </c>
      <c r="C79" s="69">
        <f>SUMIFS('Ingreso - Egreso'!$H$3:$H$1048576,'Ingreso - Egreso'!$D$3:$D$1048576,"&gt;="&amp;Marzo!$C$9,'Ingreso - Egreso'!$D$3:$D$1048576,"&lt;="&amp;Marzo!$C$9,'Ingreso - Egreso'!$J$3:$J$1048576,Marzo!A79)</f>
        <v>0</v>
      </c>
      <c r="D79" s="69">
        <f>SUMIFS('Ingreso - Egreso'!$H$3:$H$1048576,'Ingreso - Egreso'!$D$3:$D$1048576,"&gt;="&amp;Marzo!$D$9,'Ingreso - Egreso'!$D$3:$D$1048576,"&lt;="&amp;Marzo!$D$9,'Ingreso - Egreso'!$J$3:$J$1048576,Marzo!A79)</f>
        <v>0</v>
      </c>
      <c r="E79" s="69">
        <f>SUMIFS('Ingreso - Egreso'!$H$3:$H$1048576,'Ingreso - Egreso'!$D$3:$D$1048576,"&gt;="&amp;Marzo!$E$9,'Ingreso - Egreso'!$D$3:$D$1048576,"&lt;="&amp;Marzo!$E$9,'Ingreso - Egreso'!$J$3:$J$1048576,Marzo!A79)</f>
        <v>0</v>
      </c>
      <c r="F79" s="69">
        <f>SUMIFS('Ingreso - Egreso'!$H$3:$H$1048576,'Ingreso - Egreso'!$D$3:$D$1048576,"&gt;="&amp;Marzo!$F$9,'Ingreso - Egreso'!$D$3:$D$1048576,"&lt;="&amp;Marzo!$F$9,'Ingreso - Egreso'!$J$3:$J$1048576,Marzo!A79)</f>
        <v>0</v>
      </c>
      <c r="G79" s="69">
        <f>SUMIFS('Ingreso - Egreso'!$H$3:$H$1048576,'Ingreso - Egreso'!$D$3:$D$1048576,"&gt;="&amp;Marzo!$G$9,'Ingreso - Egreso'!$D$3:$D$1048576,"&lt;="&amp;Marzo!$G$9,'Ingreso - Egreso'!$J$3:$J$1048576,Marzo!A79)</f>
        <v>0</v>
      </c>
      <c r="H79" s="69">
        <f>SUMIFS('Ingreso - Egreso'!$H$3:$H$1048576,'Ingreso - Egreso'!$D$3:$D$1048576,"&gt;="&amp;Marzo!$H$9,'Ingreso - Egreso'!$D$3:$D$1048576,"&lt;="&amp;Marzo!$H$9,'Ingreso - Egreso'!$J$3:$J$1048576,Marzo!A79)</f>
        <v>0</v>
      </c>
      <c r="I79" s="69">
        <f>SUMIFS('Ingreso - Egreso'!$H$3:$H$1048576,'Ingreso - Egreso'!$D$3:$D$1048576,"&gt;="&amp;Marzo!$I$9,'Ingreso - Egreso'!$D$3:$D$1048576,"&lt;="&amp;Marzo!$I$9,'Ingreso - Egreso'!$J$3:$J$1048576,Marzo!A79)</f>
        <v>0</v>
      </c>
      <c r="J79" s="69">
        <f>SUMIFS('Ingreso - Egreso'!$H$3:$H$1048576,'Ingreso - Egreso'!$D$3:$D$1048576,"&gt;="&amp;Marzo!$J$9,'Ingreso - Egreso'!$D$3:$D$1048576,"&lt;="&amp;Marzo!$J$9,'Ingreso - Egreso'!$J$3:$J$1048576,Marzo!A79)</f>
        <v>0</v>
      </c>
      <c r="K79" s="69">
        <f>SUMIFS('Ingreso - Egreso'!$H$3:$H$1048576,'Ingreso - Egreso'!$D$3:$D$1048576,"&gt;="&amp;Marzo!$K$9,'Ingreso - Egreso'!$D$3:$D$1048576,"&lt;="&amp;Marzo!$K$9,'Ingreso - Egreso'!$J$3:$J$1048576,Marzo!A79)</f>
        <v>0</v>
      </c>
      <c r="L79" s="69">
        <f>SUMIFS('Ingreso - Egreso'!$H$3:$H$1048576,'Ingreso - Egreso'!$D$3:$D$1048576,"&gt;="&amp;Marzo!$L$9,'Ingreso - Egreso'!$D$3:$D$1048576,"&lt;="&amp;Marzo!$L$9,'Ingreso - Egreso'!$J$3:$J$1048576,Marzo!A79)</f>
        <v>0</v>
      </c>
      <c r="M79" s="69">
        <f>SUMIFS('Ingreso - Egreso'!$H$3:$H$1048576,'Ingreso - Egreso'!$D$3:$D$1048576,"&gt;="&amp;Marzo!$M$9,'Ingreso - Egreso'!$D$3:$D$1048576,"&lt;="&amp;Marzo!$M$9,'Ingreso - Egreso'!$J$3:$J$1048576,Marzo!A79)</f>
        <v>0</v>
      </c>
      <c r="N79" s="69">
        <f>SUMIFS('Ingreso - Egreso'!$H$3:$H$1048576,'Ingreso - Egreso'!$D$3:$D$1048576,"&gt;="&amp;Marzo!$N$9,'Ingreso - Egreso'!$D$3:$D$1048576,"&lt;="&amp;Marzo!$N$9,'Ingreso - Egreso'!$J$3:$J$1048576,Marzo!A79)</f>
        <v>0</v>
      </c>
      <c r="O79" s="69">
        <f>SUMIFS('Ingreso - Egreso'!$H$3:$H$1048576,'Ingreso - Egreso'!$D$3:$D$1048576,"&gt;="&amp;Marzo!$O$9,'Ingreso - Egreso'!$D$3:$D$1048576,"&lt;="&amp;Marzo!$O$9,'Ingreso - Egreso'!$J$3:$J$1048576,Marzo!A79)</f>
        <v>0</v>
      </c>
      <c r="P79" s="69">
        <f>SUMIFS('Ingreso - Egreso'!$H$3:$H$1048576,'Ingreso - Egreso'!$D$3:$D$1048576,"&gt;="&amp;Marzo!$P$9,'Ingreso - Egreso'!$D$3:$D$1048576,"&lt;="&amp;Marzo!$P$9,'Ingreso - Egreso'!$J$3:$J$1048576,Marzo!A79)</f>
        <v>0</v>
      </c>
      <c r="Q79" s="69">
        <f>SUMIFS('Ingreso - Egreso'!$H$3:$H$1048576,'Ingreso - Egreso'!$D$3:$D$1048576,"&gt;="&amp;Marzo!$Q$9,'Ingreso - Egreso'!$D$3:$D$1048576,"&lt;="&amp;Marzo!$Q$9,'Ingreso - Egreso'!$J$3:$J$1048576,Marzo!A79)</f>
        <v>0</v>
      </c>
      <c r="R79" s="69">
        <f>SUMIFS('Ingreso - Egreso'!$H$3:$H$1048576,'Ingreso - Egreso'!$D$3:$D$1048576,"&gt;="&amp;Marzo!$R$9,'Ingreso - Egreso'!$D$3:$D$1048576,"&lt;="&amp;Marzo!$R$9,'Ingreso - Egreso'!$J$3:$J$1048576,Marzo!A79)</f>
        <v>0</v>
      </c>
      <c r="S79" s="69">
        <f>SUMIFS('Ingreso - Egreso'!$H$3:$H$1048576,'Ingreso - Egreso'!$D$3:$D$1048576,"&gt;="&amp;Marzo!$S$9,'Ingreso - Egreso'!$D$3:$D$1048576,"&lt;="&amp;Marzo!$S$9,'Ingreso - Egreso'!$J$3:$J$1048576,Marzo!A79)</f>
        <v>0</v>
      </c>
      <c r="T79" s="69">
        <f>SUMIFS('Ingreso - Egreso'!$H$3:$H$1048576,'Ingreso - Egreso'!$D$3:$D$1048576,"&gt;="&amp;Marzo!$T$9,'Ingreso - Egreso'!$D$3:$D$1048576,"&lt;="&amp;Marzo!$T$9,'Ingreso - Egreso'!$J$3:$J$1048576,Marzo!A79)</f>
        <v>0</v>
      </c>
      <c r="U79" s="69">
        <f>SUMIFS('Ingreso - Egreso'!$H$3:$H$1048576,'Ingreso - Egreso'!$D$3:$D$1048576,"&gt;="&amp;Marzo!$U$9,'Ingreso - Egreso'!$D$3:$D$1048576,"&lt;="&amp;Marzo!$U$9,'Ingreso - Egreso'!$J$3:$J$1048576,Marzo!A79)</f>
        <v>0</v>
      </c>
      <c r="V79" s="69">
        <f>SUMIFS('Ingreso - Egreso'!$H$3:$H$1048576,'Ingreso - Egreso'!$D$3:$D$1048576,"&gt;="&amp;Marzo!$V$9,'Ingreso - Egreso'!$D$3:$D$1048576,"&lt;="&amp;Marzo!$V$9,'Ingreso - Egreso'!$J$3:$J$1048576,Marzo!A79)</f>
        <v>0</v>
      </c>
      <c r="W79" s="69">
        <f>SUMIFS('Ingreso - Egreso'!$H$3:$H$1048576,'Ingreso - Egreso'!$D$3:$D$1048576,"&gt;="&amp;Marzo!$W$9,'Ingreso - Egreso'!$D$3:$D$1048576,"&lt;="&amp;Marzo!$W$9,'Ingreso - Egreso'!$J$3:$J$1048576,Marzo!A79)</f>
        <v>0</v>
      </c>
      <c r="X79" s="69">
        <f>SUMIFS('Ingreso - Egreso'!$H$3:$H$1048576,'Ingreso - Egreso'!$D$3:$D$1048576,"&gt;="&amp;Marzo!$X$9,'Ingreso - Egreso'!$D$3:$D$1048576,"&lt;="&amp;Marzo!$X$9,'Ingreso - Egreso'!$J$3:$J$1048576,Marzo!A79)</f>
        <v>0</v>
      </c>
      <c r="Y79" s="69">
        <f>SUMIFS('Ingreso - Egreso'!$H$3:$H$1048576,'Ingreso - Egreso'!$D$3:$D$1048576,"&gt;="&amp;Marzo!$Y$9,'Ingreso - Egreso'!$D$3:$D$1048576,"&lt;="&amp;Marzo!$Y$9,'Ingreso - Egreso'!$J$3:$J$1048576,Marzo!A79)</f>
        <v>0</v>
      </c>
      <c r="Z79" s="69">
        <f>SUMIFS('Ingreso - Egreso'!$H$3:$H$1048576,'Ingreso - Egreso'!$D$3:$D$1048576,"&gt;="&amp;Marzo!$Z$9,'Ingreso - Egreso'!$D$3:$D$1048576,"&lt;="&amp;Marzo!$Z$9,'Ingreso - Egreso'!$J$3:$J$1048576,Marzo!A79)</f>
        <v>0</v>
      </c>
      <c r="AA79" s="69">
        <f>SUMIFS('Ingreso - Egreso'!$H$3:$H$1048576,'Ingreso - Egreso'!$D$3:$D$1048576,"&gt;="&amp;Marzo!$AA$9,'Ingreso - Egreso'!$D$3:$D$1048576,"&lt;="&amp;Marzo!$AA$9,'Ingreso - Egreso'!$J$3:$J$1048576,Marzo!A79)</f>
        <v>0</v>
      </c>
      <c r="AB79" s="69">
        <f>SUMIFS('Ingreso - Egreso'!$H$3:$H$1048576,'Ingreso - Egreso'!$D$3:$D$1048576,"&gt;="&amp;Marzo!$AB$9,'Ingreso - Egreso'!$D$3:$D$1048576,"&lt;="&amp;Marzo!$AB$9,'Ingreso - Egreso'!$J$3:$J$1048576,Marzo!A79)</f>
        <v>0</v>
      </c>
      <c r="AC79" s="69">
        <f>SUMIFS('Ingreso - Egreso'!$H$3:$H$1048576,'Ingreso - Egreso'!$D$3:$D$1048576,"&gt;="&amp;Marzo!$AC$9,'Ingreso - Egreso'!$D$3:$D$1048576,"&lt;="&amp;Marzo!$AC$9,'Ingreso - Egreso'!$J$3:$J$1048576,Marzo!A79)</f>
        <v>0</v>
      </c>
      <c r="AD79" s="69">
        <f>SUMIFS('Ingreso - Egreso'!$H$3:$H$1048576,'Ingreso - Egreso'!$D$3:$D$1048576,"&gt;="&amp;Marzo!$Z$9,'Ingreso - Egreso'!$D$3:$D$1048576,"&lt;="&amp;Marzo!$Z$9,'Ingreso - Egreso'!$J$3:$J$1048576,Marzo!E79)</f>
        <v>0</v>
      </c>
      <c r="AE79" s="69">
        <f>SUMIFS('Ingreso - Egreso'!$H$3:$H$1048576,'Ingreso - Egreso'!$D$3:$D$1048576,"&gt;="&amp;Marzo!$AA$9,'Ingreso - Egreso'!$D$3:$D$1048576,"&lt;="&amp;Marzo!$AA$9,'Ingreso - Egreso'!$J$3:$J$1048576,Marzo!E79)</f>
        <v>0</v>
      </c>
      <c r="AF79" s="69">
        <f>SUMIFS('Ingreso - Egreso'!$H$3:$H$1048576,'Ingreso - Egreso'!$D$3:$D$1048576,"&gt;="&amp;Marzo!$AB$9,'Ingreso - Egreso'!$D$3:$D$1048576,"&lt;="&amp;Marzo!$AB$9,'Ingreso - Egreso'!$J$3:$J$1048576,Marzo!E79)</f>
        <v>0</v>
      </c>
      <c r="AG79" s="68">
        <f t="shared" si="20"/>
        <v>0</v>
      </c>
      <c r="AH79" s="61" t="e">
        <f>+AG79/$AG$73</f>
        <v>#DIV/0!</v>
      </c>
    </row>
    <row r="80" spans="1:34" s="16" customFormat="1" outlineLevel="1" x14ac:dyDescent="0.25">
      <c r="A80" s="26" t="s">
        <v>1241</v>
      </c>
      <c r="B80" s="69">
        <f>SUMIFS('Ingreso - Egreso'!$H$3:$H$1048576,'Ingreso - Egreso'!$D$3:$D$1048576,"&gt;="&amp;Marzo!$B$9,'Ingreso - Egreso'!$D$3:$D$1048576,"&lt;="&amp;Marzo!$B$9,'Ingreso - Egreso'!$J$3:$J$1048576,Marzo!A80)</f>
        <v>0</v>
      </c>
      <c r="C80" s="69">
        <f>SUMIFS('Ingreso - Egreso'!$H$3:$H$1048576,'Ingreso - Egreso'!$D$3:$D$1048576,"&gt;="&amp;Marzo!$C$9,'Ingreso - Egreso'!$D$3:$D$1048576,"&lt;="&amp;Marzo!$C$9,'Ingreso - Egreso'!$J$3:$J$1048576,Marzo!A80)</f>
        <v>0</v>
      </c>
      <c r="D80" s="69">
        <f>SUMIFS('Ingreso - Egreso'!$H$3:$H$1048576,'Ingreso - Egreso'!$D$3:$D$1048576,"&gt;="&amp;Marzo!$D$9,'Ingreso - Egreso'!$D$3:$D$1048576,"&lt;="&amp;Marzo!$D$9,'Ingreso - Egreso'!$J$3:$J$1048576,Marzo!A80)</f>
        <v>0</v>
      </c>
      <c r="E80" s="69">
        <f>SUMIFS('Ingreso - Egreso'!$H$3:$H$1048576,'Ingreso - Egreso'!$D$3:$D$1048576,"&gt;="&amp;Marzo!$E$9,'Ingreso - Egreso'!$D$3:$D$1048576,"&lt;="&amp;Marzo!$E$9,'Ingreso - Egreso'!$J$3:$J$1048576,Marzo!A80)</f>
        <v>0</v>
      </c>
      <c r="F80" s="69">
        <f>SUMIFS('Ingreso - Egreso'!$H$3:$H$1048576,'Ingreso - Egreso'!$D$3:$D$1048576,"&gt;="&amp;Marzo!$F$9,'Ingreso - Egreso'!$D$3:$D$1048576,"&lt;="&amp;Marzo!$F$9,'Ingreso - Egreso'!$J$3:$J$1048576,Marzo!A80)</f>
        <v>0</v>
      </c>
      <c r="G80" s="69">
        <f>SUMIFS('Ingreso - Egreso'!$H$3:$H$1048576,'Ingreso - Egreso'!$D$3:$D$1048576,"&gt;="&amp;Marzo!$G$9,'Ingreso - Egreso'!$D$3:$D$1048576,"&lt;="&amp;Marzo!$G$9,'Ingreso - Egreso'!$J$3:$J$1048576,Marzo!A80)</f>
        <v>0</v>
      </c>
      <c r="H80" s="69">
        <f>SUMIFS('Ingreso - Egreso'!$H$3:$H$1048576,'Ingreso - Egreso'!$D$3:$D$1048576,"&gt;="&amp;Marzo!$H$9,'Ingreso - Egreso'!$D$3:$D$1048576,"&lt;="&amp;Marzo!$H$9,'Ingreso - Egreso'!$J$3:$J$1048576,Marzo!A80)</f>
        <v>0</v>
      </c>
      <c r="I80" s="69">
        <f>SUMIFS('Ingreso - Egreso'!$H$3:$H$1048576,'Ingreso - Egreso'!$D$3:$D$1048576,"&gt;="&amp;Marzo!$I$9,'Ingreso - Egreso'!$D$3:$D$1048576,"&lt;="&amp;Marzo!$I$9,'Ingreso - Egreso'!$J$3:$J$1048576,Marzo!A80)</f>
        <v>0</v>
      </c>
      <c r="J80" s="69">
        <f>SUMIFS('Ingreso - Egreso'!$H$3:$H$1048576,'Ingreso - Egreso'!$D$3:$D$1048576,"&gt;="&amp;Marzo!$J$9,'Ingreso - Egreso'!$D$3:$D$1048576,"&lt;="&amp;Marzo!$J$9,'Ingreso - Egreso'!$J$3:$J$1048576,Marzo!A80)</f>
        <v>0</v>
      </c>
      <c r="K80" s="69">
        <f>SUMIFS('Ingreso - Egreso'!$H$3:$H$1048576,'Ingreso - Egreso'!$D$3:$D$1048576,"&gt;="&amp;Marzo!$K$9,'Ingreso - Egreso'!$D$3:$D$1048576,"&lt;="&amp;Marzo!$K$9,'Ingreso - Egreso'!$J$3:$J$1048576,Marzo!A80)</f>
        <v>0</v>
      </c>
      <c r="L80" s="69">
        <f>SUMIFS('Ingreso - Egreso'!$H$3:$H$1048576,'Ingreso - Egreso'!$D$3:$D$1048576,"&gt;="&amp;Marzo!$L$9,'Ingreso - Egreso'!$D$3:$D$1048576,"&lt;="&amp;Marzo!$L$9,'Ingreso - Egreso'!$J$3:$J$1048576,Marzo!A80)</f>
        <v>0</v>
      </c>
      <c r="M80" s="69">
        <f>SUMIFS('Ingreso - Egreso'!$H$3:$H$1048576,'Ingreso - Egreso'!$D$3:$D$1048576,"&gt;="&amp;Marzo!$M$9,'Ingreso - Egreso'!$D$3:$D$1048576,"&lt;="&amp;Marzo!$M$9,'Ingreso - Egreso'!$J$3:$J$1048576,Marzo!A80)</f>
        <v>0</v>
      </c>
      <c r="N80" s="69">
        <f>SUMIFS('Ingreso - Egreso'!$H$3:$H$1048576,'Ingreso - Egreso'!$D$3:$D$1048576,"&gt;="&amp;Marzo!$N$9,'Ingreso - Egreso'!$D$3:$D$1048576,"&lt;="&amp;Marzo!$N$9,'Ingreso - Egreso'!$J$3:$J$1048576,Marzo!A80)</f>
        <v>0</v>
      </c>
      <c r="O80" s="69">
        <f>SUMIFS('Ingreso - Egreso'!$H$3:$H$1048576,'Ingreso - Egreso'!$D$3:$D$1048576,"&gt;="&amp;Marzo!$O$9,'Ingreso - Egreso'!$D$3:$D$1048576,"&lt;="&amp;Marzo!$O$9,'Ingreso - Egreso'!$J$3:$J$1048576,Marzo!A80)</f>
        <v>0</v>
      </c>
      <c r="P80" s="69">
        <f>SUMIFS('Ingreso - Egreso'!$H$3:$H$1048576,'Ingreso - Egreso'!$D$3:$D$1048576,"&gt;="&amp;Marzo!$P$9,'Ingreso - Egreso'!$D$3:$D$1048576,"&lt;="&amp;Marzo!$P$9,'Ingreso - Egreso'!$J$3:$J$1048576,Marzo!A80)</f>
        <v>0</v>
      </c>
      <c r="Q80" s="69">
        <f>SUMIFS('Ingreso - Egreso'!$H$3:$H$1048576,'Ingreso - Egreso'!$D$3:$D$1048576,"&gt;="&amp;Marzo!$Q$9,'Ingreso - Egreso'!$D$3:$D$1048576,"&lt;="&amp;Marzo!$Q$9,'Ingreso - Egreso'!$J$3:$J$1048576,Marzo!A80)</f>
        <v>0</v>
      </c>
      <c r="R80" s="69">
        <f>SUMIFS('Ingreso - Egreso'!$H$3:$H$1048576,'Ingreso - Egreso'!$D$3:$D$1048576,"&gt;="&amp;Marzo!$R$9,'Ingreso - Egreso'!$D$3:$D$1048576,"&lt;="&amp;Marzo!$R$9,'Ingreso - Egreso'!$J$3:$J$1048576,Marzo!A80)</f>
        <v>0</v>
      </c>
      <c r="S80" s="69">
        <f>SUMIFS('Ingreso - Egreso'!$H$3:$H$1048576,'Ingreso - Egreso'!$D$3:$D$1048576,"&gt;="&amp;Marzo!$S$9,'Ingreso - Egreso'!$D$3:$D$1048576,"&lt;="&amp;Marzo!$S$9,'Ingreso - Egreso'!$J$3:$J$1048576,Marzo!A80)</f>
        <v>0</v>
      </c>
      <c r="T80" s="69">
        <f>SUMIFS('Ingreso - Egreso'!$H$3:$H$1048576,'Ingreso - Egreso'!$D$3:$D$1048576,"&gt;="&amp;Marzo!$T$9,'Ingreso - Egreso'!$D$3:$D$1048576,"&lt;="&amp;Marzo!$T$9,'Ingreso - Egreso'!$J$3:$J$1048576,Marzo!A80)</f>
        <v>0</v>
      </c>
      <c r="U80" s="69">
        <f>SUMIFS('Ingreso - Egreso'!$H$3:$H$1048576,'Ingreso - Egreso'!$D$3:$D$1048576,"&gt;="&amp;Marzo!$U$9,'Ingreso - Egreso'!$D$3:$D$1048576,"&lt;="&amp;Marzo!$U$9,'Ingreso - Egreso'!$J$3:$J$1048576,Marzo!A80)</f>
        <v>0</v>
      </c>
      <c r="V80" s="69">
        <f>SUMIFS('Ingreso - Egreso'!$H$3:$H$1048576,'Ingreso - Egreso'!$D$3:$D$1048576,"&gt;="&amp;Marzo!$V$9,'Ingreso - Egreso'!$D$3:$D$1048576,"&lt;="&amp;Marzo!$V$9,'Ingreso - Egreso'!$J$3:$J$1048576,Marzo!A80)</f>
        <v>0</v>
      </c>
      <c r="W80" s="69">
        <f>SUMIFS('Ingreso - Egreso'!$H$3:$H$1048576,'Ingreso - Egreso'!$D$3:$D$1048576,"&gt;="&amp;Marzo!$W$9,'Ingreso - Egreso'!$D$3:$D$1048576,"&lt;="&amp;Marzo!$W$9,'Ingreso - Egreso'!$J$3:$J$1048576,Marzo!A80)</f>
        <v>0</v>
      </c>
      <c r="X80" s="69">
        <f>SUMIFS('Ingreso - Egreso'!$H$3:$H$1048576,'Ingreso - Egreso'!$D$3:$D$1048576,"&gt;="&amp;Marzo!$X$9,'Ingreso - Egreso'!$D$3:$D$1048576,"&lt;="&amp;Marzo!$X$9,'Ingreso - Egreso'!$J$3:$J$1048576,Marzo!A80)</f>
        <v>0</v>
      </c>
      <c r="Y80" s="69">
        <f>SUMIFS('Ingreso - Egreso'!$H$3:$H$1048576,'Ingreso - Egreso'!$D$3:$D$1048576,"&gt;="&amp;Marzo!$Y$9,'Ingreso - Egreso'!$D$3:$D$1048576,"&lt;="&amp;Marzo!$Y$9,'Ingreso - Egreso'!$J$3:$J$1048576,Marzo!A80)</f>
        <v>0</v>
      </c>
      <c r="Z80" s="69">
        <f>SUMIFS('Ingreso - Egreso'!$H$3:$H$1048576,'Ingreso - Egreso'!$D$3:$D$1048576,"&gt;="&amp;Marzo!$Z$9,'Ingreso - Egreso'!$D$3:$D$1048576,"&lt;="&amp;Marzo!$Z$9,'Ingreso - Egreso'!$J$3:$J$1048576,Marzo!A80)</f>
        <v>0</v>
      </c>
      <c r="AA80" s="69">
        <f>SUMIFS('Ingreso - Egreso'!$H$3:$H$1048576,'Ingreso - Egreso'!$D$3:$D$1048576,"&gt;="&amp;Marzo!$AA$9,'Ingreso - Egreso'!$D$3:$D$1048576,"&lt;="&amp;Marzo!$AA$9,'Ingreso - Egreso'!$J$3:$J$1048576,Marzo!A80)</f>
        <v>0</v>
      </c>
      <c r="AB80" s="69">
        <f>SUMIFS('Ingreso - Egreso'!$H$3:$H$1048576,'Ingreso - Egreso'!$D$3:$D$1048576,"&gt;="&amp;Marzo!$AB$9,'Ingreso - Egreso'!$D$3:$D$1048576,"&lt;="&amp;Marzo!$AB$9,'Ingreso - Egreso'!$J$3:$J$1048576,Marzo!A80)</f>
        <v>0</v>
      </c>
      <c r="AC80" s="69">
        <f>SUMIFS('Ingreso - Egreso'!$H$3:$H$1048576,'Ingreso - Egreso'!$D$3:$D$1048576,"&gt;="&amp;Marzo!$AC$9,'Ingreso - Egreso'!$D$3:$D$1048576,"&lt;="&amp;Marzo!$AC$9,'Ingreso - Egreso'!$J$3:$J$1048576,Marzo!A80)</f>
        <v>0</v>
      </c>
      <c r="AD80" s="69">
        <f>SUMIFS('Ingreso - Egreso'!$H$3:$H$1048576,'Ingreso - Egreso'!$D$3:$D$1048576,"&gt;="&amp;Marzo!$Z$9,'Ingreso - Egreso'!$D$3:$D$1048576,"&lt;="&amp;Marzo!$Z$9,'Ingreso - Egreso'!$J$3:$J$1048576,Marzo!E80)</f>
        <v>0</v>
      </c>
      <c r="AE80" s="69">
        <f>SUMIFS('Ingreso - Egreso'!$H$3:$H$1048576,'Ingreso - Egreso'!$D$3:$D$1048576,"&gt;="&amp;Marzo!$AA$9,'Ingreso - Egreso'!$D$3:$D$1048576,"&lt;="&amp;Marzo!$AA$9,'Ingreso - Egreso'!$J$3:$J$1048576,Marzo!E80)</f>
        <v>0</v>
      </c>
      <c r="AF80" s="69">
        <f>SUMIFS('Ingreso - Egreso'!$H$3:$H$1048576,'Ingreso - Egreso'!$D$3:$D$1048576,"&gt;="&amp;Marzo!$AB$9,'Ingreso - Egreso'!$D$3:$D$1048576,"&lt;="&amp;Marzo!$AB$9,'Ingreso - Egreso'!$J$3:$J$1048576,Marzo!E80)</f>
        <v>0</v>
      </c>
      <c r="AG80" s="68">
        <f t="shared" si="20"/>
        <v>0</v>
      </c>
      <c r="AH80" s="61" t="e">
        <f>+AG80/$AG$73</f>
        <v>#DIV/0!</v>
      </c>
    </row>
    <row r="81" spans="1:34" s="28" customFormat="1" x14ac:dyDescent="0.25">
      <c r="A81" s="29" t="s">
        <v>22</v>
      </c>
      <c r="B81" s="67">
        <f t="shared" ref="B81:T81" si="29">SUM(B82:B84)</f>
        <v>0</v>
      </c>
      <c r="C81" s="67">
        <f t="shared" si="29"/>
        <v>0</v>
      </c>
      <c r="D81" s="67">
        <f t="shared" si="29"/>
        <v>0</v>
      </c>
      <c r="E81" s="67">
        <f t="shared" si="29"/>
        <v>0</v>
      </c>
      <c r="F81" s="67">
        <f t="shared" si="29"/>
        <v>0</v>
      </c>
      <c r="G81" s="67">
        <f t="shared" si="29"/>
        <v>0</v>
      </c>
      <c r="H81" s="67">
        <f t="shared" si="29"/>
        <v>14733.34</v>
      </c>
      <c r="I81" s="67">
        <f t="shared" si="29"/>
        <v>0</v>
      </c>
      <c r="J81" s="67">
        <f t="shared" si="29"/>
        <v>0</v>
      </c>
      <c r="K81" s="67">
        <f t="shared" si="29"/>
        <v>0</v>
      </c>
      <c r="L81" s="67">
        <f t="shared" si="29"/>
        <v>0</v>
      </c>
      <c r="M81" s="67">
        <f t="shared" si="29"/>
        <v>0</v>
      </c>
      <c r="N81" s="67">
        <f t="shared" si="29"/>
        <v>0</v>
      </c>
      <c r="O81" s="67">
        <f t="shared" si="29"/>
        <v>0</v>
      </c>
      <c r="P81" s="67">
        <f t="shared" si="29"/>
        <v>0</v>
      </c>
      <c r="Q81" s="67">
        <f t="shared" si="29"/>
        <v>0</v>
      </c>
      <c r="R81" s="67">
        <f t="shared" si="29"/>
        <v>0</v>
      </c>
      <c r="S81" s="67">
        <f t="shared" si="29"/>
        <v>0</v>
      </c>
      <c r="T81" s="67">
        <f t="shared" si="29"/>
        <v>0</v>
      </c>
      <c r="U81" s="67">
        <f>SUM(U82:U84)</f>
        <v>0</v>
      </c>
      <c r="V81" s="67">
        <f t="shared" ref="V81:X81" si="30">SUM(V82:V84)</f>
        <v>0</v>
      </c>
      <c r="W81" s="67">
        <f t="shared" si="30"/>
        <v>0</v>
      </c>
      <c r="X81" s="67">
        <f t="shared" si="30"/>
        <v>0</v>
      </c>
      <c r="Y81" s="67">
        <f t="shared" ref="Y81" si="31">SUM(Y82:Y84)</f>
        <v>0</v>
      </c>
      <c r="Z81" s="67">
        <f t="shared" ref="Z81:AA81" si="32">SUM(Z82:Z84)</f>
        <v>0</v>
      </c>
      <c r="AA81" s="67">
        <f t="shared" si="32"/>
        <v>0</v>
      </c>
      <c r="AB81" s="67">
        <f t="shared" ref="AB81" si="33">SUM(AB82:AB84)</f>
        <v>0</v>
      </c>
      <c r="AC81" s="67">
        <f t="shared" ref="AC81:AF81" si="34">SUM(AC82:AC84)</f>
        <v>0</v>
      </c>
      <c r="AD81" s="67">
        <f t="shared" si="34"/>
        <v>0</v>
      </c>
      <c r="AE81" s="67">
        <f t="shared" si="34"/>
        <v>0</v>
      </c>
      <c r="AF81" s="67">
        <f t="shared" si="34"/>
        <v>0</v>
      </c>
      <c r="AG81" s="68">
        <f t="shared" si="20"/>
        <v>14733.34</v>
      </c>
      <c r="AH81" s="60">
        <f>+AG81/$AG$124</f>
        <v>1.2018731984758254E-2</v>
      </c>
    </row>
    <row r="82" spans="1:34" s="16" customFormat="1" outlineLevel="1" x14ac:dyDescent="0.25">
      <c r="A82" s="26" t="s">
        <v>23</v>
      </c>
      <c r="B82" s="69">
        <f>SUMIFS('Ingreso - Egreso'!$H$3:$H$1048576,'Ingreso - Egreso'!$D$3:$D$1048576,"&gt;="&amp;Marzo!$B$9,'Ingreso - Egreso'!$D$3:$D$1048576,"&lt;="&amp;Marzo!$B$9,'Ingreso - Egreso'!$J$3:$J$1048576,Marzo!A82)</f>
        <v>0</v>
      </c>
      <c r="C82" s="69">
        <f>SUMIFS('Ingreso - Egreso'!$H$3:$H$1048576,'Ingreso - Egreso'!$D$3:$D$1048576,"&gt;="&amp;Marzo!$C$9,'Ingreso - Egreso'!$D$3:$D$1048576,"&lt;="&amp;Marzo!$C$9,'Ingreso - Egreso'!$J$3:$J$1048576,Marzo!A82)</f>
        <v>0</v>
      </c>
      <c r="D82" s="69">
        <f>SUMIFS('Ingreso - Egreso'!$H$3:$H$1048576,'Ingreso - Egreso'!$D$3:$D$1048576,"&gt;="&amp;Marzo!$D$9,'Ingreso - Egreso'!$D$3:$D$1048576,"&lt;="&amp;Marzo!$D$9,'Ingreso - Egreso'!$J$3:$J$1048576,Marzo!A82)</f>
        <v>0</v>
      </c>
      <c r="E82" s="69">
        <f>SUMIFS('Ingreso - Egreso'!$H$3:$H$1048576,'Ingreso - Egreso'!$D$3:$D$1048576,"&gt;="&amp;Marzo!$E$9,'Ingreso - Egreso'!$D$3:$D$1048576,"&lt;="&amp;Marzo!$E$9,'Ingreso - Egreso'!$J$3:$J$1048576,Marzo!A82)</f>
        <v>0</v>
      </c>
      <c r="F82" s="69">
        <f>SUMIFS('Ingreso - Egreso'!$H$3:$H$1048576,'Ingreso - Egreso'!$D$3:$D$1048576,"&gt;="&amp;Marzo!$F$9,'Ingreso - Egreso'!$D$3:$D$1048576,"&lt;="&amp;Marzo!$F$9,'Ingreso - Egreso'!$J$3:$J$1048576,Marzo!A82)</f>
        <v>0</v>
      </c>
      <c r="G82" s="69">
        <f>SUMIFS('Ingreso - Egreso'!$H$3:$H$1048576,'Ingreso - Egreso'!$D$3:$D$1048576,"&gt;="&amp;Marzo!$G$9,'Ingreso - Egreso'!$D$3:$D$1048576,"&lt;="&amp;Marzo!$G$9,'Ingreso - Egreso'!$J$3:$J$1048576,Marzo!A82)</f>
        <v>0</v>
      </c>
      <c r="H82" s="69">
        <f>SUMIFS('Ingreso - Egreso'!$H$3:$H$1048576,'Ingreso - Egreso'!$D$3:$D$1048576,"&gt;="&amp;Marzo!$H$9,'Ingreso - Egreso'!$D$3:$D$1048576,"&lt;="&amp;Marzo!$H$9,'Ingreso - Egreso'!$J$3:$J$1048576,Marzo!A82)</f>
        <v>14733.34</v>
      </c>
      <c r="I82" s="69">
        <f>SUMIFS('Ingreso - Egreso'!$H$3:$H$1048576,'Ingreso - Egreso'!$D$3:$D$1048576,"&gt;="&amp;Marzo!$I$9,'Ingreso - Egreso'!$D$3:$D$1048576,"&lt;="&amp;Marzo!$I$9,'Ingreso - Egreso'!$J$3:$J$1048576,Marzo!A82)</f>
        <v>0</v>
      </c>
      <c r="J82" s="69">
        <f>SUMIFS('Ingreso - Egreso'!$H$3:$H$1048576,'Ingreso - Egreso'!$D$3:$D$1048576,"&gt;="&amp;Marzo!$J$9,'Ingreso - Egreso'!$D$3:$D$1048576,"&lt;="&amp;Marzo!$J$9,'Ingreso - Egreso'!$J$3:$J$1048576,Marzo!A82)</f>
        <v>0</v>
      </c>
      <c r="K82" s="69">
        <f>SUMIFS('Ingreso - Egreso'!$H$3:$H$1048576,'Ingreso - Egreso'!$D$3:$D$1048576,"&gt;="&amp;Marzo!$K$9,'Ingreso - Egreso'!$D$3:$D$1048576,"&lt;="&amp;Marzo!$K$9,'Ingreso - Egreso'!$J$3:$J$1048576,Marzo!A82)</f>
        <v>0</v>
      </c>
      <c r="L82" s="69">
        <f>SUMIFS('Ingreso - Egreso'!$H$3:$H$1048576,'Ingreso - Egreso'!$D$3:$D$1048576,"&gt;="&amp;Marzo!$L$9,'Ingreso - Egreso'!$D$3:$D$1048576,"&lt;="&amp;Marzo!$L$9,'Ingreso - Egreso'!$J$3:$J$1048576,Marzo!A82)</f>
        <v>0</v>
      </c>
      <c r="M82" s="69">
        <f>SUMIFS('Ingreso - Egreso'!$H$3:$H$1048576,'Ingreso - Egreso'!$D$3:$D$1048576,"&gt;="&amp;Marzo!$M$9,'Ingreso - Egreso'!$D$3:$D$1048576,"&lt;="&amp;Marzo!$M$9,'Ingreso - Egreso'!$J$3:$J$1048576,Marzo!A82)</f>
        <v>0</v>
      </c>
      <c r="N82" s="69">
        <f>SUMIFS('Ingreso - Egreso'!$H$3:$H$1048576,'Ingreso - Egreso'!$D$3:$D$1048576,"&gt;="&amp;Marzo!$N$9,'Ingreso - Egreso'!$D$3:$D$1048576,"&lt;="&amp;Marzo!$N$9,'Ingreso - Egreso'!$J$3:$J$1048576,Marzo!A82)</f>
        <v>0</v>
      </c>
      <c r="O82" s="69">
        <f>SUMIFS('Ingreso - Egreso'!$H$3:$H$1048576,'Ingreso - Egreso'!$D$3:$D$1048576,"&gt;="&amp;Marzo!$O$9,'Ingreso - Egreso'!$D$3:$D$1048576,"&lt;="&amp;Marzo!$O$9,'Ingreso - Egreso'!$J$3:$J$1048576,Marzo!A82)</f>
        <v>0</v>
      </c>
      <c r="P82" s="69">
        <f>SUMIFS('Ingreso - Egreso'!$H$3:$H$1048576,'Ingreso - Egreso'!$D$3:$D$1048576,"&gt;="&amp;Marzo!$P$9,'Ingreso - Egreso'!$D$3:$D$1048576,"&lt;="&amp;Marzo!$P$9,'Ingreso - Egreso'!$J$3:$J$1048576,Marzo!A82)</f>
        <v>0</v>
      </c>
      <c r="Q82" s="69">
        <f>SUMIFS('Ingreso - Egreso'!$H$3:$H$1048576,'Ingreso - Egreso'!$D$3:$D$1048576,"&gt;="&amp;Marzo!$Q$9,'Ingreso - Egreso'!$D$3:$D$1048576,"&lt;="&amp;Marzo!$Q$9,'Ingreso - Egreso'!$J$3:$J$1048576,Marzo!A82)</f>
        <v>0</v>
      </c>
      <c r="R82" s="69">
        <f>SUMIFS('Ingreso - Egreso'!$H$3:$H$1048576,'Ingreso - Egreso'!$D$3:$D$1048576,"&gt;="&amp;Marzo!$R$9,'Ingreso - Egreso'!$D$3:$D$1048576,"&lt;="&amp;Marzo!$R$9,'Ingreso - Egreso'!$J$3:$J$1048576,Marzo!A82)</f>
        <v>0</v>
      </c>
      <c r="S82" s="69">
        <f>SUMIFS('Ingreso - Egreso'!$H$3:$H$1048576,'Ingreso - Egreso'!$D$3:$D$1048576,"&gt;="&amp;Marzo!$S$9,'Ingreso - Egreso'!$D$3:$D$1048576,"&lt;="&amp;Marzo!$S$9,'Ingreso - Egreso'!$J$3:$J$1048576,Marzo!A82)</f>
        <v>0</v>
      </c>
      <c r="T82" s="69">
        <f>SUMIFS('Ingreso - Egreso'!$H$3:$H$1048576,'Ingreso - Egreso'!$D$3:$D$1048576,"&gt;="&amp;Marzo!$T$9,'Ingreso - Egreso'!$D$3:$D$1048576,"&lt;="&amp;Marzo!$T$9,'Ingreso - Egreso'!$J$3:$J$1048576,Marzo!A82)</f>
        <v>0</v>
      </c>
      <c r="U82" s="69">
        <f>SUMIFS('Ingreso - Egreso'!$H$3:$H$1048576,'Ingreso - Egreso'!$D$3:$D$1048576,"&gt;="&amp;Marzo!$U$9,'Ingreso - Egreso'!$D$3:$D$1048576,"&lt;="&amp;Marzo!$U$9,'Ingreso - Egreso'!$J$3:$J$1048576,Marzo!A82)</f>
        <v>0</v>
      </c>
      <c r="V82" s="69">
        <f>SUMIFS('Ingreso - Egreso'!$H$3:$H$1048576,'Ingreso - Egreso'!$D$3:$D$1048576,"&gt;="&amp;Marzo!$V$9,'Ingreso - Egreso'!$D$3:$D$1048576,"&lt;="&amp;Marzo!$V$9,'Ingreso - Egreso'!$J$3:$J$1048576,Marzo!A82)</f>
        <v>0</v>
      </c>
      <c r="W82" s="69">
        <f>SUMIFS('Ingreso - Egreso'!$H$3:$H$1048576,'Ingreso - Egreso'!$D$3:$D$1048576,"&gt;="&amp;Marzo!$W$9,'Ingreso - Egreso'!$D$3:$D$1048576,"&lt;="&amp;Marzo!$W$9,'Ingreso - Egreso'!$J$3:$J$1048576,Marzo!A82)</f>
        <v>0</v>
      </c>
      <c r="X82" s="69">
        <f>SUMIFS('Ingreso - Egreso'!$H$3:$H$1048576,'Ingreso - Egreso'!$D$3:$D$1048576,"&gt;="&amp;Marzo!$X$9,'Ingreso - Egreso'!$D$3:$D$1048576,"&lt;="&amp;Marzo!$X$9,'Ingreso - Egreso'!$J$3:$J$1048576,Marzo!A82)</f>
        <v>0</v>
      </c>
      <c r="Y82" s="69">
        <f>SUMIFS('Ingreso - Egreso'!$H$3:$H$1048576,'Ingreso - Egreso'!$D$3:$D$1048576,"&gt;="&amp;Marzo!$Y$9,'Ingreso - Egreso'!$D$3:$D$1048576,"&lt;="&amp;Marzo!$Y$9,'Ingreso - Egreso'!$J$3:$J$1048576,Marzo!A82)</f>
        <v>0</v>
      </c>
      <c r="Z82" s="69">
        <f>SUMIFS('Ingreso - Egreso'!$H$3:$H$1048576,'Ingreso - Egreso'!$D$3:$D$1048576,"&gt;="&amp;Marzo!$Z$9,'Ingreso - Egreso'!$D$3:$D$1048576,"&lt;="&amp;Marzo!$Z$9,'Ingreso - Egreso'!$J$3:$J$1048576,Marzo!A82)</f>
        <v>0</v>
      </c>
      <c r="AA82" s="69">
        <f>SUMIFS('Ingreso - Egreso'!$H$3:$H$1048576,'Ingreso - Egreso'!$D$3:$D$1048576,"&gt;="&amp;Marzo!$AA$9,'Ingreso - Egreso'!$D$3:$D$1048576,"&lt;="&amp;Marzo!$AA$9,'Ingreso - Egreso'!$J$3:$J$1048576,Marzo!A82)</f>
        <v>0</v>
      </c>
      <c r="AB82" s="69">
        <f>SUMIFS('Ingreso - Egreso'!$H$3:$H$1048576,'Ingreso - Egreso'!$D$3:$D$1048576,"&gt;="&amp;Marzo!$AB$9,'Ingreso - Egreso'!$D$3:$D$1048576,"&lt;="&amp;Marzo!$AB$9,'Ingreso - Egreso'!$J$3:$J$1048576,Marzo!A82)</f>
        <v>0</v>
      </c>
      <c r="AC82" s="69">
        <f>SUMIFS('Ingreso - Egreso'!$H$3:$H$1048576,'Ingreso - Egreso'!$D$3:$D$1048576,"&gt;="&amp;Marzo!$AC$9,'Ingreso - Egreso'!$D$3:$D$1048576,"&lt;="&amp;Marzo!$AC$9,'Ingreso - Egreso'!$J$3:$J$1048576,Marzo!A82)</f>
        <v>0</v>
      </c>
      <c r="AD82" s="69">
        <f>SUMIFS('Ingreso - Egreso'!$H$3:$H$1048576,'Ingreso - Egreso'!$D$3:$D$1048576,"&gt;="&amp;Marzo!$Z$9,'Ingreso - Egreso'!$D$3:$D$1048576,"&lt;="&amp;Marzo!$Z$9,'Ingreso - Egreso'!$J$3:$J$1048576,Marzo!E82)</f>
        <v>0</v>
      </c>
      <c r="AE82" s="69">
        <f>SUMIFS('Ingreso - Egreso'!$H$3:$H$1048576,'Ingreso - Egreso'!$D$3:$D$1048576,"&gt;="&amp;Marzo!$AA$9,'Ingreso - Egreso'!$D$3:$D$1048576,"&lt;="&amp;Marzo!$AA$9,'Ingreso - Egreso'!$J$3:$J$1048576,Marzo!E82)</f>
        <v>0</v>
      </c>
      <c r="AF82" s="69">
        <f>SUMIFS('Ingreso - Egreso'!$H$3:$H$1048576,'Ingreso - Egreso'!$D$3:$D$1048576,"&gt;="&amp;Marzo!$AB$9,'Ingreso - Egreso'!$D$3:$D$1048576,"&lt;="&amp;Marzo!$AB$9,'Ingreso - Egreso'!$J$3:$J$1048576,Marzo!E82)</f>
        <v>0</v>
      </c>
      <c r="AG82" s="204">
        <f t="shared" si="20"/>
        <v>14733.34</v>
      </c>
      <c r="AH82" s="63">
        <f>+AG82/$AG$81</f>
        <v>1</v>
      </c>
    </row>
    <row r="83" spans="1:34" s="16" customFormat="1" outlineLevel="1" x14ac:dyDescent="0.25">
      <c r="A83" s="26" t="s">
        <v>8</v>
      </c>
      <c r="B83" s="69">
        <f>SUMIFS('Ingreso - Egreso'!$H$3:$H$1048576,'Ingreso - Egreso'!$D$3:$D$1048576,"&gt;="&amp;Marzo!$B$9,'Ingreso - Egreso'!$D$3:$D$1048576,"&lt;="&amp;Marzo!$B$9,'Ingreso - Egreso'!$J$3:$J$1048576,Marzo!A83)</f>
        <v>0</v>
      </c>
      <c r="C83" s="69">
        <f>SUMIFS('Ingreso - Egreso'!$H$3:$H$1048576,'Ingreso - Egreso'!$D$3:$D$1048576,"&gt;="&amp;Marzo!$C$9,'Ingreso - Egreso'!$D$3:$D$1048576,"&lt;="&amp;Marzo!$C$9,'Ingreso - Egreso'!$J$3:$J$1048576,Marzo!A83)</f>
        <v>0</v>
      </c>
      <c r="D83" s="69">
        <f>SUMIFS('Ingreso - Egreso'!$H$3:$H$1048576,'Ingreso - Egreso'!$D$3:$D$1048576,"&gt;="&amp;Marzo!$D$9,'Ingreso - Egreso'!$D$3:$D$1048576,"&lt;="&amp;Marzo!$D$9,'Ingreso - Egreso'!$J$3:$J$1048576,Marzo!A83)</f>
        <v>0</v>
      </c>
      <c r="E83" s="69">
        <f>SUMIFS('Ingreso - Egreso'!$H$3:$H$1048576,'Ingreso - Egreso'!$D$3:$D$1048576,"&gt;="&amp;Marzo!$E$9,'Ingreso - Egreso'!$D$3:$D$1048576,"&lt;="&amp;Marzo!$E$9,'Ingreso - Egreso'!$J$3:$J$1048576,Marzo!A83)</f>
        <v>0</v>
      </c>
      <c r="F83" s="69">
        <f>SUMIFS('Ingreso - Egreso'!$H$3:$H$1048576,'Ingreso - Egreso'!$D$3:$D$1048576,"&gt;="&amp;Marzo!$F$9,'Ingreso - Egreso'!$D$3:$D$1048576,"&lt;="&amp;Marzo!$F$9,'Ingreso - Egreso'!$J$3:$J$1048576,Marzo!A83)</f>
        <v>0</v>
      </c>
      <c r="G83" s="69">
        <f>SUMIFS('Ingreso - Egreso'!$H$3:$H$1048576,'Ingreso - Egreso'!$D$3:$D$1048576,"&gt;="&amp;Marzo!$G$9,'Ingreso - Egreso'!$D$3:$D$1048576,"&lt;="&amp;Marzo!$G$9,'Ingreso - Egreso'!$J$3:$J$1048576,Marzo!A83)</f>
        <v>0</v>
      </c>
      <c r="H83" s="69">
        <f>SUMIFS('Ingreso - Egreso'!$H$3:$H$1048576,'Ingreso - Egreso'!$D$3:$D$1048576,"&gt;="&amp;Marzo!$H$9,'Ingreso - Egreso'!$D$3:$D$1048576,"&lt;="&amp;Marzo!$H$9,'Ingreso - Egreso'!$J$3:$J$1048576,Marzo!A83)</f>
        <v>0</v>
      </c>
      <c r="I83" s="69">
        <f>SUMIFS('Ingreso - Egreso'!$H$3:$H$1048576,'Ingreso - Egreso'!$D$3:$D$1048576,"&gt;="&amp;Marzo!$I$9,'Ingreso - Egreso'!$D$3:$D$1048576,"&lt;="&amp;Marzo!$I$9,'Ingreso - Egreso'!$J$3:$J$1048576,Marzo!A83)</f>
        <v>0</v>
      </c>
      <c r="J83" s="69">
        <f>SUMIFS('Ingreso - Egreso'!$H$3:$H$1048576,'Ingreso - Egreso'!$D$3:$D$1048576,"&gt;="&amp;Marzo!$J$9,'Ingreso - Egreso'!$D$3:$D$1048576,"&lt;="&amp;Marzo!$J$9,'Ingreso - Egreso'!$J$3:$J$1048576,Marzo!A83)</f>
        <v>0</v>
      </c>
      <c r="K83" s="69">
        <f>SUMIFS('Ingreso - Egreso'!$H$3:$H$1048576,'Ingreso - Egreso'!$D$3:$D$1048576,"&gt;="&amp;Marzo!$K$9,'Ingreso - Egreso'!$D$3:$D$1048576,"&lt;="&amp;Marzo!$K$9,'Ingreso - Egreso'!$J$3:$J$1048576,Marzo!A83)</f>
        <v>0</v>
      </c>
      <c r="L83" s="69">
        <f>SUMIFS('Ingreso - Egreso'!$H$3:$H$1048576,'Ingreso - Egreso'!$D$3:$D$1048576,"&gt;="&amp;Marzo!$L$9,'Ingreso - Egreso'!$D$3:$D$1048576,"&lt;="&amp;Marzo!$L$9,'Ingreso - Egreso'!$J$3:$J$1048576,Marzo!A83)</f>
        <v>0</v>
      </c>
      <c r="M83" s="69">
        <f>SUMIFS('Ingreso - Egreso'!$H$3:$H$1048576,'Ingreso - Egreso'!$D$3:$D$1048576,"&gt;="&amp;Marzo!$M$9,'Ingreso - Egreso'!$D$3:$D$1048576,"&lt;="&amp;Marzo!$M$9,'Ingreso - Egreso'!$J$3:$J$1048576,Marzo!A83)</f>
        <v>0</v>
      </c>
      <c r="N83" s="69">
        <f>SUMIFS('Ingreso - Egreso'!$H$3:$H$1048576,'Ingreso - Egreso'!$D$3:$D$1048576,"&gt;="&amp;Marzo!$N$9,'Ingreso - Egreso'!$D$3:$D$1048576,"&lt;="&amp;Marzo!$N$9,'Ingreso - Egreso'!$J$3:$J$1048576,Marzo!A83)</f>
        <v>0</v>
      </c>
      <c r="O83" s="69">
        <f>SUMIFS('Ingreso - Egreso'!$H$3:$H$1048576,'Ingreso - Egreso'!$D$3:$D$1048576,"&gt;="&amp;Marzo!$O$9,'Ingreso - Egreso'!$D$3:$D$1048576,"&lt;="&amp;Marzo!$O$9,'Ingreso - Egreso'!$J$3:$J$1048576,Marzo!A83)</f>
        <v>0</v>
      </c>
      <c r="P83" s="69">
        <f>SUMIFS('Ingreso - Egreso'!$H$3:$H$1048576,'Ingreso - Egreso'!$D$3:$D$1048576,"&gt;="&amp;Marzo!$P$9,'Ingreso - Egreso'!$D$3:$D$1048576,"&lt;="&amp;Marzo!$P$9,'Ingreso - Egreso'!$J$3:$J$1048576,Marzo!A83)</f>
        <v>0</v>
      </c>
      <c r="Q83" s="69">
        <f>SUMIFS('Ingreso - Egreso'!$H$3:$H$1048576,'Ingreso - Egreso'!$D$3:$D$1048576,"&gt;="&amp;Marzo!$Q$9,'Ingreso - Egreso'!$D$3:$D$1048576,"&lt;="&amp;Marzo!$Q$9,'Ingreso - Egreso'!$J$3:$J$1048576,Marzo!A83)</f>
        <v>0</v>
      </c>
      <c r="R83" s="69">
        <f>SUMIFS('Ingreso - Egreso'!$H$3:$H$1048576,'Ingreso - Egreso'!$D$3:$D$1048576,"&gt;="&amp;Marzo!$R$9,'Ingreso - Egreso'!$D$3:$D$1048576,"&lt;="&amp;Marzo!$R$9,'Ingreso - Egreso'!$J$3:$J$1048576,Marzo!A83)</f>
        <v>0</v>
      </c>
      <c r="S83" s="69">
        <f>SUMIFS('Ingreso - Egreso'!$H$3:$H$1048576,'Ingreso - Egreso'!$D$3:$D$1048576,"&gt;="&amp;Marzo!$S$9,'Ingreso - Egreso'!$D$3:$D$1048576,"&lt;="&amp;Marzo!$S$9,'Ingreso - Egreso'!$J$3:$J$1048576,Marzo!A83)</f>
        <v>0</v>
      </c>
      <c r="T83" s="69">
        <f>SUMIFS('Ingreso - Egreso'!$H$3:$H$1048576,'Ingreso - Egreso'!$D$3:$D$1048576,"&gt;="&amp;Marzo!$T$9,'Ingreso - Egreso'!$D$3:$D$1048576,"&lt;="&amp;Marzo!$T$9,'Ingreso - Egreso'!$J$3:$J$1048576,Marzo!A83)</f>
        <v>0</v>
      </c>
      <c r="U83" s="69">
        <f>SUMIFS('Ingreso - Egreso'!$H$3:$H$1048576,'Ingreso - Egreso'!$D$3:$D$1048576,"&gt;="&amp;Marzo!$U$9,'Ingreso - Egreso'!$D$3:$D$1048576,"&lt;="&amp;Marzo!$U$9,'Ingreso - Egreso'!$J$3:$J$1048576,Marzo!A83)</f>
        <v>0</v>
      </c>
      <c r="V83" s="69">
        <f>SUMIFS('Ingreso - Egreso'!$H$3:$H$1048576,'Ingreso - Egreso'!$D$3:$D$1048576,"&gt;="&amp;Marzo!$V$9,'Ingreso - Egreso'!$D$3:$D$1048576,"&lt;="&amp;Marzo!$V$9,'Ingreso - Egreso'!$J$3:$J$1048576,Marzo!A83)</f>
        <v>0</v>
      </c>
      <c r="W83" s="69">
        <f>SUMIFS('Ingreso - Egreso'!$H$3:$H$1048576,'Ingreso - Egreso'!$D$3:$D$1048576,"&gt;="&amp;Marzo!$W$9,'Ingreso - Egreso'!$D$3:$D$1048576,"&lt;="&amp;Marzo!$W$9,'Ingreso - Egreso'!$J$3:$J$1048576,Marzo!A83)</f>
        <v>0</v>
      </c>
      <c r="X83" s="69">
        <f>SUMIFS('Ingreso - Egreso'!$H$3:$H$1048576,'Ingreso - Egreso'!$D$3:$D$1048576,"&gt;="&amp;Marzo!$X$9,'Ingreso - Egreso'!$D$3:$D$1048576,"&lt;="&amp;Marzo!$X$9,'Ingreso - Egreso'!$J$3:$J$1048576,Marzo!A83)</f>
        <v>0</v>
      </c>
      <c r="Y83" s="69">
        <f>SUMIFS('Ingreso - Egreso'!$H$3:$H$1048576,'Ingreso - Egreso'!$D$3:$D$1048576,"&gt;="&amp;Marzo!$Y$9,'Ingreso - Egreso'!$D$3:$D$1048576,"&lt;="&amp;Marzo!$Y$9,'Ingreso - Egreso'!$J$3:$J$1048576,Marzo!A83)</f>
        <v>0</v>
      </c>
      <c r="Z83" s="69">
        <f>SUMIFS('Ingreso - Egreso'!$H$3:$H$1048576,'Ingreso - Egreso'!$D$3:$D$1048576,"&gt;="&amp;Marzo!$Z$9,'Ingreso - Egreso'!$D$3:$D$1048576,"&lt;="&amp;Marzo!$Z$9,'Ingreso - Egreso'!$J$3:$J$1048576,Marzo!A83)</f>
        <v>0</v>
      </c>
      <c r="AA83" s="69">
        <f>SUMIFS('Ingreso - Egreso'!$H$3:$H$1048576,'Ingreso - Egreso'!$D$3:$D$1048576,"&gt;="&amp;Marzo!$AA$9,'Ingreso - Egreso'!$D$3:$D$1048576,"&lt;="&amp;Marzo!$AA$9,'Ingreso - Egreso'!$J$3:$J$1048576,Marzo!A83)</f>
        <v>0</v>
      </c>
      <c r="AB83" s="69">
        <f>SUMIFS('Ingreso - Egreso'!$H$3:$H$1048576,'Ingreso - Egreso'!$D$3:$D$1048576,"&gt;="&amp;Marzo!$AB$9,'Ingreso - Egreso'!$D$3:$D$1048576,"&lt;="&amp;Marzo!$AB$9,'Ingreso - Egreso'!$J$3:$J$1048576,Marzo!A83)</f>
        <v>0</v>
      </c>
      <c r="AC83" s="69">
        <f>SUMIFS('Ingreso - Egreso'!$H$3:$H$1048576,'Ingreso - Egreso'!$D$3:$D$1048576,"&gt;="&amp;Marzo!$AC$9,'Ingreso - Egreso'!$D$3:$D$1048576,"&lt;="&amp;Marzo!$AC$9,'Ingreso - Egreso'!$J$3:$J$1048576,Marzo!A83)</f>
        <v>0</v>
      </c>
      <c r="AD83" s="69">
        <f>SUMIFS('Ingreso - Egreso'!$H$3:$H$1048576,'Ingreso - Egreso'!$D$3:$D$1048576,"&gt;="&amp;Marzo!$Z$9,'Ingreso - Egreso'!$D$3:$D$1048576,"&lt;="&amp;Marzo!$Z$9,'Ingreso - Egreso'!$J$3:$J$1048576,Marzo!E83)</f>
        <v>0</v>
      </c>
      <c r="AE83" s="69">
        <f>SUMIFS('Ingreso - Egreso'!$H$3:$H$1048576,'Ingreso - Egreso'!$D$3:$D$1048576,"&gt;="&amp;Marzo!$AA$9,'Ingreso - Egreso'!$D$3:$D$1048576,"&lt;="&amp;Marzo!$AA$9,'Ingreso - Egreso'!$J$3:$J$1048576,Marzo!E83)</f>
        <v>0</v>
      </c>
      <c r="AF83" s="69">
        <f>SUMIFS('Ingreso - Egreso'!$H$3:$H$1048576,'Ingreso - Egreso'!$D$3:$D$1048576,"&gt;="&amp;Marzo!$AB$9,'Ingreso - Egreso'!$D$3:$D$1048576,"&lt;="&amp;Marzo!$AB$9,'Ingreso - Egreso'!$J$3:$J$1048576,Marzo!E83)</f>
        <v>0</v>
      </c>
      <c r="AG83" s="68">
        <f t="shared" si="20"/>
        <v>0</v>
      </c>
      <c r="AH83" s="63">
        <f>+AG83/$AG$81</f>
        <v>0</v>
      </c>
    </row>
    <row r="84" spans="1:34" s="16" customFormat="1" outlineLevel="1" x14ac:dyDescent="0.25">
      <c r="A84" s="26" t="s">
        <v>1096</v>
      </c>
      <c r="B84" s="69">
        <f>SUMIFS('Ingreso - Egreso'!$H$3:$H$1048576,'Ingreso - Egreso'!$D$3:$D$1048576,"&gt;="&amp;Marzo!$B$9,'Ingreso - Egreso'!$D$3:$D$1048576,"&lt;="&amp;Marzo!$B$9,'Ingreso - Egreso'!$J$3:$J$1048576,Marzo!A84)</f>
        <v>0</v>
      </c>
      <c r="C84" s="69">
        <f>SUMIFS('Ingreso - Egreso'!$H$3:$H$1048576,'Ingreso - Egreso'!$D$3:$D$1048576,"&gt;="&amp;Marzo!$C$9,'Ingreso - Egreso'!$D$3:$D$1048576,"&lt;="&amp;Marzo!$C$9,'Ingreso - Egreso'!$J$3:$J$1048576,Marzo!A84)</f>
        <v>0</v>
      </c>
      <c r="D84" s="69">
        <f>SUMIFS('Ingreso - Egreso'!$H$3:$H$1048576,'Ingreso - Egreso'!$D$3:$D$1048576,"&gt;="&amp;Marzo!$D$9,'Ingreso - Egreso'!$D$3:$D$1048576,"&lt;="&amp;Marzo!$D$9,'Ingreso - Egreso'!$J$3:$J$1048576,Marzo!A84)</f>
        <v>0</v>
      </c>
      <c r="E84" s="69">
        <f>SUMIFS('Ingreso - Egreso'!$H$3:$H$1048576,'Ingreso - Egreso'!$D$3:$D$1048576,"&gt;="&amp;Marzo!$E$9,'Ingreso - Egreso'!$D$3:$D$1048576,"&lt;="&amp;Marzo!$E$9,'Ingreso - Egreso'!$J$3:$J$1048576,Marzo!A84)</f>
        <v>0</v>
      </c>
      <c r="F84" s="69">
        <f>SUMIFS('Ingreso - Egreso'!$H$3:$H$1048576,'Ingreso - Egreso'!$D$3:$D$1048576,"&gt;="&amp;Marzo!$F$9,'Ingreso - Egreso'!$D$3:$D$1048576,"&lt;="&amp;Marzo!$F$9,'Ingreso - Egreso'!$J$3:$J$1048576,Marzo!A84)</f>
        <v>0</v>
      </c>
      <c r="G84" s="69">
        <f>SUMIFS('Ingreso - Egreso'!$H$3:$H$1048576,'Ingreso - Egreso'!$D$3:$D$1048576,"&gt;="&amp;Marzo!$G$9,'Ingreso - Egreso'!$D$3:$D$1048576,"&lt;="&amp;Marzo!$G$9,'Ingreso - Egreso'!$J$3:$J$1048576,Marzo!A84)</f>
        <v>0</v>
      </c>
      <c r="H84" s="69">
        <f>SUMIFS('Ingreso - Egreso'!$H$3:$H$1048576,'Ingreso - Egreso'!$D$3:$D$1048576,"&gt;="&amp;Marzo!$H$9,'Ingreso - Egreso'!$D$3:$D$1048576,"&lt;="&amp;Marzo!$H$9,'Ingreso - Egreso'!$J$3:$J$1048576,Marzo!A84)</f>
        <v>0</v>
      </c>
      <c r="I84" s="69">
        <f>SUMIFS('Ingreso - Egreso'!$H$3:$H$1048576,'Ingreso - Egreso'!$D$3:$D$1048576,"&gt;="&amp;Marzo!$I$9,'Ingreso - Egreso'!$D$3:$D$1048576,"&lt;="&amp;Marzo!$I$9,'Ingreso - Egreso'!$J$3:$J$1048576,Marzo!A84)</f>
        <v>0</v>
      </c>
      <c r="J84" s="69">
        <f>SUMIFS('Ingreso - Egreso'!$H$3:$H$1048576,'Ingreso - Egreso'!$D$3:$D$1048576,"&gt;="&amp;Marzo!$J$9,'Ingreso - Egreso'!$D$3:$D$1048576,"&lt;="&amp;Marzo!$J$9,'Ingreso - Egreso'!$J$3:$J$1048576,Marzo!A84)</f>
        <v>0</v>
      </c>
      <c r="K84" s="69">
        <f>SUMIFS('Ingreso - Egreso'!$H$3:$H$1048576,'Ingreso - Egreso'!$D$3:$D$1048576,"&gt;="&amp;Marzo!$K$9,'Ingreso - Egreso'!$D$3:$D$1048576,"&lt;="&amp;Marzo!$K$9,'Ingreso - Egreso'!$J$3:$J$1048576,Marzo!A84)</f>
        <v>0</v>
      </c>
      <c r="L84" s="69">
        <f>SUMIFS('Ingreso - Egreso'!$H$3:$H$1048576,'Ingreso - Egreso'!$D$3:$D$1048576,"&gt;="&amp;Marzo!$L$9,'Ingreso - Egreso'!$D$3:$D$1048576,"&lt;="&amp;Marzo!$L$9,'Ingreso - Egreso'!$J$3:$J$1048576,Marzo!A84)</f>
        <v>0</v>
      </c>
      <c r="M84" s="69">
        <f>SUMIFS('Ingreso - Egreso'!$H$3:$H$1048576,'Ingreso - Egreso'!$D$3:$D$1048576,"&gt;="&amp;Marzo!$M$9,'Ingreso - Egreso'!$D$3:$D$1048576,"&lt;="&amp;Marzo!$M$9,'Ingreso - Egreso'!$J$3:$J$1048576,Marzo!A84)</f>
        <v>0</v>
      </c>
      <c r="N84" s="69">
        <f>SUMIFS('Ingreso - Egreso'!$H$3:$H$1048576,'Ingreso - Egreso'!$D$3:$D$1048576,"&gt;="&amp;Marzo!$N$9,'Ingreso - Egreso'!$D$3:$D$1048576,"&lt;="&amp;Marzo!$N$9,'Ingreso - Egreso'!$J$3:$J$1048576,Marzo!A84)</f>
        <v>0</v>
      </c>
      <c r="O84" s="69">
        <f>SUMIFS('Ingreso - Egreso'!$H$3:$H$1048576,'Ingreso - Egreso'!$D$3:$D$1048576,"&gt;="&amp;Marzo!$O$9,'Ingreso - Egreso'!$D$3:$D$1048576,"&lt;="&amp;Marzo!$O$9,'Ingreso - Egreso'!$J$3:$J$1048576,Marzo!A84)</f>
        <v>0</v>
      </c>
      <c r="P84" s="69">
        <f>SUMIFS('Ingreso - Egreso'!$H$3:$H$1048576,'Ingreso - Egreso'!$D$3:$D$1048576,"&gt;="&amp;Marzo!$P$9,'Ingreso - Egreso'!$D$3:$D$1048576,"&lt;="&amp;Marzo!$P$9,'Ingreso - Egreso'!$J$3:$J$1048576,Marzo!A84)</f>
        <v>0</v>
      </c>
      <c r="Q84" s="69">
        <f>SUMIFS('Ingreso - Egreso'!$H$3:$H$1048576,'Ingreso - Egreso'!$D$3:$D$1048576,"&gt;="&amp;Marzo!$Q$9,'Ingreso - Egreso'!$D$3:$D$1048576,"&lt;="&amp;Marzo!$Q$9,'Ingreso - Egreso'!$J$3:$J$1048576,Marzo!A84)</f>
        <v>0</v>
      </c>
      <c r="R84" s="69">
        <f>SUMIFS('Ingreso - Egreso'!$H$3:$H$1048576,'Ingreso - Egreso'!$D$3:$D$1048576,"&gt;="&amp;Marzo!$R$9,'Ingreso - Egreso'!$D$3:$D$1048576,"&lt;="&amp;Marzo!$R$9,'Ingreso - Egreso'!$J$3:$J$1048576,Marzo!A84)</f>
        <v>0</v>
      </c>
      <c r="S84" s="69">
        <f>SUMIFS('Ingreso - Egreso'!$H$3:$H$1048576,'Ingreso - Egreso'!$D$3:$D$1048576,"&gt;="&amp;Marzo!$S$9,'Ingreso - Egreso'!$D$3:$D$1048576,"&lt;="&amp;Marzo!$S$9,'Ingreso - Egreso'!$J$3:$J$1048576,Marzo!A84)</f>
        <v>0</v>
      </c>
      <c r="T84" s="69">
        <f>SUMIFS('Ingreso - Egreso'!$H$3:$H$1048576,'Ingreso - Egreso'!$D$3:$D$1048576,"&gt;="&amp;Marzo!$T$9,'Ingreso - Egreso'!$D$3:$D$1048576,"&lt;="&amp;Marzo!$T$9,'Ingreso - Egreso'!$J$3:$J$1048576,Marzo!A84)</f>
        <v>0</v>
      </c>
      <c r="U84" s="69">
        <f>SUMIFS('Ingreso - Egreso'!$H$3:$H$1048576,'Ingreso - Egreso'!$D$3:$D$1048576,"&gt;="&amp;Marzo!$U$9,'Ingreso - Egreso'!$D$3:$D$1048576,"&lt;="&amp;Marzo!$U$9,'Ingreso - Egreso'!$J$3:$J$1048576,Marzo!A84)</f>
        <v>0</v>
      </c>
      <c r="V84" s="69">
        <f>SUMIFS('Ingreso - Egreso'!$H$3:$H$1048576,'Ingreso - Egreso'!$D$3:$D$1048576,"&gt;="&amp;Marzo!$V$9,'Ingreso - Egreso'!$D$3:$D$1048576,"&lt;="&amp;Marzo!$V$9,'Ingreso - Egreso'!$J$3:$J$1048576,Marzo!A84)</f>
        <v>0</v>
      </c>
      <c r="W84" s="69">
        <f>SUMIFS('Ingreso - Egreso'!$H$3:$H$1048576,'Ingreso - Egreso'!$D$3:$D$1048576,"&gt;="&amp;Marzo!$W$9,'Ingreso - Egreso'!$D$3:$D$1048576,"&lt;="&amp;Marzo!$W$9,'Ingreso - Egreso'!$J$3:$J$1048576,Marzo!A84)</f>
        <v>0</v>
      </c>
      <c r="X84" s="69">
        <f>SUMIFS('Ingreso - Egreso'!$H$3:$H$1048576,'Ingreso - Egreso'!$D$3:$D$1048576,"&gt;="&amp;Marzo!$X$9,'Ingreso - Egreso'!$D$3:$D$1048576,"&lt;="&amp;Marzo!$X$9,'Ingreso - Egreso'!$J$3:$J$1048576,Marzo!A84)</f>
        <v>0</v>
      </c>
      <c r="Y84" s="69">
        <f>SUMIFS('Ingreso - Egreso'!$H$3:$H$1048576,'Ingreso - Egreso'!$D$3:$D$1048576,"&gt;="&amp;Marzo!$Y$9,'Ingreso - Egreso'!$D$3:$D$1048576,"&lt;="&amp;Marzo!$Y$9,'Ingreso - Egreso'!$J$3:$J$1048576,Marzo!A84)</f>
        <v>0</v>
      </c>
      <c r="Z84" s="69">
        <f>SUMIFS('Ingreso - Egreso'!$H$3:$H$1048576,'Ingreso - Egreso'!$D$3:$D$1048576,"&gt;="&amp;Marzo!$Z$9,'Ingreso - Egreso'!$D$3:$D$1048576,"&lt;="&amp;Marzo!$Z$9,'Ingreso - Egreso'!$J$3:$J$1048576,Marzo!A84)</f>
        <v>0</v>
      </c>
      <c r="AA84" s="69">
        <f>SUMIFS('Ingreso - Egreso'!$H$3:$H$1048576,'Ingreso - Egreso'!$D$3:$D$1048576,"&gt;="&amp;Marzo!$AA$9,'Ingreso - Egreso'!$D$3:$D$1048576,"&lt;="&amp;Marzo!$AA$9,'Ingreso - Egreso'!$J$3:$J$1048576,Marzo!A84)</f>
        <v>0</v>
      </c>
      <c r="AB84" s="69">
        <f>SUMIFS('Ingreso - Egreso'!$H$3:$H$1048576,'Ingreso - Egreso'!$D$3:$D$1048576,"&gt;="&amp;Marzo!$AB$9,'Ingreso - Egreso'!$D$3:$D$1048576,"&lt;="&amp;Marzo!$AB$9,'Ingreso - Egreso'!$J$3:$J$1048576,Marzo!A84)</f>
        <v>0</v>
      </c>
      <c r="AC84" s="69">
        <f>SUMIFS('Ingreso - Egreso'!$H$3:$H$1048576,'Ingreso - Egreso'!$D$3:$D$1048576,"&gt;="&amp;Marzo!$AC$9,'Ingreso - Egreso'!$D$3:$D$1048576,"&lt;="&amp;Marzo!$AC$9,'Ingreso - Egreso'!$J$3:$J$1048576,Marzo!A84)</f>
        <v>0</v>
      </c>
      <c r="AD84" s="69">
        <f>SUMIFS('Ingreso - Egreso'!$H$3:$H$1048576,'Ingreso - Egreso'!$D$3:$D$1048576,"&gt;="&amp;Marzo!$Z$9,'Ingreso - Egreso'!$D$3:$D$1048576,"&lt;="&amp;Marzo!$Z$9,'Ingreso - Egreso'!$J$3:$J$1048576,Marzo!E84)</f>
        <v>0</v>
      </c>
      <c r="AE84" s="69">
        <f>SUMIFS('Ingreso - Egreso'!$H$3:$H$1048576,'Ingreso - Egreso'!$D$3:$D$1048576,"&gt;="&amp;Marzo!$AA$9,'Ingreso - Egreso'!$D$3:$D$1048576,"&lt;="&amp;Marzo!$AA$9,'Ingreso - Egreso'!$J$3:$J$1048576,Marzo!E84)</f>
        <v>0</v>
      </c>
      <c r="AF84" s="69">
        <f>SUMIFS('Ingreso - Egreso'!$H$3:$H$1048576,'Ingreso - Egreso'!$D$3:$D$1048576,"&gt;="&amp;Marzo!$AB$9,'Ingreso - Egreso'!$D$3:$D$1048576,"&lt;="&amp;Marzo!$AB$9,'Ingreso - Egreso'!$J$3:$J$1048576,Marzo!E84)</f>
        <v>0</v>
      </c>
      <c r="AG84" s="68">
        <f t="shared" si="20"/>
        <v>0</v>
      </c>
      <c r="AH84" s="63"/>
    </row>
    <row r="85" spans="1:34" s="28" customFormat="1" x14ac:dyDescent="0.25">
      <c r="A85" s="29" t="s">
        <v>38</v>
      </c>
      <c r="B85" s="67">
        <f t="shared" ref="B85:AC85" si="35">SUM(B86:B119)</f>
        <v>0</v>
      </c>
      <c r="C85" s="67">
        <f t="shared" si="35"/>
        <v>0</v>
      </c>
      <c r="D85" s="67">
        <f t="shared" si="35"/>
        <v>2787.4300000000003</v>
      </c>
      <c r="E85" s="67">
        <f t="shared" si="35"/>
        <v>2.79</v>
      </c>
      <c r="F85" s="67">
        <f t="shared" si="35"/>
        <v>926.79</v>
      </c>
      <c r="G85" s="67">
        <f t="shared" si="35"/>
        <v>136.19</v>
      </c>
      <c r="H85" s="67">
        <f t="shared" si="35"/>
        <v>414688.55</v>
      </c>
      <c r="I85" s="67">
        <f t="shared" si="35"/>
        <v>0</v>
      </c>
      <c r="J85" s="67">
        <f t="shared" si="35"/>
        <v>0</v>
      </c>
      <c r="K85" s="67">
        <f t="shared" si="35"/>
        <v>632.39</v>
      </c>
      <c r="L85" s="67">
        <f t="shared" si="35"/>
        <v>8986.4500000000007</v>
      </c>
      <c r="M85" s="67">
        <f t="shared" si="35"/>
        <v>626.79</v>
      </c>
      <c r="N85" s="67">
        <f t="shared" si="35"/>
        <v>2.79</v>
      </c>
      <c r="O85" s="67">
        <f t="shared" si="35"/>
        <v>0</v>
      </c>
      <c r="P85" s="67">
        <f t="shared" si="35"/>
        <v>0</v>
      </c>
      <c r="Q85" s="67">
        <f t="shared" si="35"/>
        <v>0</v>
      </c>
      <c r="R85" s="67">
        <f t="shared" si="35"/>
        <v>0</v>
      </c>
      <c r="S85" s="67">
        <f t="shared" si="35"/>
        <v>0</v>
      </c>
      <c r="T85" s="67">
        <f t="shared" si="35"/>
        <v>0</v>
      </c>
      <c r="U85" s="67">
        <f t="shared" si="35"/>
        <v>0</v>
      </c>
      <c r="V85" s="67">
        <f t="shared" si="35"/>
        <v>0</v>
      </c>
      <c r="W85" s="67">
        <f t="shared" si="35"/>
        <v>0</v>
      </c>
      <c r="X85" s="67">
        <f t="shared" si="35"/>
        <v>0</v>
      </c>
      <c r="Y85" s="67">
        <f t="shared" si="35"/>
        <v>0</v>
      </c>
      <c r="Z85" s="67">
        <f t="shared" si="35"/>
        <v>0</v>
      </c>
      <c r="AA85" s="67">
        <f t="shared" si="35"/>
        <v>0</v>
      </c>
      <c r="AB85" s="67">
        <f t="shared" si="35"/>
        <v>0</v>
      </c>
      <c r="AC85" s="67">
        <f t="shared" si="35"/>
        <v>0</v>
      </c>
      <c r="AD85" s="67">
        <f t="shared" ref="AD85:AF85" si="36">SUM(AD86:AD119)</f>
        <v>0</v>
      </c>
      <c r="AE85" s="67">
        <f t="shared" si="36"/>
        <v>0</v>
      </c>
      <c r="AF85" s="67">
        <f t="shared" si="36"/>
        <v>0</v>
      </c>
      <c r="AG85" s="68">
        <f t="shared" si="20"/>
        <v>428790.17</v>
      </c>
      <c r="AH85" s="60">
        <f>+AG85/$AG$124</f>
        <v>0.34978586871197764</v>
      </c>
    </row>
    <row r="86" spans="1:34" s="28" customFormat="1" x14ac:dyDescent="0.25">
      <c r="A86" s="26" t="s">
        <v>1052</v>
      </c>
      <c r="B86" s="69">
        <f>SUMIFS('Ingreso - Egreso'!$H$3:$H$1048576,'Ingreso - Egreso'!$D$3:$D$1048576,"&gt;="&amp;Marzo!$B$9,'Ingreso - Egreso'!$D$3:$D$1048576,"&lt;="&amp;Marzo!$B$9,'Ingreso - Egreso'!$J$3:$J$1048576,Marzo!A86)</f>
        <v>0</v>
      </c>
      <c r="C86" s="69">
        <f>SUMIFS('Ingreso - Egreso'!$H$3:$H$1048576,'Ingreso - Egreso'!$D$3:$D$1048576,"&gt;="&amp;Marzo!$C$9,'Ingreso - Egreso'!$D$3:$D$1048576,"&lt;="&amp;Marzo!$C$9,'Ingreso - Egreso'!$J$3:$J$1048576,Marzo!A86)</f>
        <v>0</v>
      </c>
      <c r="D86" s="69">
        <f>SUMIFS('Ingreso - Egreso'!$H$3:$H$1048576,'Ingreso - Egreso'!$D$3:$D$1048576,"&gt;="&amp;Marzo!$D$9,'Ingreso - Egreso'!$D$3:$D$1048576,"&lt;="&amp;Marzo!$D$9,'Ingreso - Egreso'!$J$3:$J$1048576,Marzo!A86)</f>
        <v>0</v>
      </c>
      <c r="E86" s="69">
        <f>SUMIFS('Ingreso - Egreso'!$H$3:$H$1048576,'Ingreso - Egreso'!$D$3:$D$1048576,"&gt;="&amp;Marzo!$E$9,'Ingreso - Egreso'!$D$3:$D$1048576,"&lt;="&amp;Marzo!$E$9,'Ingreso - Egreso'!$J$3:$J$1048576,Marzo!A86)</f>
        <v>0</v>
      </c>
      <c r="F86" s="69">
        <f>SUMIFS('Ingreso - Egreso'!$H$3:$H$1048576,'Ingreso - Egreso'!$D$3:$D$1048576,"&gt;="&amp;Marzo!$F$9,'Ingreso - Egreso'!$D$3:$D$1048576,"&lt;="&amp;Marzo!$F$9,'Ingreso - Egreso'!$J$3:$J$1048576,Marzo!A86)</f>
        <v>0</v>
      </c>
      <c r="G86" s="69">
        <f>SUMIFS('Ingreso - Egreso'!$H$3:$H$1048576,'Ingreso - Egreso'!$D$3:$D$1048576,"&gt;="&amp;Marzo!$G$9,'Ingreso - Egreso'!$D$3:$D$1048576,"&lt;="&amp;Marzo!$G$9,'Ingreso - Egreso'!$J$3:$J$1048576,Marzo!A86)</f>
        <v>0</v>
      </c>
      <c r="H86" s="69">
        <f>SUMIFS('Ingreso - Egreso'!$H$3:$H$1048576,'Ingreso - Egreso'!$D$3:$D$1048576,"&gt;="&amp;Marzo!$H$9,'Ingreso - Egreso'!$D$3:$D$1048576,"&lt;="&amp;Marzo!$H$9,'Ingreso - Egreso'!$J$3:$J$1048576,Marzo!A86)</f>
        <v>0</v>
      </c>
      <c r="I86" s="69">
        <f>SUMIFS('Ingreso - Egreso'!$H$3:$H$1048576,'Ingreso - Egreso'!$D$3:$D$1048576,"&gt;="&amp;Marzo!$I$9,'Ingreso - Egreso'!$D$3:$D$1048576,"&lt;="&amp;Marzo!$I$9,'Ingreso - Egreso'!$J$3:$J$1048576,Marzo!A86)</f>
        <v>0</v>
      </c>
      <c r="J86" s="69">
        <f>SUMIFS('Ingreso - Egreso'!$H$3:$H$1048576,'Ingreso - Egreso'!$D$3:$D$1048576,"&gt;="&amp;Marzo!$J$9,'Ingreso - Egreso'!$D$3:$D$1048576,"&lt;="&amp;Marzo!$J$9,'Ingreso - Egreso'!$J$3:$J$1048576,Marzo!A86)</f>
        <v>0</v>
      </c>
      <c r="K86" s="69">
        <f>SUMIFS('Ingreso - Egreso'!$H$3:$H$1048576,'Ingreso - Egreso'!$D$3:$D$1048576,"&gt;="&amp;Marzo!$K$9,'Ingreso - Egreso'!$D$3:$D$1048576,"&lt;="&amp;Marzo!$K$9,'Ingreso - Egreso'!$J$3:$J$1048576,Marzo!A86)</f>
        <v>0</v>
      </c>
      <c r="L86" s="69">
        <f>SUMIFS('Ingreso - Egreso'!$H$3:$H$1048576,'Ingreso - Egreso'!$D$3:$D$1048576,"&gt;="&amp;Marzo!$L$9,'Ingreso - Egreso'!$D$3:$D$1048576,"&lt;="&amp;Marzo!$L$9,'Ingreso - Egreso'!$J$3:$J$1048576,Marzo!A86)</f>
        <v>0</v>
      </c>
      <c r="M86" s="69">
        <f>SUMIFS('Ingreso - Egreso'!$H$3:$H$1048576,'Ingreso - Egreso'!$D$3:$D$1048576,"&gt;="&amp;Marzo!$M$9,'Ingreso - Egreso'!$D$3:$D$1048576,"&lt;="&amp;Marzo!$M$9,'Ingreso - Egreso'!$J$3:$J$1048576,Marzo!A86)</f>
        <v>0</v>
      </c>
      <c r="N86" s="69">
        <f>SUMIFS('Ingreso - Egreso'!$H$3:$H$1048576,'Ingreso - Egreso'!$D$3:$D$1048576,"&gt;="&amp;Marzo!$N$9,'Ingreso - Egreso'!$D$3:$D$1048576,"&lt;="&amp;Marzo!$N$9,'Ingreso - Egreso'!$J$3:$J$1048576,Marzo!A86)</f>
        <v>0</v>
      </c>
      <c r="O86" s="69">
        <f>SUMIFS('Ingreso - Egreso'!$H$3:$H$1048576,'Ingreso - Egreso'!$D$3:$D$1048576,"&gt;="&amp;Marzo!$O$9,'Ingreso - Egreso'!$D$3:$D$1048576,"&lt;="&amp;Marzo!$O$9,'Ingreso - Egreso'!$J$3:$J$1048576,Marzo!A86)</f>
        <v>0</v>
      </c>
      <c r="P86" s="69">
        <f>SUMIFS('Ingreso - Egreso'!$H$3:$H$1048576,'Ingreso - Egreso'!$D$3:$D$1048576,"&gt;="&amp;Marzo!$P$9,'Ingreso - Egreso'!$D$3:$D$1048576,"&lt;="&amp;Marzo!$P$9,'Ingreso - Egreso'!$J$3:$J$1048576,Marzo!A86)</f>
        <v>0</v>
      </c>
      <c r="Q86" s="69">
        <f>SUMIFS('Ingreso - Egreso'!$H$3:$H$1048576,'Ingreso - Egreso'!$D$3:$D$1048576,"&gt;="&amp;Marzo!$Q$9,'Ingreso - Egreso'!$D$3:$D$1048576,"&lt;="&amp;Marzo!$Q$9,'Ingreso - Egreso'!$J$3:$J$1048576,Marzo!A86)</f>
        <v>0</v>
      </c>
      <c r="R86" s="69">
        <f>SUMIFS('Ingreso - Egreso'!$H$3:$H$1048576,'Ingreso - Egreso'!$D$3:$D$1048576,"&gt;="&amp;Marzo!$R$9,'Ingreso - Egreso'!$D$3:$D$1048576,"&lt;="&amp;Marzo!$R$9,'Ingreso - Egreso'!$J$3:$J$1048576,Marzo!A86)</f>
        <v>0</v>
      </c>
      <c r="S86" s="69">
        <f>SUMIFS('Ingreso - Egreso'!$H$3:$H$1048576,'Ingreso - Egreso'!$D$3:$D$1048576,"&gt;="&amp;Marzo!$S$9,'Ingreso - Egreso'!$D$3:$D$1048576,"&lt;="&amp;Marzo!$S$9,'Ingreso - Egreso'!$J$3:$J$1048576,Marzo!A86)</f>
        <v>0</v>
      </c>
      <c r="T86" s="69">
        <f>SUMIFS('Ingreso - Egreso'!$H$3:$H$1048576,'Ingreso - Egreso'!$D$3:$D$1048576,"&gt;="&amp;Marzo!$T$9,'Ingreso - Egreso'!$D$3:$D$1048576,"&lt;="&amp;Marzo!$T$9,'Ingreso - Egreso'!$J$3:$J$1048576,Marzo!A86)</f>
        <v>0</v>
      </c>
      <c r="U86" s="69">
        <f>SUMIFS('Ingreso - Egreso'!$H$3:$H$1048576,'Ingreso - Egreso'!$D$3:$D$1048576,"&gt;="&amp;Marzo!$U$9,'Ingreso - Egreso'!$D$3:$D$1048576,"&lt;="&amp;Marzo!$U$9,'Ingreso - Egreso'!$J$3:$J$1048576,Marzo!A86)</f>
        <v>0</v>
      </c>
      <c r="V86" s="69">
        <f>SUMIFS('Ingreso - Egreso'!$H$3:$H$1048576,'Ingreso - Egreso'!$D$3:$D$1048576,"&gt;="&amp;Marzo!$V$9,'Ingreso - Egreso'!$D$3:$D$1048576,"&lt;="&amp;Marzo!$V$9,'Ingreso - Egreso'!$J$3:$J$1048576,Marzo!A86)</f>
        <v>0</v>
      </c>
      <c r="W86" s="69">
        <f>SUMIFS('Ingreso - Egreso'!$H$3:$H$1048576,'Ingreso - Egreso'!$D$3:$D$1048576,"&gt;="&amp;Marzo!$W$9,'Ingreso - Egreso'!$D$3:$D$1048576,"&lt;="&amp;Marzo!$W$9,'Ingreso - Egreso'!$J$3:$J$1048576,Marzo!A86)</f>
        <v>0</v>
      </c>
      <c r="X86" s="69">
        <f>SUMIFS('Ingreso - Egreso'!$H$3:$H$1048576,'Ingreso - Egreso'!$D$3:$D$1048576,"&gt;="&amp;Marzo!$X$9,'Ingreso - Egreso'!$D$3:$D$1048576,"&lt;="&amp;Marzo!$X$9,'Ingreso - Egreso'!$J$3:$J$1048576,Marzo!A86)</f>
        <v>0</v>
      </c>
      <c r="Y86" s="69">
        <f>SUMIFS('Ingreso - Egreso'!$H$3:$H$1048576,'Ingreso - Egreso'!$D$3:$D$1048576,"&gt;="&amp;Marzo!$Y$9,'Ingreso - Egreso'!$D$3:$D$1048576,"&lt;="&amp;Marzo!$Y$9,'Ingreso - Egreso'!$J$3:$J$1048576,Marzo!A86)</f>
        <v>0</v>
      </c>
      <c r="Z86" s="69">
        <f>SUMIFS('Ingreso - Egreso'!$H$3:$H$1048576,'Ingreso - Egreso'!$D$3:$D$1048576,"&gt;="&amp;Marzo!$Z$9,'Ingreso - Egreso'!$D$3:$D$1048576,"&lt;="&amp;Marzo!$Z$9,'Ingreso - Egreso'!$J$3:$J$1048576,Marzo!A86)</f>
        <v>0</v>
      </c>
      <c r="AA86" s="69">
        <f>SUMIFS('Ingreso - Egreso'!$H$3:$H$1048576,'Ingreso - Egreso'!$D$3:$D$1048576,"&gt;="&amp;Marzo!$AA$9,'Ingreso - Egreso'!$D$3:$D$1048576,"&lt;="&amp;Marzo!$AA$9,'Ingreso - Egreso'!$J$3:$J$1048576,Marzo!A86)</f>
        <v>0</v>
      </c>
      <c r="AB86" s="69">
        <f>SUMIFS('Ingreso - Egreso'!$H$3:$H$1048576,'Ingreso - Egreso'!$D$3:$D$1048576,"&gt;="&amp;Marzo!$AB$9,'Ingreso - Egreso'!$D$3:$D$1048576,"&lt;="&amp;Marzo!$AB$9,'Ingreso - Egreso'!$J$3:$J$1048576,Marzo!A86)</f>
        <v>0</v>
      </c>
      <c r="AC86" s="69">
        <f>SUMIFS('Ingreso - Egreso'!$H$3:$H$1048576,'Ingreso - Egreso'!$D$3:$D$1048576,"&gt;="&amp;Marzo!$AC$9,'Ingreso - Egreso'!$D$3:$D$1048576,"&lt;="&amp;Marzo!$AC$9,'Ingreso - Egreso'!$J$3:$J$1048576,Marzo!A86)</f>
        <v>0</v>
      </c>
      <c r="AD86" s="69">
        <f>SUMIFS('Ingreso - Egreso'!$H$3:$H$1048576,'Ingreso - Egreso'!$D$3:$D$1048576,"&gt;="&amp;Marzo!$Z$9,'Ingreso - Egreso'!$D$3:$D$1048576,"&lt;="&amp;Marzo!$Z$9,'Ingreso - Egreso'!$J$3:$J$1048576,Marzo!E86)</f>
        <v>0</v>
      </c>
      <c r="AE86" s="69">
        <f>SUMIFS('Ingreso - Egreso'!$H$3:$H$1048576,'Ingreso - Egreso'!$D$3:$D$1048576,"&gt;="&amp;Marzo!$AA$9,'Ingreso - Egreso'!$D$3:$D$1048576,"&lt;="&amp;Marzo!$AA$9,'Ingreso - Egreso'!$J$3:$J$1048576,Marzo!E86)</f>
        <v>0</v>
      </c>
      <c r="AF86" s="69">
        <f>SUMIFS('Ingreso - Egreso'!$H$3:$H$1048576,'Ingreso - Egreso'!$D$3:$D$1048576,"&gt;="&amp;Marzo!$AB$9,'Ingreso - Egreso'!$D$3:$D$1048576,"&lt;="&amp;Marzo!$AB$9,'Ingreso - Egreso'!$J$3:$J$1048576,Marzo!E86)</f>
        <v>0</v>
      </c>
      <c r="AG86" s="204">
        <f t="shared" si="20"/>
        <v>0</v>
      </c>
      <c r="AH86" s="61">
        <f t="shared" ref="AH86:AH89" si="37">+AG86/$AG$85</f>
        <v>0</v>
      </c>
    </row>
    <row r="87" spans="1:34" s="28" customFormat="1" x14ac:dyDescent="0.25">
      <c r="A87" s="26" t="s">
        <v>1064</v>
      </c>
      <c r="B87" s="69">
        <f>SUMIFS('Ingreso - Egreso'!$H$3:$H$1048576,'Ingreso - Egreso'!$D$3:$D$1048576,"&gt;="&amp;Marzo!$B$9,'Ingreso - Egreso'!$D$3:$D$1048576,"&lt;="&amp;Marzo!$B$9,'Ingreso - Egreso'!$J$3:$J$1048576,Marzo!A87)</f>
        <v>0</v>
      </c>
      <c r="C87" s="69">
        <f>SUMIFS('Ingreso - Egreso'!$H$3:$H$1048576,'Ingreso - Egreso'!$D$3:$D$1048576,"&gt;="&amp;Marzo!$C$9,'Ingreso - Egreso'!$D$3:$D$1048576,"&lt;="&amp;Marzo!$C$9,'Ingreso - Egreso'!$J$3:$J$1048576,Marzo!A87)</f>
        <v>0</v>
      </c>
      <c r="D87" s="69">
        <f>SUMIFS('Ingreso - Egreso'!$H$3:$H$1048576,'Ingreso - Egreso'!$D$3:$D$1048576,"&gt;="&amp;Marzo!$D$9,'Ingreso - Egreso'!$D$3:$D$1048576,"&lt;="&amp;Marzo!$D$9,'Ingreso - Egreso'!$J$3:$J$1048576,Marzo!A87)</f>
        <v>426</v>
      </c>
      <c r="E87" s="69">
        <f>SUMIFS('Ingreso - Egreso'!$H$3:$H$1048576,'Ingreso - Egreso'!$D$3:$D$1048576,"&gt;="&amp;Marzo!$E$9,'Ingreso - Egreso'!$D$3:$D$1048576,"&lt;="&amp;Marzo!$E$9,'Ingreso - Egreso'!$J$3:$J$1048576,Marzo!A87)</f>
        <v>0</v>
      </c>
      <c r="F87" s="69">
        <f>SUMIFS('Ingreso - Egreso'!$H$3:$H$1048576,'Ingreso - Egreso'!$D$3:$D$1048576,"&gt;="&amp;Marzo!$F$9,'Ingreso - Egreso'!$D$3:$D$1048576,"&lt;="&amp;Marzo!$F$9,'Ingreso - Egreso'!$J$3:$J$1048576,Marzo!A87)</f>
        <v>0</v>
      </c>
      <c r="G87" s="69">
        <f>SUMIFS('Ingreso - Egreso'!$H$3:$H$1048576,'Ingreso - Egreso'!$D$3:$D$1048576,"&gt;="&amp;Marzo!$G$9,'Ingreso - Egreso'!$D$3:$D$1048576,"&lt;="&amp;Marzo!$G$9,'Ingreso - Egreso'!$J$3:$J$1048576,Marzo!A87)</f>
        <v>0</v>
      </c>
      <c r="H87" s="69">
        <f>SUMIFS('Ingreso - Egreso'!$H$3:$H$1048576,'Ingreso - Egreso'!$D$3:$D$1048576,"&gt;="&amp;Marzo!$H$9,'Ingreso - Egreso'!$D$3:$D$1048576,"&lt;="&amp;Marzo!$H$9,'Ingreso - Egreso'!$J$3:$J$1048576,Marzo!A87)</f>
        <v>349000</v>
      </c>
      <c r="I87" s="69">
        <f>SUMIFS('Ingreso - Egreso'!$H$3:$H$1048576,'Ingreso - Egreso'!$D$3:$D$1048576,"&gt;="&amp;Marzo!$I$9,'Ingreso - Egreso'!$D$3:$D$1048576,"&lt;="&amp;Marzo!$I$9,'Ingreso - Egreso'!$J$3:$J$1048576,Marzo!A87)</f>
        <v>0</v>
      </c>
      <c r="J87" s="69">
        <f>SUMIFS('Ingreso - Egreso'!$H$3:$H$1048576,'Ingreso - Egreso'!$D$3:$D$1048576,"&gt;="&amp;Marzo!$J$9,'Ingreso - Egreso'!$D$3:$D$1048576,"&lt;="&amp;Marzo!$J$9,'Ingreso - Egreso'!$J$3:$J$1048576,Marzo!A87)</f>
        <v>0</v>
      </c>
      <c r="K87" s="69">
        <f>SUMIFS('Ingreso - Egreso'!$H$3:$H$1048576,'Ingreso - Egreso'!$D$3:$D$1048576,"&gt;="&amp;Marzo!$K$9,'Ingreso - Egreso'!$D$3:$D$1048576,"&lt;="&amp;Marzo!$K$9,'Ingreso - Egreso'!$J$3:$J$1048576,Marzo!A87)</f>
        <v>0</v>
      </c>
      <c r="L87" s="69">
        <f>SUMIFS('Ingreso - Egreso'!$H$3:$H$1048576,'Ingreso - Egreso'!$D$3:$D$1048576,"&gt;="&amp;Marzo!$L$9,'Ingreso - Egreso'!$D$3:$D$1048576,"&lt;="&amp;Marzo!$L$9,'Ingreso - Egreso'!$J$3:$J$1048576,Marzo!A87)</f>
        <v>0</v>
      </c>
      <c r="M87" s="69">
        <f>SUMIFS('Ingreso - Egreso'!$H$3:$H$1048576,'Ingreso - Egreso'!$D$3:$D$1048576,"&gt;="&amp;Marzo!$M$9,'Ingreso - Egreso'!$D$3:$D$1048576,"&lt;="&amp;Marzo!$M$9,'Ingreso - Egreso'!$J$3:$J$1048576,Marzo!A87)</f>
        <v>0</v>
      </c>
      <c r="N87" s="69">
        <f>SUMIFS('Ingreso - Egreso'!$H$3:$H$1048576,'Ingreso - Egreso'!$D$3:$D$1048576,"&gt;="&amp;Marzo!$N$9,'Ingreso - Egreso'!$D$3:$D$1048576,"&lt;="&amp;Marzo!$N$9,'Ingreso - Egreso'!$J$3:$J$1048576,Marzo!A87)</f>
        <v>0</v>
      </c>
      <c r="O87" s="69">
        <f>SUMIFS('Ingreso - Egreso'!$H$3:$H$1048576,'Ingreso - Egreso'!$D$3:$D$1048576,"&gt;="&amp;Marzo!$O$9,'Ingreso - Egreso'!$D$3:$D$1048576,"&lt;="&amp;Marzo!$O$9,'Ingreso - Egreso'!$J$3:$J$1048576,Marzo!A87)</f>
        <v>0</v>
      </c>
      <c r="P87" s="69">
        <f>SUMIFS('Ingreso - Egreso'!$H$3:$H$1048576,'Ingreso - Egreso'!$D$3:$D$1048576,"&gt;="&amp;Marzo!$P$9,'Ingreso - Egreso'!$D$3:$D$1048576,"&lt;="&amp;Marzo!$P$9,'Ingreso - Egreso'!$J$3:$J$1048576,Marzo!A87)</f>
        <v>0</v>
      </c>
      <c r="Q87" s="69">
        <f>SUMIFS('Ingreso - Egreso'!$H$3:$H$1048576,'Ingreso - Egreso'!$D$3:$D$1048576,"&gt;="&amp;Marzo!$Q$9,'Ingreso - Egreso'!$D$3:$D$1048576,"&lt;="&amp;Marzo!$Q$9,'Ingreso - Egreso'!$J$3:$J$1048576,Marzo!A87)</f>
        <v>0</v>
      </c>
      <c r="R87" s="69">
        <f>SUMIFS('Ingreso - Egreso'!$H$3:$H$1048576,'Ingreso - Egreso'!$D$3:$D$1048576,"&gt;="&amp;Marzo!$R$9,'Ingreso - Egreso'!$D$3:$D$1048576,"&lt;="&amp;Marzo!$R$9,'Ingreso - Egreso'!$J$3:$J$1048576,Marzo!A87)</f>
        <v>0</v>
      </c>
      <c r="S87" s="69">
        <f>SUMIFS('Ingreso - Egreso'!$H$3:$H$1048576,'Ingreso - Egreso'!$D$3:$D$1048576,"&gt;="&amp;Marzo!$S$9,'Ingreso - Egreso'!$D$3:$D$1048576,"&lt;="&amp;Marzo!$S$9,'Ingreso - Egreso'!$J$3:$J$1048576,Marzo!A87)</f>
        <v>0</v>
      </c>
      <c r="T87" s="69">
        <f>SUMIFS('Ingreso - Egreso'!$H$3:$H$1048576,'Ingreso - Egreso'!$D$3:$D$1048576,"&gt;="&amp;Marzo!$T$9,'Ingreso - Egreso'!$D$3:$D$1048576,"&lt;="&amp;Marzo!$T$9,'Ingreso - Egreso'!$J$3:$J$1048576,Marzo!A87)</f>
        <v>0</v>
      </c>
      <c r="U87" s="69">
        <f>SUMIFS('Ingreso - Egreso'!$H$3:$H$1048576,'Ingreso - Egreso'!$D$3:$D$1048576,"&gt;="&amp;Marzo!$U$9,'Ingreso - Egreso'!$D$3:$D$1048576,"&lt;="&amp;Marzo!$U$9,'Ingreso - Egreso'!$J$3:$J$1048576,Marzo!A87)</f>
        <v>0</v>
      </c>
      <c r="V87" s="69">
        <f>SUMIFS('Ingreso - Egreso'!$H$3:$H$1048576,'Ingreso - Egreso'!$D$3:$D$1048576,"&gt;="&amp;Marzo!$V$9,'Ingreso - Egreso'!$D$3:$D$1048576,"&lt;="&amp;Marzo!$V$9,'Ingreso - Egreso'!$J$3:$J$1048576,Marzo!A87)</f>
        <v>0</v>
      </c>
      <c r="W87" s="69">
        <f>SUMIFS('Ingreso - Egreso'!$H$3:$H$1048576,'Ingreso - Egreso'!$D$3:$D$1048576,"&gt;="&amp;Marzo!$W$9,'Ingreso - Egreso'!$D$3:$D$1048576,"&lt;="&amp;Marzo!$W$9,'Ingreso - Egreso'!$J$3:$J$1048576,Marzo!A87)</f>
        <v>0</v>
      </c>
      <c r="X87" s="69">
        <f>SUMIFS('Ingreso - Egreso'!$H$3:$H$1048576,'Ingreso - Egreso'!$D$3:$D$1048576,"&gt;="&amp;Marzo!$X$9,'Ingreso - Egreso'!$D$3:$D$1048576,"&lt;="&amp;Marzo!$X$9,'Ingreso - Egreso'!$J$3:$J$1048576,Marzo!A87)</f>
        <v>0</v>
      </c>
      <c r="Y87" s="69">
        <f>SUMIFS('Ingreso - Egreso'!$H$3:$H$1048576,'Ingreso - Egreso'!$D$3:$D$1048576,"&gt;="&amp;Marzo!$Y$9,'Ingreso - Egreso'!$D$3:$D$1048576,"&lt;="&amp;Marzo!$Y$9,'Ingreso - Egreso'!$J$3:$J$1048576,Marzo!A87)</f>
        <v>0</v>
      </c>
      <c r="Z87" s="69">
        <f>SUMIFS('Ingreso - Egreso'!$H$3:$H$1048576,'Ingreso - Egreso'!$D$3:$D$1048576,"&gt;="&amp;Marzo!$Z$9,'Ingreso - Egreso'!$D$3:$D$1048576,"&lt;="&amp;Marzo!$Z$9,'Ingreso - Egreso'!$J$3:$J$1048576,Marzo!A87)</f>
        <v>0</v>
      </c>
      <c r="AA87" s="69">
        <f>SUMIFS('Ingreso - Egreso'!$H$3:$H$1048576,'Ingreso - Egreso'!$D$3:$D$1048576,"&gt;="&amp;Marzo!$AA$9,'Ingreso - Egreso'!$D$3:$D$1048576,"&lt;="&amp;Marzo!$AA$9,'Ingreso - Egreso'!$J$3:$J$1048576,Marzo!A87)</f>
        <v>0</v>
      </c>
      <c r="AB87" s="69">
        <f>SUMIFS('Ingreso - Egreso'!$H$3:$H$1048576,'Ingreso - Egreso'!$D$3:$D$1048576,"&gt;="&amp;Marzo!$AB$9,'Ingreso - Egreso'!$D$3:$D$1048576,"&lt;="&amp;Marzo!$AB$9,'Ingreso - Egreso'!$J$3:$J$1048576,Marzo!A87)</f>
        <v>0</v>
      </c>
      <c r="AC87" s="69">
        <f>SUMIFS('Ingreso - Egreso'!$H$3:$H$1048576,'Ingreso - Egreso'!$D$3:$D$1048576,"&gt;="&amp;Marzo!$AC$9,'Ingreso - Egreso'!$D$3:$D$1048576,"&lt;="&amp;Marzo!$AC$9,'Ingreso - Egreso'!$J$3:$J$1048576,Marzo!A87)</f>
        <v>0</v>
      </c>
      <c r="AD87" s="69">
        <f>SUMIFS('Ingreso - Egreso'!$H$3:$H$1048576,'Ingreso - Egreso'!$D$3:$D$1048576,"&gt;="&amp;Marzo!$Z$9,'Ingreso - Egreso'!$D$3:$D$1048576,"&lt;="&amp;Marzo!$Z$9,'Ingreso - Egreso'!$J$3:$J$1048576,Marzo!E87)</f>
        <v>0</v>
      </c>
      <c r="AE87" s="69">
        <f>SUMIFS('Ingreso - Egreso'!$H$3:$H$1048576,'Ingreso - Egreso'!$D$3:$D$1048576,"&gt;="&amp;Marzo!$AA$9,'Ingreso - Egreso'!$D$3:$D$1048576,"&lt;="&amp;Marzo!$AA$9,'Ingreso - Egreso'!$J$3:$J$1048576,Marzo!E87)</f>
        <v>0</v>
      </c>
      <c r="AF87" s="69">
        <f>SUMIFS('Ingreso - Egreso'!$H$3:$H$1048576,'Ingreso - Egreso'!$D$3:$D$1048576,"&gt;="&amp;Marzo!$AB$9,'Ingreso - Egreso'!$D$3:$D$1048576,"&lt;="&amp;Marzo!$AB$9,'Ingreso - Egreso'!$J$3:$J$1048576,Marzo!E87)</f>
        <v>0</v>
      </c>
      <c r="AG87" s="204">
        <f t="shared" si="20"/>
        <v>349426</v>
      </c>
      <c r="AH87" s="61">
        <f t="shared" ref="AH87" si="38">+AG87/$AG$85</f>
        <v>0.81491140526845574</v>
      </c>
    </row>
    <row r="88" spans="1:34" s="28" customFormat="1" x14ac:dyDescent="0.25">
      <c r="A88" s="26" t="s">
        <v>1067</v>
      </c>
      <c r="B88" s="69">
        <f>SUMIFS('Ingreso - Egreso'!$H$3:$H$1048576,'Ingreso - Egreso'!$D$3:$D$1048576,"&gt;="&amp;Marzo!$B$9,'Ingreso - Egreso'!$D$3:$D$1048576,"&lt;="&amp;Marzo!$B$9,'Ingreso - Egreso'!$J$3:$J$1048576,Marzo!A88)</f>
        <v>0</v>
      </c>
      <c r="C88" s="69">
        <f>SUMIFS('Ingreso - Egreso'!$H$3:$H$1048576,'Ingreso - Egreso'!$D$3:$D$1048576,"&gt;="&amp;Marzo!$C$9,'Ingreso - Egreso'!$D$3:$D$1048576,"&lt;="&amp;Marzo!$C$9,'Ingreso - Egreso'!$J$3:$J$1048576,Marzo!A88)</f>
        <v>0</v>
      </c>
      <c r="D88" s="69">
        <f>SUMIFS('Ingreso - Egreso'!$H$3:$H$1048576,'Ingreso - Egreso'!$D$3:$D$1048576,"&gt;="&amp;Marzo!$D$9,'Ingreso - Egreso'!$D$3:$D$1048576,"&lt;="&amp;Marzo!$D$9,'Ingreso - Egreso'!$J$3:$J$1048576,Marzo!A88)</f>
        <v>0</v>
      </c>
      <c r="E88" s="69">
        <f>SUMIFS('Ingreso - Egreso'!$H$3:$H$1048576,'Ingreso - Egreso'!$D$3:$D$1048576,"&gt;="&amp;Marzo!$E$9,'Ingreso - Egreso'!$D$3:$D$1048576,"&lt;="&amp;Marzo!$E$9,'Ingreso - Egreso'!$J$3:$J$1048576,Marzo!A88)</f>
        <v>0</v>
      </c>
      <c r="F88" s="69">
        <f>SUMIFS('Ingreso - Egreso'!$H$3:$H$1048576,'Ingreso - Egreso'!$D$3:$D$1048576,"&gt;="&amp;Marzo!$F$9,'Ingreso - Egreso'!$D$3:$D$1048576,"&lt;="&amp;Marzo!$F$9,'Ingreso - Egreso'!$J$3:$J$1048576,Marzo!A88)</f>
        <v>0</v>
      </c>
      <c r="G88" s="69">
        <f>SUMIFS('Ingreso - Egreso'!$H$3:$H$1048576,'Ingreso - Egreso'!$D$3:$D$1048576,"&gt;="&amp;Marzo!$G$9,'Ingreso - Egreso'!$D$3:$D$1048576,"&lt;="&amp;Marzo!$G$9,'Ingreso - Egreso'!$J$3:$J$1048576,Marzo!A88)</f>
        <v>0</v>
      </c>
      <c r="H88" s="69">
        <f>SUMIFS('Ingreso - Egreso'!$H$3:$H$1048576,'Ingreso - Egreso'!$D$3:$D$1048576,"&gt;="&amp;Marzo!$H$9,'Ingreso - Egreso'!$D$3:$D$1048576,"&lt;="&amp;Marzo!$H$9,'Ingreso - Egreso'!$J$3:$J$1048576,Marzo!A88)</f>
        <v>0</v>
      </c>
      <c r="I88" s="69">
        <f>SUMIFS('Ingreso - Egreso'!$H$3:$H$1048576,'Ingreso - Egreso'!$D$3:$D$1048576,"&gt;="&amp;Marzo!$I$9,'Ingreso - Egreso'!$D$3:$D$1048576,"&lt;="&amp;Marzo!$I$9,'Ingreso - Egreso'!$J$3:$J$1048576,Marzo!A88)</f>
        <v>0</v>
      </c>
      <c r="J88" s="69">
        <f>SUMIFS('Ingreso - Egreso'!$H$3:$H$1048576,'Ingreso - Egreso'!$D$3:$D$1048576,"&gt;="&amp;Marzo!$J$9,'Ingreso - Egreso'!$D$3:$D$1048576,"&lt;="&amp;Marzo!$J$9,'Ingreso - Egreso'!$J$3:$J$1048576,Marzo!A88)</f>
        <v>0</v>
      </c>
      <c r="K88" s="69">
        <f>SUMIFS('Ingreso - Egreso'!$H$3:$H$1048576,'Ingreso - Egreso'!$D$3:$D$1048576,"&gt;="&amp;Marzo!$K$9,'Ingreso - Egreso'!$D$3:$D$1048576,"&lt;="&amp;Marzo!$K$9,'Ingreso - Egreso'!$J$3:$J$1048576,Marzo!A88)</f>
        <v>0</v>
      </c>
      <c r="L88" s="69">
        <f>SUMIFS('Ingreso - Egreso'!$H$3:$H$1048576,'Ingreso - Egreso'!$D$3:$D$1048576,"&gt;="&amp;Marzo!$L$9,'Ingreso - Egreso'!$D$3:$D$1048576,"&lt;="&amp;Marzo!$L$9,'Ingreso - Egreso'!$J$3:$J$1048576,Marzo!A88)</f>
        <v>0</v>
      </c>
      <c r="M88" s="69">
        <f>SUMIFS('Ingreso - Egreso'!$H$3:$H$1048576,'Ingreso - Egreso'!$D$3:$D$1048576,"&gt;="&amp;Marzo!$M$9,'Ingreso - Egreso'!$D$3:$D$1048576,"&lt;="&amp;Marzo!$M$9,'Ingreso - Egreso'!$J$3:$J$1048576,Marzo!A88)</f>
        <v>0</v>
      </c>
      <c r="N88" s="69">
        <f>SUMIFS('Ingreso - Egreso'!$H$3:$H$1048576,'Ingreso - Egreso'!$D$3:$D$1048576,"&gt;="&amp;Marzo!$N$9,'Ingreso - Egreso'!$D$3:$D$1048576,"&lt;="&amp;Marzo!$N$9,'Ingreso - Egreso'!$J$3:$J$1048576,Marzo!A88)</f>
        <v>0</v>
      </c>
      <c r="O88" s="69">
        <f>SUMIFS('Ingreso - Egreso'!$H$3:$H$1048576,'Ingreso - Egreso'!$D$3:$D$1048576,"&gt;="&amp;Marzo!$O$9,'Ingreso - Egreso'!$D$3:$D$1048576,"&lt;="&amp;Marzo!$O$9,'Ingreso - Egreso'!$J$3:$J$1048576,Marzo!A88)</f>
        <v>0</v>
      </c>
      <c r="P88" s="69">
        <f>SUMIFS('Ingreso - Egreso'!$H$3:$H$1048576,'Ingreso - Egreso'!$D$3:$D$1048576,"&gt;="&amp;Marzo!$P$9,'Ingreso - Egreso'!$D$3:$D$1048576,"&lt;="&amp;Marzo!$P$9,'Ingreso - Egreso'!$J$3:$J$1048576,Marzo!A88)</f>
        <v>0</v>
      </c>
      <c r="Q88" s="69">
        <f>SUMIFS('Ingreso - Egreso'!$H$3:$H$1048576,'Ingreso - Egreso'!$D$3:$D$1048576,"&gt;="&amp;Marzo!$Q$9,'Ingreso - Egreso'!$D$3:$D$1048576,"&lt;="&amp;Marzo!$Q$9,'Ingreso - Egreso'!$J$3:$J$1048576,Marzo!A88)</f>
        <v>0</v>
      </c>
      <c r="R88" s="69">
        <f>SUMIFS('Ingreso - Egreso'!$H$3:$H$1048576,'Ingreso - Egreso'!$D$3:$D$1048576,"&gt;="&amp;Marzo!$R$9,'Ingreso - Egreso'!$D$3:$D$1048576,"&lt;="&amp;Marzo!$R$9,'Ingreso - Egreso'!$J$3:$J$1048576,Marzo!A88)</f>
        <v>0</v>
      </c>
      <c r="S88" s="69">
        <f>SUMIFS('Ingreso - Egreso'!$H$3:$H$1048576,'Ingreso - Egreso'!$D$3:$D$1048576,"&gt;="&amp;Marzo!$S$9,'Ingreso - Egreso'!$D$3:$D$1048576,"&lt;="&amp;Marzo!$S$9,'Ingreso - Egreso'!$J$3:$J$1048576,Marzo!A88)</f>
        <v>0</v>
      </c>
      <c r="T88" s="69">
        <f>SUMIFS('Ingreso - Egreso'!$H$3:$H$1048576,'Ingreso - Egreso'!$D$3:$D$1048576,"&gt;="&amp;Marzo!$T$9,'Ingreso - Egreso'!$D$3:$D$1048576,"&lt;="&amp;Marzo!$T$9,'Ingreso - Egreso'!$J$3:$J$1048576,Marzo!A88)</f>
        <v>0</v>
      </c>
      <c r="U88" s="69">
        <f>SUMIFS('Ingreso - Egreso'!$H$3:$H$1048576,'Ingreso - Egreso'!$D$3:$D$1048576,"&gt;="&amp;Marzo!$U$9,'Ingreso - Egreso'!$D$3:$D$1048576,"&lt;="&amp;Marzo!$U$9,'Ingreso - Egreso'!$J$3:$J$1048576,Marzo!A88)</f>
        <v>0</v>
      </c>
      <c r="V88" s="69">
        <f>SUMIFS('Ingreso - Egreso'!$H$3:$H$1048576,'Ingreso - Egreso'!$D$3:$D$1048576,"&gt;="&amp;Marzo!$V$9,'Ingreso - Egreso'!$D$3:$D$1048576,"&lt;="&amp;Marzo!$V$9,'Ingreso - Egreso'!$J$3:$J$1048576,Marzo!A88)</f>
        <v>0</v>
      </c>
      <c r="W88" s="69">
        <f>SUMIFS('Ingreso - Egreso'!$H$3:$H$1048576,'Ingreso - Egreso'!$D$3:$D$1048576,"&gt;="&amp;Marzo!$W$9,'Ingreso - Egreso'!$D$3:$D$1048576,"&lt;="&amp;Marzo!$W$9,'Ingreso - Egreso'!$J$3:$J$1048576,Marzo!A88)</f>
        <v>0</v>
      </c>
      <c r="X88" s="69">
        <f>SUMIFS('Ingreso - Egreso'!$H$3:$H$1048576,'Ingreso - Egreso'!$D$3:$D$1048576,"&gt;="&amp;Marzo!$X$9,'Ingreso - Egreso'!$D$3:$D$1048576,"&lt;="&amp;Marzo!$X$9,'Ingreso - Egreso'!$J$3:$J$1048576,Marzo!A88)</f>
        <v>0</v>
      </c>
      <c r="Y88" s="69">
        <f>SUMIFS('Ingreso - Egreso'!$H$3:$H$1048576,'Ingreso - Egreso'!$D$3:$D$1048576,"&gt;="&amp;Marzo!$Y$9,'Ingreso - Egreso'!$D$3:$D$1048576,"&lt;="&amp;Marzo!$Y$9,'Ingreso - Egreso'!$J$3:$J$1048576,Marzo!A88)</f>
        <v>0</v>
      </c>
      <c r="Z88" s="69">
        <f>SUMIFS('Ingreso - Egreso'!$H$3:$H$1048576,'Ingreso - Egreso'!$D$3:$D$1048576,"&gt;="&amp;Marzo!$Z$9,'Ingreso - Egreso'!$D$3:$D$1048576,"&lt;="&amp;Marzo!$Z$9,'Ingreso - Egreso'!$J$3:$J$1048576,Marzo!A88)</f>
        <v>0</v>
      </c>
      <c r="AA88" s="69">
        <f>SUMIFS('Ingreso - Egreso'!$H$3:$H$1048576,'Ingreso - Egreso'!$D$3:$D$1048576,"&gt;="&amp;Marzo!$AA$9,'Ingreso - Egreso'!$D$3:$D$1048576,"&lt;="&amp;Marzo!$AA$9,'Ingreso - Egreso'!$J$3:$J$1048576,Marzo!A88)</f>
        <v>0</v>
      </c>
      <c r="AB88" s="69">
        <f>SUMIFS('Ingreso - Egreso'!$H$3:$H$1048576,'Ingreso - Egreso'!$D$3:$D$1048576,"&gt;="&amp;Marzo!$AB$9,'Ingreso - Egreso'!$D$3:$D$1048576,"&lt;="&amp;Marzo!$AB$9,'Ingreso - Egreso'!$J$3:$J$1048576,Marzo!A88)</f>
        <v>0</v>
      </c>
      <c r="AC88" s="69">
        <f>SUMIFS('Ingreso - Egreso'!$H$3:$H$1048576,'Ingreso - Egreso'!$D$3:$D$1048576,"&gt;="&amp;Marzo!$AC$9,'Ingreso - Egreso'!$D$3:$D$1048576,"&lt;="&amp;Marzo!$AC$9,'Ingreso - Egreso'!$J$3:$J$1048576,Marzo!A88)</f>
        <v>0</v>
      </c>
      <c r="AD88" s="69">
        <f>SUMIFS('Ingreso - Egreso'!$H$3:$H$1048576,'Ingreso - Egreso'!$D$3:$D$1048576,"&gt;="&amp;Marzo!$Z$9,'Ingreso - Egreso'!$D$3:$D$1048576,"&lt;="&amp;Marzo!$Z$9,'Ingreso - Egreso'!$J$3:$J$1048576,Marzo!E88)</f>
        <v>0</v>
      </c>
      <c r="AE88" s="69">
        <f>SUMIFS('Ingreso - Egreso'!$H$3:$H$1048576,'Ingreso - Egreso'!$D$3:$D$1048576,"&gt;="&amp;Marzo!$AA$9,'Ingreso - Egreso'!$D$3:$D$1048576,"&lt;="&amp;Marzo!$AA$9,'Ingreso - Egreso'!$J$3:$J$1048576,Marzo!E88)</f>
        <v>0</v>
      </c>
      <c r="AF88" s="69">
        <f>SUMIFS('Ingreso - Egreso'!$H$3:$H$1048576,'Ingreso - Egreso'!$D$3:$D$1048576,"&gt;="&amp;Marzo!$AB$9,'Ingreso - Egreso'!$D$3:$D$1048576,"&lt;="&amp;Marzo!$AB$9,'Ingreso - Egreso'!$J$3:$J$1048576,Marzo!E88)</f>
        <v>0</v>
      </c>
      <c r="AG88" s="204">
        <f t="shared" si="20"/>
        <v>0</v>
      </c>
      <c r="AH88" s="61">
        <f t="shared" si="37"/>
        <v>0</v>
      </c>
    </row>
    <row r="89" spans="1:34" s="28" customFormat="1" x14ac:dyDescent="0.25">
      <c r="A89" s="26" t="s">
        <v>1063</v>
      </c>
      <c r="B89" s="69">
        <f>SUMIFS('Ingreso - Egreso'!$H$3:$H$1048576,'Ingreso - Egreso'!$D$3:$D$1048576,"&gt;="&amp;Marzo!$B$9,'Ingreso - Egreso'!$D$3:$D$1048576,"&lt;="&amp;Marzo!$B$9,'Ingreso - Egreso'!$J$3:$J$1048576,Marzo!A89)</f>
        <v>0</v>
      </c>
      <c r="C89" s="69">
        <f>SUMIFS('Ingreso - Egreso'!$H$3:$H$1048576,'Ingreso - Egreso'!$D$3:$D$1048576,"&gt;="&amp;Marzo!$C$9,'Ingreso - Egreso'!$D$3:$D$1048576,"&lt;="&amp;Marzo!$C$9,'Ingreso - Egreso'!$J$3:$J$1048576,Marzo!A89)</f>
        <v>0</v>
      </c>
      <c r="D89" s="69">
        <f>SUMIFS('Ingreso - Egreso'!$H$3:$H$1048576,'Ingreso - Egreso'!$D$3:$D$1048576,"&gt;="&amp;Marzo!$D$9,'Ingreso - Egreso'!$D$3:$D$1048576,"&lt;="&amp;Marzo!$D$9,'Ingreso - Egreso'!$J$3:$J$1048576,Marzo!A89)</f>
        <v>0</v>
      </c>
      <c r="E89" s="69">
        <f>SUMIFS('Ingreso - Egreso'!$H$3:$H$1048576,'Ingreso - Egreso'!$D$3:$D$1048576,"&gt;="&amp;Marzo!$E$9,'Ingreso - Egreso'!$D$3:$D$1048576,"&lt;="&amp;Marzo!$E$9,'Ingreso - Egreso'!$J$3:$J$1048576,Marzo!A89)</f>
        <v>0</v>
      </c>
      <c r="F89" s="69">
        <f>SUMIFS('Ingreso - Egreso'!$H$3:$H$1048576,'Ingreso - Egreso'!$D$3:$D$1048576,"&gt;="&amp;Marzo!$F$9,'Ingreso - Egreso'!$D$3:$D$1048576,"&lt;="&amp;Marzo!$F$9,'Ingreso - Egreso'!$J$3:$J$1048576,Marzo!A89)</f>
        <v>0</v>
      </c>
      <c r="G89" s="69">
        <f>SUMIFS('Ingreso - Egreso'!$H$3:$H$1048576,'Ingreso - Egreso'!$D$3:$D$1048576,"&gt;="&amp;Marzo!$G$9,'Ingreso - Egreso'!$D$3:$D$1048576,"&lt;="&amp;Marzo!$G$9,'Ingreso - Egreso'!$J$3:$J$1048576,Marzo!A89)</f>
        <v>0</v>
      </c>
      <c r="H89" s="69">
        <f>SUMIFS('Ingreso - Egreso'!$H$3:$H$1048576,'Ingreso - Egreso'!$D$3:$D$1048576,"&gt;="&amp;Marzo!$H$9,'Ingreso - Egreso'!$D$3:$D$1048576,"&lt;="&amp;Marzo!$H$9,'Ingreso - Egreso'!$J$3:$J$1048576,Marzo!A89)</f>
        <v>13024.83</v>
      </c>
      <c r="I89" s="69">
        <f>SUMIFS('Ingreso - Egreso'!$H$3:$H$1048576,'Ingreso - Egreso'!$D$3:$D$1048576,"&gt;="&amp;Marzo!$I$9,'Ingreso - Egreso'!$D$3:$D$1048576,"&lt;="&amp;Marzo!$I$9,'Ingreso - Egreso'!$J$3:$J$1048576,Marzo!A89)</f>
        <v>0</v>
      </c>
      <c r="J89" s="69">
        <f>SUMIFS('Ingreso - Egreso'!$H$3:$H$1048576,'Ingreso - Egreso'!$D$3:$D$1048576,"&gt;="&amp;Marzo!$J$9,'Ingreso - Egreso'!$D$3:$D$1048576,"&lt;="&amp;Marzo!$J$9,'Ingreso - Egreso'!$J$3:$J$1048576,Marzo!A89)</f>
        <v>0</v>
      </c>
      <c r="K89" s="69">
        <f>SUMIFS('Ingreso - Egreso'!$H$3:$H$1048576,'Ingreso - Egreso'!$D$3:$D$1048576,"&gt;="&amp;Marzo!$K$9,'Ingreso - Egreso'!$D$3:$D$1048576,"&lt;="&amp;Marzo!$K$9,'Ingreso - Egreso'!$J$3:$J$1048576,Marzo!A89)</f>
        <v>0</v>
      </c>
      <c r="L89" s="69">
        <f>SUMIFS('Ingreso - Egreso'!$H$3:$H$1048576,'Ingreso - Egreso'!$D$3:$D$1048576,"&gt;="&amp;Marzo!$L$9,'Ingreso - Egreso'!$D$3:$D$1048576,"&lt;="&amp;Marzo!$L$9,'Ingreso - Egreso'!$J$3:$J$1048576,Marzo!A89)</f>
        <v>0</v>
      </c>
      <c r="M89" s="69">
        <f>SUMIFS('Ingreso - Egreso'!$H$3:$H$1048576,'Ingreso - Egreso'!$D$3:$D$1048576,"&gt;="&amp;Marzo!$M$9,'Ingreso - Egreso'!$D$3:$D$1048576,"&lt;="&amp;Marzo!$M$9,'Ingreso - Egreso'!$J$3:$J$1048576,Marzo!A89)</f>
        <v>0</v>
      </c>
      <c r="N89" s="69">
        <f>SUMIFS('Ingreso - Egreso'!$H$3:$H$1048576,'Ingreso - Egreso'!$D$3:$D$1048576,"&gt;="&amp;Marzo!$N$9,'Ingreso - Egreso'!$D$3:$D$1048576,"&lt;="&amp;Marzo!$N$9,'Ingreso - Egreso'!$J$3:$J$1048576,Marzo!A89)</f>
        <v>0</v>
      </c>
      <c r="O89" s="69">
        <f>SUMIFS('Ingreso - Egreso'!$H$3:$H$1048576,'Ingreso - Egreso'!$D$3:$D$1048576,"&gt;="&amp;Marzo!$O$9,'Ingreso - Egreso'!$D$3:$D$1048576,"&lt;="&amp;Marzo!$O$9,'Ingreso - Egreso'!$J$3:$J$1048576,Marzo!A89)</f>
        <v>0</v>
      </c>
      <c r="P89" s="69">
        <f>SUMIFS('Ingreso - Egreso'!$H$3:$H$1048576,'Ingreso - Egreso'!$D$3:$D$1048576,"&gt;="&amp;Marzo!$P$9,'Ingreso - Egreso'!$D$3:$D$1048576,"&lt;="&amp;Marzo!$P$9,'Ingreso - Egreso'!$J$3:$J$1048576,Marzo!A89)</f>
        <v>0</v>
      </c>
      <c r="Q89" s="69">
        <f>SUMIFS('Ingreso - Egreso'!$H$3:$H$1048576,'Ingreso - Egreso'!$D$3:$D$1048576,"&gt;="&amp;Marzo!$Q$9,'Ingreso - Egreso'!$D$3:$D$1048576,"&lt;="&amp;Marzo!$Q$9,'Ingreso - Egreso'!$J$3:$J$1048576,Marzo!A89)</f>
        <v>0</v>
      </c>
      <c r="R89" s="69">
        <f>SUMIFS('Ingreso - Egreso'!$H$3:$H$1048576,'Ingreso - Egreso'!$D$3:$D$1048576,"&gt;="&amp;Marzo!$R$9,'Ingreso - Egreso'!$D$3:$D$1048576,"&lt;="&amp;Marzo!$R$9,'Ingreso - Egreso'!$J$3:$J$1048576,Marzo!A89)</f>
        <v>0</v>
      </c>
      <c r="S89" s="69">
        <f>SUMIFS('Ingreso - Egreso'!$H$3:$H$1048576,'Ingreso - Egreso'!$D$3:$D$1048576,"&gt;="&amp;Marzo!$S$9,'Ingreso - Egreso'!$D$3:$D$1048576,"&lt;="&amp;Marzo!$S$9,'Ingreso - Egreso'!$J$3:$J$1048576,Marzo!A89)</f>
        <v>0</v>
      </c>
      <c r="T89" s="69">
        <f>SUMIFS('Ingreso - Egreso'!$H$3:$H$1048576,'Ingreso - Egreso'!$D$3:$D$1048576,"&gt;="&amp;Marzo!$T$9,'Ingreso - Egreso'!$D$3:$D$1048576,"&lt;="&amp;Marzo!$T$9,'Ingreso - Egreso'!$J$3:$J$1048576,Marzo!A89)</f>
        <v>0</v>
      </c>
      <c r="U89" s="69">
        <f>SUMIFS('Ingreso - Egreso'!$H$3:$H$1048576,'Ingreso - Egreso'!$D$3:$D$1048576,"&gt;="&amp;Marzo!$U$9,'Ingreso - Egreso'!$D$3:$D$1048576,"&lt;="&amp;Marzo!$U$9,'Ingreso - Egreso'!$J$3:$J$1048576,Marzo!A89)</f>
        <v>0</v>
      </c>
      <c r="V89" s="69">
        <f>SUMIFS('Ingreso - Egreso'!$H$3:$H$1048576,'Ingreso - Egreso'!$D$3:$D$1048576,"&gt;="&amp;Marzo!$V$9,'Ingreso - Egreso'!$D$3:$D$1048576,"&lt;="&amp;Marzo!$V$9,'Ingreso - Egreso'!$J$3:$J$1048576,Marzo!A89)</f>
        <v>0</v>
      </c>
      <c r="W89" s="69">
        <f>SUMIFS('Ingreso - Egreso'!$H$3:$H$1048576,'Ingreso - Egreso'!$D$3:$D$1048576,"&gt;="&amp;Marzo!$W$9,'Ingreso - Egreso'!$D$3:$D$1048576,"&lt;="&amp;Marzo!$W$9,'Ingreso - Egreso'!$J$3:$J$1048576,Marzo!A89)</f>
        <v>0</v>
      </c>
      <c r="X89" s="69">
        <f>SUMIFS('Ingreso - Egreso'!$H$3:$H$1048576,'Ingreso - Egreso'!$D$3:$D$1048576,"&gt;="&amp;Marzo!$X$9,'Ingreso - Egreso'!$D$3:$D$1048576,"&lt;="&amp;Marzo!$X$9,'Ingreso - Egreso'!$J$3:$J$1048576,Marzo!A89)</f>
        <v>0</v>
      </c>
      <c r="Y89" s="69">
        <f>SUMIFS('Ingreso - Egreso'!$H$3:$H$1048576,'Ingreso - Egreso'!$D$3:$D$1048576,"&gt;="&amp;Marzo!$Y$9,'Ingreso - Egreso'!$D$3:$D$1048576,"&lt;="&amp;Marzo!$Y$9,'Ingreso - Egreso'!$J$3:$J$1048576,Marzo!A89)</f>
        <v>0</v>
      </c>
      <c r="Z89" s="69">
        <f>SUMIFS('Ingreso - Egreso'!$H$3:$H$1048576,'Ingreso - Egreso'!$D$3:$D$1048576,"&gt;="&amp;Marzo!$Z$9,'Ingreso - Egreso'!$D$3:$D$1048576,"&lt;="&amp;Marzo!$Z$9,'Ingreso - Egreso'!$J$3:$J$1048576,Marzo!A89)</f>
        <v>0</v>
      </c>
      <c r="AA89" s="69">
        <f>SUMIFS('Ingreso - Egreso'!$H$3:$H$1048576,'Ingreso - Egreso'!$D$3:$D$1048576,"&gt;="&amp;Marzo!$AA$9,'Ingreso - Egreso'!$D$3:$D$1048576,"&lt;="&amp;Marzo!$AA$9,'Ingreso - Egreso'!$J$3:$J$1048576,Marzo!A89)</f>
        <v>0</v>
      </c>
      <c r="AB89" s="69">
        <f>SUMIFS('Ingreso - Egreso'!$H$3:$H$1048576,'Ingreso - Egreso'!$D$3:$D$1048576,"&gt;="&amp;Marzo!$AB$9,'Ingreso - Egreso'!$D$3:$D$1048576,"&lt;="&amp;Marzo!$AB$9,'Ingreso - Egreso'!$J$3:$J$1048576,Marzo!A89)</f>
        <v>0</v>
      </c>
      <c r="AC89" s="69">
        <f>SUMIFS('Ingreso - Egreso'!$H$3:$H$1048576,'Ingreso - Egreso'!$D$3:$D$1048576,"&gt;="&amp;Marzo!$AC$9,'Ingreso - Egreso'!$D$3:$D$1048576,"&lt;="&amp;Marzo!$AC$9,'Ingreso - Egreso'!$J$3:$J$1048576,Marzo!A89)</f>
        <v>0</v>
      </c>
      <c r="AD89" s="69">
        <f>SUMIFS('Ingreso - Egreso'!$H$3:$H$1048576,'Ingreso - Egreso'!$D$3:$D$1048576,"&gt;="&amp;Marzo!$Z$9,'Ingreso - Egreso'!$D$3:$D$1048576,"&lt;="&amp;Marzo!$Z$9,'Ingreso - Egreso'!$J$3:$J$1048576,Marzo!E89)</f>
        <v>0</v>
      </c>
      <c r="AE89" s="69">
        <f>SUMIFS('Ingreso - Egreso'!$H$3:$H$1048576,'Ingreso - Egreso'!$D$3:$D$1048576,"&gt;="&amp;Marzo!$AA$9,'Ingreso - Egreso'!$D$3:$D$1048576,"&lt;="&amp;Marzo!$AA$9,'Ingreso - Egreso'!$J$3:$J$1048576,Marzo!E89)</f>
        <v>0</v>
      </c>
      <c r="AF89" s="69">
        <f>SUMIFS('Ingreso - Egreso'!$H$3:$H$1048576,'Ingreso - Egreso'!$D$3:$D$1048576,"&gt;="&amp;Marzo!$AB$9,'Ingreso - Egreso'!$D$3:$D$1048576,"&lt;="&amp;Marzo!$AB$9,'Ingreso - Egreso'!$J$3:$J$1048576,Marzo!E89)</f>
        <v>0</v>
      </c>
      <c r="AG89" s="204">
        <f t="shared" ref="AG89:AG123" si="39">+SUM(B89:AC89)</f>
        <v>13024.83</v>
      </c>
      <c r="AH89" s="61">
        <f t="shared" si="37"/>
        <v>3.0375766310127866E-2</v>
      </c>
    </row>
    <row r="90" spans="1:34" s="16" customFormat="1" outlineLevel="1" x14ac:dyDescent="0.25">
      <c r="A90" s="26" t="s">
        <v>5</v>
      </c>
      <c r="B90" s="69">
        <f>SUMIFS('Ingreso - Egreso'!$H$3:$H$1048576,'Ingreso - Egreso'!$D$3:$D$1048576,"&gt;="&amp;Marzo!$B$9,'Ingreso - Egreso'!$D$3:$D$1048576,"&lt;="&amp;Marzo!$B$9,'Ingreso - Egreso'!$J$3:$J$1048576,Marzo!A90)</f>
        <v>0</v>
      </c>
      <c r="C90" s="69">
        <f>SUMIFS('Ingreso - Egreso'!$H$3:$H$1048576,'Ingreso - Egreso'!$D$3:$D$1048576,"&gt;="&amp;Marzo!$C$9,'Ingreso - Egreso'!$D$3:$D$1048576,"&lt;="&amp;Marzo!$C$9,'Ingreso - Egreso'!$J$3:$J$1048576,Marzo!A90)</f>
        <v>0</v>
      </c>
      <c r="D90" s="69">
        <f>SUMIFS('Ingreso - Egreso'!$H$3:$H$1048576,'Ingreso - Egreso'!$D$3:$D$1048576,"&gt;="&amp;Marzo!$D$9,'Ingreso - Egreso'!$D$3:$D$1048576,"&lt;="&amp;Marzo!$D$9,'Ingreso - Egreso'!$J$3:$J$1048576,Marzo!A90)</f>
        <v>0</v>
      </c>
      <c r="E90" s="69">
        <f>SUMIFS('Ingreso - Egreso'!$H$3:$H$1048576,'Ingreso - Egreso'!$D$3:$D$1048576,"&gt;="&amp;Marzo!$E$9,'Ingreso - Egreso'!$D$3:$D$1048576,"&lt;="&amp;Marzo!$E$9,'Ingreso - Egreso'!$J$3:$J$1048576,Marzo!A90)</f>
        <v>0</v>
      </c>
      <c r="F90" s="69">
        <f>SUMIFS('Ingreso - Egreso'!$H$3:$H$1048576,'Ingreso - Egreso'!$D$3:$D$1048576,"&gt;="&amp;Marzo!$F$9,'Ingreso - Egreso'!$D$3:$D$1048576,"&lt;="&amp;Marzo!$F$9,'Ingreso - Egreso'!$J$3:$J$1048576,Marzo!A90)</f>
        <v>0</v>
      </c>
      <c r="G90" s="69">
        <f>SUMIFS('Ingreso - Egreso'!$H$3:$H$1048576,'Ingreso - Egreso'!$D$3:$D$1048576,"&gt;="&amp;Marzo!$G$9,'Ingreso - Egreso'!$D$3:$D$1048576,"&lt;="&amp;Marzo!$G$9,'Ingreso - Egreso'!$J$3:$J$1048576,Marzo!A90)</f>
        <v>0</v>
      </c>
      <c r="H90" s="69">
        <f>SUMIFS('Ingreso - Egreso'!$H$3:$H$1048576,'Ingreso - Egreso'!$D$3:$D$1048576,"&gt;="&amp;Marzo!$H$9,'Ingreso - Egreso'!$D$3:$D$1048576,"&lt;="&amp;Marzo!$H$9,'Ingreso - Egreso'!$J$3:$J$1048576,Marzo!A90)</f>
        <v>3828</v>
      </c>
      <c r="I90" s="69">
        <f>SUMIFS('Ingreso - Egreso'!$H$3:$H$1048576,'Ingreso - Egreso'!$D$3:$D$1048576,"&gt;="&amp;Marzo!$I$9,'Ingreso - Egreso'!$D$3:$D$1048576,"&lt;="&amp;Marzo!$I$9,'Ingreso - Egreso'!$J$3:$J$1048576,Marzo!A90)</f>
        <v>0</v>
      </c>
      <c r="J90" s="69">
        <f>SUMIFS('Ingreso - Egreso'!$H$3:$H$1048576,'Ingreso - Egreso'!$D$3:$D$1048576,"&gt;="&amp;Marzo!$J$9,'Ingreso - Egreso'!$D$3:$D$1048576,"&lt;="&amp;Marzo!$J$9,'Ingreso - Egreso'!$J$3:$J$1048576,Marzo!A90)</f>
        <v>0</v>
      </c>
      <c r="K90" s="69">
        <f>SUMIFS('Ingreso - Egreso'!$H$3:$H$1048576,'Ingreso - Egreso'!$D$3:$D$1048576,"&gt;="&amp;Marzo!$K$9,'Ingreso - Egreso'!$D$3:$D$1048576,"&lt;="&amp;Marzo!$K$9,'Ingreso - Egreso'!$J$3:$J$1048576,Marzo!A90)</f>
        <v>0</v>
      </c>
      <c r="L90" s="69">
        <f>SUMIFS('Ingreso - Egreso'!$H$3:$H$1048576,'Ingreso - Egreso'!$D$3:$D$1048576,"&gt;="&amp;Marzo!$L$9,'Ingreso - Egreso'!$D$3:$D$1048576,"&lt;="&amp;Marzo!$L$9,'Ingreso - Egreso'!$J$3:$J$1048576,Marzo!A90)</f>
        <v>0</v>
      </c>
      <c r="M90" s="69">
        <f>SUMIFS('Ingreso - Egreso'!$H$3:$H$1048576,'Ingreso - Egreso'!$D$3:$D$1048576,"&gt;="&amp;Marzo!$M$9,'Ingreso - Egreso'!$D$3:$D$1048576,"&lt;="&amp;Marzo!$M$9,'Ingreso - Egreso'!$J$3:$J$1048576,Marzo!A90)</f>
        <v>0</v>
      </c>
      <c r="N90" s="69">
        <f>SUMIFS('Ingreso - Egreso'!$H$3:$H$1048576,'Ingreso - Egreso'!$D$3:$D$1048576,"&gt;="&amp;Marzo!$N$9,'Ingreso - Egreso'!$D$3:$D$1048576,"&lt;="&amp;Marzo!$N$9,'Ingreso - Egreso'!$J$3:$J$1048576,Marzo!A90)</f>
        <v>0</v>
      </c>
      <c r="O90" s="69">
        <f>SUMIFS('Ingreso - Egreso'!$H$3:$H$1048576,'Ingreso - Egreso'!$D$3:$D$1048576,"&gt;="&amp;Marzo!$O$9,'Ingreso - Egreso'!$D$3:$D$1048576,"&lt;="&amp;Marzo!$O$9,'Ingreso - Egreso'!$J$3:$J$1048576,Marzo!A90)</f>
        <v>0</v>
      </c>
      <c r="P90" s="69">
        <f>SUMIFS('Ingreso - Egreso'!$H$3:$H$1048576,'Ingreso - Egreso'!$D$3:$D$1048576,"&gt;="&amp;Marzo!$P$9,'Ingreso - Egreso'!$D$3:$D$1048576,"&lt;="&amp;Marzo!$P$9,'Ingreso - Egreso'!$J$3:$J$1048576,Marzo!A90)</f>
        <v>0</v>
      </c>
      <c r="Q90" s="69">
        <f>SUMIFS('Ingreso - Egreso'!$H$3:$H$1048576,'Ingreso - Egreso'!$D$3:$D$1048576,"&gt;="&amp;Marzo!$Q$9,'Ingreso - Egreso'!$D$3:$D$1048576,"&lt;="&amp;Marzo!$Q$9,'Ingreso - Egreso'!$J$3:$J$1048576,Marzo!A90)</f>
        <v>0</v>
      </c>
      <c r="R90" s="69">
        <f>SUMIFS('Ingreso - Egreso'!$H$3:$H$1048576,'Ingreso - Egreso'!$D$3:$D$1048576,"&gt;="&amp;Marzo!$R$9,'Ingreso - Egreso'!$D$3:$D$1048576,"&lt;="&amp;Marzo!$R$9,'Ingreso - Egreso'!$J$3:$J$1048576,Marzo!A90)</f>
        <v>0</v>
      </c>
      <c r="S90" s="69">
        <f>SUMIFS('Ingreso - Egreso'!$H$3:$H$1048576,'Ingreso - Egreso'!$D$3:$D$1048576,"&gt;="&amp;Marzo!$S$9,'Ingreso - Egreso'!$D$3:$D$1048576,"&lt;="&amp;Marzo!$S$9,'Ingreso - Egreso'!$J$3:$J$1048576,Marzo!A90)</f>
        <v>0</v>
      </c>
      <c r="T90" s="69">
        <f>SUMIFS('Ingreso - Egreso'!$H$3:$H$1048576,'Ingreso - Egreso'!$D$3:$D$1048576,"&gt;="&amp;Marzo!$T$9,'Ingreso - Egreso'!$D$3:$D$1048576,"&lt;="&amp;Marzo!$T$9,'Ingreso - Egreso'!$J$3:$J$1048576,Marzo!A90)</f>
        <v>0</v>
      </c>
      <c r="U90" s="69">
        <f>SUMIFS('Ingreso - Egreso'!$H$3:$H$1048576,'Ingreso - Egreso'!$D$3:$D$1048576,"&gt;="&amp;Marzo!$U$9,'Ingreso - Egreso'!$D$3:$D$1048576,"&lt;="&amp;Marzo!$U$9,'Ingreso - Egreso'!$J$3:$J$1048576,Marzo!A90)</f>
        <v>0</v>
      </c>
      <c r="V90" s="69">
        <f>SUMIFS('Ingreso - Egreso'!$H$3:$H$1048576,'Ingreso - Egreso'!$D$3:$D$1048576,"&gt;="&amp;Marzo!$V$9,'Ingreso - Egreso'!$D$3:$D$1048576,"&lt;="&amp;Marzo!$V$9,'Ingreso - Egreso'!$J$3:$J$1048576,Marzo!A90)</f>
        <v>0</v>
      </c>
      <c r="W90" s="69">
        <f>SUMIFS('Ingreso - Egreso'!$H$3:$H$1048576,'Ingreso - Egreso'!$D$3:$D$1048576,"&gt;="&amp;Marzo!$W$9,'Ingreso - Egreso'!$D$3:$D$1048576,"&lt;="&amp;Marzo!$W$9,'Ingreso - Egreso'!$J$3:$J$1048576,Marzo!A90)</f>
        <v>0</v>
      </c>
      <c r="X90" s="69">
        <f>SUMIFS('Ingreso - Egreso'!$H$3:$H$1048576,'Ingreso - Egreso'!$D$3:$D$1048576,"&gt;="&amp;Marzo!$X$9,'Ingreso - Egreso'!$D$3:$D$1048576,"&lt;="&amp;Marzo!$X$9,'Ingreso - Egreso'!$J$3:$J$1048576,Marzo!A90)</f>
        <v>0</v>
      </c>
      <c r="Y90" s="69">
        <f>SUMIFS('Ingreso - Egreso'!$H$3:$H$1048576,'Ingreso - Egreso'!$D$3:$D$1048576,"&gt;="&amp;Marzo!$Y$9,'Ingreso - Egreso'!$D$3:$D$1048576,"&lt;="&amp;Marzo!$Y$9,'Ingreso - Egreso'!$J$3:$J$1048576,Marzo!A90)</f>
        <v>0</v>
      </c>
      <c r="Z90" s="69">
        <f>SUMIFS('Ingreso - Egreso'!$H$3:$H$1048576,'Ingreso - Egreso'!$D$3:$D$1048576,"&gt;="&amp;Marzo!$Z$9,'Ingreso - Egreso'!$D$3:$D$1048576,"&lt;="&amp;Marzo!$Z$9,'Ingreso - Egreso'!$J$3:$J$1048576,Marzo!A90)</f>
        <v>0</v>
      </c>
      <c r="AA90" s="69">
        <f>SUMIFS('Ingreso - Egreso'!$H$3:$H$1048576,'Ingreso - Egreso'!$D$3:$D$1048576,"&gt;="&amp;Marzo!$AA$9,'Ingreso - Egreso'!$D$3:$D$1048576,"&lt;="&amp;Marzo!$AA$9,'Ingreso - Egreso'!$J$3:$J$1048576,Marzo!A90)</f>
        <v>0</v>
      </c>
      <c r="AB90" s="69">
        <f>SUMIFS('Ingreso - Egreso'!$H$3:$H$1048576,'Ingreso - Egreso'!$D$3:$D$1048576,"&gt;="&amp;Marzo!$AB$9,'Ingreso - Egreso'!$D$3:$D$1048576,"&lt;="&amp;Marzo!$AB$9,'Ingreso - Egreso'!$J$3:$J$1048576,Marzo!A90)</f>
        <v>0</v>
      </c>
      <c r="AC90" s="69">
        <f>SUMIFS('Ingreso - Egreso'!$H$3:$H$1048576,'Ingreso - Egreso'!$D$3:$D$1048576,"&gt;="&amp;Marzo!$AC$9,'Ingreso - Egreso'!$D$3:$D$1048576,"&lt;="&amp;Marzo!$AC$9,'Ingreso - Egreso'!$J$3:$J$1048576,Marzo!A90)</f>
        <v>0</v>
      </c>
      <c r="AD90" s="69">
        <f>SUMIFS('Ingreso - Egreso'!$H$3:$H$1048576,'Ingreso - Egreso'!$D$3:$D$1048576,"&gt;="&amp;Marzo!$Z$9,'Ingreso - Egreso'!$D$3:$D$1048576,"&lt;="&amp;Marzo!$Z$9,'Ingreso - Egreso'!$J$3:$J$1048576,Marzo!E90)</f>
        <v>0</v>
      </c>
      <c r="AE90" s="69">
        <f>SUMIFS('Ingreso - Egreso'!$H$3:$H$1048576,'Ingreso - Egreso'!$D$3:$D$1048576,"&gt;="&amp;Marzo!$AA$9,'Ingreso - Egreso'!$D$3:$D$1048576,"&lt;="&amp;Marzo!$AA$9,'Ingreso - Egreso'!$J$3:$J$1048576,Marzo!E90)</f>
        <v>0</v>
      </c>
      <c r="AF90" s="69">
        <f>SUMIFS('Ingreso - Egreso'!$H$3:$H$1048576,'Ingreso - Egreso'!$D$3:$D$1048576,"&gt;="&amp;Marzo!$AB$9,'Ingreso - Egreso'!$D$3:$D$1048576,"&lt;="&amp;Marzo!$AB$9,'Ingreso - Egreso'!$J$3:$J$1048576,Marzo!E90)</f>
        <v>0</v>
      </c>
      <c r="AG90" s="204">
        <f t="shared" si="39"/>
        <v>3828</v>
      </c>
      <c r="AH90" s="61">
        <f t="shared" ref="AH90:AH119" si="40">+AG90/$AG$85</f>
        <v>8.9274434626148268E-3</v>
      </c>
    </row>
    <row r="91" spans="1:34" s="16" customFormat="1" outlineLevel="1" x14ac:dyDescent="0.25">
      <c r="A91" s="26" t="s">
        <v>941</v>
      </c>
      <c r="B91" s="69">
        <f>SUMIFS('Ingreso - Egreso'!$H$3:$H$1048576,'Ingreso - Egreso'!$D$3:$D$1048576,"&gt;="&amp;Marzo!$B$9,'Ingreso - Egreso'!$D$3:$D$1048576,"&lt;="&amp;Marzo!$B$9,'Ingreso - Egreso'!$J$3:$J$1048576,Marzo!A91)</f>
        <v>0</v>
      </c>
      <c r="C91" s="69">
        <f>SUMIFS('Ingreso - Egreso'!$H$3:$H$1048576,'Ingreso - Egreso'!$D$3:$D$1048576,"&gt;="&amp;Marzo!$C$9,'Ingreso - Egreso'!$D$3:$D$1048576,"&lt;="&amp;Marzo!$C$9,'Ingreso - Egreso'!$J$3:$J$1048576,Marzo!A91)</f>
        <v>0</v>
      </c>
      <c r="D91" s="69">
        <f>SUMIFS('Ingreso - Egreso'!$H$3:$H$1048576,'Ingreso - Egreso'!$D$3:$D$1048576,"&gt;="&amp;Marzo!$D$9,'Ingreso - Egreso'!$D$3:$D$1048576,"&lt;="&amp;Marzo!$D$9,'Ingreso - Egreso'!$J$3:$J$1048576,Marzo!A91)</f>
        <v>0</v>
      </c>
      <c r="E91" s="69">
        <f>SUMIFS('Ingreso - Egreso'!$H$3:$H$1048576,'Ingreso - Egreso'!$D$3:$D$1048576,"&gt;="&amp;Marzo!$E$9,'Ingreso - Egreso'!$D$3:$D$1048576,"&lt;="&amp;Marzo!$E$9,'Ingreso - Egreso'!$J$3:$J$1048576,Marzo!A91)</f>
        <v>0</v>
      </c>
      <c r="F91" s="69">
        <f>SUMIFS('Ingreso - Egreso'!$H$3:$H$1048576,'Ingreso - Egreso'!$D$3:$D$1048576,"&gt;="&amp;Marzo!$F$9,'Ingreso - Egreso'!$D$3:$D$1048576,"&lt;="&amp;Marzo!$F$9,'Ingreso - Egreso'!$J$3:$J$1048576,Marzo!A91)</f>
        <v>0</v>
      </c>
      <c r="G91" s="69">
        <f>SUMIFS('Ingreso - Egreso'!$H$3:$H$1048576,'Ingreso - Egreso'!$D$3:$D$1048576,"&gt;="&amp;Marzo!$G$9,'Ingreso - Egreso'!$D$3:$D$1048576,"&lt;="&amp;Marzo!$G$9,'Ingreso - Egreso'!$J$3:$J$1048576,Marzo!A91)</f>
        <v>0</v>
      </c>
      <c r="H91" s="69">
        <f>SUMIFS('Ingreso - Egreso'!$H$3:$H$1048576,'Ingreso - Egreso'!$D$3:$D$1048576,"&gt;="&amp;Marzo!$H$9,'Ingreso - Egreso'!$D$3:$D$1048576,"&lt;="&amp;Marzo!$H$9,'Ingreso - Egreso'!$J$3:$J$1048576,Marzo!A91)</f>
        <v>0</v>
      </c>
      <c r="I91" s="69">
        <f>SUMIFS('Ingreso - Egreso'!$H$3:$H$1048576,'Ingreso - Egreso'!$D$3:$D$1048576,"&gt;="&amp;Marzo!$I$9,'Ingreso - Egreso'!$D$3:$D$1048576,"&lt;="&amp;Marzo!$I$9,'Ingreso - Egreso'!$J$3:$J$1048576,Marzo!A91)</f>
        <v>0</v>
      </c>
      <c r="J91" s="69">
        <f>SUMIFS('Ingreso - Egreso'!$H$3:$H$1048576,'Ingreso - Egreso'!$D$3:$D$1048576,"&gt;="&amp;Marzo!$J$9,'Ingreso - Egreso'!$D$3:$D$1048576,"&lt;="&amp;Marzo!$J$9,'Ingreso - Egreso'!$J$3:$J$1048576,Marzo!A91)</f>
        <v>0</v>
      </c>
      <c r="K91" s="69">
        <f>SUMIFS('Ingreso - Egreso'!$H$3:$H$1048576,'Ingreso - Egreso'!$D$3:$D$1048576,"&gt;="&amp;Marzo!$K$9,'Ingreso - Egreso'!$D$3:$D$1048576,"&lt;="&amp;Marzo!$K$9,'Ingreso - Egreso'!$J$3:$J$1048576,Marzo!A91)</f>
        <v>0</v>
      </c>
      <c r="L91" s="69">
        <f>SUMIFS('Ingreso - Egreso'!$H$3:$H$1048576,'Ingreso - Egreso'!$D$3:$D$1048576,"&gt;="&amp;Marzo!$L$9,'Ingreso - Egreso'!$D$3:$D$1048576,"&lt;="&amp;Marzo!$L$9,'Ingreso - Egreso'!$J$3:$J$1048576,Marzo!A91)</f>
        <v>0</v>
      </c>
      <c r="M91" s="69">
        <f>SUMIFS('Ingreso - Egreso'!$H$3:$H$1048576,'Ingreso - Egreso'!$D$3:$D$1048576,"&gt;="&amp;Marzo!$M$9,'Ingreso - Egreso'!$D$3:$D$1048576,"&lt;="&amp;Marzo!$M$9,'Ingreso - Egreso'!$J$3:$J$1048576,Marzo!A91)</f>
        <v>0</v>
      </c>
      <c r="N91" s="69">
        <f>SUMIFS('Ingreso - Egreso'!$H$3:$H$1048576,'Ingreso - Egreso'!$D$3:$D$1048576,"&gt;="&amp;Marzo!$N$9,'Ingreso - Egreso'!$D$3:$D$1048576,"&lt;="&amp;Marzo!$N$9,'Ingreso - Egreso'!$J$3:$J$1048576,Marzo!A91)</f>
        <v>0</v>
      </c>
      <c r="O91" s="69">
        <f>SUMIFS('Ingreso - Egreso'!$H$3:$H$1048576,'Ingreso - Egreso'!$D$3:$D$1048576,"&gt;="&amp;Marzo!$O$9,'Ingreso - Egreso'!$D$3:$D$1048576,"&lt;="&amp;Marzo!$O$9,'Ingreso - Egreso'!$J$3:$J$1048576,Marzo!A91)</f>
        <v>0</v>
      </c>
      <c r="P91" s="69">
        <f>SUMIFS('Ingreso - Egreso'!$H$3:$H$1048576,'Ingreso - Egreso'!$D$3:$D$1048576,"&gt;="&amp;Marzo!$P$9,'Ingreso - Egreso'!$D$3:$D$1048576,"&lt;="&amp;Marzo!$P$9,'Ingreso - Egreso'!$J$3:$J$1048576,Marzo!A91)</f>
        <v>0</v>
      </c>
      <c r="Q91" s="69">
        <f>SUMIFS('Ingreso - Egreso'!$H$3:$H$1048576,'Ingreso - Egreso'!$D$3:$D$1048576,"&gt;="&amp;Marzo!$Q$9,'Ingreso - Egreso'!$D$3:$D$1048576,"&lt;="&amp;Marzo!$Q$9,'Ingreso - Egreso'!$J$3:$J$1048576,Marzo!A91)</f>
        <v>0</v>
      </c>
      <c r="R91" s="69">
        <f>SUMIFS('Ingreso - Egreso'!$H$3:$H$1048576,'Ingreso - Egreso'!$D$3:$D$1048576,"&gt;="&amp;Marzo!$R$9,'Ingreso - Egreso'!$D$3:$D$1048576,"&lt;="&amp;Marzo!$R$9,'Ingreso - Egreso'!$J$3:$J$1048576,Marzo!A91)</f>
        <v>0</v>
      </c>
      <c r="S91" s="69">
        <f>SUMIFS('Ingreso - Egreso'!$H$3:$H$1048576,'Ingreso - Egreso'!$D$3:$D$1048576,"&gt;="&amp;Marzo!$S$9,'Ingreso - Egreso'!$D$3:$D$1048576,"&lt;="&amp;Marzo!$S$9,'Ingreso - Egreso'!$J$3:$J$1048576,Marzo!A91)</f>
        <v>0</v>
      </c>
      <c r="T91" s="69">
        <f>SUMIFS('Ingreso - Egreso'!$H$3:$H$1048576,'Ingreso - Egreso'!$D$3:$D$1048576,"&gt;="&amp;Marzo!$T$9,'Ingreso - Egreso'!$D$3:$D$1048576,"&lt;="&amp;Marzo!$T$9,'Ingreso - Egreso'!$J$3:$J$1048576,Marzo!A91)</f>
        <v>0</v>
      </c>
      <c r="U91" s="69">
        <f>SUMIFS('Ingreso - Egreso'!$H$3:$H$1048576,'Ingreso - Egreso'!$D$3:$D$1048576,"&gt;="&amp;Marzo!$U$9,'Ingreso - Egreso'!$D$3:$D$1048576,"&lt;="&amp;Marzo!$U$9,'Ingreso - Egreso'!$J$3:$J$1048576,Marzo!A91)</f>
        <v>0</v>
      </c>
      <c r="V91" s="69">
        <f>SUMIFS('Ingreso - Egreso'!$H$3:$H$1048576,'Ingreso - Egreso'!$D$3:$D$1048576,"&gt;="&amp;Marzo!$V$9,'Ingreso - Egreso'!$D$3:$D$1048576,"&lt;="&amp;Marzo!$V$9,'Ingreso - Egreso'!$J$3:$J$1048576,Marzo!A91)</f>
        <v>0</v>
      </c>
      <c r="W91" s="69">
        <f>SUMIFS('Ingreso - Egreso'!$H$3:$H$1048576,'Ingreso - Egreso'!$D$3:$D$1048576,"&gt;="&amp;Marzo!$W$9,'Ingreso - Egreso'!$D$3:$D$1048576,"&lt;="&amp;Marzo!$W$9,'Ingreso - Egreso'!$J$3:$J$1048576,Marzo!A91)</f>
        <v>0</v>
      </c>
      <c r="X91" s="69">
        <f>SUMIFS('Ingreso - Egreso'!$H$3:$H$1048576,'Ingreso - Egreso'!$D$3:$D$1048576,"&gt;="&amp;Marzo!$X$9,'Ingreso - Egreso'!$D$3:$D$1048576,"&lt;="&amp;Marzo!$X$9,'Ingreso - Egreso'!$J$3:$J$1048576,Marzo!A91)</f>
        <v>0</v>
      </c>
      <c r="Y91" s="69">
        <f>SUMIFS('Ingreso - Egreso'!$H$3:$H$1048576,'Ingreso - Egreso'!$D$3:$D$1048576,"&gt;="&amp;Marzo!$Y$9,'Ingreso - Egreso'!$D$3:$D$1048576,"&lt;="&amp;Marzo!$Y$9,'Ingreso - Egreso'!$J$3:$J$1048576,Marzo!A91)</f>
        <v>0</v>
      </c>
      <c r="Z91" s="69">
        <f>SUMIFS('Ingreso - Egreso'!$H$3:$H$1048576,'Ingreso - Egreso'!$D$3:$D$1048576,"&gt;="&amp;Marzo!$Z$9,'Ingreso - Egreso'!$D$3:$D$1048576,"&lt;="&amp;Marzo!$Z$9,'Ingreso - Egreso'!$J$3:$J$1048576,Marzo!A91)</f>
        <v>0</v>
      </c>
      <c r="AA91" s="69">
        <f>SUMIFS('Ingreso - Egreso'!$H$3:$H$1048576,'Ingreso - Egreso'!$D$3:$D$1048576,"&gt;="&amp;Marzo!$AA$9,'Ingreso - Egreso'!$D$3:$D$1048576,"&lt;="&amp;Marzo!$AA$9,'Ingreso - Egreso'!$J$3:$J$1048576,Marzo!A91)</f>
        <v>0</v>
      </c>
      <c r="AB91" s="69">
        <f>SUMIFS('Ingreso - Egreso'!$H$3:$H$1048576,'Ingreso - Egreso'!$D$3:$D$1048576,"&gt;="&amp;Marzo!$AB$9,'Ingreso - Egreso'!$D$3:$D$1048576,"&lt;="&amp;Marzo!$AB$9,'Ingreso - Egreso'!$J$3:$J$1048576,Marzo!A91)</f>
        <v>0</v>
      </c>
      <c r="AC91" s="69">
        <f>SUMIFS('Ingreso - Egreso'!$H$3:$H$1048576,'Ingreso - Egreso'!$D$3:$D$1048576,"&gt;="&amp;Marzo!$AC$9,'Ingreso - Egreso'!$D$3:$D$1048576,"&lt;="&amp;Marzo!$AC$9,'Ingreso - Egreso'!$J$3:$J$1048576,Marzo!A91)</f>
        <v>0</v>
      </c>
      <c r="AD91" s="69">
        <f>SUMIFS('Ingreso - Egreso'!$H$3:$H$1048576,'Ingreso - Egreso'!$D$3:$D$1048576,"&gt;="&amp;Marzo!$Z$9,'Ingreso - Egreso'!$D$3:$D$1048576,"&lt;="&amp;Marzo!$Z$9,'Ingreso - Egreso'!$J$3:$J$1048576,Marzo!E91)</f>
        <v>0</v>
      </c>
      <c r="AE91" s="69">
        <f>SUMIFS('Ingreso - Egreso'!$H$3:$H$1048576,'Ingreso - Egreso'!$D$3:$D$1048576,"&gt;="&amp;Marzo!$AA$9,'Ingreso - Egreso'!$D$3:$D$1048576,"&lt;="&amp;Marzo!$AA$9,'Ingreso - Egreso'!$J$3:$J$1048576,Marzo!E91)</f>
        <v>0</v>
      </c>
      <c r="AF91" s="69">
        <f>SUMIFS('Ingreso - Egreso'!$H$3:$H$1048576,'Ingreso - Egreso'!$D$3:$D$1048576,"&gt;="&amp;Marzo!$AB$9,'Ingreso - Egreso'!$D$3:$D$1048576,"&lt;="&amp;Marzo!$AB$9,'Ingreso - Egreso'!$J$3:$J$1048576,Marzo!E91)</f>
        <v>0</v>
      </c>
      <c r="AG91" s="204">
        <f t="shared" si="39"/>
        <v>0</v>
      </c>
      <c r="AH91" s="61">
        <f t="shared" si="40"/>
        <v>0</v>
      </c>
    </row>
    <row r="92" spans="1:34" s="16" customFormat="1" outlineLevel="1" x14ac:dyDescent="0.25">
      <c r="A92" s="26" t="s">
        <v>81</v>
      </c>
      <c r="B92" s="69">
        <f>SUMIFS('Ingreso - Egreso'!$H$3:$H$1048576,'Ingreso - Egreso'!$D$3:$D$1048576,"&gt;="&amp;Marzo!$B$9,'Ingreso - Egreso'!$D$3:$D$1048576,"&lt;="&amp;Marzo!$B$9,'Ingreso - Egreso'!$J$3:$J$1048576,Marzo!A92)</f>
        <v>0</v>
      </c>
      <c r="C92" s="69">
        <f>SUMIFS('Ingreso - Egreso'!$H$3:$H$1048576,'Ingreso - Egreso'!$D$3:$D$1048576,"&gt;="&amp;Marzo!$C$9,'Ingreso - Egreso'!$D$3:$D$1048576,"&lt;="&amp;Marzo!$C$9,'Ingreso - Egreso'!$J$3:$J$1048576,Marzo!A92)</f>
        <v>0</v>
      </c>
      <c r="D92" s="69">
        <f>SUMIFS('Ingreso - Egreso'!$H$3:$H$1048576,'Ingreso - Egreso'!$D$3:$D$1048576,"&gt;="&amp;Marzo!$D$9,'Ingreso - Egreso'!$D$3:$D$1048576,"&lt;="&amp;Marzo!$D$9,'Ingreso - Egreso'!$J$3:$J$1048576,Marzo!A92)</f>
        <v>0</v>
      </c>
      <c r="E92" s="69">
        <f>SUMIFS('Ingreso - Egreso'!$H$3:$H$1048576,'Ingreso - Egreso'!$D$3:$D$1048576,"&gt;="&amp;Marzo!$E$9,'Ingreso - Egreso'!$D$3:$D$1048576,"&lt;="&amp;Marzo!$E$9,'Ingreso - Egreso'!$J$3:$J$1048576,Marzo!A92)</f>
        <v>0</v>
      </c>
      <c r="F92" s="69">
        <f>SUMIFS('Ingreso - Egreso'!$H$3:$H$1048576,'Ingreso - Egreso'!$D$3:$D$1048576,"&gt;="&amp;Marzo!$F$9,'Ingreso - Egreso'!$D$3:$D$1048576,"&lt;="&amp;Marzo!$F$9,'Ingreso - Egreso'!$J$3:$J$1048576,Marzo!A92)</f>
        <v>0</v>
      </c>
      <c r="G92" s="69">
        <f>SUMIFS('Ingreso - Egreso'!$H$3:$H$1048576,'Ingreso - Egreso'!$D$3:$D$1048576,"&gt;="&amp;Marzo!$G$9,'Ingreso - Egreso'!$D$3:$D$1048576,"&lt;="&amp;Marzo!$G$9,'Ingreso - Egreso'!$J$3:$J$1048576,Marzo!A92)</f>
        <v>0</v>
      </c>
      <c r="H92" s="69">
        <f>SUMIFS('Ingreso - Egreso'!$H$3:$H$1048576,'Ingreso - Egreso'!$D$3:$D$1048576,"&gt;="&amp;Marzo!$H$9,'Ingreso - Egreso'!$D$3:$D$1048576,"&lt;="&amp;Marzo!$H$9,'Ingreso - Egreso'!$J$3:$J$1048576,Marzo!A92)</f>
        <v>0</v>
      </c>
      <c r="I92" s="69">
        <f>SUMIFS('Ingreso - Egreso'!$H$3:$H$1048576,'Ingreso - Egreso'!$D$3:$D$1048576,"&gt;="&amp;Marzo!$I$9,'Ingreso - Egreso'!$D$3:$D$1048576,"&lt;="&amp;Marzo!$I$9,'Ingreso - Egreso'!$J$3:$J$1048576,Marzo!A92)</f>
        <v>0</v>
      </c>
      <c r="J92" s="69">
        <f>SUMIFS('Ingreso - Egreso'!$H$3:$H$1048576,'Ingreso - Egreso'!$D$3:$D$1048576,"&gt;="&amp;Marzo!$J$9,'Ingreso - Egreso'!$D$3:$D$1048576,"&lt;="&amp;Marzo!$J$9,'Ingreso - Egreso'!$J$3:$J$1048576,Marzo!A92)</f>
        <v>0</v>
      </c>
      <c r="K92" s="69">
        <f>SUMIFS('Ingreso - Egreso'!$H$3:$H$1048576,'Ingreso - Egreso'!$D$3:$D$1048576,"&gt;="&amp;Marzo!$K$9,'Ingreso - Egreso'!$D$3:$D$1048576,"&lt;="&amp;Marzo!$K$9,'Ingreso - Egreso'!$J$3:$J$1048576,Marzo!A92)</f>
        <v>0</v>
      </c>
      <c r="L92" s="69">
        <f>SUMIFS('Ingreso - Egreso'!$H$3:$H$1048576,'Ingreso - Egreso'!$D$3:$D$1048576,"&gt;="&amp;Marzo!$L$9,'Ingreso - Egreso'!$D$3:$D$1048576,"&lt;="&amp;Marzo!$L$9,'Ingreso - Egreso'!$J$3:$J$1048576,Marzo!A92)</f>
        <v>0</v>
      </c>
      <c r="M92" s="69">
        <f>SUMIFS('Ingreso - Egreso'!$H$3:$H$1048576,'Ingreso - Egreso'!$D$3:$D$1048576,"&gt;="&amp;Marzo!$M$9,'Ingreso - Egreso'!$D$3:$D$1048576,"&lt;="&amp;Marzo!$M$9,'Ingreso - Egreso'!$J$3:$J$1048576,Marzo!A92)</f>
        <v>0</v>
      </c>
      <c r="N92" s="69">
        <f>SUMIFS('Ingreso - Egreso'!$H$3:$H$1048576,'Ingreso - Egreso'!$D$3:$D$1048576,"&gt;="&amp;Marzo!$N$9,'Ingreso - Egreso'!$D$3:$D$1048576,"&lt;="&amp;Marzo!$N$9,'Ingreso - Egreso'!$J$3:$J$1048576,Marzo!A92)</f>
        <v>0</v>
      </c>
      <c r="O92" s="69">
        <f>SUMIFS('Ingreso - Egreso'!$H$3:$H$1048576,'Ingreso - Egreso'!$D$3:$D$1048576,"&gt;="&amp;Marzo!$O$9,'Ingreso - Egreso'!$D$3:$D$1048576,"&lt;="&amp;Marzo!$O$9,'Ingreso - Egreso'!$J$3:$J$1048576,Marzo!A92)</f>
        <v>0</v>
      </c>
      <c r="P92" s="69">
        <f>SUMIFS('Ingreso - Egreso'!$H$3:$H$1048576,'Ingreso - Egreso'!$D$3:$D$1048576,"&gt;="&amp;Marzo!$P$9,'Ingreso - Egreso'!$D$3:$D$1048576,"&lt;="&amp;Marzo!$P$9,'Ingreso - Egreso'!$J$3:$J$1048576,Marzo!A92)</f>
        <v>0</v>
      </c>
      <c r="Q92" s="69">
        <f>SUMIFS('Ingreso - Egreso'!$H$3:$H$1048576,'Ingreso - Egreso'!$D$3:$D$1048576,"&gt;="&amp;Marzo!$Q$9,'Ingreso - Egreso'!$D$3:$D$1048576,"&lt;="&amp;Marzo!$Q$9,'Ingreso - Egreso'!$J$3:$J$1048576,Marzo!A92)</f>
        <v>0</v>
      </c>
      <c r="R92" s="69">
        <f>SUMIFS('Ingreso - Egreso'!$H$3:$H$1048576,'Ingreso - Egreso'!$D$3:$D$1048576,"&gt;="&amp;Marzo!$R$9,'Ingreso - Egreso'!$D$3:$D$1048576,"&lt;="&amp;Marzo!$R$9,'Ingreso - Egreso'!$J$3:$J$1048576,Marzo!A92)</f>
        <v>0</v>
      </c>
      <c r="S92" s="69">
        <f>SUMIFS('Ingreso - Egreso'!$H$3:$H$1048576,'Ingreso - Egreso'!$D$3:$D$1048576,"&gt;="&amp;Marzo!$S$9,'Ingreso - Egreso'!$D$3:$D$1048576,"&lt;="&amp;Marzo!$S$9,'Ingreso - Egreso'!$J$3:$J$1048576,Marzo!A92)</f>
        <v>0</v>
      </c>
      <c r="T92" s="69">
        <f>SUMIFS('Ingreso - Egreso'!$H$3:$H$1048576,'Ingreso - Egreso'!$D$3:$D$1048576,"&gt;="&amp;Marzo!$T$9,'Ingreso - Egreso'!$D$3:$D$1048576,"&lt;="&amp;Marzo!$T$9,'Ingreso - Egreso'!$J$3:$J$1048576,Marzo!A92)</f>
        <v>0</v>
      </c>
      <c r="U92" s="69">
        <f>SUMIFS('Ingreso - Egreso'!$H$3:$H$1048576,'Ingreso - Egreso'!$D$3:$D$1048576,"&gt;="&amp;Marzo!$U$9,'Ingreso - Egreso'!$D$3:$D$1048576,"&lt;="&amp;Marzo!$U$9,'Ingreso - Egreso'!$J$3:$J$1048576,Marzo!A92)</f>
        <v>0</v>
      </c>
      <c r="V92" s="69">
        <f>SUMIFS('Ingreso - Egreso'!$H$3:$H$1048576,'Ingreso - Egreso'!$D$3:$D$1048576,"&gt;="&amp;Marzo!$V$9,'Ingreso - Egreso'!$D$3:$D$1048576,"&lt;="&amp;Marzo!$V$9,'Ingreso - Egreso'!$J$3:$J$1048576,Marzo!A92)</f>
        <v>0</v>
      </c>
      <c r="W92" s="69">
        <f>SUMIFS('Ingreso - Egreso'!$H$3:$H$1048576,'Ingreso - Egreso'!$D$3:$D$1048576,"&gt;="&amp;Marzo!$W$9,'Ingreso - Egreso'!$D$3:$D$1048576,"&lt;="&amp;Marzo!$W$9,'Ingreso - Egreso'!$J$3:$J$1048576,Marzo!A92)</f>
        <v>0</v>
      </c>
      <c r="X92" s="69">
        <f>SUMIFS('Ingreso - Egreso'!$H$3:$H$1048576,'Ingreso - Egreso'!$D$3:$D$1048576,"&gt;="&amp;Marzo!$X$9,'Ingreso - Egreso'!$D$3:$D$1048576,"&lt;="&amp;Marzo!$X$9,'Ingreso - Egreso'!$J$3:$J$1048576,Marzo!A92)</f>
        <v>0</v>
      </c>
      <c r="Y92" s="69">
        <f>SUMIFS('Ingreso - Egreso'!$H$3:$H$1048576,'Ingreso - Egreso'!$D$3:$D$1048576,"&gt;="&amp;Marzo!$Y$9,'Ingreso - Egreso'!$D$3:$D$1048576,"&lt;="&amp;Marzo!$Y$9,'Ingreso - Egreso'!$J$3:$J$1048576,Marzo!A92)</f>
        <v>0</v>
      </c>
      <c r="Z92" s="69">
        <f>SUMIFS('Ingreso - Egreso'!$H$3:$H$1048576,'Ingreso - Egreso'!$D$3:$D$1048576,"&gt;="&amp;Marzo!$Z$9,'Ingreso - Egreso'!$D$3:$D$1048576,"&lt;="&amp;Marzo!$Z$9,'Ingreso - Egreso'!$J$3:$J$1048576,Marzo!A92)</f>
        <v>0</v>
      </c>
      <c r="AA92" s="69">
        <f>SUMIFS('Ingreso - Egreso'!$H$3:$H$1048576,'Ingreso - Egreso'!$D$3:$D$1048576,"&gt;="&amp;Marzo!$AA$9,'Ingreso - Egreso'!$D$3:$D$1048576,"&lt;="&amp;Marzo!$AA$9,'Ingreso - Egreso'!$J$3:$J$1048576,Marzo!A92)</f>
        <v>0</v>
      </c>
      <c r="AB92" s="69">
        <f>SUMIFS('Ingreso - Egreso'!$H$3:$H$1048576,'Ingreso - Egreso'!$D$3:$D$1048576,"&gt;="&amp;Marzo!$AB$9,'Ingreso - Egreso'!$D$3:$D$1048576,"&lt;="&amp;Marzo!$AB$9,'Ingreso - Egreso'!$J$3:$J$1048576,Marzo!A92)</f>
        <v>0</v>
      </c>
      <c r="AC92" s="69">
        <f>SUMIFS('Ingreso - Egreso'!$H$3:$H$1048576,'Ingreso - Egreso'!$D$3:$D$1048576,"&gt;="&amp;Marzo!$AC$9,'Ingreso - Egreso'!$D$3:$D$1048576,"&lt;="&amp;Marzo!$AC$9,'Ingreso - Egreso'!$J$3:$J$1048576,Marzo!A92)</f>
        <v>0</v>
      </c>
      <c r="AD92" s="69">
        <f>SUMIFS('Ingreso - Egreso'!$H$3:$H$1048576,'Ingreso - Egreso'!$D$3:$D$1048576,"&gt;="&amp;Marzo!$Z$9,'Ingreso - Egreso'!$D$3:$D$1048576,"&lt;="&amp;Marzo!$Z$9,'Ingreso - Egreso'!$J$3:$J$1048576,Marzo!E92)</f>
        <v>0</v>
      </c>
      <c r="AE92" s="69">
        <f>SUMIFS('Ingreso - Egreso'!$H$3:$H$1048576,'Ingreso - Egreso'!$D$3:$D$1048576,"&gt;="&amp;Marzo!$AA$9,'Ingreso - Egreso'!$D$3:$D$1048576,"&lt;="&amp;Marzo!$AA$9,'Ingreso - Egreso'!$J$3:$J$1048576,Marzo!E92)</f>
        <v>0</v>
      </c>
      <c r="AF92" s="69">
        <f>SUMIFS('Ingreso - Egreso'!$H$3:$H$1048576,'Ingreso - Egreso'!$D$3:$D$1048576,"&gt;="&amp;Marzo!$AB$9,'Ingreso - Egreso'!$D$3:$D$1048576,"&lt;="&amp;Marzo!$AB$9,'Ingreso - Egreso'!$J$3:$J$1048576,Marzo!E92)</f>
        <v>0</v>
      </c>
      <c r="AG92" s="68">
        <f t="shared" si="39"/>
        <v>0</v>
      </c>
      <c r="AH92" s="61">
        <f t="shared" si="40"/>
        <v>0</v>
      </c>
    </row>
    <row r="93" spans="1:34" s="16" customFormat="1" outlineLevel="1" x14ac:dyDescent="0.25">
      <c r="A93" s="26" t="s">
        <v>934</v>
      </c>
      <c r="B93" s="69">
        <f>SUMIFS('Ingreso - Egreso'!$H$3:$H$1048576,'Ingreso - Egreso'!$D$3:$D$1048576,"&gt;="&amp;Marzo!$B$9,'Ingreso - Egreso'!$D$3:$D$1048576,"&lt;="&amp;Marzo!$B$9,'Ingreso - Egreso'!$J$3:$J$1048576,Marzo!A93)</f>
        <v>0</v>
      </c>
      <c r="C93" s="69">
        <f>SUMIFS('Ingreso - Egreso'!$H$3:$H$1048576,'Ingreso - Egreso'!$D$3:$D$1048576,"&gt;="&amp;Marzo!$C$9,'Ingreso - Egreso'!$D$3:$D$1048576,"&lt;="&amp;Marzo!$C$9,'Ingreso - Egreso'!$J$3:$J$1048576,Marzo!A93)</f>
        <v>0</v>
      </c>
      <c r="D93" s="69">
        <f>SUMIFS('Ingreso - Egreso'!$H$3:$H$1048576,'Ingreso - Egreso'!$D$3:$D$1048576,"&gt;="&amp;Marzo!$D$9,'Ingreso - Egreso'!$D$3:$D$1048576,"&lt;="&amp;Marzo!$D$9,'Ingreso - Egreso'!$J$3:$J$1048576,Marzo!A93)</f>
        <v>624</v>
      </c>
      <c r="E93" s="69">
        <f>SUMIFS('Ingreso - Egreso'!$H$3:$H$1048576,'Ingreso - Egreso'!$D$3:$D$1048576,"&gt;="&amp;Marzo!$E$9,'Ingreso - Egreso'!$D$3:$D$1048576,"&lt;="&amp;Marzo!$E$9,'Ingreso - Egreso'!$J$3:$J$1048576,Marzo!A93)</f>
        <v>0</v>
      </c>
      <c r="F93" s="69">
        <f>SUMIFS('Ingreso - Egreso'!$H$3:$H$1048576,'Ingreso - Egreso'!$D$3:$D$1048576,"&gt;="&amp;Marzo!$F$9,'Ingreso - Egreso'!$D$3:$D$1048576,"&lt;="&amp;Marzo!$F$9,'Ingreso - Egreso'!$J$3:$J$1048576,Marzo!A93)</f>
        <v>624</v>
      </c>
      <c r="G93" s="69">
        <f>SUMIFS('Ingreso - Egreso'!$H$3:$H$1048576,'Ingreso - Egreso'!$D$3:$D$1048576,"&gt;="&amp;Marzo!$G$9,'Ingreso - Egreso'!$D$3:$D$1048576,"&lt;="&amp;Marzo!$G$9,'Ingreso - Egreso'!$J$3:$J$1048576,Marzo!A93)</f>
        <v>0</v>
      </c>
      <c r="H93" s="69">
        <f>SUMIFS('Ingreso - Egreso'!$H$3:$H$1048576,'Ingreso - Egreso'!$D$3:$D$1048576,"&gt;="&amp;Marzo!$H$9,'Ingreso - Egreso'!$D$3:$D$1048576,"&lt;="&amp;Marzo!$H$9,'Ingreso - Egreso'!$J$3:$J$1048576,Marzo!A93)</f>
        <v>0</v>
      </c>
      <c r="I93" s="69">
        <f>SUMIFS('Ingreso - Egreso'!$H$3:$H$1048576,'Ingreso - Egreso'!$D$3:$D$1048576,"&gt;="&amp;Marzo!$I$9,'Ingreso - Egreso'!$D$3:$D$1048576,"&lt;="&amp;Marzo!$I$9,'Ingreso - Egreso'!$J$3:$J$1048576,Marzo!A93)</f>
        <v>0</v>
      </c>
      <c r="J93" s="69">
        <f>SUMIFS('Ingreso - Egreso'!$H$3:$H$1048576,'Ingreso - Egreso'!$D$3:$D$1048576,"&gt;="&amp;Marzo!$J$9,'Ingreso - Egreso'!$D$3:$D$1048576,"&lt;="&amp;Marzo!$J$9,'Ingreso - Egreso'!$J$3:$J$1048576,Marzo!A93)</f>
        <v>0</v>
      </c>
      <c r="K93" s="69">
        <f>SUMIFS('Ingreso - Egreso'!$H$3:$H$1048576,'Ingreso - Egreso'!$D$3:$D$1048576,"&gt;="&amp;Marzo!$K$9,'Ingreso - Egreso'!$D$3:$D$1048576,"&lt;="&amp;Marzo!$K$9,'Ingreso - Egreso'!$J$3:$J$1048576,Marzo!A93)</f>
        <v>624</v>
      </c>
      <c r="L93" s="69">
        <f>SUMIFS('Ingreso - Egreso'!$H$3:$H$1048576,'Ingreso - Egreso'!$D$3:$D$1048576,"&gt;="&amp;Marzo!$L$9,'Ingreso - Egreso'!$D$3:$D$1048576,"&lt;="&amp;Marzo!$L$9,'Ingreso - Egreso'!$J$3:$J$1048576,Marzo!A93)</f>
        <v>0</v>
      </c>
      <c r="M93" s="69">
        <f>SUMIFS('Ingreso - Egreso'!$H$3:$H$1048576,'Ingreso - Egreso'!$D$3:$D$1048576,"&gt;="&amp;Marzo!$M$9,'Ingreso - Egreso'!$D$3:$D$1048576,"&lt;="&amp;Marzo!$M$9,'Ingreso - Egreso'!$J$3:$J$1048576,Marzo!A93)</f>
        <v>624</v>
      </c>
      <c r="N93" s="69">
        <f>SUMIFS('Ingreso - Egreso'!$H$3:$H$1048576,'Ingreso - Egreso'!$D$3:$D$1048576,"&gt;="&amp;Marzo!$N$9,'Ingreso - Egreso'!$D$3:$D$1048576,"&lt;="&amp;Marzo!$N$9,'Ingreso - Egreso'!$J$3:$J$1048576,Marzo!A93)</f>
        <v>0</v>
      </c>
      <c r="O93" s="69">
        <f>SUMIFS('Ingreso - Egreso'!$H$3:$H$1048576,'Ingreso - Egreso'!$D$3:$D$1048576,"&gt;="&amp;Marzo!$O$9,'Ingreso - Egreso'!$D$3:$D$1048576,"&lt;="&amp;Marzo!$O$9,'Ingreso - Egreso'!$J$3:$J$1048576,Marzo!A93)</f>
        <v>0</v>
      </c>
      <c r="P93" s="69">
        <f>SUMIFS('Ingreso - Egreso'!$H$3:$H$1048576,'Ingreso - Egreso'!$D$3:$D$1048576,"&gt;="&amp;Marzo!$P$9,'Ingreso - Egreso'!$D$3:$D$1048576,"&lt;="&amp;Marzo!$P$9,'Ingreso - Egreso'!$J$3:$J$1048576,Marzo!A93)</f>
        <v>0</v>
      </c>
      <c r="Q93" s="69">
        <f>SUMIFS('Ingreso - Egreso'!$H$3:$H$1048576,'Ingreso - Egreso'!$D$3:$D$1048576,"&gt;="&amp;Marzo!$Q$9,'Ingreso - Egreso'!$D$3:$D$1048576,"&lt;="&amp;Marzo!$Q$9,'Ingreso - Egreso'!$J$3:$J$1048576,Marzo!A93)</f>
        <v>0</v>
      </c>
      <c r="R93" s="69">
        <f>SUMIFS('Ingreso - Egreso'!$H$3:$H$1048576,'Ingreso - Egreso'!$D$3:$D$1048576,"&gt;="&amp;Marzo!$R$9,'Ingreso - Egreso'!$D$3:$D$1048576,"&lt;="&amp;Marzo!$R$9,'Ingreso - Egreso'!$J$3:$J$1048576,Marzo!A93)</f>
        <v>0</v>
      </c>
      <c r="S93" s="69">
        <f>SUMIFS('Ingreso - Egreso'!$H$3:$H$1048576,'Ingreso - Egreso'!$D$3:$D$1048576,"&gt;="&amp;Marzo!$S$9,'Ingreso - Egreso'!$D$3:$D$1048576,"&lt;="&amp;Marzo!$S$9,'Ingreso - Egreso'!$J$3:$J$1048576,Marzo!A93)</f>
        <v>0</v>
      </c>
      <c r="T93" s="69">
        <f>SUMIFS('Ingreso - Egreso'!$H$3:$H$1048576,'Ingreso - Egreso'!$D$3:$D$1048576,"&gt;="&amp;Marzo!$T$9,'Ingreso - Egreso'!$D$3:$D$1048576,"&lt;="&amp;Marzo!$T$9,'Ingreso - Egreso'!$J$3:$J$1048576,Marzo!A93)</f>
        <v>0</v>
      </c>
      <c r="U93" s="69">
        <f>SUMIFS('Ingreso - Egreso'!$H$3:$H$1048576,'Ingreso - Egreso'!$D$3:$D$1048576,"&gt;="&amp;Marzo!$U$9,'Ingreso - Egreso'!$D$3:$D$1048576,"&lt;="&amp;Marzo!$U$9,'Ingreso - Egreso'!$J$3:$J$1048576,Marzo!A93)</f>
        <v>0</v>
      </c>
      <c r="V93" s="69">
        <f>SUMIFS('Ingreso - Egreso'!$H$3:$H$1048576,'Ingreso - Egreso'!$D$3:$D$1048576,"&gt;="&amp;Marzo!$V$9,'Ingreso - Egreso'!$D$3:$D$1048576,"&lt;="&amp;Marzo!$V$9,'Ingreso - Egreso'!$J$3:$J$1048576,Marzo!A93)</f>
        <v>0</v>
      </c>
      <c r="W93" s="69">
        <f>SUMIFS('Ingreso - Egreso'!$H$3:$H$1048576,'Ingreso - Egreso'!$D$3:$D$1048576,"&gt;="&amp;Marzo!$W$9,'Ingreso - Egreso'!$D$3:$D$1048576,"&lt;="&amp;Marzo!$W$9,'Ingreso - Egreso'!$J$3:$J$1048576,Marzo!A93)</f>
        <v>0</v>
      </c>
      <c r="X93" s="69">
        <f>SUMIFS('Ingreso - Egreso'!$H$3:$H$1048576,'Ingreso - Egreso'!$D$3:$D$1048576,"&gt;="&amp;Marzo!$X$9,'Ingreso - Egreso'!$D$3:$D$1048576,"&lt;="&amp;Marzo!$X$9,'Ingreso - Egreso'!$J$3:$J$1048576,Marzo!A93)</f>
        <v>0</v>
      </c>
      <c r="Y93" s="69">
        <f>SUMIFS('Ingreso - Egreso'!$H$3:$H$1048576,'Ingreso - Egreso'!$D$3:$D$1048576,"&gt;="&amp;Marzo!$Y$9,'Ingreso - Egreso'!$D$3:$D$1048576,"&lt;="&amp;Marzo!$Y$9,'Ingreso - Egreso'!$J$3:$J$1048576,Marzo!A93)</f>
        <v>0</v>
      </c>
      <c r="Z93" s="69">
        <f>SUMIFS('Ingreso - Egreso'!$H$3:$H$1048576,'Ingreso - Egreso'!$D$3:$D$1048576,"&gt;="&amp;Marzo!$Z$9,'Ingreso - Egreso'!$D$3:$D$1048576,"&lt;="&amp;Marzo!$Z$9,'Ingreso - Egreso'!$J$3:$J$1048576,Marzo!A93)</f>
        <v>0</v>
      </c>
      <c r="AA93" s="69">
        <f>SUMIFS('Ingreso - Egreso'!$H$3:$H$1048576,'Ingreso - Egreso'!$D$3:$D$1048576,"&gt;="&amp;Marzo!$AA$9,'Ingreso - Egreso'!$D$3:$D$1048576,"&lt;="&amp;Marzo!$AA$9,'Ingreso - Egreso'!$J$3:$J$1048576,Marzo!A93)</f>
        <v>0</v>
      </c>
      <c r="AB93" s="69">
        <f>SUMIFS('Ingreso - Egreso'!$H$3:$H$1048576,'Ingreso - Egreso'!$D$3:$D$1048576,"&gt;="&amp;Marzo!$AB$9,'Ingreso - Egreso'!$D$3:$D$1048576,"&lt;="&amp;Marzo!$AB$9,'Ingreso - Egreso'!$J$3:$J$1048576,Marzo!A93)</f>
        <v>0</v>
      </c>
      <c r="AC93" s="69">
        <f>SUMIFS('Ingreso - Egreso'!$H$3:$H$1048576,'Ingreso - Egreso'!$D$3:$D$1048576,"&gt;="&amp;Marzo!$AC$9,'Ingreso - Egreso'!$D$3:$D$1048576,"&lt;="&amp;Marzo!$AC$9,'Ingreso - Egreso'!$J$3:$J$1048576,Marzo!A93)</f>
        <v>0</v>
      </c>
      <c r="AD93" s="69">
        <f>SUMIFS('Ingreso - Egreso'!$H$3:$H$1048576,'Ingreso - Egreso'!$D$3:$D$1048576,"&gt;="&amp;Marzo!$Z$9,'Ingreso - Egreso'!$D$3:$D$1048576,"&lt;="&amp;Marzo!$Z$9,'Ingreso - Egreso'!$J$3:$J$1048576,Marzo!E93)</f>
        <v>0</v>
      </c>
      <c r="AE93" s="69">
        <f>SUMIFS('Ingreso - Egreso'!$H$3:$H$1048576,'Ingreso - Egreso'!$D$3:$D$1048576,"&gt;="&amp;Marzo!$AA$9,'Ingreso - Egreso'!$D$3:$D$1048576,"&lt;="&amp;Marzo!$AA$9,'Ingreso - Egreso'!$J$3:$J$1048576,Marzo!E93)</f>
        <v>0</v>
      </c>
      <c r="AF93" s="69">
        <f>SUMIFS('Ingreso - Egreso'!$H$3:$H$1048576,'Ingreso - Egreso'!$D$3:$D$1048576,"&gt;="&amp;Marzo!$AB$9,'Ingreso - Egreso'!$D$3:$D$1048576,"&lt;="&amp;Marzo!$AB$9,'Ingreso - Egreso'!$J$3:$J$1048576,Marzo!E93)</f>
        <v>0</v>
      </c>
      <c r="AG93" s="204">
        <f t="shared" si="39"/>
        <v>2496</v>
      </c>
      <c r="AH93" s="61">
        <f t="shared" si="40"/>
        <v>5.8210289662190716E-3</v>
      </c>
    </row>
    <row r="94" spans="1:34" s="16" customFormat="1" outlineLevel="1" x14ac:dyDescent="0.25">
      <c r="A94" s="26" t="s">
        <v>39</v>
      </c>
      <c r="B94" s="69">
        <f>SUMIFS('Ingreso - Egreso'!$H$3:$H$1048576,'Ingreso - Egreso'!$D$3:$D$1048576,"&gt;="&amp;Marzo!$B$9,'Ingreso - Egreso'!$D$3:$D$1048576,"&lt;="&amp;Marzo!$B$9,'Ingreso - Egreso'!$J$3:$J$1048576,Marzo!A94)</f>
        <v>0</v>
      </c>
      <c r="C94" s="69">
        <f>SUMIFS('Ingreso - Egreso'!$H$3:$H$1048576,'Ingreso - Egreso'!$D$3:$D$1048576,"&gt;="&amp;Marzo!$C$9,'Ingreso - Egreso'!$D$3:$D$1048576,"&lt;="&amp;Marzo!$C$9,'Ingreso - Egreso'!$J$3:$J$1048576,Marzo!A94)</f>
        <v>0</v>
      </c>
      <c r="D94" s="69">
        <f>SUMIFS('Ingreso - Egreso'!$H$3:$H$1048576,'Ingreso - Egreso'!$D$3:$D$1048576,"&gt;="&amp;Marzo!$D$9,'Ingreso - Egreso'!$D$3:$D$1048576,"&lt;="&amp;Marzo!$D$9,'Ingreso - Egreso'!$J$3:$J$1048576,Marzo!A94)</f>
        <v>8.39</v>
      </c>
      <c r="E94" s="69">
        <f>SUMIFS('Ingreso - Egreso'!$H$3:$H$1048576,'Ingreso - Egreso'!$D$3:$D$1048576,"&gt;="&amp;Marzo!$E$9,'Ingreso - Egreso'!$D$3:$D$1048576,"&lt;="&amp;Marzo!$E$9,'Ingreso - Egreso'!$J$3:$J$1048576,Marzo!A94)</f>
        <v>2.79</v>
      </c>
      <c r="F94" s="69">
        <f>SUMIFS('Ingreso - Egreso'!$H$3:$H$1048576,'Ingreso - Egreso'!$D$3:$D$1048576,"&gt;="&amp;Marzo!$F$9,'Ingreso - Egreso'!$D$3:$D$1048576,"&lt;="&amp;Marzo!$F$9,'Ingreso - Egreso'!$J$3:$J$1048576,Marzo!A94)</f>
        <v>2.79</v>
      </c>
      <c r="G94" s="69">
        <f>SUMIFS('Ingreso - Egreso'!$H$3:$H$1048576,'Ingreso - Egreso'!$D$3:$D$1048576,"&gt;="&amp;Marzo!$G$9,'Ingreso - Egreso'!$D$3:$D$1048576,"&lt;="&amp;Marzo!$G$9,'Ingreso - Egreso'!$J$3:$J$1048576,Marzo!A94)</f>
        <v>2.79</v>
      </c>
      <c r="H94" s="69">
        <f>SUMIFS('Ingreso - Egreso'!$H$3:$H$1048576,'Ingreso - Egreso'!$D$3:$D$1048576,"&gt;="&amp;Marzo!$H$9,'Ingreso - Egreso'!$D$3:$D$1048576,"&lt;="&amp;Marzo!$H$9,'Ingreso - Egreso'!$J$3:$J$1048576,Marzo!A94)</f>
        <v>2.79</v>
      </c>
      <c r="I94" s="69">
        <f>SUMIFS('Ingreso - Egreso'!$H$3:$H$1048576,'Ingreso - Egreso'!$D$3:$D$1048576,"&gt;="&amp;Marzo!$I$9,'Ingreso - Egreso'!$D$3:$D$1048576,"&lt;="&amp;Marzo!$I$9,'Ingreso - Egreso'!$J$3:$J$1048576,Marzo!A94)</f>
        <v>0</v>
      </c>
      <c r="J94" s="69">
        <f>SUMIFS('Ingreso - Egreso'!$H$3:$H$1048576,'Ingreso - Egreso'!$D$3:$D$1048576,"&gt;="&amp;Marzo!$J$9,'Ingreso - Egreso'!$D$3:$D$1048576,"&lt;="&amp;Marzo!$J$9,'Ingreso - Egreso'!$J$3:$J$1048576,Marzo!A94)</f>
        <v>0</v>
      </c>
      <c r="K94" s="69">
        <f>SUMIFS('Ingreso - Egreso'!$H$3:$H$1048576,'Ingreso - Egreso'!$D$3:$D$1048576,"&gt;="&amp;Marzo!$K$9,'Ingreso - Egreso'!$D$3:$D$1048576,"&lt;="&amp;Marzo!$K$9,'Ingreso - Egreso'!$J$3:$J$1048576,Marzo!A94)</f>
        <v>8.39</v>
      </c>
      <c r="L94" s="69">
        <f>SUMIFS('Ingreso - Egreso'!$H$3:$H$1048576,'Ingreso - Egreso'!$D$3:$D$1048576,"&gt;="&amp;Marzo!$L$9,'Ingreso - Egreso'!$D$3:$D$1048576,"&lt;="&amp;Marzo!$L$9,'Ingreso - Egreso'!$J$3:$J$1048576,Marzo!A94)</f>
        <v>2.79</v>
      </c>
      <c r="M94" s="69">
        <f>SUMIFS('Ingreso - Egreso'!$H$3:$H$1048576,'Ingreso - Egreso'!$D$3:$D$1048576,"&gt;="&amp;Marzo!$M$9,'Ingreso - Egreso'!$D$3:$D$1048576,"&lt;="&amp;Marzo!$M$9,'Ingreso - Egreso'!$J$3:$J$1048576,Marzo!A94)</f>
        <v>2.79</v>
      </c>
      <c r="N94" s="69">
        <f>SUMIFS('Ingreso - Egreso'!$H$3:$H$1048576,'Ingreso - Egreso'!$D$3:$D$1048576,"&gt;="&amp;Marzo!$N$9,'Ingreso - Egreso'!$D$3:$D$1048576,"&lt;="&amp;Marzo!$N$9,'Ingreso - Egreso'!$J$3:$J$1048576,Marzo!A94)</f>
        <v>2.79</v>
      </c>
      <c r="O94" s="69">
        <f>SUMIFS('Ingreso - Egreso'!$H$3:$H$1048576,'Ingreso - Egreso'!$D$3:$D$1048576,"&gt;="&amp;Marzo!$O$9,'Ingreso - Egreso'!$D$3:$D$1048576,"&lt;="&amp;Marzo!$O$9,'Ingreso - Egreso'!$J$3:$J$1048576,Marzo!A94)</f>
        <v>0</v>
      </c>
      <c r="P94" s="69">
        <f>SUMIFS('Ingreso - Egreso'!$H$3:$H$1048576,'Ingreso - Egreso'!$D$3:$D$1048576,"&gt;="&amp;Marzo!$P$9,'Ingreso - Egreso'!$D$3:$D$1048576,"&lt;="&amp;Marzo!$P$9,'Ingreso - Egreso'!$J$3:$J$1048576,Marzo!A94)</f>
        <v>0</v>
      </c>
      <c r="Q94" s="69">
        <f>SUMIFS('Ingreso - Egreso'!$H$3:$H$1048576,'Ingreso - Egreso'!$D$3:$D$1048576,"&gt;="&amp;Marzo!$Q$9,'Ingreso - Egreso'!$D$3:$D$1048576,"&lt;="&amp;Marzo!$Q$9,'Ingreso - Egreso'!$J$3:$J$1048576,Marzo!A94)</f>
        <v>0</v>
      </c>
      <c r="R94" s="69">
        <f>SUMIFS('Ingreso - Egreso'!$H$3:$H$1048576,'Ingreso - Egreso'!$D$3:$D$1048576,"&gt;="&amp;Marzo!$R$9,'Ingreso - Egreso'!$D$3:$D$1048576,"&lt;="&amp;Marzo!$R$9,'Ingreso - Egreso'!$J$3:$J$1048576,Marzo!A94)</f>
        <v>0</v>
      </c>
      <c r="S94" s="69">
        <f>SUMIFS('Ingreso - Egreso'!$H$3:$H$1048576,'Ingreso - Egreso'!$D$3:$D$1048576,"&gt;="&amp;Marzo!$S$9,'Ingreso - Egreso'!$D$3:$D$1048576,"&lt;="&amp;Marzo!$S$9,'Ingreso - Egreso'!$J$3:$J$1048576,Marzo!A94)</f>
        <v>0</v>
      </c>
      <c r="T94" s="69">
        <f>SUMIFS('Ingreso - Egreso'!$H$3:$H$1048576,'Ingreso - Egreso'!$D$3:$D$1048576,"&gt;="&amp;Marzo!$T$9,'Ingreso - Egreso'!$D$3:$D$1048576,"&lt;="&amp;Marzo!$T$9,'Ingreso - Egreso'!$J$3:$J$1048576,Marzo!A94)</f>
        <v>0</v>
      </c>
      <c r="U94" s="69">
        <f>SUMIFS('Ingreso - Egreso'!$H$3:$H$1048576,'Ingreso - Egreso'!$D$3:$D$1048576,"&gt;="&amp;Marzo!$U$9,'Ingreso - Egreso'!$D$3:$D$1048576,"&lt;="&amp;Marzo!$U$9,'Ingreso - Egreso'!$J$3:$J$1048576,Marzo!A94)</f>
        <v>0</v>
      </c>
      <c r="V94" s="69">
        <f>SUMIFS('Ingreso - Egreso'!$H$3:$H$1048576,'Ingreso - Egreso'!$D$3:$D$1048576,"&gt;="&amp;Marzo!$V$9,'Ingreso - Egreso'!$D$3:$D$1048576,"&lt;="&amp;Marzo!$V$9,'Ingreso - Egreso'!$J$3:$J$1048576,Marzo!A94)</f>
        <v>0</v>
      </c>
      <c r="W94" s="69">
        <f>SUMIFS('Ingreso - Egreso'!$H$3:$H$1048576,'Ingreso - Egreso'!$D$3:$D$1048576,"&gt;="&amp;Marzo!$W$9,'Ingreso - Egreso'!$D$3:$D$1048576,"&lt;="&amp;Marzo!$W$9,'Ingreso - Egreso'!$J$3:$J$1048576,Marzo!A94)</f>
        <v>0</v>
      </c>
      <c r="X94" s="69">
        <f>SUMIFS('Ingreso - Egreso'!$H$3:$H$1048576,'Ingreso - Egreso'!$D$3:$D$1048576,"&gt;="&amp;Marzo!$X$9,'Ingreso - Egreso'!$D$3:$D$1048576,"&lt;="&amp;Marzo!$X$9,'Ingreso - Egreso'!$J$3:$J$1048576,Marzo!A94)</f>
        <v>0</v>
      </c>
      <c r="Y94" s="69">
        <f>SUMIFS('Ingreso - Egreso'!$H$3:$H$1048576,'Ingreso - Egreso'!$D$3:$D$1048576,"&gt;="&amp;Marzo!$Y$9,'Ingreso - Egreso'!$D$3:$D$1048576,"&lt;="&amp;Marzo!$Y$9,'Ingreso - Egreso'!$J$3:$J$1048576,Marzo!A94)</f>
        <v>0</v>
      </c>
      <c r="Z94" s="69">
        <f>SUMIFS('Ingreso - Egreso'!$H$3:$H$1048576,'Ingreso - Egreso'!$D$3:$D$1048576,"&gt;="&amp;Marzo!$Z$9,'Ingreso - Egreso'!$D$3:$D$1048576,"&lt;="&amp;Marzo!$Z$9,'Ingreso - Egreso'!$J$3:$J$1048576,Marzo!A94)</f>
        <v>0</v>
      </c>
      <c r="AA94" s="69">
        <f>SUMIFS('Ingreso - Egreso'!$H$3:$H$1048576,'Ingreso - Egreso'!$D$3:$D$1048576,"&gt;="&amp;Marzo!$AA$9,'Ingreso - Egreso'!$D$3:$D$1048576,"&lt;="&amp;Marzo!$AA$9,'Ingreso - Egreso'!$J$3:$J$1048576,Marzo!A94)</f>
        <v>0</v>
      </c>
      <c r="AB94" s="69">
        <f>SUMIFS('Ingreso - Egreso'!$H$3:$H$1048576,'Ingreso - Egreso'!$D$3:$D$1048576,"&gt;="&amp;Marzo!$AB$9,'Ingreso - Egreso'!$D$3:$D$1048576,"&lt;="&amp;Marzo!$AB$9,'Ingreso - Egreso'!$J$3:$J$1048576,Marzo!A94)</f>
        <v>0</v>
      </c>
      <c r="AC94" s="69">
        <f>SUMIFS('Ingreso - Egreso'!$H$3:$H$1048576,'Ingreso - Egreso'!$D$3:$D$1048576,"&gt;="&amp;Marzo!$AC$9,'Ingreso - Egreso'!$D$3:$D$1048576,"&lt;="&amp;Marzo!$AC$9,'Ingreso - Egreso'!$J$3:$J$1048576,Marzo!A94)</f>
        <v>0</v>
      </c>
      <c r="AD94" s="69">
        <f>SUMIFS('Ingreso - Egreso'!$H$3:$H$1048576,'Ingreso - Egreso'!$D$3:$D$1048576,"&gt;="&amp;Marzo!$Z$9,'Ingreso - Egreso'!$D$3:$D$1048576,"&lt;="&amp;Marzo!$Z$9,'Ingreso - Egreso'!$J$3:$J$1048576,Marzo!E94)</f>
        <v>0</v>
      </c>
      <c r="AE94" s="69">
        <f>SUMIFS('Ingreso - Egreso'!$H$3:$H$1048576,'Ingreso - Egreso'!$D$3:$D$1048576,"&gt;="&amp;Marzo!$AA$9,'Ingreso - Egreso'!$D$3:$D$1048576,"&lt;="&amp;Marzo!$AA$9,'Ingreso - Egreso'!$J$3:$J$1048576,Marzo!E94)</f>
        <v>0</v>
      </c>
      <c r="AF94" s="69">
        <f>SUMIFS('Ingreso - Egreso'!$H$3:$H$1048576,'Ingreso - Egreso'!$D$3:$D$1048576,"&gt;="&amp;Marzo!$AB$9,'Ingreso - Egreso'!$D$3:$D$1048576,"&lt;="&amp;Marzo!$AB$9,'Ingreso - Egreso'!$J$3:$J$1048576,Marzo!E94)</f>
        <v>0</v>
      </c>
      <c r="AG94" s="204">
        <f t="shared" si="39"/>
        <v>36.309999999999995</v>
      </c>
      <c r="AH94" s="61">
        <f t="shared" si="40"/>
        <v>8.4680112885983366E-5</v>
      </c>
    </row>
    <row r="95" spans="1:34" s="16" customFormat="1" outlineLevel="1" x14ac:dyDescent="0.25">
      <c r="A95" s="26" t="s">
        <v>24</v>
      </c>
      <c r="B95" s="69">
        <f>SUMIFS('Ingreso - Egreso'!$H$3:$H$1048576,'Ingreso - Egreso'!$D$3:$D$1048576,"&gt;="&amp;Marzo!$B$9,'Ingreso - Egreso'!$D$3:$D$1048576,"&lt;="&amp;Marzo!$B$9,'Ingreso - Egreso'!$J$3:$J$1048576,Marzo!A95)</f>
        <v>0</v>
      </c>
      <c r="C95" s="69">
        <f>SUMIFS('Ingreso - Egreso'!$H$3:$H$1048576,'Ingreso - Egreso'!$D$3:$D$1048576,"&gt;="&amp;Marzo!$C$9,'Ingreso - Egreso'!$D$3:$D$1048576,"&lt;="&amp;Marzo!$C$9,'Ingreso - Egreso'!$J$3:$J$1048576,Marzo!A95)</f>
        <v>0</v>
      </c>
      <c r="D95" s="69">
        <f>SUMIFS('Ingreso - Egreso'!$H$3:$H$1048576,'Ingreso - Egreso'!$D$3:$D$1048576,"&gt;="&amp;Marzo!$D$9,'Ingreso - Egreso'!$D$3:$D$1048576,"&lt;="&amp;Marzo!$D$9,'Ingreso - Egreso'!$J$3:$J$1048576,Marzo!A95)</f>
        <v>0.04</v>
      </c>
      <c r="E95" s="69">
        <f>SUMIFS('Ingreso - Egreso'!$H$3:$H$1048576,'Ingreso - Egreso'!$D$3:$D$1048576,"&gt;="&amp;Marzo!$E$9,'Ingreso - Egreso'!$D$3:$D$1048576,"&lt;="&amp;Marzo!$E$9,'Ingreso - Egreso'!$J$3:$J$1048576,Marzo!A95)</f>
        <v>0</v>
      </c>
      <c r="F95" s="69">
        <f>SUMIFS('Ingreso - Egreso'!$H$3:$H$1048576,'Ingreso - Egreso'!$D$3:$D$1048576,"&gt;="&amp;Marzo!$F$9,'Ingreso - Egreso'!$D$3:$D$1048576,"&lt;="&amp;Marzo!$F$9,'Ingreso - Egreso'!$J$3:$J$1048576,Marzo!A95)</f>
        <v>0</v>
      </c>
      <c r="G95" s="69">
        <f>SUMIFS('Ingreso - Egreso'!$H$3:$H$1048576,'Ingreso - Egreso'!$D$3:$D$1048576,"&gt;="&amp;Marzo!$G$9,'Ingreso - Egreso'!$D$3:$D$1048576,"&lt;="&amp;Marzo!$G$9,'Ingreso - Egreso'!$J$3:$J$1048576,Marzo!A95)</f>
        <v>133.4</v>
      </c>
      <c r="H95" s="69">
        <f>SUMIFS('Ingreso - Egreso'!$H$3:$H$1048576,'Ingreso - Egreso'!$D$3:$D$1048576,"&gt;="&amp;Marzo!$H$9,'Ingreso - Egreso'!$D$3:$D$1048576,"&lt;="&amp;Marzo!$H$9,'Ingreso - Egreso'!$J$3:$J$1048576,Marzo!A95)</f>
        <v>0</v>
      </c>
      <c r="I95" s="69">
        <f>SUMIFS('Ingreso - Egreso'!$H$3:$H$1048576,'Ingreso - Egreso'!$D$3:$D$1048576,"&gt;="&amp;Marzo!$I$9,'Ingreso - Egreso'!$D$3:$D$1048576,"&lt;="&amp;Marzo!$I$9,'Ingreso - Egreso'!$J$3:$J$1048576,Marzo!A95)</f>
        <v>0</v>
      </c>
      <c r="J95" s="69">
        <f>SUMIFS('Ingreso - Egreso'!$H$3:$H$1048576,'Ingreso - Egreso'!$D$3:$D$1048576,"&gt;="&amp;Marzo!$J$9,'Ingreso - Egreso'!$D$3:$D$1048576,"&lt;="&amp;Marzo!$J$9,'Ingreso - Egreso'!$J$3:$J$1048576,Marzo!A95)</f>
        <v>0</v>
      </c>
      <c r="K95" s="69">
        <f>SUMIFS('Ingreso - Egreso'!$H$3:$H$1048576,'Ingreso - Egreso'!$D$3:$D$1048576,"&gt;="&amp;Marzo!$K$9,'Ingreso - Egreso'!$D$3:$D$1048576,"&lt;="&amp;Marzo!$K$9,'Ingreso - Egreso'!$J$3:$J$1048576,Marzo!A95)</f>
        <v>0</v>
      </c>
      <c r="L95" s="69">
        <f>SUMIFS('Ingreso - Egreso'!$H$3:$H$1048576,'Ingreso - Egreso'!$D$3:$D$1048576,"&gt;="&amp;Marzo!$L$9,'Ingreso - Egreso'!$D$3:$D$1048576,"&lt;="&amp;Marzo!$L$9,'Ingreso - Egreso'!$J$3:$J$1048576,Marzo!A95)</f>
        <v>0</v>
      </c>
      <c r="M95" s="69">
        <f>SUMIFS('Ingreso - Egreso'!$H$3:$H$1048576,'Ingreso - Egreso'!$D$3:$D$1048576,"&gt;="&amp;Marzo!$M$9,'Ingreso - Egreso'!$D$3:$D$1048576,"&lt;="&amp;Marzo!$M$9,'Ingreso - Egreso'!$J$3:$J$1048576,Marzo!A95)</f>
        <v>0</v>
      </c>
      <c r="N95" s="69">
        <f>SUMIFS('Ingreso - Egreso'!$H$3:$H$1048576,'Ingreso - Egreso'!$D$3:$D$1048576,"&gt;="&amp;Marzo!$N$9,'Ingreso - Egreso'!$D$3:$D$1048576,"&lt;="&amp;Marzo!$N$9,'Ingreso - Egreso'!$J$3:$J$1048576,Marzo!A95)</f>
        <v>0</v>
      </c>
      <c r="O95" s="69">
        <f>SUMIFS('Ingreso - Egreso'!$H$3:$H$1048576,'Ingreso - Egreso'!$D$3:$D$1048576,"&gt;="&amp;Marzo!$O$9,'Ingreso - Egreso'!$D$3:$D$1048576,"&lt;="&amp;Marzo!$O$9,'Ingreso - Egreso'!$J$3:$J$1048576,Marzo!A95)</f>
        <v>0</v>
      </c>
      <c r="P95" s="69">
        <f>SUMIFS('Ingreso - Egreso'!$H$3:$H$1048576,'Ingreso - Egreso'!$D$3:$D$1048576,"&gt;="&amp;Marzo!$P$9,'Ingreso - Egreso'!$D$3:$D$1048576,"&lt;="&amp;Marzo!$P$9,'Ingreso - Egreso'!$J$3:$J$1048576,Marzo!A95)</f>
        <v>0</v>
      </c>
      <c r="Q95" s="69">
        <f>SUMIFS('Ingreso - Egreso'!$H$3:$H$1048576,'Ingreso - Egreso'!$D$3:$D$1048576,"&gt;="&amp;Marzo!$Q$9,'Ingreso - Egreso'!$D$3:$D$1048576,"&lt;="&amp;Marzo!$Q$9,'Ingreso - Egreso'!$J$3:$J$1048576,Marzo!A95)</f>
        <v>0</v>
      </c>
      <c r="R95" s="69">
        <f>SUMIFS('Ingreso - Egreso'!$H$3:$H$1048576,'Ingreso - Egreso'!$D$3:$D$1048576,"&gt;="&amp;Marzo!$R$9,'Ingreso - Egreso'!$D$3:$D$1048576,"&lt;="&amp;Marzo!$R$9,'Ingreso - Egreso'!$J$3:$J$1048576,Marzo!A95)</f>
        <v>0</v>
      </c>
      <c r="S95" s="69">
        <f>SUMIFS('Ingreso - Egreso'!$H$3:$H$1048576,'Ingreso - Egreso'!$D$3:$D$1048576,"&gt;="&amp;Marzo!$S$9,'Ingreso - Egreso'!$D$3:$D$1048576,"&lt;="&amp;Marzo!$S$9,'Ingreso - Egreso'!$J$3:$J$1048576,Marzo!A95)</f>
        <v>0</v>
      </c>
      <c r="T95" s="69">
        <f>SUMIFS('Ingreso - Egreso'!$H$3:$H$1048576,'Ingreso - Egreso'!$D$3:$D$1048576,"&gt;="&amp;Marzo!$T$9,'Ingreso - Egreso'!$D$3:$D$1048576,"&lt;="&amp;Marzo!$T$9,'Ingreso - Egreso'!$J$3:$J$1048576,Marzo!A95)</f>
        <v>0</v>
      </c>
      <c r="U95" s="69">
        <f>SUMIFS('Ingreso - Egreso'!$H$3:$H$1048576,'Ingreso - Egreso'!$D$3:$D$1048576,"&gt;="&amp;Marzo!$U$9,'Ingreso - Egreso'!$D$3:$D$1048576,"&lt;="&amp;Marzo!$U$9,'Ingreso - Egreso'!$J$3:$J$1048576,Marzo!A95)</f>
        <v>0</v>
      </c>
      <c r="V95" s="69">
        <f>SUMIFS('Ingreso - Egreso'!$H$3:$H$1048576,'Ingreso - Egreso'!$D$3:$D$1048576,"&gt;="&amp;Marzo!$V$9,'Ingreso - Egreso'!$D$3:$D$1048576,"&lt;="&amp;Marzo!$V$9,'Ingreso - Egreso'!$J$3:$J$1048576,Marzo!A95)</f>
        <v>0</v>
      </c>
      <c r="W95" s="69">
        <f>SUMIFS('Ingreso - Egreso'!$H$3:$H$1048576,'Ingreso - Egreso'!$D$3:$D$1048576,"&gt;="&amp;Marzo!$W$9,'Ingreso - Egreso'!$D$3:$D$1048576,"&lt;="&amp;Marzo!$W$9,'Ingreso - Egreso'!$J$3:$J$1048576,Marzo!A95)</f>
        <v>0</v>
      </c>
      <c r="X95" s="69">
        <f>SUMIFS('Ingreso - Egreso'!$H$3:$H$1048576,'Ingreso - Egreso'!$D$3:$D$1048576,"&gt;="&amp;Marzo!$X$9,'Ingreso - Egreso'!$D$3:$D$1048576,"&lt;="&amp;Marzo!$X$9,'Ingreso - Egreso'!$J$3:$J$1048576,Marzo!A95)</f>
        <v>0</v>
      </c>
      <c r="Y95" s="69">
        <f>SUMIFS('Ingreso - Egreso'!$H$3:$H$1048576,'Ingreso - Egreso'!$D$3:$D$1048576,"&gt;="&amp;Marzo!$Y$9,'Ingreso - Egreso'!$D$3:$D$1048576,"&lt;="&amp;Marzo!$Y$9,'Ingreso - Egreso'!$J$3:$J$1048576,Marzo!A95)</f>
        <v>0</v>
      </c>
      <c r="Z95" s="69">
        <f>SUMIFS('Ingreso - Egreso'!$H$3:$H$1048576,'Ingreso - Egreso'!$D$3:$D$1048576,"&gt;="&amp;Marzo!$Z$9,'Ingreso - Egreso'!$D$3:$D$1048576,"&lt;="&amp;Marzo!$Z$9,'Ingreso - Egreso'!$J$3:$J$1048576,Marzo!A95)</f>
        <v>0</v>
      </c>
      <c r="AA95" s="69">
        <f>SUMIFS('Ingreso - Egreso'!$H$3:$H$1048576,'Ingreso - Egreso'!$D$3:$D$1048576,"&gt;="&amp;Marzo!$AA$9,'Ingreso - Egreso'!$D$3:$D$1048576,"&lt;="&amp;Marzo!$AA$9,'Ingreso - Egreso'!$J$3:$J$1048576,Marzo!A95)</f>
        <v>0</v>
      </c>
      <c r="AB95" s="69">
        <f>SUMIFS('Ingreso - Egreso'!$H$3:$H$1048576,'Ingreso - Egreso'!$D$3:$D$1048576,"&gt;="&amp;Marzo!$AB$9,'Ingreso - Egreso'!$D$3:$D$1048576,"&lt;="&amp;Marzo!$AB$9,'Ingreso - Egreso'!$J$3:$J$1048576,Marzo!A95)</f>
        <v>0</v>
      </c>
      <c r="AC95" s="69">
        <f>SUMIFS('Ingreso - Egreso'!$H$3:$H$1048576,'Ingreso - Egreso'!$D$3:$D$1048576,"&gt;="&amp;Marzo!$AC$9,'Ingreso - Egreso'!$D$3:$D$1048576,"&lt;="&amp;Marzo!$AC$9,'Ingreso - Egreso'!$J$3:$J$1048576,Marzo!A95)</f>
        <v>0</v>
      </c>
      <c r="AD95" s="69">
        <f>SUMIFS('Ingreso - Egreso'!$H$3:$H$1048576,'Ingreso - Egreso'!$D$3:$D$1048576,"&gt;="&amp;Marzo!$Z$9,'Ingreso - Egreso'!$D$3:$D$1048576,"&lt;="&amp;Marzo!$Z$9,'Ingreso - Egreso'!$J$3:$J$1048576,Marzo!E95)</f>
        <v>0</v>
      </c>
      <c r="AE95" s="69">
        <f>SUMIFS('Ingreso - Egreso'!$H$3:$H$1048576,'Ingreso - Egreso'!$D$3:$D$1048576,"&gt;="&amp;Marzo!$AA$9,'Ingreso - Egreso'!$D$3:$D$1048576,"&lt;="&amp;Marzo!$AA$9,'Ingreso - Egreso'!$J$3:$J$1048576,Marzo!E95)</f>
        <v>0</v>
      </c>
      <c r="AF95" s="69">
        <f>SUMIFS('Ingreso - Egreso'!$H$3:$H$1048576,'Ingreso - Egreso'!$D$3:$D$1048576,"&gt;="&amp;Marzo!$AB$9,'Ingreso - Egreso'!$D$3:$D$1048576,"&lt;="&amp;Marzo!$AB$9,'Ingreso - Egreso'!$J$3:$J$1048576,Marzo!E95)</f>
        <v>0</v>
      </c>
      <c r="AG95" s="204">
        <f t="shared" si="39"/>
        <v>133.44</v>
      </c>
      <c r="AH95" s="61">
        <f t="shared" si="40"/>
        <v>3.1120116396325036E-4</v>
      </c>
    </row>
    <row r="96" spans="1:34" s="16" customFormat="1" outlineLevel="1" x14ac:dyDescent="0.25">
      <c r="A96" s="26" t="s">
        <v>153</v>
      </c>
      <c r="B96" s="69">
        <f>SUMIFS('Ingreso - Egreso'!$H$3:$H$1048576,'Ingreso - Egreso'!$D$3:$D$1048576,"&gt;="&amp;Marzo!$B$9,'Ingreso - Egreso'!$D$3:$D$1048576,"&lt;="&amp;Marzo!$B$9,'Ingreso - Egreso'!$J$3:$J$1048576,Marzo!A96)</f>
        <v>0</v>
      </c>
      <c r="C96" s="69">
        <f>SUMIFS('Ingreso - Egreso'!$H$3:$H$1048576,'Ingreso - Egreso'!$D$3:$D$1048576,"&gt;="&amp;Marzo!$C$9,'Ingreso - Egreso'!$D$3:$D$1048576,"&lt;="&amp;Marzo!$C$9,'Ingreso - Egreso'!$J$3:$J$1048576,Marzo!A96)</f>
        <v>0</v>
      </c>
      <c r="D96" s="69">
        <f>SUMIFS('Ingreso - Egreso'!$H$3:$H$1048576,'Ingreso - Egreso'!$D$3:$D$1048576,"&gt;="&amp;Marzo!$D$9,'Ingreso - Egreso'!$D$3:$D$1048576,"&lt;="&amp;Marzo!$D$9,'Ingreso - Egreso'!$J$3:$J$1048576,Marzo!A96)</f>
        <v>0</v>
      </c>
      <c r="E96" s="69">
        <f>SUMIFS('Ingreso - Egreso'!$H$3:$H$1048576,'Ingreso - Egreso'!$D$3:$D$1048576,"&gt;="&amp;Marzo!$E$9,'Ingreso - Egreso'!$D$3:$D$1048576,"&lt;="&amp;Marzo!$E$9,'Ingreso - Egreso'!$J$3:$J$1048576,Marzo!A96)</f>
        <v>0</v>
      </c>
      <c r="F96" s="69">
        <f>SUMIFS('Ingreso - Egreso'!$H$3:$H$1048576,'Ingreso - Egreso'!$D$3:$D$1048576,"&gt;="&amp;Marzo!$F$9,'Ingreso - Egreso'!$D$3:$D$1048576,"&lt;="&amp;Marzo!$F$9,'Ingreso - Egreso'!$J$3:$J$1048576,Marzo!A96)</f>
        <v>0</v>
      </c>
      <c r="G96" s="69">
        <f>SUMIFS('Ingreso - Egreso'!$H$3:$H$1048576,'Ingreso - Egreso'!$D$3:$D$1048576,"&gt;="&amp;Marzo!$G$9,'Ingreso - Egreso'!$D$3:$D$1048576,"&lt;="&amp;Marzo!$G$9,'Ingreso - Egreso'!$J$3:$J$1048576,Marzo!A96)</f>
        <v>0</v>
      </c>
      <c r="H96" s="69">
        <f>SUMIFS('Ingreso - Egreso'!$H$3:$H$1048576,'Ingreso - Egreso'!$D$3:$D$1048576,"&gt;="&amp;Marzo!$H$9,'Ingreso - Egreso'!$D$3:$D$1048576,"&lt;="&amp;Marzo!$H$9,'Ingreso - Egreso'!$J$3:$J$1048576,Marzo!A96)</f>
        <v>0</v>
      </c>
      <c r="I96" s="69">
        <f>SUMIFS('Ingreso - Egreso'!$H$3:$H$1048576,'Ingreso - Egreso'!$D$3:$D$1048576,"&gt;="&amp;Marzo!$I$9,'Ingreso - Egreso'!$D$3:$D$1048576,"&lt;="&amp;Marzo!$I$9,'Ingreso - Egreso'!$J$3:$J$1048576,Marzo!A96)</f>
        <v>0</v>
      </c>
      <c r="J96" s="69">
        <f>SUMIFS('Ingreso - Egreso'!$H$3:$H$1048576,'Ingreso - Egreso'!$D$3:$D$1048576,"&gt;="&amp;Marzo!$J$9,'Ingreso - Egreso'!$D$3:$D$1048576,"&lt;="&amp;Marzo!$J$9,'Ingreso - Egreso'!$J$3:$J$1048576,Marzo!A96)</f>
        <v>0</v>
      </c>
      <c r="K96" s="69">
        <f>SUMIFS('Ingreso - Egreso'!$H$3:$H$1048576,'Ingreso - Egreso'!$D$3:$D$1048576,"&gt;="&amp;Marzo!$K$9,'Ingreso - Egreso'!$D$3:$D$1048576,"&lt;="&amp;Marzo!$K$9,'Ingreso - Egreso'!$J$3:$J$1048576,Marzo!A96)</f>
        <v>0</v>
      </c>
      <c r="L96" s="69">
        <f>SUMIFS('Ingreso - Egreso'!$H$3:$H$1048576,'Ingreso - Egreso'!$D$3:$D$1048576,"&gt;="&amp;Marzo!$L$9,'Ingreso - Egreso'!$D$3:$D$1048576,"&lt;="&amp;Marzo!$L$9,'Ingreso - Egreso'!$J$3:$J$1048576,Marzo!A96)</f>
        <v>0</v>
      </c>
      <c r="M96" s="69">
        <f>SUMIFS('Ingreso - Egreso'!$H$3:$H$1048576,'Ingreso - Egreso'!$D$3:$D$1048576,"&gt;="&amp;Marzo!$M$9,'Ingreso - Egreso'!$D$3:$D$1048576,"&lt;="&amp;Marzo!$M$9,'Ingreso - Egreso'!$J$3:$J$1048576,Marzo!A96)</f>
        <v>0</v>
      </c>
      <c r="N96" s="69">
        <f>SUMIFS('Ingreso - Egreso'!$H$3:$H$1048576,'Ingreso - Egreso'!$D$3:$D$1048576,"&gt;="&amp;Marzo!$N$9,'Ingreso - Egreso'!$D$3:$D$1048576,"&lt;="&amp;Marzo!$N$9,'Ingreso - Egreso'!$J$3:$J$1048576,Marzo!A96)</f>
        <v>0</v>
      </c>
      <c r="O96" s="69">
        <f>SUMIFS('Ingreso - Egreso'!$H$3:$H$1048576,'Ingreso - Egreso'!$D$3:$D$1048576,"&gt;="&amp;Marzo!$O$9,'Ingreso - Egreso'!$D$3:$D$1048576,"&lt;="&amp;Marzo!$O$9,'Ingreso - Egreso'!$J$3:$J$1048576,Marzo!A96)</f>
        <v>0</v>
      </c>
      <c r="P96" s="69">
        <f>SUMIFS('Ingreso - Egreso'!$H$3:$H$1048576,'Ingreso - Egreso'!$D$3:$D$1048576,"&gt;="&amp;Marzo!$P$9,'Ingreso - Egreso'!$D$3:$D$1048576,"&lt;="&amp;Marzo!$P$9,'Ingreso - Egreso'!$J$3:$J$1048576,Marzo!A96)</f>
        <v>0</v>
      </c>
      <c r="Q96" s="69">
        <f>SUMIFS('Ingreso - Egreso'!$H$3:$H$1048576,'Ingreso - Egreso'!$D$3:$D$1048576,"&gt;="&amp;Marzo!$Q$9,'Ingreso - Egreso'!$D$3:$D$1048576,"&lt;="&amp;Marzo!$Q$9,'Ingreso - Egreso'!$J$3:$J$1048576,Marzo!A96)</f>
        <v>0</v>
      </c>
      <c r="R96" s="69">
        <f>SUMIFS('Ingreso - Egreso'!$H$3:$H$1048576,'Ingreso - Egreso'!$D$3:$D$1048576,"&gt;="&amp;Marzo!$R$9,'Ingreso - Egreso'!$D$3:$D$1048576,"&lt;="&amp;Marzo!$R$9,'Ingreso - Egreso'!$J$3:$J$1048576,Marzo!A96)</f>
        <v>0</v>
      </c>
      <c r="S96" s="69">
        <f>SUMIFS('Ingreso - Egreso'!$H$3:$H$1048576,'Ingreso - Egreso'!$D$3:$D$1048576,"&gt;="&amp;Marzo!$S$9,'Ingreso - Egreso'!$D$3:$D$1048576,"&lt;="&amp;Marzo!$S$9,'Ingreso - Egreso'!$J$3:$J$1048576,Marzo!A96)</f>
        <v>0</v>
      </c>
      <c r="T96" s="69">
        <f>SUMIFS('Ingreso - Egreso'!$H$3:$H$1048576,'Ingreso - Egreso'!$D$3:$D$1048576,"&gt;="&amp;Marzo!$T$9,'Ingreso - Egreso'!$D$3:$D$1048576,"&lt;="&amp;Marzo!$T$9,'Ingreso - Egreso'!$J$3:$J$1048576,Marzo!A96)</f>
        <v>0</v>
      </c>
      <c r="U96" s="69">
        <f>SUMIFS('Ingreso - Egreso'!$H$3:$H$1048576,'Ingreso - Egreso'!$D$3:$D$1048576,"&gt;="&amp;Marzo!$U$9,'Ingreso - Egreso'!$D$3:$D$1048576,"&lt;="&amp;Marzo!$U$9,'Ingreso - Egreso'!$J$3:$J$1048576,Marzo!A96)</f>
        <v>0</v>
      </c>
      <c r="V96" s="69">
        <f>SUMIFS('Ingreso - Egreso'!$H$3:$H$1048576,'Ingreso - Egreso'!$D$3:$D$1048576,"&gt;="&amp;Marzo!$V$9,'Ingreso - Egreso'!$D$3:$D$1048576,"&lt;="&amp;Marzo!$V$9,'Ingreso - Egreso'!$J$3:$J$1048576,Marzo!A96)</f>
        <v>0</v>
      </c>
      <c r="W96" s="69">
        <f>SUMIFS('Ingreso - Egreso'!$H$3:$H$1048576,'Ingreso - Egreso'!$D$3:$D$1048576,"&gt;="&amp;Marzo!$W$9,'Ingreso - Egreso'!$D$3:$D$1048576,"&lt;="&amp;Marzo!$W$9,'Ingreso - Egreso'!$J$3:$J$1048576,Marzo!A96)</f>
        <v>0</v>
      </c>
      <c r="X96" s="69">
        <f>SUMIFS('Ingreso - Egreso'!$H$3:$H$1048576,'Ingreso - Egreso'!$D$3:$D$1048576,"&gt;="&amp;Marzo!$X$9,'Ingreso - Egreso'!$D$3:$D$1048576,"&lt;="&amp;Marzo!$X$9,'Ingreso - Egreso'!$J$3:$J$1048576,Marzo!A96)</f>
        <v>0</v>
      </c>
      <c r="Y96" s="69">
        <f>SUMIFS('Ingreso - Egreso'!$H$3:$H$1048576,'Ingreso - Egreso'!$D$3:$D$1048576,"&gt;="&amp;Marzo!$Y$9,'Ingreso - Egreso'!$D$3:$D$1048576,"&lt;="&amp;Marzo!$Y$9,'Ingreso - Egreso'!$J$3:$J$1048576,Marzo!A96)</f>
        <v>0</v>
      </c>
      <c r="Z96" s="69">
        <f>SUMIFS('Ingreso - Egreso'!$H$3:$H$1048576,'Ingreso - Egreso'!$D$3:$D$1048576,"&gt;="&amp;Marzo!$Z$9,'Ingreso - Egreso'!$D$3:$D$1048576,"&lt;="&amp;Marzo!$Z$9,'Ingreso - Egreso'!$J$3:$J$1048576,Marzo!A96)</f>
        <v>0</v>
      </c>
      <c r="AA96" s="69">
        <f>SUMIFS('Ingreso - Egreso'!$H$3:$H$1048576,'Ingreso - Egreso'!$D$3:$D$1048576,"&gt;="&amp;Marzo!$AA$9,'Ingreso - Egreso'!$D$3:$D$1048576,"&lt;="&amp;Marzo!$AA$9,'Ingreso - Egreso'!$J$3:$J$1048576,Marzo!A96)</f>
        <v>0</v>
      </c>
      <c r="AB96" s="69">
        <f>SUMIFS('Ingreso - Egreso'!$H$3:$H$1048576,'Ingreso - Egreso'!$D$3:$D$1048576,"&gt;="&amp;Marzo!$AB$9,'Ingreso - Egreso'!$D$3:$D$1048576,"&lt;="&amp;Marzo!$AB$9,'Ingreso - Egreso'!$J$3:$J$1048576,Marzo!A96)</f>
        <v>0</v>
      </c>
      <c r="AC96" s="69">
        <f>SUMIFS('Ingreso - Egreso'!$H$3:$H$1048576,'Ingreso - Egreso'!$D$3:$D$1048576,"&gt;="&amp;Marzo!$AC$9,'Ingreso - Egreso'!$D$3:$D$1048576,"&lt;="&amp;Marzo!$AC$9,'Ingreso - Egreso'!$J$3:$J$1048576,Marzo!A96)</f>
        <v>0</v>
      </c>
      <c r="AD96" s="69">
        <f>SUMIFS('Ingreso - Egreso'!$H$3:$H$1048576,'Ingreso - Egreso'!$D$3:$D$1048576,"&gt;="&amp;Marzo!$Z$9,'Ingreso - Egreso'!$D$3:$D$1048576,"&lt;="&amp;Marzo!$Z$9,'Ingreso - Egreso'!$J$3:$J$1048576,Marzo!E96)</f>
        <v>0</v>
      </c>
      <c r="AE96" s="69">
        <f>SUMIFS('Ingreso - Egreso'!$H$3:$H$1048576,'Ingreso - Egreso'!$D$3:$D$1048576,"&gt;="&amp;Marzo!$AA$9,'Ingreso - Egreso'!$D$3:$D$1048576,"&lt;="&amp;Marzo!$AA$9,'Ingreso - Egreso'!$J$3:$J$1048576,Marzo!E96)</f>
        <v>0</v>
      </c>
      <c r="AF96" s="69">
        <f>SUMIFS('Ingreso - Egreso'!$H$3:$H$1048576,'Ingreso - Egreso'!$D$3:$D$1048576,"&gt;="&amp;Marzo!$AB$9,'Ingreso - Egreso'!$D$3:$D$1048576,"&lt;="&amp;Marzo!$AB$9,'Ingreso - Egreso'!$J$3:$J$1048576,Marzo!E96)</f>
        <v>0</v>
      </c>
      <c r="AG96" s="68">
        <f t="shared" si="39"/>
        <v>0</v>
      </c>
      <c r="AH96" s="61">
        <f t="shared" si="40"/>
        <v>0</v>
      </c>
    </row>
    <row r="97" spans="1:34" s="16" customFormat="1" outlineLevel="1" x14ac:dyDescent="0.25">
      <c r="A97" s="26" t="s">
        <v>25</v>
      </c>
      <c r="B97" s="69">
        <f>SUMIFS('Ingreso - Egreso'!$H$3:$H$1048576,'Ingreso - Egreso'!$D$3:$D$1048576,"&gt;="&amp;Marzo!$B$9,'Ingreso - Egreso'!$D$3:$D$1048576,"&lt;="&amp;Marzo!$B$9,'Ingreso - Egreso'!$J$3:$J$1048576,Marzo!A97)</f>
        <v>0</v>
      </c>
      <c r="C97" s="69">
        <f>SUMIFS('Ingreso - Egreso'!$H$3:$H$1048576,'Ingreso - Egreso'!$D$3:$D$1048576,"&gt;="&amp;Marzo!$C$9,'Ingreso - Egreso'!$D$3:$D$1048576,"&lt;="&amp;Marzo!$C$9,'Ingreso - Egreso'!$J$3:$J$1048576,Marzo!A97)</f>
        <v>0</v>
      </c>
      <c r="D97" s="69">
        <f>SUMIFS('Ingreso - Egreso'!$H$3:$H$1048576,'Ingreso - Egreso'!$D$3:$D$1048576,"&gt;="&amp;Marzo!$D$9,'Ingreso - Egreso'!$D$3:$D$1048576,"&lt;="&amp;Marzo!$D$9,'Ingreso - Egreso'!$J$3:$J$1048576,Marzo!A97)</f>
        <v>0</v>
      </c>
      <c r="E97" s="69">
        <f>SUMIFS('Ingreso - Egreso'!$H$3:$H$1048576,'Ingreso - Egreso'!$D$3:$D$1048576,"&gt;="&amp;Marzo!$E$9,'Ingreso - Egreso'!$D$3:$D$1048576,"&lt;="&amp;Marzo!$E$9,'Ingreso - Egreso'!$J$3:$J$1048576,Marzo!A97)</f>
        <v>0</v>
      </c>
      <c r="F97" s="69">
        <f>SUMIFS('Ingreso - Egreso'!$H$3:$H$1048576,'Ingreso - Egreso'!$D$3:$D$1048576,"&gt;="&amp;Marzo!$F$9,'Ingreso - Egreso'!$D$3:$D$1048576,"&lt;="&amp;Marzo!$F$9,'Ingreso - Egreso'!$J$3:$J$1048576,Marzo!A97)</f>
        <v>0</v>
      </c>
      <c r="G97" s="69">
        <f>SUMIFS('Ingreso - Egreso'!$H$3:$H$1048576,'Ingreso - Egreso'!$D$3:$D$1048576,"&gt;="&amp;Marzo!$G$9,'Ingreso - Egreso'!$D$3:$D$1048576,"&lt;="&amp;Marzo!$G$9,'Ingreso - Egreso'!$J$3:$J$1048576,Marzo!A97)</f>
        <v>0</v>
      </c>
      <c r="H97" s="69">
        <f>SUMIFS('Ingreso - Egreso'!$H$3:$H$1048576,'Ingreso - Egreso'!$D$3:$D$1048576,"&gt;="&amp;Marzo!$H$9,'Ingreso - Egreso'!$D$3:$D$1048576,"&lt;="&amp;Marzo!$H$9,'Ingreso - Egreso'!$J$3:$J$1048576,Marzo!A97)</f>
        <v>4071.01</v>
      </c>
      <c r="I97" s="69">
        <f>SUMIFS('Ingreso - Egreso'!$H$3:$H$1048576,'Ingreso - Egreso'!$D$3:$D$1048576,"&gt;="&amp;Marzo!$I$9,'Ingreso - Egreso'!$D$3:$D$1048576,"&lt;="&amp;Marzo!$I$9,'Ingreso - Egreso'!$J$3:$J$1048576,Marzo!A97)</f>
        <v>0</v>
      </c>
      <c r="J97" s="69">
        <f>SUMIFS('Ingreso - Egreso'!$H$3:$H$1048576,'Ingreso - Egreso'!$D$3:$D$1048576,"&gt;="&amp;Marzo!$J$9,'Ingreso - Egreso'!$D$3:$D$1048576,"&lt;="&amp;Marzo!$J$9,'Ingreso - Egreso'!$J$3:$J$1048576,Marzo!A97)</f>
        <v>0</v>
      </c>
      <c r="K97" s="69">
        <f>SUMIFS('Ingreso - Egreso'!$H$3:$H$1048576,'Ingreso - Egreso'!$D$3:$D$1048576,"&gt;="&amp;Marzo!$K$9,'Ingreso - Egreso'!$D$3:$D$1048576,"&lt;="&amp;Marzo!$K$9,'Ingreso - Egreso'!$J$3:$J$1048576,Marzo!A97)</f>
        <v>0</v>
      </c>
      <c r="L97" s="69">
        <f>SUMIFS('Ingreso - Egreso'!$H$3:$H$1048576,'Ingreso - Egreso'!$D$3:$D$1048576,"&gt;="&amp;Marzo!$L$9,'Ingreso - Egreso'!$D$3:$D$1048576,"&lt;="&amp;Marzo!$L$9,'Ingreso - Egreso'!$J$3:$J$1048576,Marzo!A97)</f>
        <v>0</v>
      </c>
      <c r="M97" s="69">
        <f>SUMIFS('Ingreso - Egreso'!$H$3:$H$1048576,'Ingreso - Egreso'!$D$3:$D$1048576,"&gt;="&amp;Marzo!$M$9,'Ingreso - Egreso'!$D$3:$D$1048576,"&lt;="&amp;Marzo!$M$9,'Ingreso - Egreso'!$J$3:$J$1048576,Marzo!A97)</f>
        <v>0</v>
      </c>
      <c r="N97" s="69">
        <f>SUMIFS('Ingreso - Egreso'!$H$3:$H$1048576,'Ingreso - Egreso'!$D$3:$D$1048576,"&gt;="&amp;Marzo!$N$9,'Ingreso - Egreso'!$D$3:$D$1048576,"&lt;="&amp;Marzo!$N$9,'Ingreso - Egreso'!$J$3:$J$1048576,Marzo!A97)</f>
        <v>0</v>
      </c>
      <c r="O97" s="69">
        <f>SUMIFS('Ingreso - Egreso'!$H$3:$H$1048576,'Ingreso - Egreso'!$D$3:$D$1048576,"&gt;="&amp;Marzo!$O$9,'Ingreso - Egreso'!$D$3:$D$1048576,"&lt;="&amp;Marzo!$O$9,'Ingreso - Egreso'!$J$3:$J$1048576,Marzo!A97)</f>
        <v>0</v>
      </c>
      <c r="P97" s="69">
        <f>SUMIFS('Ingreso - Egreso'!$H$3:$H$1048576,'Ingreso - Egreso'!$D$3:$D$1048576,"&gt;="&amp;Marzo!$P$9,'Ingreso - Egreso'!$D$3:$D$1048576,"&lt;="&amp;Marzo!$P$9,'Ingreso - Egreso'!$J$3:$J$1048576,Marzo!A97)</f>
        <v>0</v>
      </c>
      <c r="Q97" s="69">
        <f>SUMIFS('Ingreso - Egreso'!$H$3:$H$1048576,'Ingreso - Egreso'!$D$3:$D$1048576,"&gt;="&amp;Marzo!$Q$9,'Ingreso - Egreso'!$D$3:$D$1048576,"&lt;="&amp;Marzo!$Q$9,'Ingreso - Egreso'!$J$3:$J$1048576,Marzo!A97)</f>
        <v>0</v>
      </c>
      <c r="R97" s="69">
        <f>SUMIFS('Ingreso - Egreso'!$H$3:$H$1048576,'Ingreso - Egreso'!$D$3:$D$1048576,"&gt;="&amp;Marzo!$R$9,'Ingreso - Egreso'!$D$3:$D$1048576,"&lt;="&amp;Marzo!$R$9,'Ingreso - Egreso'!$J$3:$J$1048576,Marzo!A97)</f>
        <v>0</v>
      </c>
      <c r="S97" s="69">
        <f>SUMIFS('Ingreso - Egreso'!$H$3:$H$1048576,'Ingreso - Egreso'!$D$3:$D$1048576,"&gt;="&amp;Marzo!$S$9,'Ingreso - Egreso'!$D$3:$D$1048576,"&lt;="&amp;Marzo!$S$9,'Ingreso - Egreso'!$J$3:$J$1048576,Marzo!A97)</f>
        <v>0</v>
      </c>
      <c r="T97" s="69">
        <f>SUMIFS('Ingreso - Egreso'!$H$3:$H$1048576,'Ingreso - Egreso'!$D$3:$D$1048576,"&gt;="&amp;Marzo!$T$9,'Ingreso - Egreso'!$D$3:$D$1048576,"&lt;="&amp;Marzo!$T$9,'Ingreso - Egreso'!$J$3:$J$1048576,Marzo!A97)</f>
        <v>0</v>
      </c>
      <c r="U97" s="69">
        <f>SUMIFS('Ingreso - Egreso'!$H$3:$H$1048576,'Ingreso - Egreso'!$D$3:$D$1048576,"&gt;="&amp;Marzo!$U$9,'Ingreso - Egreso'!$D$3:$D$1048576,"&lt;="&amp;Marzo!$U$9,'Ingreso - Egreso'!$J$3:$J$1048576,Marzo!A97)</f>
        <v>0</v>
      </c>
      <c r="V97" s="69">
        <f>SUMIFS('Ingreso - Egreso'!$H$3:$H$1048576,'Ingreso - Egreso'!$D$3:$D$1048576,"&gt;="&amp;Marzo!$V$9,'Ingreso - Egreso'!$D$3:$D$1048576,"&lt;="&amp;Marzo!$V$9,'Ingreso - Egreso'!$J$3:$J$1048576,Marzo!A97)</f>
        <v>0</v>
      </c>
      <c r="W97" s="69">
        <f>SUMIFS('Ingreso - Egreso'!$H$3:$H$1048576,'Ingreso - Egreso'!$D$3:$D$1048576,"&gt;="&amp;Marzo!$W$9,'Ingreso - Egreso'!$D$3:$D$1048576,"&lt;="&amp;Marzo!$W$9,'Ingreso - Egreso'!$J$3:$J$1048576,Marzo!A97)</f>
        <v>0</v>
      </c>
      <c r="X97" s="69">
        <f>SUMIFS('Ingreso - Egreso'!$H$3:$H$1048576,'Ingreso - Egreso'!$D$3:$D$1048576,"&gt;="&amp;Marzo!$X$9,'Ingreso - Egreso'!$D$3:$D$1048576,"&lt;="&amp;Marzo!$X$9,'Ingreso - Egreso'!$J$3:$J$1048576,Marzo!A97)</f>
        <v>0</v>
      </c>
      <c r="Y97" s="69">
        <f>SUMIFS('Ingreso - Egreso'!$H$3:$H$1048576,'Ingreso - Egreso'!$D$3:$D$1048576,"&gt;="&amp;Marzo!$Y$9,'Ingreso - Egreso'!$D$3:$D$1048576,"&lt;="&amp;Marzo!$Y$9,'Ingreso - Egreso'!$J$3:$J$1048576,Marzo!A97)</f>
        <v>0</v>
      </c>
      <c r="Z97" s="69">
        <f>SUMIFS('Ingreso - Egreso'!$H$3:$H$1048576,'Ingreso - Egreso'!$D$3:$D$1048576,"&gt;="&amp;Marzo!$Z$9,'Ingreso - Egreso'!$D$3:$D$1048576,"&lt;="&amp;Marzo!$Z$9,'Ingreso - Egreso'!$J$3:$J$1048576,Marzo!A97)</f>
        <v>0</v>
      </c>
      <c r="AA97" s="69">
        <f>SUMIFS('Ingreso - Egreso'!$H$3:$H$1048576,'Ingreso - Egreso'!$D$3:$D$1048576,"&gt;="&amp;Marzo!$AA$9,'Ingreso - Egreso'!$D$3:$D$1048576,"&lt;="&amp;Marzo!$AA$9,'Ingreso - Egreso'!$J$3:$J$1048576,Marzo!A97)</f>
        <v>0</v>
      </c>
      <c r="AB97" s="69">
        <f>SUMIFS('Ingreso - Egreso'!$H$3:$H$1048576,'Ingreso - Egreso'!$D$3:$D$1048576,"&gt;="&amp;Marzo!$AB$9,'Ingreso - Egreso'!$D$3:$D$1048576,"&lt;="&amp;Marzo!$AB$9,'Ingreso - Egreso'!$J$3:$J$1048576,Marzo!A97)</f>
        <v>0</v>
      </c>
      <c r="AC97" s="69">
        <f>SUMIFS('Ingreso - Egreso'!$H$3:$H$1048576,'Ingreso - Egreso'!$D$3:$D$1048576,"&gt;="&amp;Marzo!$AC$9,'Ingreso - Egreso'!$D$3:$D$1048576,"&lt;="&amp;Marzo!$AC$9,'Ingreso - Egreso'!$J$3:$J$1048576,Marzo!A97)</f>
        <v>0</v>
      </c>
      <c r="AD97" s="69">
        <f>SUMIFS('Ingreso - Egreso'!$H$3:$H$1048576,'Ingreso - Egreso'!$D$3:$D$1048576,"&gt;="&amp;Marzo!$Z$9,'Ingreso - Egreso'!$D$3:$D$1048576,"&lt;="&amp;Marzo!$Z$9,'Ingreso - Egreso'!$J$3:$J$1048576,Marzo!E97)</f>
        <v>0</v>
      </c>
      <c r="AE97" s="69">
        <f>SUMIFS('Ingreso - Egreso'!$H$3:$H$1048576,'Ingreso - Egreso'!$D$3:$D$1048576,"&gt;="&amp;Marzo!$AA$9,'Ingreso - Egreso'!$D$3:$D$1048576,"&lt;="&amp;Marzo!$AA$9,'Ingreso - Egreso'!$J$3:$J$1048576,Marzo!E97)</f>
        <v>0</v>
      </c>
      <c r="AF97" s="69">
        <f>SUMIFS('Ingreso - Egreso'!$H$3:$H$1048576,'Ingreso - Egreso'!$D$3:$D$1048576,"&gt;="&amp;Marzo!$AB$9,'Ingreso - Egreso'!$D$3:$D$1048576,"&lt;="&amp;Marzo!$AB$9,'Ingreso - Egreso'!$J$3:$J$1048576,Marzo!E97)</f>
        <v>0</v>
      </c>
      <c r="AG97" s="204">
        <f t="shared" si="39"/>
        <v>4071.01</v>
      </c>
      <c r="AH97" s="61">
        <f t="shared" si="40"/>
        <v>9.4941775367658274E-3</v>
      </c>
    </row>
    <row r="98" spans="1:34" s="16" customFormat="1" outlineLevel="1" x14ac:dyDescent="0.25">
      <c r="A98" s="26" t="s">
        <v>152</v>
      </c>
      <c r="B98" s="69">
        <f>SUMIFS('Ingreso - Egreso'!$H$3:$H$1048576,'Ingreso - Egreso'!$D$3:$D$1048576,"&gt;="&amp;Marzo!$B$9,'Ingreso - Egreso'!$D$3:$D$1048576,"&lt;="&amp;Marzo!$B$9,'Ingreso - Egreso'!$J$3:$J$1048576,Marzo!A98)</f>
        <v>0</v>
      </c>
      <c r="C98" s="69">
        <f>SUMIFS('Ingreso - Egreso'!$H$3:$H$1048576,'Ingreso - Egreso'!$D$3:$D$1048576,"&gt;="&amp;Marzo!$C$9,'Ingreso - Egreso'!$D$3:$D$1048576,"&lt;="&amp;Marzo!$C$9,'Ingreso - Egreso'!$J$3:$J$1048576,Marzo!A98)</f>
        <v>0</v>
      </c>
      <c r="D98" s="69">
        <f>SUMIFS('Ingreso - Egreso'!$H$3:$H$1048576,'Ingreso - Egreso'!$D$3:$D$1048576,"&gt;="&amp;Marzo!$D$9,'Ingreso - Egreso'!$D$3:$D$1048576,"&lt;="&amp;Marzo!$D$9,'Ingreso - Egreso'!$J$3:$J$1048576,Marzo!A98)</f>
        <v>0</v>
      </c>
      <c r="E98" s="69">
        <f>SUMIFS('Ingreso - Egreso'!$H$3:$H$1048576,'Ingreso - Egreso'!$D$3:$D$1048576,"&gt;="&amp;Marzo!$E$9,'Ingreso - Egreso'!$D$3:$D$1048576,"&lt;="&amp;Marzo!$E$9,'Ingreso - Egreso'!$J$3:$J$1048576,Marzo!A98)</f>
        <v>0</v>
      </c>
      <c r="F98" s="69">
        <f>SUMIFS('Ingreso - Egreso'!$H$3:$H$1048576,'Ingreso - Egreso'!$D$3:$D$1048576,"&gt;="&amp;Marzo!$F$9,'Ingreso - Egreso'!$D$3:$D$1048576,"&lt;="&amp;Marzo!$F$9,'Ingreso - Egreso'!$J$3:$J$1048576,Marzo!A98)</f>
        <v>0</v>
      </c>
      <c r="G98" s="69">
        <f>SUMIFS('Ingreso - Egreso'!$H$3:$H$1048576,'Ingreso - Egreso'!$D$3:$D$1048576,"&gt;="&amp;Marzo!$G$9,'Ingreso - Egreso'!$D$3:$D$1048576,"&lt;="&amp;Marzo!$G$9,'Ingreso - Egreso'!$J$3:$J$1048576,Marzo!A98)</f>
        <v>0</v>
      </c>
      <c r="H98" s="69">
        <f>SUMIFS('Ingreso - Egreso'!$H$3:$H$1048576,'Ingreso - Egreso'!$D$3:$D$1048576,"&gt;="&amp;Marzo!$H$9,'Ingreso - Egreso'!$D$3:$D$1048576,"&lt;="&amp;Marzo!$H$9,'Ingreso - Egreso'!$J$3:$J$1048576,Marzo!A98)</f>
        <v>0</v>
      </c>
      <c r="I98" s="69">
        <f>SUMIFS('Ingreso - Egreso'!$H$3:$H$1048576,'Ingreso - Egreso'!$D$3:$D$1048576,"&gt;="&amp;Marzo!$I$9,'Ingreso - Egreso'!$D$3:$D$1048576,"&lt;="&amp;Marzo!$I$9,'Ingreso - Egreso'!$J$3:$J$1048576,Marzo!A98)</f>
        <v>0</v>
      </c>
      <c r="J98" s="69">
        <f>SUMIFS('Ingreso - Egreso'!$H$3:$H$1048576,'Ingreso - Egreso'!$D$3:$D$1048576,"&gt;="&amp;Marzo!$J$9,'Ingreso - Egreso'!$D$3:$D$1048576,"&lt;="&amp;Marzo!$J$9,'Ingreso - Egreso'!$J$3:$J$1048576,Marzo!A98)</f>
        <v>0</v>
      </c>
      <c r="K98" s="69">
        <f>SUMIFS('Ingreso - Egreso'!$H$3:$H$1048576,'Ingreso - Egreso'!$D$3:$D$1048576,"&gt;="&amp;Marzo!$K$9,'Ingreso - Egreso'!$D$3:$D$1048576,"&lt;="&amp;Marzo!$K$9,'Ingreso - Egreso'!$J$3:$J$1048576,Marzo!A98)</f>
        <v>0</v>
      </c>
      <c r="L98" s="69">
        <f>SUMIFS('Ingreso - Egreso'!$H$3:$H$1048576,'Ingreso - Egreso'!$D$3:$D$1048576,"&gt;="&amp;Marzo!$L$9,'Ingreso - Egreso'!$D$3:$D$1048576,"&lt;="&amp;Marzo!$L$9,'Ingreso - Egreso'!$J$3:$J$1048576,Marzo!A98)</f>
        <v>0</v>
      </c>
      <c r="M98" s="69">
        <f>SUMIFS('Ingreso - Egreso'!$H$3:$H$1048576,'Ingreso - Egreso'!$D$3:$D$1048576,"&gt;="&amp;Marzo!$M$9,'Ingreso - Egreso'!$D$3:$D$1048576,"&lt;="&amp;Marzo!$M$9,'Ingreso - Egreso'!$J$3:$J$1048576,Marzo!A98)</f>
        <v>0</v>
      </c>
      <c r="N98" s="69">
        <f>SUMIFS('Ingreso - Egreso'!$H$3:$H$1048576,'Ingreso - Egreso'!$D$3:$D$1048576,"&gt;="&amp;Marzo!$N$9,'Ingreso - Egreso'!$D$3:$D$1048576,"&lt;="&amp;Marzo!$N$9,'Ingreso - Egreso'!$J$3:$J$1048576,Marzo!A98)</f>
        <v>0</v>
      </c>
      <c r="O98" s="69">
        <f>SUMIFS('Ingreso - Egreso'!$H$3:$H$1048576,'Ingreso - Egreso'!$D$3:$D$1048576,"&gt;="&amp;Marzo!$O$9,'Ingreso - Egreso'!$D$3:$D$1048576,"&lt;="&amp;Marzo!$O$9,'Ingreso - Egreso'!$J$3:$J$1048576,Marzo!A98)</f>
        <v>0</v>
      </c>
      <c r="P98" s="69">
        <f>SUMIFS('Ingreso - Egreso'!$H$3:$H$1048576,'Ingreso - Egreso'!$D$3:$D$1048576,"&gt;="&amp;Marzo!$P$9,'Ingreso - Egreso'!$D$3:$D$1048576,"&lt;="&amp;Marzo!$P$9,'Ingreso - Egreso'!$J$3:$J$1048576,Marzo!A98)</f>
        <v>0</v>
      </c>
      <c r="Q98" s="69">
        <f>SUMIFS('Ingreso - Egreso'!$H$3:$H$1048576,'Ingreso - Egreso'!$D$3:$D$1048576,"&gt;="&amp;Marzo!$Q$9,'Ingreso - Egreso'!$D$3:$D$1048576,"&lt;="&amp;Marzo!$Q$9,'Ingreso - Egreso'!$J$3:$J$1048576,Marzo!A98)</f>
        <v>0</v>
      </c>
      <c r="R98" s="69">
        <f>SUMIFS('Ingreso - Egreso'!$H$3:$H$1048576,'Ingreso - Egreso'!$D$3:$D$1048576,"&gt;="&amp;Marzo!$R$9,'Ingreso - Egreso'!$D$3:$D$1048576,"&lt;="&amp;Marzo!$R$9,'Ingreso - Egreso'!$J$3:$J$1048576,Marzo!A98)</f>
        <v>0</v>
      </c>
      <c r="S98" s="69">
        <f>SUMIFS('Ingreso - Egreso'!$H$3:$H$1048576,'Ingreso - Egreso'!$D$3:$D$1048576,"&gt;="&amp;Marzo!$S$9,'Ingreso - Egreso'!$D$3:$D$1048576,"&lt;="&amp;Marzo!$S$9,'Ingreso - Egreso'!$J$3:$J$1048576,Marzo!A98)</f>
        <v>0</v>
      </c>
      <c r="T98" s="69">
        <f>SUMIFS('Ingreso - Egreso'!$H$3:$H$1048576,'Ingreso - Egreso'!$D$3:$D$1048576,"&gt;="&amp;Marzo!$T$9,'Ingreso - Egreso'!$D$3:$D$1048576,"&lt;="&amp;Marzo!$T$9,'Ingreso - Egreso'!$J$3:$J$1048576,Marzo!A98)</f>
        <v>0</v>
      </c>
      <c r="U98" s="69">
        <f>SUMIFS('Ingreso - Egreso'!$H$3:$H$1048576,'Ingreso - Egreso'!$D$3:$D$1048576,"&gt;="&amp;Marzo!$U$9,'Ingreso - Egreso'!$D$3:$D$1048576,"&lt;="&amp;Marzo!$U$9,'Ingreso - Egreso'!$J$3:$J$1048576,Marzo!A98)</f>
        <v>0</v>
      </c>
      <c r="V98" s="69">
        <f>SUMIFS('Ingreso - Egreso'!$H$3:$H$1048576,'Ingreso - Egreso'!$D$3:$D$1048576,"&gt;="&amp;Marzo!$V$9,'Ingreso - Egreso'!$D$3:$D$1048576,"&lt;="&amp;Marzo!$V$9,'Ingreso - Egreso'!$J$3:$J$1048576,Marzo!A98)</f>
        <v>0</v>
      </c>
      <c r="W98" s="69">
        <f>SUMIFS('Ingreso - Egreso'!$H$3:$H$1048576,'Ingreso - Egreso'!$D$3:$D$1048576,"&gt;="&amp;Marzo!$W$9,'Ingreso - Egreso'!$D$3:$D$1048576,"&lt;="&amp;Marzo!$W$9,'Ingreso - Egreso'!$J$3:$J$1048576,Marzo!A98)</f>
        <v>0</v>
      </c>
      <c r="X98" s="69">
        <f>SUMIFS('Ingreso - Egreso'!$H$3:$H$1048576,'Ingreso - Egreso'!$D$3:$D$1048576,"&gt;="&amp;Marzo!$X$9,'Ingreso - Egreso'!$D$3:$D$1048576,"&lt;="&amp;Marzo!$X$9,'Ingreso - Egreso'!$J$3:$J$1048576,Marzo!A98)</f>
        <v>0</v>
      </c>
      <c r="Y98" s="69">
        <f>SUMIFS('Ingreso - Egreso'!$H$3:$H$1048576,'Ingreso - Egreso'!$D$3:$D$1048576,"&gt;="&amp;Marzo!$Y$9,'Ingreso - Egreso'!$D$3:$D$1048576,"&lt;="&amp;Marzo!$Y$9,'Ingreso - Egreso'!$J$3:$J$1048576,Marzo!A98)</f>
        <v>0</v>
      </c>
      <c r="Z98" s="69">
        <f>SUMIFS('Ingreso - Egreso'!$H$3:$H$1048576,'Ingreso - Egreso'!$D$3:$D$1048576,"&gt;="&amp;Marzo!$Z$9,'Ingreso - Egreso'!$D$3:$D$1048576,"&lt;="&amp;Marzo!$Z$9,'Ingreso - Egreso'!$J$3:$J$1048576,Marzo!A98)</f>
        <v>0</v>
      </c>
      <c r="AA98" s="69">
        <f>SUMIFS('Ingreso - Egreso'!$H$3:$H$1048576,'Ingreso - Egreso'!$D$3:$D$1048576,"&gt;="&amp;Marzo!$AA$9,'Ingreso - Egreso'!$D$3:$D$1048576,"&lt;="&amp;Marzo!$AA$9,'Ingreso - Egreso'!$J$3:$J$1048576,Marzo!A98)</f>
        <v>0</v>
      </c>
      <c r="AB98" s="69">
        <f>SUMIFS('Ingreso - Egreso'!$H$3:$H$1048576,'Ingreso - Egreso'!$D$3:$D$1048576,"&gt;="&amp;Marzo!$AB$9,'Ingreso - Egreso'!$D$3:$D$1048576,"&lt;="&amp;Marzo!$AB$9,'Ingreso - Egreso'!$J$3:$J$1048576,Marzo!A98)</f>
        <v>0</v>
      </c>
      <c r="AC98" s="69">
        <f>SUMIFS('Ingreso - Egreso'!$H$3:$H$1048576,'Ingreso - Egreso'!$D$3:$D$1048576,"&gt;="&amp;Marzo!$AC$9,'Ingreso - Egreso'!$D$3:$D$1048576,"&lt;="&amp;Marzo!$AC$9,'Ingreso - Egreso'!$J$3:$J$1048576,Marzo!A98)</f>
        <v>0</v>
      </c>
      <c r="AD98" s="69">
        <f>SUMIFS('Ingreso - Egreso'!$H$3:$H$1048576,'Ingreso - Egreso'!$D$3:$D$1048576,"&gt;="&amp;Marzo!$Z$9,'Ingreso - Egreso'!$D$3:$D$1048576,"&lt;="&amp;Marzo!$Z$9,'Ingreso - Egreso'!$J$3:$J$1048576,Marzo!E98)</f>
        <v>0</v>
      </c>
      <c r="AE98" s="69">
        <f>SUMIFS('Ingreso - Egreso'!$H$3:$H$1048576,'Ingreso - Egreso'!$D$3:$D$1048576,"&gt;="&amp;Marzo!$AA$9,'Ingreso - Egreso'!$D$3:$D$1048576,"&lt;="&amp;Marzo!$AA$9,'Ingreso - Egreso'!$J$3:$J$1048576,Marzo!E98)</f>
        <v>0</v>
      </c>
      <c r="AF98" s="69">
        <f>SUMIFS('Ingreso - Egreso'!$H$3:$H$1048576,'Ingreso - Egreso'!$D$3:$D$1048576,"&gt;="&amp;Marzo!$AB$9,'Ingreso - Egreso'!$D$3:$D$1048576,"&lt;="&amp;Marzo!$AB$9,'Ingreso - Egreso'!$J$3:$J$1048576,Marzo!E98)</f>
        <v>0</v>
      </c>
      <c r="AG98" s="204">
        <f t="shared" si="39"/>
        <v>0</v>
      </c>
      <c r="AH98" s="61">
        <f t="shared" si="40"/>
        <v>0</v>
      </c>
    </row>
    <row r="99" spans="1:34" s="16" customFormat="1" outlineLevel="1" x14ac:dyDescent="0.25">
      <c r="A99" s="26" t="s">
        <v>1092</v>
      </c>
      <c r="B99" s="69">
        <f>SUMIFS('Ingreso - Egreso'!$H$3:$H$1048576,'Ingreso - Egreso'!$D$3:$D$1048576,"&gt;="&amp;Marzo!$B$9,'Ingreso - Egreso'!$D$3:$D$1048576,"&lt;="&amp;Marzo!$B$9,'Ingreso - Egreso'!$J$3:$J$1048576,Marzo!A99)</f>
        <v>0</v>
      </c>
      <c r="C99" s="69">
        <f>SUMIFS('Ingreso - Egreso'!$H$3:$H$1048576,'Ingreso - Egreso'!$D$3:$D$1048576,"&gt;="&amp;Marzo!$C$9,'Ingreso - Egreso'!$D$3:$D$1048576,"&lt;="&amp;Marzo!$C$9,'Ingreso - Egreso'!$J$3:$J$1048576,Marzo!A99)</f>
        <v>0</v>
      </c>
      <c r="D99" s="69">
        <f>SUMIFS('Ingreso - Egreso'!$H$3:$H$1048576,'Ingreso - Egreso'!$D$3:$D$1048576,"&gt;="&amp;Marzo!$D$9,'Ingreso - Egreso'!$D$3:$D$1048576,"&lt;="&amp;Marzo!$D$9,'Ingreso - Egreso'!$J$3:$J$1048576,Marzo!A99)</f>
        <v>0</v>
      </c>
      <c r="E99" s="69">
        <f>SUMIFS('Ingreso - Egreso'!$H$3:$H$1048576,'Ingreso - Egreso'!$D$3:$D$1048576,"&gt;="&amp;Marzo!$E$9,'Ingreso - Egreso'!$D$3:$D$1048576,"&lt;="&amp;Marzo!$E$9,'Ingreso - Egreso'!$J$3:$J$1048576,Marzo!A99)</f>
        <v>0</v>
      </c>
      <c r="F99" s="69">
        <f>SUMIFS('Ingreso - Egreso'!$H$3:$H$1048576,'Ingreso - Egreso'!$D$3:$D$1048576,"&gt;="&amp;Marzo!$F$9,'Ingreso - Egreso'!$D$3:$D$1048576,"&lt;="&amp;Marzo!$F$9,'Ingreso - Egreso'!$J$3:$J$1048576,Marzo!A99)</f>
        <v>0</v>
      </c>
      <c r="G99" s="69">
        <f>SUMIFS('Ingreso - Egreso'!$H$3:$H$1048576,'Ingreso - Egreso'!$D$3:$D$1048576,"&gt;="&amp;Marzo!$G$9,'Ingreso - Egreso'!$D$3:$D$1048576,"&lt;="&amp;Marzo!$G$9,'Ingreso - Egreso'!$J$3:$J$1048576,Marzo!A99)</f>
        <v>0</v>
      </c>
      <c r="H99" s="69">
        <f>SUMIFS('Ingreso - Egreso'!$H$3:$H$1048576,'Ingreso - Egreso'!$D$3:$D$1048576,"&gt;="&amp;Marzo!$H$9,'Ingreso - Egreso'!$D$3:$D$1048576,"&lt;="&amp;Marzo!$H$9,'Ingreso - Egreso'!$J$3:$J$1048576,Marzo!A99)</f>
        <v>6035.48</v>
      </c>
      <c r="I99" s="69">
        <f>SUMIFS('Ingreso - Egreso'!$H$3:$H$1048576,'Ingreso - Egreso'!$D$3:$D$1048576,"&gt;="&amp;Marzo!$I$9,'Ingreso - Egreso'!$D$3:$D$1048576,"&lt;="&amp;Marzo!$I$9,'Ingreso - Egreso'!$J$3:$J$1048576,Marzo!A99)</f>
        <v>0</v>
      </c>
      <c r="J99" s="69">
        <f>SUMIFS('Ingreso - Egreso'!$H$3:$H$1048576,'Ingreso - Egreso'!$D$3:$D$1048576,"&gt;="&amp;Marzo!$J$9,'Ingreso - Egreso'!$D$3:$D$1048576,"&lt;="&amp;Marzo!$J$9,'Ingreso - Egreso'!$J$3:$J$1048576,Marzo!A99)</f>
        <v>0</v>
      </c>
      <c r="K99" s="69">
        <f>SUMIFS('Ingreso - Egreso'!$H$3:$H$1048576,'Ingreso - Egreso'!$D$3:$D$1048576,"&gt;="&amp;Marzo!$K$9,'Ingreso - Egreso'!$D$3:$D$1048576,"&lt;="&amp;Marzo!$K$9,'Ingreso - Egreso'!$J$3:$J$1048576,Marzo!A99)</f>
        <v>0</v>
      </c>
      <c r="L99" s="69">
        <f>SUMIFS('Ingreso - Egreso'!$H$3:$H$1048576,'Ingreso - Egreso'!$D$3:$D$1048576,"&gt;="&amp;Marzo!$L$9,'Ingreso - Egreso'!$D$3:$D$1048576,"&lt;="&amp;Marzo!$L$9,'Ingreso - Egreso'!$J$3:$J$1048576,Marzo!A99)</f>
        <v>0</v>
      </c>
      <c r="M99" s="69">
        <f>SUMIFS('Ingreso - Egreso'!$H$3:$H$1048576,'Ingreso - Egreso'!$D$3:$D$1048576,"&gt;="&amp;Marzo!$M$9,'Ingreso - Egreso'!$D$3:$D$1048576,"&lt;="&amp;Marzo!$M$9,'Ingreso - Egreso'!$J$3:$J$1048576,Marzo!A99)</f>
        <v>0</v>
      </c>
      <c r="N99" s="69">
        <f>SUMIFS('Ingreso - Egreso'!$H$3:$H$1048576,'Ingreso - Egreso'!$D$3:$D$1048576,"&gt;="&amp;Marzo!$N$9,'Ingreso - Egreso'!$D$3:$D$1048576,"&lt;="&amp;Marzo!$N$9,'Ingreso - Egreso'!$J$3:$J$1048576,Marzo!A99)</f>
        <v>0</v>
      </c>
      <c r="O99" s="69">
        <f>SUMIFS('Ingreso - Egreso'!$H$3:$H$1048576,'Ingreso - Egreso'!$D$3:$D$1048576,"&gt;="&amp;Marzo!$O$9,'Ingreso - Egreso'!$D$3:$D$1048576,"&lt;="&amp;Marzo!$O$9,'Ingreso - Egreso'!$J$3:$J$1048576,Marzo!A99)</f>
        <v>0</v>
      </c>
      <c r="P99" s="69">
        <f>SUMIFS('Ingreso - Egreso'!$H$3:$H$1048576,'Ingreso - Egreso'!$D$3:$D$1048576,"&gt;="&amp;Marzo!$P$9,'Ingreso - Egreso'!$D$3:$D$1048576,"&lt;="&amp;Marzo!$P$9,'Ingreso - Egreso'!$J$3:$J$1048576,Marzo!A99)</f>
        <v>0</v>
      </c>
      <c r="Q99" s="69">
        <f>SUMIFS('Ingreso - Egreso'!$H$3:$H$1048576,'Ingreso - Egreso'!$D$3:$D$1048576,"&gt;="&amp;Marzo!$Q$9,'Ingreso - Egreso'!$D$3:$D$1048576,"&lt;="&amp;Marzo!$Q$9,'Ingreso - Egreso'!$J$3:$J$1048576,Marzo!A99)</f>
        <v>0</v>
      </c>
      <c r="R99" s="69">
        <f>SUMIFS('Ingreso - Egreso'!$H$3:$H$1048576,'Ingreso - Egreso'!$D$3:$D$1048576,"&gt;="&amp;Marzo!$R$9,'Ingreso - Egreso'!$D$3:$D$1048576,"&lt;="&amp;Marzo!$R$9,'Ingreso - Egreso'!$J$3:$J$1048576,Marzo!A99)</f>
        <v>0</v>
      </c>
      <c r="S99" s="69">
        <f>SUMIFS('Ingreso - Egreso'!$H$3:$H$1048576,'Ingreso - Egreso'!$D$3:$D$1048576,"&gt;="&amp;Marzo!$S$9,'Ingreso - Egreso'!$D$3:$D$1048576,"&lt;="&amp;Marzo!$S$9,'Ingreso - Egreso'!$J$3:$J$1048576,Marzo!A99)</f>
        <v>0</v>
      </c>
      <c r="T99" s="69">
        <f>SUMIFS('Ingreso - Egreso'!$H$3:$H$1048576,'Ingreso - Egreso'!$D$3:$D$1048576,"&gt;="&amp;Marzo!$T$9,'Ingreso - Egreso'!$D$3:$D$1048576,"&lt;="&amp;Marzo!$T$9,'Ingreso - Egreso'!$J$3:$J$1048576,Marzo!A99)</f>
        <v>0</v>
      </c>
      <c r="U99" s="69">
        <f>SUMIFS('Ingreso - Egreso'!$H$3:$H$1048576,'Ingreso - Egreso'!$D$3:$D$1048576,"&gt;="&amp;Marzo!$U$9,'Ingreso - Egreso'!$D$3:$D$1048576,"&lt;="&amp;Marzo!$U$9,'Ingreso - Egreso'!$J$3:$J$1048576,Marzo!A99)</f>
        <v>0</v>
      </c>
      <c r="V99" s="69">
        <f>SUMIFS('Ingreso - Egreso'!$H$3:$H$1048576,'Ingreso - Egreso'!$D$3:$D$1048576,"&gt;="&amp;Marzo!$V$9,'Ingreso - Egreso'!$D$3:$D$1048576,"&lt;="&amp;Marzo!$V$9,'Ingreso - Egreso'!$J$3:$J$1048576,Marzo!A99)</f>
        <v>0</v>
      </c>
      <c r="W99" s="69">
        <f>SUMIFS('Ingreso - Egreso'!$H$3:$H$1048576,'Ingreso - Egreso'!$D$3:$D$1048576,"&gt;="&amp;Marzo!$W$9,'Ingreso - Egreso'!$D$3:$D$1048576,"&lt;="&amp;Marzo!$W$9,'Ingreso - Egreso'!$J$3:$J$1048576,Marzo!A99)</f>
        <v>0</v>
      </c>
      <c r="X99" s="69">
        <f>SUMIFS('Ingreso - Egreso'!$H$3:$H$1048576,'Ingreso - Egreso'!$D$3:$D$1048576,"&gt;="&amp;Marzo!$X$9,'Ingreso - Egreso'!$D$3:$D$1048576,"&lt;="&amp;Marzo!$X$9,'Ingreso - Egreso'!$J$3:$J$1048576,Marzo!A99)</f>
        <v>0</v>
      </c>
      <c r="Y99" s="69">
        <f>SUMIFS('Ingreso - Egreso'!$H$3:$H$1048576,'Ingreso - Egreso'!$D$3:$D$1048576,"&gt;="&amp;Marzo!$Y$9,'Ingreso - Egreso'!$D$3:$D$1048576,"&lt;="&amp;Marzo!$Y$9,'Ingreso - Egreso'!$J$3:$J$1048576,Marzo!A99)</f>
        <v>0</v>
      </c>
      <c r="Z99" s="69">
        <f>SUMIFS('Ingreso - Egreso'!$H$3:$H$1048576,'Ingreso - Egreso'!$D$3:$D$1048576,"&gt;="&amp;Marzo!$Z$9,'Ingreso - Egreso'!$D$3:$D$1048576,"&lt;="&amp;Marzo!$Z$9,'Ingreso - Egreso'!$J$3:$J$1048576,Marzo!A99)</f>
        <v>0</v>
      </c>
      <c r="AA99" s="69">
        <f>SUMIFS('Ingreso - Egreso'!$H$3:$H$1048576,'Ingreso - Egreso'!$D$3:$D$1048576,"&gt;="&amp;Marzo!$AA$9,'Ingreso - Egreso'!$D$3:$D$1048576,"&lt;="&amp;Marzo!$AA$9,'Ingreso - Egreso'!$J$3:$J$1048576,Marzo!A99)</f>
        <v>0</v>
      </c>
      <c r="AB99" s="69">
        <f>SUMIFS('Ingreso - Egreso'!$H$3:$H$1048576,'Ingreso - Egreso'!$D$3:$D$1048576,"&gt;="&amp;Marzo!$AB$9,'Ingreso - Egreso'!$D$3:$D$1048576,"&lt;="&amp;Marzo!$AB$9,'Ingreso - Egreso'!$J$3:$J$1048576,Marzo!A99)</f>
        <v>0</v>
      </c>
      <c r="AC99" s="69">
        <f>SUMIFS('Ingreso - Egreso'!$H$3:$H$1048576,'Ingreso - Egreso'!$D$3:$D$1048576,"&gt;="&amp;Marzo!$AC$9,'Ingreso - Egreso'!$D$3:$D$1048576,"&lt;="&amp;Marzo!$AC$9,'Ingreso - Egreso'!$J$3:$J$1048576,Marzo!A99)</f>
        <v>0</v>
      </c>
      <c r="AD99" s="69">
        <f>SUMIFS('Ingreso - Egreso'!$H$3:$H$1048576,'Ingreso - Egreso'!$D$3:$D$1048576,"&gt;="&amp;Marzo!$Z$9,'Ingreso - Egreso'!$D$3:$D$1048576,"&lt;="&amp;Marzo!$Z$9,'Ingreso - Egreso'!$J$3:$J$1048576,Marzo!E99)</f>
        <v>0</v>
      </c>
      <c r="AE99" s="69">
        <f>SUMIFS('Ingreso - Egreso'!$H$3:$H$1048576,'Ingreso - Egreso'!$D$3:$D$1048576,"&gt;="&amp;Marzo!$AA$9,'Ingreso - Egreso'!$D$3:$D$1048576,"&lt;="&amp;Marzo!$AA$9,'Ingreso - Egreso'!$J$3:$J$1048576,Marzo!E99)</f>
        <v>0</v>
      </c>
      <c r="AF99" s="69">
        <f>SUMIFS('Ingreso - Egreso'!$H$3:$H$1048576,'Ingreso - Egreso'!$D$3:$D$1048576,"&gt;="&amp;Marzo!$AB$9,'Ingreso - Egreso'!$D$3:$D$1048576,"&lt;="&amp;Marzo!$AB$9,'Ingreso - Egreso'!$J$3:$J$1048576,Marzo!E99)</f>
        <v>0</v>
      </c>
      <c r="AG99" s="204">
        <f t="shared" si="39"/>
        <v>6035.48</v>
      </c>
      <c r="AH99" s="61">
        <f t="shared" si="40"/>
        <v>1.4075602526056042E-2</v>
      </c>
    </row>
    <row r="100" spans="1:34" s="16" customFormat="1" outlineLevel="1" x14ac:dyDescent="0.25">
      <c r="A100" s="26" t="s">
        <v>26</v>
      </c>
      <c r="B100" s="69">
        <f>SUMIFS('Ingreso - Egreso'!$H$3:$H$1048576,'Ingreso - Egreso'!$D$3:$D$1048576,"&gt;="&amp;Marzo!$B$9,'Ingreso - Egreso'!$D$3:$D$1048576,"&lt;="&amp;Marzo!$B$9,'Ingreso - Egreso'!$J$3:$J$1048576,Marzo!A100)</f>
        <v>0</v>
      </c>
      <c r="C100" s="69">
        <f>SUMIFS('Ingreso - Egreso'!$H$3:$H$1048576,'Ingreso - Egreso'!$D$3:$D$1048576,"&gt;="&amp;Marzo!$C$9,'Ingreso - Egreso'!$D$3:$D$1048576,"&lt;="&amp;Marzo!$C$9,'Ingreso - Egreso'!$J$3:$J$1048576,Marzo!A100)</f>
        <v>0</v>
      </c>
      <c r="D100" s="69">
        <f>SUMIFS('Ingreso - Egreso'!$H$3:$H$1048576,'Ingreso - Egreso'!$D$3:$D$1048576,"&gt;="&amp;Marzo!$D$9,'Ingreso - Egreso'!$D$3:$D$1048576,"&lt;="&amp;Marzo!$D$9,'Ingreso - Egreso'!$J$3:$J$1048576,Marzo!A100)</f>
        <v>0</v>
      </c>
      <c r="E100" s="69">
        <f>SUMIFS('Ingreso - Egreso'!$H$3:$H$1048576,'Ingreso - Egreso'!$D$3:$D$1048576,"&gt;="&amp;Marzo!$E$9,'Ingreso - Egreso'!$D$3:$D$1048576,"&lt;="&amp;Marzo!$E$9,'Ingreso - Egreso'!$J$3:$J$1048576,Marzo!A100)</f>
        <v>0</v>
      </c>
      <c r="F100" s="69">
        <f>SUMIFS('Ingreso - Egreso'!$H$3:$H$1048576,'Ingreso - Egreso'!$D$3:$D$1048576,"&gt;="&amp;Marzo!$F$9,'Ingreso - Egreso'!$D$3:$D$1048576,"&lt;="&amp;Marzo!$F$9,'Ingreso - Egreso'!$J$3:$J$1048576,Marzo!A100)</f>
        <v>0</v>
      </c>
      <c r="G100" s="69">
        <f>SUMIFS('Ingreso - Egreso'!$H$3:$H$1048576,'Ingreso - Egreso'!$D$3:$D$1048576,"&gt;="&amp;Marzo!$G$9,'Ingreso - Egreso'!$D$3:$D$1048576,"&lt;="&amp;Marzo!$G$9,'Ingreso - Egreso'!$J$3:$J$1048576,Marzo!A100)</f>
        <v>0</v>
      </c>
      <c r="H100" s="69">
        <f>SUMIFS('Ingreso - Egreso'!$H$3:$H$1048576,'Ingreso - Egreso'!$D$3:$D$1048576,"&gt;="&amp;Marzo!$H$9,'Ingreso - Egreso'!$D$3:$D$1048576,"&lt;="&amp;Marzo!$H$9,'Ingreso - Egreso'!$J$3:$J$1048576,Marzo!A100)</f>
        <v>0</v>
      </c>
      <c r="I100" s="69">
        <f>SUMIFS('Ingreso - Egreso'!$H$3:$H$1048576,'Ingreso - Egreso'!$D$3:$D$1048576,"&gt;="&amp;Marzo!$I$9,'Ingreso - Egreso'!$D$3:$D$1048576,"&lt;="&amp;Marzo!$I$9,'Ingreso - Egreso'!$J$3:$J$1048576,Marzo!A100)</f>
        <v>0</v>
      </c>
      <c r="J100" s="69">
        <f>SUMIFS('Ingreso - Egreso'!$H$3:$H$1048576,'Ingreso - Egreso'!$D$3:$D$1048576,"&gt;="&amp;Marzo!$J$9,'Ingreso - Egreso'!$D$3:$D$1048576,"&lt;="&amp;Marzo!$J$9,'Ingreso - Egreso'!$J$3:$J$1048576,Marzo!A100)</f>
        <v>0</v>
      </c>
      <c r="K100" s="69">
        <f>SUMIFS('Ingreso - Egreso'!$H$3:$H$1048576,'Ingreso - Egreso'!$D$3:$D$1048576,"&gt;="&amp;Marzo!$K$9,'Ingreso - Egreso'!$D$3:$D$1048576,"&lt;="&amp;Marzo!$K$9,'Ingreso - Egreso'!$J$3:$J$1048576,Marzo!A100)</f>
        <v>0</v>
      </c>
      <c r="L100" s="69">
        <f>SUMIFS('Ingreso - Egreso'!$H$3:$H$1048576,'Ingreso - Egreso'!$D$3:$D$1048576,"&gt;="&amp;Marzo!$L$9,'Ingreso - Egreso'!$D$3:$D$1048576,"&lt;="&amp;Marzo!$L$9,'Ingreso - Egreso'!$J$3:$J$1048576,Marzo!A100)</f>
        <v>0</v>
      </c>
      <c r="M100" s="69">
        <f>SUMIFS('Ingreso - Egreso'!$H$3:$H$1048576,'Ingreso - Egreso'!$D$3:$D$1048576,"&gt;="&amp;Marzo!$M$9,'Ingreso - Egreso'!$D$3:$D$1048576,"&lt;="&amp;Marzo!$M$9,'Ingreso - Egreso'!$J$3:$J$1048576,Marzo!A100)</f>
        <v>0</v>
      </c>
      <c r="N100" s="69">
        <f>SUMIFS('Ingreso - Egreso'!$H$3:$H$1048576,'Ingreso - Egreso'!$D$3:$D$1048576,"&gt;="&amp;Marzo!$N$9,'Ingreso - Egreso'!$D$3:$D$1048576,"&lt;="&amp;Marzo!$N$9,'Ingreso - Egreso'!$J$3:$J$1048576,Marzo!A100)</f>
        <v>0</v>
      </c>
      <c r="O100" s="69">
        <f>SUMIFS('Ingreso - Egreso'!$H$3:$H$1048576,'Ingreso - Egreso'!$D$3:$D$1048576,"&gt;="&amp;Marzo!$O$9,'Ingreso - Egreso'!$D$3:$D$1048576,"&lt;="&amp;Marzo!$O$9,'Ingreso - Egreso'!$J$3:$J$1048576,Marzo!A100)</f>
        <v>0</v>
      </c>
      <c r="P100" s="69">
        <f>SUMIFS('Ingreso - Egreso'!$H$3:$H$1048576,'Ingreso - Egreso'!$D$3:$D$1048576,"&gt;="&amp;Marzo!$P$9,'Ingreso - Egreso'!$D$3:$D$1048576,"&lt;="&amp;Marzo!$P$9,'Ingreso - Egreso'!$J$3:$J$1048576,Marzo!A100)</f>
        <v>0</v>
      </c>
      <c r="Q100" s="69">
        <f>SUMIFS('Ingreso - Egreso'!$H$3:$H$1048576,'Ingreso - Egreso'!$D$3:$D$1048576,"&gt;="&amp;Marzo!$Q$9,'Ingreso - Egreso'!$D$3:$D$1048576,"&lt;="&amp;Marzo!$Q$9,'Ingreso - Egreso'!$J$3:$J$1048576,Marzo!A100)</f>
        <v>0</v>
      </c>
      <c r="R100" s="69">
        <f>SUMIFS('Ingreso - Egreso'!$H$3:$H$1048576,'Ingreso - Egreso'!$D$3:$D$1048576,"&gt;="&amp;Marzo!$R$9,'Ingreso - Egreso'!$D$3:$D$1048576,"&lt;="&amp;Marzo!$R$9,'Ingreso - Egreso'!$J$3:$J$1048576,Marzo!A100)</f>
        <v>0</v>
      </c>
      <c r="S100" s="69">
        <f>SUMIFS('Ingreso - Egreso'!$H$3:$H$1048576,'Ingreso - Egreso'!$D$3:$D$1048576,"&gt;="&amp;Marzo!$S$9,'Ingreso - Egreso'!$D$3:$D$1048576,"&lt;="&amp;Marzo!$S$9,'Ingreso - Egreso'!$J$3:$J$1048576,Marzo!A100)</f>
        <v>0</v>
      </c>
      <c r="T100" s="69">
        <f>SUMIFS('Ingreso - Egreso'!$H$3:$H$1048576,'Ingreso - Egreso'!$D$3:$D$1048576,"&gt;="&amp;Marzo!$T$9,'Ingreso - Egreso'!$D$3:$D$1048576,"&lt;="&amp;Marzo!$T$9,'Ingreso - Egreso'!$J$3:$J$1048576,Marzo!A100)</f>
        <v>0</v>
      </c>
      <c r="U100" s="69">
        <f>SUMIFS('Ingreso - Egreso'!$H$3:$H$1048576,'Ingreso - Egreso'!$D$3:$D$1048576,"&gt;="&amp;Marzo!$U$9,'Ingreso - Egreso'!$D$3:$D$1048576,"&lt;="&amp;Marzo!$U$9,'Ingreso - Egreso'!$J$3:$J$1048576,Marzo!A100)</f>
        <v>0</v>
      </c>
      <c r="V100" s="69">
        <f>SUMIFS('Ingreso - Egreso'!$H$3:$H$1048576,'Ingreso - Egreso'!$D$3:$D$1048576,"&gt;="&amp;Marzo!$V$9,'Ingreso - Egreso'!$D$3:$D$1048576,"&lt;="&amp;Marzo!$V$9,'Ingreso - Egreso'!$J$3:$J$1048576,Marzo!A100)</f>
        <v>0</v>
      </c>
      <c r="W100" s="69">
        <f>SUMIFS('Ingreso - Egreso'!$H$3:$H$1048576,'Ingreso - Egreso'!$D$3:$D$1048576,"&gt;="&amp;Marzo!$W$9,'Ingreso - Egreso'!$D$3:$D$1048576,"&lt;="&amp;Marzo!$W$9,'Ingreso - Egreso'!$J$3:$J$1048576,Marzo!A100)</f>
        <v>0</v>
      </c>
      <c r="X100" s="69">
        <f>SUMIFS('Ingreso - Egreso'!$H$3:$H$1048576,'Ingreso - Egreso'!$D$3:$D$1048576,"&gt;="&amp;Marzo!$X$9,'Ingreso - Egreso'!$D$3:$D$1048576,"&lt;="&amp;Marzo!$X$9,'Ingreso - Egreso'!$J$3:$J$1048576,Marzo!A100)</f>
        <v>0</v>
      </c>
      <c r="Y100" s="69">
        <f>SUMIFS('Ingreso - Egreso'!$H$3:$H$1048576,'Ingreso - Egreso'!$D$3:$D$1048576,"&gt;="&amp;Marzo!$Y$9,'Ingreso - Egreso'!$D$3:$D$1048576,"&lt;="&amp;Marzo!$Y$9,'Ingreso - Egreso'!$J$3:$J$1048576,Marzo!A100)</f>
        <v>0</v>
      </c>
      <c r="Z100" s="69">
        <f>SUMIFS('Ingreso - Egreso'!$H$3:$H$1048576,'Ingreso - Egreso'!$D$3:$D$1048576,"&gt;="&amp;Marzo!$Z$9,'Ingreso - Egreso'!$D$3:$D$1048576,"&lt;="&amp;Marzo!$Z$9,'Ingreso - Egreso'!$J$3:$J$1048576,Marzo!A100)</f>
        <v>0</v>
      </c>
      <c r="AA100" s="69">
        <f>SUMIFS('Ingreso - Egreso'!$H$3:$H$1048576,'Ingreso - Egreso'!$D$3:$D$1048576,"&gt;="&amp;Marzo!$AA$9,'Ingreso - Egreso'!$D$3:$D$1048576,"&lt;="&amp;Marzo!$AA$9,'Ingreso - Egreso'!$J$3:$J$1048576,Marzo!A100)</f>
        <v>0</v>
      </c>
      <c r="AB100" s="69">
        <f>SUMIFS('Ingreso - Egreso'!$H$3:$H$1048576,'Ingreso - Egreso'!$D$3:$D$1048576,"&gt;="&amp;Marzo!$AB$9,'Ingreso - Egreso'!$D$3:$D$1048576,"&lt;="&amp;Marzo!$AB$9,'Ingreso - Egreso'!$J$3:$J$1048576,Marzo!A100)</f>
        <v>0</v>
      </c>
      <c r="AC100" s="69">
        <f>SUMIFS('Ingreso - Egreso'!$H$3:$H$1048576,'Ingreso - Egreso'!$D$3:$D$1048576,"&gt;="&amp;Marzo!$AC$9,'Ingreso - Egreso'!$D$3:$D$1048576,"&lt;="&amp;Marzo!$AC$9,'Ingreso - Egreso'!$J$3:$J$1048576,Marzo!A100)</f>
        <v>0</v>
      </c>
      <c r="AD100" s="69">
        <f>SUMIFS('Ingreso - Egreso'!$H$3:$H$1048576,'Ingreso - Egreso'!$D$3:$D$1048576,"&gt;="&amp;Marzo!$Z$9,'Ingreso - Egreso'!$D$3:$D$1048576,"&lt;="&amp;Marzo!$Z$9,'Ingreso - Egreso'!$J$3:$J$1048576,Marzo!E100)</f>
        <v>0</v>
      </c>
      <c r="AE100" s="69">
        <f>SUMIFS('Ingreso - Egreso'!$H$3:$H$1048576,'Ingreso - Egreso'!$D$3:$D$1048576,"&gt;="&amp;Marzo!$AA$9,'Ingreso - Egreso'!$D$3:$D$1048576,"&lt;="&amp;Marzo!$AA$9,'Ingreso - Egreso'!$J$3:$J$1048576,Marzo!E100)</f>
        <v>0</v>
      </c>
      <c r="AF100" s="69">
        <f>SUMIFS('Ingreso - Egreso'!$H$3:$H$1048576,'Ingreso - Egreso'!$D$3:$D$1048576,"&gt;="&amp;Marzo!$AB$9,'Ingreso - Egreso'!$D$3:$D$1048576,"&lt;="&amp;Marzo!$AB$9,'Ingreso - Egreso'!$J$3:$J$1048576,Marzo!E100)</f>
        <v>0</v>
      </c>
      <c r="AG100" s="68">
        <f t="shared" si="39"/>
        <v>0</v>
      </c>
      <c r="AH100" s="61">
        <f t="shared" si="40"/>
        <v>0</v>
      </c>
    </row>
    <row r="101" spans="1:34" s="16" customFormat="1" outlineLevel="1" x14ac:dyDescent="0.25">
      <c r="A101" s="26" t="s">
        <v>27</v>
      </c>
      <c r="B101" s="69">
        <f>SUMIFS('Ingreso - Egreso'!$H$3:$H$1048576,'Ingreso - Egreso'!$D$3:$D$1048576,"&gt;="&amp;Marzo!$B$9,'Ingreso - Egreso'!$D$3:$D$1048576,"&lt;="&amp;Marzo!$B$9,'Ingreso - Egreso'!$J$3:$J$1048576,Marzo!A101)</f>
        <v>0</v>
      </c>
      <c r="C101" s="69">
        <f>SUMIFS('Ingreso - Egreso'!$H$3:$H$1048576,'Ingreso - Egreso'!$D$3:$D$1048576,"&gt;="&amp;Marzo!$C$9,'Ingreso - Egreso'!$D$3:$D$1048576,"&lt;="&amp;Marzo!$C$9,'Ingreso - Egreso'!$J$3:$J$1048576,Marzo!A101)</f>
        <v>0</v>
      </c>
      <c r="D101" s="69">
        <f>SUMIFS('Ingreso - Egreso'!$H$3:$H$1048576,'Ingreso - Egreso'!$D$3:$D$1048576,"&gt;="&amp;Marzo!$D$9,'Ingreso - Egreso'!$D$3:$D$1048576,"&lt;="&amp;Marzo!$D$9,'Ingreso - Egreso'!$J$3:$J$1048576,Marzo!A101)</f>
        <v>0</v>
      </c>
      <c r="E101" s="69">
        <f>SUMIFS('Ingreso - Egreso'!$H$3:$H$1048576,'Ingreso - Egreso'!$D$3:$D$1048576,"&gt;="&amp;Marzo!$E$9,'Ingreso - Egreso'!$D$3:$D$1048576,"&lt;="&amp;Marzo!$E$9,'Ingreso - Egreso'!$J$3:$J$1048576,Marzo!A101)</f>
        <v>0</v>
      </c>
      <c r="F101" s="69">
        <f>SUMIFS('Ingreso - Egreso'!$H$3:$H$1048576,'Ingreso - Egreso'!$D$3:$D$1048576,"&gt;="&amp;Marzo!$F$9,'Ingreso - Egreso'!$D$3:$D$1048576,"&lt;="&amp;Marzo!$F$9,'Ingreso - Egreso'!$J$3:$J$1048576,Marzo!A101)</f>
        <v>0</v>
      </c>
      <c r="G101" s="69">
        <f>SUMIFS('Ingreso - Egreso'!$H$3:$H$1048576,'Ingreso - Egreso'!$D$3:$D$1048576,"&gt;="&amp;Marzo!$G$9,'Ingreso - Egreso'!$D$3:$D$1048576,"&lt;="&amp;Marzo!$G$9,'Ingreso - Egreso'!$J$3:$J$1048576,Marzo!A101)</f>
        <v>0</v>
      </c>
      <c r="H101" s="69">
        <f>SUMIFS('Ingreso - Egreso'!$H$3:$H$1048576,'Ingreso - Egreso'!$D$3:$D$1048576,"&gt;="&amp;Marzo!$H$9,'Ingreso - Egreso'!$D$3:$D$1048576,"&lt;="&amp;Marzo!$H$9,'Ingreso - Egreso'!$J$3:$J$1048576,Marzo!A101)</f>
        <v>8437.89</v>
      </c>
      <c r="I101" s="69">
        <f>SUMIFS('Ingreso - Egreso'!$H$3:$H$1048576,'Ingreso - Egreso'!$D$3:$D$1048576,"&gt;="&amp;Marzo!$I$9,'Ingreso - Egreso'!$D$3:$D$1048576,"&lt;="&amp;Marzo!$I$9,'Ingreso - Egreso'!$J$3:$J$1048576,Marzo!A101)</f>
        <v>0</v>
      </c>
      <c r="J101" s="69">
        <f>SUMIFS('Ingreso - Egreso'!$H$3:$H$1048576,'Ingreso - Egreso'!$D$3:$D$1048576,"&gt;="&amp;Marzo!$J$9,'Ingreso - Egreso'!$D$3:$D$1048576,"&lt;="&amp;Marzo!$J$9,'Ingreso - Egreso'!$J$3:$J$1048576,Marzo!A101)</f>
        <v>0</v>
      </c>
      <c r="K101" s="69">
        <f>SUMIFS('Ingreso - Egreso'!$H$3:$H$1048576,'Ingreso - Egreso'!$D$3:$D$1048576,"&gt;="&amp;Marzo!$K$9,'Ingreso - Egreso'!$D$3:$D$1048576,"&lt;="&amp;Marzo!$K$9,'Ingreso - Egreso'!$J$3:$J$1048576,Marzo!A101)</f>
        <v>0</v>
      </c>
      <c r="L101" s="69">
        <f>SUMIFS('Ingreso - Egreso'!$H$3:$H$1048576,'Ingreso - Egreso'!$D$3:$D$1048576,"&gt;="&amp;Marzo!$L$9,'Ingreso - Egreso'!$D$3:$D$1048576,"&lt;="&amp;Marzo!$L$9,'Ingreso - Egreso'!$J$3:$J$1048576,Marzo!A101)</f>
        <v>8983.66</v>
      </c>
      <c r="M101" s="69">
        <f>SUMIFS('Ingreso - Egreso'!$H$3:$H$1048576,'Ingreso - Egreso'!$D$3:$D$1048576,"&gt;="&amp;Marzo!$M$9,'Ingreso - Egreso'!$D$3:$D$1048576,"&lt;="&amp;Marzo!$M$9,'Ingreso - Egreso'!$J$3:$J$1048576,Marzo!A101)</f>
        <v>0</v>
      </c>
      <c r="N101" s="69">
        <f>SUMIFS('Ingreso - Egreso'!$H$3:$H$1048576,'Ingreso - Egreso'!$D$3:$D$1048576,"&gt;="&amp;Marzo!$N$9,'Ingreso - Egreso'!$D$3:$D$1048576,"&lt;="&amp;Marzo!$N$9,'Ingreso - Egreso'!$J$3:$J$1048576,Marzo!A101)</f>
        <v>0</v>
      </c>
      <c r="O101" s="69">
        <f>SUMIFS('Ingreso - Egreso'!$H$3:$H$1048576,'Ingreso - Egreso'!$D$3:$D$1048576,"&gt;="&amp;Marzo!$O$9,'Ingreso - Egreso'!$D$3:$D$1048576,"&lt;="&amp;Marzo!$O$9,'Ingreso - Egreso'!$J$3:$J$1048576,Marzo!A101)</f>
        <v>0</v>
      </c>
      <c r="P101" s="69">
        <f>SUMIFS('Ingreso - Egreso'!$H$3:$H$1048576,'Ingreso - Egreso'!$D$3:$D$1048576,"&gt;="&amp;Marzo!$P$9,'Ingreso - Egreso'!$D$3:$D$1048576,"&lt;="&amp;Marzo!$P$9,'Ingreso - Egreso'!$J$3:$J$1048576,Marzo!A101)</f>
        <v>0</v>
      </c>
      <c r="Q101" s="69">
        <f>SUMIFS('Ingreso - Egreso'!$H$3:$H$1048576,'Ingreso - Egreso'!$D$3:$D$1048576,"&gt;="&amp;Marzo!$Q$9,'Ingreso - Egreso'!$D$3:$D$1048576,"&lt;="&amp;Marzo!$Q$9,'Ingreso - Egreso'!$J$3:$J$1048576,Marzo!A101)</f>
        <v>0</v>
      </c>
      <c r="R101" s="69">
        <f>SUMIFS('Ingreso - Egreso'!$H$3:$H$1048576,'Ingreso - Egreso'!$D$3:$D$1048576,"&gt;="&amp;Marzo!$R$9,'Ingreso - Egreso'!$D$3:$D$1048576,"&lt;="&amp;Marzo!$R$9,'Ingreso - Egreso'!$J$3:$J$1048576,Marzo!A101)</f>
        <v>0</v>
      </c>
      <c r="S101" s="69">
        <f>SUMIFS('Ingreso - Egreso'!$H$3:$H$1048576,'Ingreso - Egreso'!$D$3:$D$1048576,"&gt;="&amp;Marzo!$S$9,'Ingreso - Egreso'!$D$3:$D$1048576,"&lt;="&amp;Marzo!$S$9,'Ingreso - Egreso'!$J$3:$J$1048576,Marzo!A101)</f>
        <v>0</v>
      </c>
      <c r="T101" s="69">
        <f>SUMIFS('Ingreso - Egreso'!$H$3:$H$1048576,'Ingreso - Egreso'!$D$3:$D$1048576,"&gt;="&amp;Marzo!$T$9,'Ingreso - Egreso'!$D$3:$D$1048576,"&lt;="&amp;Marzo!$T$9,'Ingreso - Egreso'!$J$3:$J$1048576,Marzo!A101)</f>
        <v>0</v>
      </c>
      <c r="U101" s="69">
        <f>SUMIFS('Ingreso - Egreso'!$H$3:$H$1048576,'Ingreso - Egreso'!$D$3:$D$1048576,"&gt;="&amp;Marzo!$U$9,'Ingreso - Egreso'!$D$3:$D$1048576,"&lt;="&amp;Marzo!$U$9,'Ingreso - Egreso'!$J$3:$J$1048576,Marzo!A101)</f>
        <v>0</v>
      </c>
      <c r="V101" s="69">
        <f>SUMIFS('Ingreso - Egreso'!$H$3:$H$1048576,'Ingreso - Egreso'!$D$3:$D$1048576,"&gt;="&amp;Marzo!$V$9,'Ingreso - Egreso'!$D$3:$D$1048576,"&lt;="&amp;Marzo!$V$9,'Ingreso - Egreso'!$J$3:$J$1048576,Marzo!A101)</f>
        <v>0</v>
      </c>
      <c r="W101" s="69">
        <f>SUMIFS('Ingreso - Egreso'!$H$3:$H$1048576,'Ingreso - Egreso'!$D$3:$D$1048576,"&gt;="&amp;Marzo!$W$9,'Ingreso - Egreso'!$D$3:$D$1048576,"&lt;="&amp;Marzo!$W$9,'Ingreso - Egreso'!$J$3:$J$1048576,Marzo!A101)</f>
        <v>0</v>
      </c>
      <c r="X101" s="69">
        <f>SUMIFS('Ingreso - Egreso'!$H$3:$H$1048576,'Ingreso - Egreso'!$D$3:$D$1048576,"&gt;="&amp;Marzo!$X$9,'Ingreso - Egreso'!$D$3:$D$1048576,"&lt;="&amp;Marzo!$X$9,'Ingreso - Egreso'!$J$3:$J$1048576,Marzo!A101)</f>
        <v>0</v>
      </c>
      <c r="Y101" s="69">
        <f>SUMIFS('Ingreso - Egreso'!$H$3:$H$1048576,'Ingreso - Egreso'!$D$3:$D$1048576,"&gt;="&amp;Marzo!$Y$9,'Ingreso - Egreso'!$D$3:$D$1048576,"&lt;="&amp;Marzo!$Y$9,'Ingreso - Egreso'!$J$3:$J$1048576,Marzo!A101)</f>
        <v>0</v>
      </c>
      <c r="Z101" s="69">
        <f>SUMIFS('Ingreso - Egreso'!$H$3:$H$1048576,'Ingreso - Egreso'!$D$3:$D$1048576,"&gt;="&amp;Marzo!$Z$9,'Ingreso - Egreso'!$D$3:$D$1048576,"&lt;="&amp;Marzo!$Z$9,'Ingreso - Egreso'!$J$3:$J$1048576,Marzo!A101)</f>
        <v>0</v>
      </c>
      <c r="AA101" s="69">
        <f>SUMIFS('Ingreso - Egreso'!$H$3:$H$1048576,'Ingreso - Egreso'!$D$3:$D$1048576,"&gt;="&amp;Marzo!$AA$9,'Ingreso - Egreso'!$D$3:$D$1048576,"&lt;="&amp;Marzo!$AA$9,'Ingreso - Egreso'!$J$3:$J$1048576,Marzo!A101)</f>
        <v>0</v>
      </c>
      <c r="AB101" s="69">
        <f>SUMIFS('Ingreso - Egreso'!$H$3:$H$1048576,'Ingreso - Egreso'!$D$3:$D$1048576,"&gt;="&amp;Marzo!$AB$9,'Ingreso - Egreso'!$D$3:$D$1048576,"&lt;="&amp;Marzo!$AB$9,'Ingreso - Egreso'!$J$3:$J$1048576,Marzo!A101)</f>
        <v>0</v>
      </c>
      <c r="AC101" s="69">
        <f>SUMIFS('Ingreso - Egreso'!$H$3:$H$1048576,'Ingreso - Egreso'!$D$3:$D$1048576,"&gt;="&amp;Marzo!$AC$9,'Ingreso - Egreso'!$D$3:$D$1048576,"&lt;="&amp;Marzo!$AC$9,'Ingreso - Egreso'!$J$3:$J$1048576,Marzo!A101)</f>
        <v>0</v>
      </c>
      <c r="AD101" s="69">
        <f>SUMIFS('Ingreso - Egreso'!$H$3:$H$1048576,'Ingreso - Egreso'!$D$3:$D$1048576,"&gt;="&amp;Marzo!$Z$9,'Ingreso - Egreso'!$D$3:$D$1048576,"&lt;="&amp;Marzo!$Z$9,'Ingreso - Egreso'!$J$3:$J$1048576,Marzo!E101)</f>
        <v>0</v>
      </c>
      <c r="AE101" s="69">
        <f>SUMIFS('Ingreso - Egreso'!$H$3:$H$1048576,'Ingreso - Egreso'!$D$3:$D$1048576,"&gt;="&amp;Marzo!$AA$9,'Ingreso - Egreso'!$D$3:$D$1048576,"&lt;="&amp;Marzo!$AA$9,'Ingreso - Egreso'!$J$3:$J$1048576,Marzo!E101)</f>
        <v>0</v>
      </c>
      <c r="AF101" s="69">
        <f>SUMIFS('Ingreso - Egreso'!$H$3:$H$1048576,'Ingreso - Egreso'!$D$3:$D$1048576,"&gt;="&amp;Marzo!$AB$9,'Ingreso - Egreso'!$D$3:$D$1048576,"&lt;="&amp;Marzo!$AB$9,'Ingreso - Egreso'!$J$3:$J$1048576,Marzo!E101)</f>
        <v>0</v>
      </c>
      <c r="AG101" s="204">
        <f t="shared" si="39"/>
        <v>17421.55</v>
      </c>
      <c r="AH101" s="61">
        <f t="shared" si="40"/>
        <v>4.0629546148411001E-2</v>
      </c>
    </row>
    <row r="102" spans="1:34" s="16" customFormat="1" outlineLevel="1" x14ac:dyDescent="0.25">
      <c r="A102" s="26" t="s">
        <v>28</v>
      </c>
      <c r="B102" s="69">
        <f>SUMIFS('Ingreso - Egreso'!$H$3:$H$1048576,'Ingreso - Egreso'!$D$3:$D$1048576,"&gt;="&amp;Marzo!$B$9,'Ingreso - Egreso'!$D$3:$D$1048576,"&lt;="&amp;Marzo!$B$9,'Ingreso - Egreso'!$J$3:$J$1048576,Marzo!A102)</f>
        <v>0</v>
      </c>
      <c r="C102" s="69">
        <f>SUMIFS('Ingreso - Egreso'!$H$3:$H$1048576,'Ingreso - Egreso'!$D$3:$D$1048576,"&gt;="&amp;Marzo!$C$9,'Ingreso - Egreso'!$D$3:$D$1048576,"&lt;="&amp;Marzo!$C$9,'Ingreso - Egreso'!$J$3:$J$1048576,Marzo!A102)</f>
        <v>0</v>
      </c>
      <c r="D102" s="69">
        <f>SUMIFS('Ingreso - Egreso'!$H$3:$H$1048576,'Ingreso - Egreso'!$D$3:$D$1048576,"&gt;="&amp;Marzo!$D$9,'Ingreso - Egreso'!$D$3:$D$1048576,"&lt;="&amp;Marzo!$D$9,'Ingreso - Egreso'!$J$3:$J$1048576,Marzo!A102)</f>
        <v>0</v>
      </c>
      <c r="E102" s="69">
        <f>SUMIFS('Ingreso - Egreso'!$H$3:$H$1048576,'Ingreso - Egreso'!$D$3:$D$1048576,"&gt;="&amp;Marzo!$E$9,'Ingreso - Egreso'!$D$3:$D$1048576,"&lt;="&amp;Marzo!$E$9,'Ingreso - Egreso'!$J$3:$J$1048576,Marzo!A102)</f>
        <v>0</v>
      </c>
      <c r="F102" s="69">
        <f>SUMIFS('Ingreso - Egreso'!$H$3:$H$1048576,'Ingreso - Egreso'!$D$3:$D$1048576,"&gt;="&amp;Marzo!$F$9,'Ingreso - Egreso'!$D$3:$D$1048576,"&lt;="&amp;Marzo!$F$9,'Ingreso - Egreso'!$J$3:$J$1048576,Marzo!A102)</f>
        <v>0</v>
      </c>
      <c r="G102" s="69">
        <f>SUMIFS('Ingreso - Egreso'!$H$3:$H$1048576,'Ingreso - Egreso'!$D$3:$D$1048576,"&gt;="&amp;Marzo!$G$9,'Ingreso - Egreso'!$D$3:$D$1048576,"&lt;="&amp;Marzo!$G$9,'Ingreso - Egreso'!$J$3:$J$1048576,Marzo!A102)</f>
        <v>0</v>
      </c>
      <c r="H102" s="69">
        <f>SUMIFS('Ingreso - Egreso'!$H$3:$H$1048576,'Ingreso - Egreso'!$D$3:$D$1048576,"&gt;="&amp;Marzo!$H$9,'Ingreso - Egreso'!$D$3:$D$1048576,"&lt;="&amp;Marzo!$H$9,'Ingreso - Egreso'!$J$3:$J$1048576,Marzo!A102)</f>
        <v>0</v>
      </c>
      <c r="I102" s="69">
        <f>SUMIFS('Ingreso - Egreso'!$H$3:$H$1048576,'Ingreso - Egreso'!$D$3:$D$1048576,"&gt;="&amp;Marzo!$I$9,'Ingreso - Egreso'!$D$3:$D$1048576,"&lt;="&amp;Marzo!$I$9,'Ingreso - Egreso'!$J$3:$J$1048576,Marzo!A102)</f>
        <v>0</v>
      </c>
      <c r="J102" s="69">
        <f>SUMIFS('Ingreso - Egreso'!$H$3:$H$1048576,'Ingreso - Egreso'!$D$3:$D$1048576,"&gt;="&amp;Marzo!$J$9,'Ingreso - Egreso'!$D$3:$D$1048576,"&lt;="&amp;Marzo!$J$9,'Ingreso - Egreso'!$J$3:$J$1048576,Marzo!A102)</f>
        <v>0</v>
      </c>
      <c r="K102" s="69">
        <f>SUMIFS('Ingreso - Egreso'!$H$3:$H$1048576,'Ingreso - Egreso'!$D$3:$D$1048576,"&gt;="&amp;Marzo!$K$9,'Ingreso - Egreso'!$D$3:$D$1048576,"&lt;="&amp;Marzo!$K$9,'Ingreso - Egreso'!$J$3:$J$1048576,Marzo!A102)</f>
        <v>0</v>
      </c>
      <c r="L102" s="69">
        <f>SUMIFS('Ingreso - Egreso'!$H$3:$H$1048576,'Ingreso - Egreso'!$D$3:$D$1048576,"&gt;="&amp;Marzo!$L$9,'Ingreso - Egreso'!$D$3:$D$1048576,"&lt;="&amp;Marzo!$L$9,'Ingreso - Egreso'!$J$3:$J$1048576,Marzo!A102)</f>
        <v>0</v>
      </c>
      <c r="M102" s="69">
        <f>SUMIFS('Ingreso - Egreso'!$H$3:$H$1048576,'Ingreso - Egreso'!$D$3:$D$1048576,"&gt;="&amp;Marzo!$M$9,'Ingreso - Egreso'!$D$3:$D$1048576,"&lt;="&amp;Marzo!$M$9,'Ingreso - Egreso'!$J$3:$J$1048576,Marzo!A102)</f>
        <v>0</v>
      </c>
      <c r="N102" s="69">
        <f>SUMIFS('Ingreso - Egreso'!$H$3:$H$1048576,'Ingreso - Egreso'!$D$3:$D$1048576,"&gt;="&amp;Marzo!$N$9,'Ingreso - Egreso'!$D$3:$D$1048576,"&lt;="&amp;Marzo!$N$9,'Ingreso - Egreso'!$J$3:$J$1048576,Marzo!A102)</f>
        <v>0</v>
      </c>
      <c r="O102" s="69">
        <f>SUMIFS('Ingreso - Egreso'!$H$3:$H$1048576,'Ingreso - Egreso'!$D$3:$D$1048576,"&gt;="&amp;Marzo!$O$9,'Ingreso - Egreso'!$D$3:$D$1048576,"&lt;="&amp;Marzo!$O$9,'Ingreso - Egreso'!$J$3:$J$1048576,Marzo!A102)</f>
        <v>0</v>
      </c>
      <c r="P102" s="69">
        <f>SUMIFS('Ingreso - Egreso'!$H$3:$H$1048576,'Ingreso - Egreso'!$D$3:$D$1048576,"&gt;="&amp;Marzo!$P$9,'Ingreso - Egreso'!$D$3:$D$1048576,"&lt;="&amp;Marzo!$P$9,'Ingreso - Egreso'!$J$3:$J$1048576,Marzo!A102)</f>
        <v>0</v>
      </c>
      <c r="Q102" s="69">
        <f>SUMIFS('Ingreso - Egreso'!$H$3:$H$1048576,'Ingreso - Egreso'!$D$3:$D$1048576,"&gt;="&amp;Marzo!$Q$9,'Ingreso - Egreso'!$D$3:$D$1048576,"&lt;="&amp;Marzo!$Q$9,'Ingreso - Egreso'!$J$3:$J$1048576,Marzo!A102)</f>
        <v>0</v>
      </c>
      <c r="R102" s="69">
        <f>SUMIFS('Ingreso - Egreso'!$H$3:$H$1048576,'Ingreso - Egreso'!$D$3:$D$1048576,"&gt;="&amp;Marzo!$R$9,'Ingreso - Egreso'!$D$3:$D$1048576,"&lt;="&amp;Marzo!$R$9,'Ingreso - Egreso'!$J$3:$J$1048576,Marzo!A102)</f>
        <v>0</v>
      </c>
      <c r="S102" s="69">
        <f>SUMIFS('Ingreso - Egreso'!$H$3:$H$1048576,'Ingreso - Egreso'!$D$3:$D$1048576,"&gt;="&amp;Marzo!$S$9,'Ingreso - Egreso'!$D$3:$D$1048576,"&lt;="&amp;Marzo!$S$9,'Ingreso - Egreso'!$J$3:$J$1048576,Marzo!A102)</f>
        <v>0</v>
      </c>
      <c r="T102" s="69">
        <f>SUMIFS('Ingreso - Egreso'!$H$3:$H$1048576,'Ingreso - Egreso'!$D$3:$D$1048576,"&gt;="&amp;Marzo!$T$9,'Ingreso - Egreso'!$D$3:$D$1048576,"&lt;="&amp;Marzo!$T$9,'Ingreso - Egreso'!$J$3:$J$1048576,Marzo!A102)</f>
        <v>0</v>
      </c>
      <c r="U102" s="69">
        <f>SUMIFS('Ingreso - Egreso'!$H$3:$H$1048576,'Ingreso - Egreso'!$D$3:$D$1048576,"&gt;="&amp;Marzo!$U$9,'Ingreso - Egreso'!$D$3:$D$1048576,"&lt;="&amp;Marzo!$U$9,'Ingreso - Egreso'!$J$3:$J$1048576,Marzo!A102)</f>
        <v>0</v>
      </c>
      <c r="V102" s="69">
        <f>SUMIFS('Ingreso - Egreso'!$H$3:$H$1048576,'Ingreso - Egreso'!$D$3:$D$1048576,"&gt;="&amp;Marzo!$V$9,'Ingreso - Egreso'!$D$3:$D$1048576,"&lt;="&amp;Marzo!$V$9,'Ingreso - Egreso'!$J$3:$J$1048576,Marzo!A102)</f>
        <v>0</v>
      </c>
      <c r="W102" s="69">
        <f>SUMIFS('Ingreso - Egreso'!$H$3:$H$1048576,'Ingreso - Egreso'!$D$3:$D$1048576,"&gt;="&amp;Marzo!$W$9,'Ingreso - Egreso'!$D$3:$D$1048576,"&lt;="&amp;Marzo!$W$9,'Ingreso - Egreso'!$J$3:$J$1048576,Marzo!A102)</f>
        <v>0</v>
      </c>
      <c r="X102" s="69">
        <f>SUMIFS('Ingreso - Egreso'!$H$3:$H$1048576,'Ingreso - Egreso'!$D$3:$D$1048576,"&gt;="&amp;Marzo!$X$9,'Ingreso - Egreso'!$D$3:$D$1048576,"&lt;="&amp;Marzo!$X$9,'Ingreso - Egreso'!$J$3:$J$1048576,Marzo!A102)</f>
        <v>0</v>
      </c>
      <c r="Y102" s="69">
        <f>SUMIFS('Ingreso - Egreso'!$H$3:$H$1048576,'Ingreso - Egreso'!$D$3:$D$1048576,"&gt;="&amp;Marzo!$Y$9,'Ingreso - Egreso'!$D$3:$D$1048576,"&lt;="&amp;Marzo!$Y$9,'Ingreso - Egreso'!$J$3:$J$1048576,Marzo!A102)</f>
        <v>0</v>
      </c>
      <c r="Z102" s="69">
        <f>SUMIFS('Ingreso - Egreso'!$H$3:$H$1048576,'Ingreso - Egreso'!$D$3:$D$1048576,"&gt;="&amp;Marzo!$Z$9,'Ingreso - Egreso'!$D$3:$D$1048576,"&lt;="&amp;Marzo!$Z$9,'Ingreso - Egreso'!$J$3:$J$1048576,Marzo!A102)</f>
        <v>0</v>
      </c>
      <c r="AA102" s="69">
        <f>SUMIFS('Ingreso - Egreso'!$H$3:$H$1048576,'Ingreso - Egreso'!$D$3:$D$1048576,"&gt;="&amp;Marzo!$AA$9,'Ingreso - Egreso'!$D$3:$D$1048576,"&lt;="&amp;Marzo!$AA$9,'Ingreso - Egreso'!$J$3:$J$1048576,Marzo!A102)</f>
        <v>0</v>
      </c>
      <c r="AB102" s="69">
        <f>SUMIFS('Ingreso - Egreso'!$H$3:$H$1048576,'Ingreso - Egreso'!$D$3:$D$1048576,"&gt;="&amp;Marzo!$AB$9,'Ingreso - Egreso'!$D$3:$D$1048576,"&lt;="&amp;Marzo!$AB$9,'Ingreso - Egreso'!$J$3:$J$1048576,Marzo!A102)</f>
        <v>0</v>
      </c>
      <c r="AC102" s="69">
        <f>SUMIFS('Ingreso - Egreso'!$H$3:$H$1048576,'Ingreso - Egreso'!$D$3:$D$1048576,"&gt;="&amp;Marzo!$AC$9,'Ingreso - Egreso'!$D$3:$D$1048576,"&lt;="&amp;Marzo!$AC$9,'Ingreso - Egreso'!$J$3:$J$1048576,Marzo!A102)</f>
        <v>0</v>
      </c>
      <c r="AD102" s="69">
        <f>SUMIFS('Ingreso - Egreso'!$H$3:$H$1048576,'Ingreso - Egreso'!$D$3:$D$1048576,"&gt;="&amp;Marzo!$Z$9,'Ingreso - Egreso'!$D$3:$D$1048576,"&lt;="&amp;Marzo!$Z$9,'Ingreso - Egreso'!$J$3:$J$1048576,Marzo!E102)</f>
        <v>0</v>
      </c>
      <c r="AE102" s="69">
        <f>SUMIFS('Ingreso - Egreso'!$H$3:$H$1048576,'Ingreso - Egreso'!$D$3:$D$1048576,"&gt;="&amp;Marzo!$AA$9,'Ingreso - Egreso'!$D$3:$D$1048576,"&lt;="&amp;Marzo!$AA$9,'Ingreso - Egreso'!$J$3:$J$1048576,Marzo!E102)</f>
        <v>0</v>
      </c>
      <c r="AF102" s="69">
        <f>SUMIFS('Ingreso - Egreso'!$H$3:$H$1048576,'Ingreso - Egreso'!$D$3:$D$1048576,"&gt;="&amp;Marzo!$AB$9,'Ingreso - Egreso'!$D$3:$D$1048576,"&lt;="&amp;Marzo!$AB$9,'Ingreso - Egreso'!$J$3:$J$1048576,Marzo!E102)</f>
        <v>0</v>
      </c>
      <c r="AG102" s="204">
        <f t="shared" si="39"/>
        <v>0</v>
      </c>
      <c r="AH102" s="61">
        <f t="shared" si="40"/>
        <v>0</v>
      </c>
    </row>
    <row r="103" spans="1:34" s="16" customFormat="1" outlineLevel="1" x14ac:dyDescent="0.25">
      <c r="A103" s="26" t="s">
        <v>29</v>
      </c>
      <c r="B103" s="69">
        <f>SUMIFS('Ingreso - Egreso'!$H$3:$H$1048576,'Ingreso - Egreso'!$D$3:$D$1048576,"&gt;="&amp;Marzo!$B$9,'Ingreso - Egreso'!$D$3:$D$1048576,"&lt;="&amp;Marzo!$B$9,'Ingreso - Egreso'!$J$3:$J$1048576,Marzo!A103)</f>
        <v>0</v>
      </c>
      <c r="C103" s="69">
        <f>SUMIFS('Ingreso - Egreso'!$H$3:$H$1048576,'Ingreso - Egreso'!$D$3:$D$1048576,"&gt;="&amp;Marzo!$C$9,'Ingreso - Egreso'!$D$3:$D$1048576,"&lt;="&amp;Marzo!$C$9,'Ingreso - Egreso'!$J$3:$J$1048576,Marzo!A103)</f>
        <v>0</v>
      </c>
      <c r="D103" s="69">
        <f>SUMIFS('Ingreso - Egreso'!$H$3:$H$1048576,'Ingreso - Egreso'!$D$3:$D$1048576,"&gt;="&amp;Marzo!$D$9,'Ingreso - Egreso'!$D$3:$D$1048576,"&lt;="&amp;Marzo!$D$9,'Ingreso - Egreso'!$J$3:$J$1048576,Marzo!A103)</f>
        <v>0</v>
      </c>
      <c r="E103" s="69">
        <f>SUMIFS('Ingreso - Egreso'!$H$3:$H$1048576,'Ingreso - Egreso'!$D$3:$D$1048576,"&gt;="&amp;Marzo!$E$9,'Ingreso - Egreso'!$D$3:$D$1048576,"&lt;="&amp;Marzo!$E$9,'Ingreso - Egreso'!$J$3:$J$1048576,Marzo!A103)</f>
        <v>0</v>
      </c>
      <c r="F103" s="69">
        <f>SUMIFS('Ingreso - Egreso'!$H$3:$H$1048576,'Ingreso - Egreso'!$D$3:$D$1048576,"&gt;="&amp;Marzo!$F$9,'Ingreso - Egreso'!$D$3:$D$1048576,"&lt;="&amp;Marzo!$F$9,'Ingreso - Egreso'!$J$3:$J$1048576,Marzo!A103)</f>
        <v>0</v>
      </c>
      <c r="G103" s="69">
        <f>SUMIFS('Ingreso - Egreso'!$H$3:$H$1048576,'Ingreso - Egreso'!$D$3:$D$1048576,"&gt;="&amp;Marzo!$G$9,'Ingreso - Egreso'!$D$3:$D$1048576,"&lt;="&amp;Marzo!$G$9,'Ingreso - Egreso'!$J$3:$J$1048576,Marzo!A103)</f>
        <v>0</v>
      </c>
      <c r="H103" s="69">
        <f>SUMIFS('Ingreso - Egreso'!$H$3:$H$1048576,'Ingreso - Egreso'!$D$3:$D$1048576,"&gt;="&amp;Marzo!$H$9,'Ingreso - Egreso'!$D$3:$D$1048576,"&lt;="&amp;Marzo!$H$9,'Ingreso - Egreso'!$J$3:$J$1048576,Marzo!A103)</f>
        <v>0</v>
      </c>
      <c r="I103" s="69">
        <f>SUMIFS('Ingreso - Egreso'!$H$3:$H$1048576,'Ingreso - Egreso'!$D$3:$D$1048576,"&gt;="&amp;Marzo!$I$9,'Ingreso - Egreso'!$D$3:$D$1048576,"&lt;="&amp;Marzo!$I$9,'Ingreso - Egreso'!$J$3:$J$1048576,Marzo!A103)</f>
        <v>0</v>
      </c>
      <c r="J103" s="69">
        <f>SUMIFS('Ingreso - Egreso'!$H$3:$H$1048576,'Ingreso - Egreso'!$D$3:$D$1048576,"&gt;="&amp;Marzo!$J$9,'Ingreso - Egreso'!$D$3:$D$1048576,"&lt;="&amp;Marzo!$J$9,'Ingreso - Egreso'!$J$3:$J$1048576,Marzo!A103)</f>
        <v>0</v>
      </c>
      <c r="K103" s="69">
        <f>SUMIFS('Ingreso - Egreso'!$H$3:$H$1048576,'Ingreso - Egreso'!$D$3:$D$1048576,"&gt;="&amp;Marzo!$K$9,'Ingreso - Egreso'!$D$3:$D$1048576,"&lt;="&amp;Marzo!$K$9,'Ingreso - Egreso'!$J$3:$J$1048576,Marzo!A103)</f>
        <v>0</v>
      </c>
      <c r="L103" s="69">
        <f>SUMIFS('Ingreso - Egreso'!$H$3:$H$1048576,'Ingreso - Egreso'!$D$3:$D$1048576,"&gt;="&amp;Marzo!$L$9,'Ingreso - Egreso'!$D$3:$D$1048576,"&lt;="&amp;Marzo!$L$9,'Ingreso - Egreso'!$J$3:$J$1048576,Marzo!A103)</f>
        <v>0</v>
      </c>
      <c r="M103" s="69">
        <f>SUMIFS('Ingreso - Egreso'!$H$3:$H$1048576,'Ingreso - Egreso'!$D$3:$D$1048576,"&gt;="&amp;Marzo!$M$9,'Ingreso - Egreso'!$D$3:$D$1048576,"&lt;="&amp;Marzo!$M$9,'Ingreso - Egreso'!$J$3:$J$1048576,Marzo!A103)</f>
        <v>0</v>
      </c>
      <c r="N103" s="69">
        <f>SUMIFS('Ingreso - Egreso'!$H$3:$H$1048576,'Ingreso - Egreso'!$D$3:$D$1048576,"&gt;="&amp;Marzo!$N$9,'Ingreso - Egreso'!$D$3:$D$1048576,"&lt;="&amp;Marzo!$N$9,'Ingreso - Egreso'!$J$3:$J$1048576,Marzo!A103)</f>
        <v>0</v>
      </c>
      <c r="O103" s="69">
        <f>SUMIFS('Ingreso - Egreso'!$H$3:$H$1048576,'Ingreso - Egreso'!$D$3:$D$1048576,"&gt;="&amp;Marzo!$O$9,'Ingreso - Egreso'!$D$3:$D$1048576,"&lt;="&amp;Marzo!$O$9,'Ingreso - Egreso'!$J$3:$J$1048576,Marzo!A103)</f>
        <v>0</v>
      </c>
      <c r="P103" s="69">
        <f>SUMIFS('Ingreso - Egreso'!$H$3:$H$1048576,'Ingreso - Egreso'!$D$3:$D$1048576,"&gt;="&amp;Marzo!$P$9,'Ingreso - Egreso'!$D$3:$D$1048576,"&lt;="&amp;Marzo!$P$9,'Ingreso - Egreso'!$J$3:$J$1048576,Marzo!A103)</f>
        <v>0</v>
      </c>
      <c r="Q103" s="69">
        <f>SUMIFS('Ingreso - Egreso'!$H$3:$H$1048576,'Ingreso - Egreso'!$D$3:$D$1048576,"&gt;="&amp;Marzo!$Q$9,'Ingreso - Egreso'!$D$3:$D$1048576,"&lt;="&amp;Marzo!$Q$9,'Ingreso - Egreso'!$J$3:$J$1048576,Marzo!A103)</f>
        <v>0</v>
      </c>
      <c r="R103" s="69">
        <f>SUMIFS('Ingreso - Egreso'!$H$3:$H$1048576,'Ingreso - Egreso'!$D$3:$D$1048576,"&gt;="&amp;Marzo!$R$9,'Ingreso - Egreso'!$D$3:$D$1048576,"&lt;="&amp;Marzo!$R$9,'Ingreso - Egreso'!$J$3:$J$1048576,Marzo!A103)</f>
        <v>0</v>
      </c>
      <c r="S103" s="69">
        <f>SUMIFS('Ingreso - Egreso'!$H$3:$H$1048576,'Ingreso - Egreso'!$D$3:$D$1048576,"&gt;="&amp;Marzo!$S$9,'Ingreso - Egreso'!$D$3:$D$1048576,"&lt;="&amp;Marzo!$S$9,'Ingreso - Egreso'!$J$3:$J$1048576,Marzo!A103)</f>
        <v>0</v>
      </c>
      <c r="T103" s="69">
        <f>SUMIFS('Ingreso - Egreso'!$H$3:$H$1048576,'Ingreso - Egreso'!$D$3:$D$1048576,"&gt;="&amp;Marzo!$T$9,'Ingreso - Egreso'!$D$3:$D$1048576,"&lt;="&amp;Marzo!$T$9,'Ingreso - Egreso'!$J$3:$J$1048576,Marzo!A103)</f>
        <v>0</v>
      </c>
      <c r="U103" s="69">
        <f>SUMIFS('Ingreso - Egreso'!$H$3:$H$1048576,'Ingreso - Egreso'!$D$3:$D$1048576,"&gt;="&amp;Marzo!$U$9,'Ingreso - Egreso'!$D$3:$D$1048576,"&lt;="&amp;Marzo!$U$9,'Ingreso - Egreso'!$J$3:$J$1048576,Marzo!A103)</f>
        <v>0</v>
      </c>
      <c r="V103" s="69">
        <f>SUMIFS('Ingreso - Egreso'!$H$3:$H$1048576,'Ingreso - Egreso'!$D$3:$D$1048576,"&gt;="&amp;Marzo!$V$9,'Ingreso - Egreso'!$D$3:$D$1048576,"&lt;="&amp;Marzo!$V$9,'Ingreso - Egreso'!$J$3:$J$1048576,Marzo!A103)</f>
        <v>0</v>
      </c>
      <c r="W103" s="69">
        <f>SUMIFS('Ingreso - Egreso'!$H$3:$H$1048576,'Ingreso - Egreso'!$D$3:$D$1048576,"&gt;="&amp;Marzo!$W$9,'Ingreso - Egreso'!$D$3:$D$1048576,"&lt;="&amp;Marzo!$W$9,'Ingreso - Egreso'!$J$3:$J$1048576,Marzo!A103)</f>
        <v>0</v>
      </c>
      <c r="X103" s="69">
        <f>SUMIFS('Ingreso - Egreso'!$H$3:$H$1048576,'Ingreso - Egreso'!$D$3:$D$1048576,"&gt;="&amp;Marzo!$X$9,'Ingreso - Egreso'!$D$3:$D$1048576,"&lt;="&amp;Marzo!$X$9,'Ingreso - Egreso'!$J$3:$J$1048576,Marzo!A103)</f>
        <v>0</v>
      </c>
      <c r="Y103" s="69">
        <f>SUMIFS('Ingreso - Egreso'!$H$3:$H$1048576,'Ingreso - Egreso'!$D$3:$D$1048576,"&gt;="&amp;Marzo!$Y$9,'Ingreso - Egreso'!$D$3:$D$1048576,"&lt;="&amp;Marzo!$Y$9,'Ingreso - Egreso'!$J$3:$J$1048576,Marzo!A103)</f>
        <v>0</v>
      </c>
      <c r="Z103" s="69">
        <f>SUMIFS('Ingreso - Egreso'!$H$3:$H$1048576,'Ingreso - Egreso'!$D$3:$D$1048576,"&gt;="&amp;Marzo!$Z$9,'Ingreso - Egreso'!$D$3:$D$1048576,"&lt;="&amp;Marzo!$Z$9,'Ingreso - Egreso'!$J$3:$J$1048576,Marzo!A103)</f>
        <v>0</v>
      </c>
      <c r="AA103" s="69">
        <f>SUMIFS('Ingreso - Egreso'!$H$3:$H$1048576,'Ingreso - Egreso'!$D$3:$D$1048576,"&gt;="&amp;Marzo!$AA$9,'Ingreso - Egreso'!$D$3:$D$1048576,"&lt;="&amp;Marzo!$AA$9,'Ingreso - Egreso'!$J$3:$J$1048576,Marzo!A103)</f>
        <v>0</v>
      </c>
      <c r="AB103" s="69">
        <f>SUMIFS('Ingreso - Egreso'!$H$3:$H$1048576,'Ingreso - Egreso'!$D$3:$D$1048576,"&gt;="&amp;Marzo!$AB$9,'Ingreso - Egreso'!$D$3:$D$1048576,"&lt;="&amp;Marzo!$AB$9,'Ingreso - Egreso'!$J$3:$J$1048576,Marzo!A103)</f>
        <v>0</v>
      </c>
      <c r="AC103" s="69">
        <f>SUMIFS('Ingreso - Egreso'!$H$3:$H$1048576,'Ingreso - Egreso'!$D$3:$D$1048576,"&gt;="&amp;Marzo!$AC$9,'Ingreso - Egreso'!$D$3:$D$1048576,"&lt;="&amp;Marzo!$AC$9,'Ingreso - Egreso'!$J$3:$J$1048576,Marzo!A103)</f>
        <v>0</v>
      </c>
      <c r="AD103" s="69">
        <f>SUMIFS('Ingreso - Egreso'!$H$3:$H$1048576,'Ingreso - Egreso'!$D$3:$D$1048576,"&gt;="&amp;Marzo!$Z$9,'Ingreso - Egreso'!$D$3:$D$1048576,"&lt;="&amp;Marzo!$Z$9,'Ingreso - Egreso'!$J$3:$J$1048576,Marzo!E103)</f>
        <v>0</v>
      </c>
      <c r="AE103" s="69">
        <f>SUMIFS('Ingreso - Egreso'!$H$3:$H$1048576,'Ingreso - Egreso'!$D$3:$D$1048576,"&gt;="&amp;Marzo!$AA$9,'Ingreso - Egreso'!$D$3:$D$1048576,"&lt;="&amp;Marzo!$AA$9,'Ingreso - Egreso'!$J$3:$J$1048576,Marzo!E103)</f>
        <v>0</v>
      </c>
      <c r="AF103" s="69">
        <f>SUMIFS('Ingreso - Egreso'!$H$3:$H$1048576,'Ingreso - Egreso'!$D$3:$D$1048576,"&gt;="&amp;Marzo!$AB$9,'Ingreso - Egreso'!$D$3:$D$1048576,"&lt;="&amp;Marzo!$AB$9,'Ingreso - Egreso'!$J$3:$J$1048576,Marzo!E103)</f>
        <v>0</v>
      </c>
      <c r="AG103" s="68">
        <f t="shared" si="39"/>
        <v>0</v>
      </c>
      <c r="AH103" s="61">
        <f t="shared" si="40"/>
        <v>0</v>
      </c>
    </row>
    <row r="104" spans="1:34" s="16" customFormat="1" outlineLevel="1" x14ac:dyDescent="0.25">
      <c r="A104" s="26" t="s">
        <v>30</v>
      </c>
      <c r="B104" s="69">
        <f>SUMIFS('Ingreso - Egreso'!$H$3:$H$1048576,'Ingreso - Egreso'!$D$3:$D$1048576,"&gt;="&amp;Marzo!$B$9,'Ingreso - Egreso'!$D$3:$D$1048576,"&lt;="&amp;Marzo!$B$9,'Ingreso - Egreso'!$J$3:$J$1048576,Marzo!A104)</f>
        <v>0</v>
      </c>
      <c r="C104" s="69">
        <f>SUMIFS('Ingreso - Egreso'!$H$3:$H$1048576,'Ingreso - Egreso'!$D$3:$D$1048576,"&gt;="&amp;Marzo!$C$9,'Ingreso - Egreso'!$D$3:$D$1048576,"&lt;="&amp;Marzo!$C$9,'Ingreso - Egreso'!$J$3:$J$1048576,Marzo!A104)</f>
        <v>0</v>
      </c>
      <c r="D104" s="69">
        <f>SUMIFS('Ingreso - Egreso'!$H$3:$H$1048576,'Ingreso - Egreso'!$D$3:$D$1048576,"&gt;="&amp;Marzo!$D$9,'Ingreso - Egreso'!$D$3:$D$1048576,"&lt;="&amp;Marzo!$D$9,'Ingreso - Egreso'!$J$3:$J$1048576,Marzo!A104)</f>
        <v>0</v>
      </c>
      <c r="E104" s="69">
        <f>SUMIFS('Ingreso - Egreso'!$H$3:$H$1048576,'Ingreso - Egreso'!$D$3:$D$1048576,"&gt;="&amp;Marzo!$E$9,'Ingreso - Egreso'!$D$3:$D$1048576,"&lt;="&amp;Marzo!$E$9,'Ingreso - Egreso'!$J$3:$J$1048576,Marzo!A104)</f>
        <v>0</v>
      </c>
      <c r="F104" s="69">
        <f>SUMIFS('Ingreso - Egreso'!$H$3:$H$1048576,'Ingreso - Egreso'!$D$3:$D$1048576,"&gt;="&amp;Marzo!$F$9,'Ingreso - Egreso'!$D$3:$D$1048576,"&lt;="&amp;Marzo!$F$9,'Ingreso - Egreso'!$J$3:$J$1048576,Marzo!A104)</f>
        <v>0</v>
      </c>
      <c r="G104" s="69">
        <f>SUMIFS('Ingreso - Egreso'!$H$3:$H$1048576,'Ingreso - Egreso'!$D$3:$D$1048576,"&gt;="&amp;Marzo!$G$9,'Ingreso - Egreso'!$D$3:$D$1048576,"&lt;="&amp;Marzo!$G$9,'Ingreso - Egreso'!$J$3:$J$1048576,Marzo!A104)</f>
        <v>0</v>
      </c>
      <c r="H104" s="69">
        <f>SUMIFS('Ingreso - Egreso'!$H$3:$H$1048576,'Ingreso - Egreso'!$D$3:$D$1048576,"&gt;="&amp;Marzo!$H$9,'Ingreso - Egreso'!$D$3:$D$1048576,"&lt;="&amp;Marzo!$H$9,'Ingreso - Egreso'!$J$3:$J$1048576,Marzo!A104)</f>
        <v>2658.1400000000003</v>
      </c>
      <c r="I104" s="69">
        <f>SUMIFS('Ingreso - Egreso'!$H$3:$H$1048576,'Ingreso - Egreso'!$D$3:$D$1048576,"&gt;="&amp;Marzo!$I$9,'Ingreso - Egreso'!$D$3:$D$1048576,"&lt;="&amp;Marzo!$I$9,'Ingreso - Egreso'!$J$3:$J$1048576,Marzo!A104)</f>
        <v>0</v>
      </c>
      <c r="J104" s="69">
        <f>SUMIFS('Ingreso - Egreso'!$H$3:$H$1048576,'Ingreso - Egreso'!$D$3:$D$1048576,"&gt;="&amp;Marzo!$J$9,'Ingreso - Egreso'!$D$3:$D$1048576,"&lt;="&amp;Marzo!$J$9,'Ingreso - Egreso'!$J$3:$J$1048576,Marzo!A104)</f>
        <v>0</v>
      </c>
      <c r="K104" s="69">
        <f>SUMIFS('Ingreso - Egreso'!$H$3:$H$1048576,'Ingreso - Egreso'!$D$3:$D$1048576,"&gt;="&amp;Marzo!$K$9,'Ingreso - Egreso'!$D$3:$D$1048576,"&lt;="&amp;Marzo!$K$9,'Ingreso - Egreso'!$J$3:$J$1048576,Marzo!A104)</f>
        <v>0</v>
      </c>
      <c r="L104" s="69">
        <f>SUMIFS('Ingreso - Egreso'!$H$3:$H$1048576,'Ingreso - Egreso'!$D$3:$D$1048576,"&gt;="&amp;Marzo!$L$9,'Ingreso - Egreso'!$D$3:$D$1048576,"&lt;="&amp;Marzo!$L$9,'Ingreso - Egreso'!$J$3:$J$1048576,Marzo!A104)</f>
        <v>0</v>
      </c>
      <c r="M104" s="69">
        <f>SUMIFS('Ingreso - Egreso'!$H$3:$H$1048576,'Ingreso - Egreso'!$D$3:$D$1048576,"&gt;="&amp;Marzo!$M$9,'Ingreso - Egreso'!$D$3:$D$1048576,"&lt;="&amp;Marzo!$M$9,'Ingreso - Egreso'!$J$3:$J$1048576,Marzo!A104)</f>
        <v>0</v>
      </c>
      <c r="N104" s="69">
        <f>SUMIFS('Ingreso - Egreso'!$H$3:$H$1048576,'Ingreso - Egreso'!$D$3:$D$1048576,"&gt;="&amp;Marzo!$N$9,'Ingreso - Egreso'!$D$3:$D$1048576,"&lt;="&amp;Marzo!$N$9,'Ingreso - Egreso'!$J$3:$J$1048576,Marzo!A104)</f>
        <v>0</v>
      </c>
      <c r="O104" s="69">
        <f>SUMIFS('Ingreso - Egreso'!$H$3:$H$1048576,'Ingreso - Egreso'!$D$3:$D$1048576,"&gt;="&amp;Marzo!$O$9,'Ingreso - Egreso'!$D$3:$D$1048576,"&lt;="&amp;Marzo!$O$9,'Ingreso - Egreso'!$J$3:$J$1048576,Marzo!A104)</f>
        <v>0</v>
      </c>
      <c r="P104" s="69">
        <f>SUMIFS('Ingreso - Egreso'!$H$3:$H$1048576,'Ingreso - Egreso'!$D$3:$D$1048576,"&gt;="&amp;Marzo!$P$9,'Ingreso - Egreso'!$D$3:$D$1048576,"&lt;="&amp;Marzo!$P$9,'Ingreso - Egreso'!$J$3:$J$1048576,Marzo!A104)</f>
        <v>0</v>
      </c>
      <c r="Q104" s="69">
        <f>SUMIFS('Ingreso - Egreso'!$H$3:$H$1048576,'Ingreso - Egreso'!$D$3:$D$1048576,"&gt;="&amp;Marzo!$Q$9,'Ingreso - Egreso'!$D$3:$D$1048576,"&lt;="&amp;Marzo!$Q$9,'Ingreso - Egreso'!$J$3:$J$1048576,Marzo!A104)</f>
        <v>0</v>
      </c>
      <c r="R104" s="69">
        <f>SUMIFS('Ingreso - Egreso'!$H$3:$H$1048576,'Ingreso - Egreso'!$D$3:$D$1048576,"&gt;="&amp;Marzo!$R$9,'Ingreso - Egreso'!$D$3:$D$1048576,"&lt;="&amp;Marzo!$R$9,'Ingreso - Egreso'!$J$3:$J$1048576,Marzo!A104)</f>
        <v>0</v>
      </c>
      <c r="S104" s="69">
        <f>SUMIFS('Ingreso - Egreso'!$H$3:$H$1048576,'Ingreso - Egreso'!$D$3:$D$1048576,"&gt;="&amp;Marzo!$S$9,'Ingreso - Egreso'!$D$3:$D$1048576,"&lt;="&amp;Marzo!$S$9,'Ingreso - Egreso'!$J$3:$J$1048576,Marzo!A104)</f>
        <v>0</v>
      </c>
      <c r="T104" s="69">
        <f>SUMIFS('Ingreso - Egreso'!$H$3:$H$1048576,'Ingreso - Egreso'!$D$3:$D$1048576,"&gt;="&amp;Marzo!$T$9,'Ingreso - Egreso'!$D$3:$D$1048576,"&lt;="&amp;Marzo!$T$9,'Ingreso - Egreso'!$J$3:$J$1048576,Marzo!A104)</f>
        <v>0</v>
      </c>
      <c r="U104" s="69">
        <f>SUMIFS('Ingreso - Egreso'!$H$3:$H$1048576,'Ingreso - Egreso'!$D$3:$D$1048576,"&gt;="&amp;Marzo!$U$9,'Ingreso - Egreso'!$D$3:$D$1048576,"&lt;="&amp;Marzo!$U$9,'Ingreso - Egreso'!$J$3:$J$1048576,Marzo!A104)</f>
        <v>0</v>
      </c>
      <c r="V104" s="69">
        <f>SUMIFS('Ingreso - Egreso'!$H$3:$H$1048576,'Ingreso - Egreso'!$D$3:$D$1048576,"&gt;="&amp;Marzo!$V$9,'Ingreso - Egreso'!$D$3:$D$1048576,"&lt;="&amp;Marzo!$V$9,'Ingreso - Egreso'!$J$3:$J$1048576,Marzo!A104)</f>
        <v>0</v>
      </c>
      <c r="W104" s="69">
        <f>SUMIFS('Ingreso - Egreso'!$H$3:$H$1048576,'Ingreso - Egreso'!$D$3:$D$1048576,"&gt;="&amp;Marzo!$W$9,'Ingreso - Egreso'!$D$3:$D$1048576,"&lt;="&amp;Marzo!$W$9,'Ingreso - Egreso'!$J$3:$J$1048576,Marzo!A104)</f>
        <v>0</v>
      </c>
      <c r="X104" s="69">
        <f>SUMIFS('Ingreso - Egreso'!$H$3:$H$1048576,'Ingreso - Egreso'!$D$3:$D$1048576,"&gt;="&amp;Marzo!$X$9,'Ingreso - Egreso'!$D$3:$D$1048576,"&lt;="&amp;Marzo!$X$9,'Ingreso - Egreso'!$J$3:$J$1048576,Marzo!A104)</f>
        <v>0</v>
      </c>
      <c r="Y104" s="69">
        <f>SUMIFS('Ingreso - Egreso'!$H$3:$H$1048576,'Ingreso - Egreso'!$D$3:$D$1048576,"&gt;="&amp;Marzo!$Y$9,'Ingreso - Egreso'!$D$3:$D$1048576,"&lt;="&amp;Marzo!$Y$9,'Ingreso - Egreso'!$J$3:$J$1048576,Marzo!A104)</f>
        <v>0</v>
      </c>
      <c r="Z104" s="69">
        <f>SUMIFS('Ingreso - Egreso'!$H$3:$H$1048576,'Ingreso - Egreso'!$D$3:$D$1048576,"&gt;="&amp;Marzo!$Z$9,'Ingreso - Egreso'!$D$3:$D$1048576,"&lt;="&amp;Marzo!$Z$9,'Ingreso - Egreso'!$J$3:$J$1048576,Marzo!A104)</f>
        <v>0</v>
      </c>
      <c r="AA104" s="69">
        <f>SUMIFS('Ingreso - Egreso'!$H$3:$H$1048576,'Ingreso - Egreso'!$D$3:$D$1048576,"&gt;="&amp;Marzo!$AA$9,'Ingreso - Egreso'!$D$3:$D$1048576,"&lt;="&amp;Marzo!$AA$9,'Ingreso - Egreso'!$J$3:$J$1048576,Marzo!A104)</f>
        <v>0</v>
      </c>
      <c r="AB104" s="69">
        <f>SUMIFS('Ingreso - Egreso'!$H$3:$H$1048576,'Ingreso - Egreso'!$D$3:$D$1048576,"&gt;="&amp;Marzo!$AB$9,'Ingreso - Egreso'!$D$3:$D$1048576,"&lt;="&amp;Marzo!$AB$9,'Ingreso - Egreso'!$J$3:$J$1048576,Marzo!A104)</f>
        <v>0</v>
      </c>
      <c r="AC104" s="69">
        <f>SUMIFS('Ingreso - Egreso'!$H$3:$H$1048576,'Ingreso - Egreso'!$D$3:$D$1048576,"&gt;="&amp;Marzo!$AC$9,'Ingreso - Egreso'!$D$3:$D$1048576,"&lt;="&amp;Marzo!$AC$9,'Ingreso - Egreso'!$J$3:$J$1048576,Marzo!A104)</f>
        <v>0</v>
      </c>
      <c r="AD104" s="69">
        <f>SUMIFS('Ingreso - Egreso'!$H$3:$H$1048576,'Ingreso - Egreso'!$D$3:$D$1048576,"&gt;="&amp;Marzo!$Z$9,'Ingreso - Egreso'!$D$3:$D$1048576,"&lt;="&amp;Marzo!$Z$9,'Ingreso - Egreso'!$J$3:$J$1048576,Marzo!E104)</f>
        <v>0</v>
      </c>
      <c r="AE104" s="69">
        <f>SUMIFS('Ingreso - Egreso'!$H$3:$H$1048576,'Ingreso - Egreso'!$D$3:$D$1048576,"&gt;="&amp;Marzo!$AA$9,'Ingreso - Egreso'!$D$3:$D$1048576,"&lt;="&amp;Marzo!$AA$9,'Ingreso - Egreso'!$J$3:$J$1048576,Marzo!E104)</f>
        <v>0</v>
      </c>
      <c r="AF104" s="69">
        <f>SUMIFS('Ingreso - Egreso'!$H$3:$H$1048576,'Ingreso - Egreso'!$D$3:$D$1048576,"&gt;="&amp;Marzo!$AB$9,'Ingreso - Egreso'!$D$3:$D$1048576,"&lt;="&amp;Marzo!$AB$9,'Ingreso - Egreso'!$J$3:$J$1048576,Marzo!E104)</f>
        <v>0</v>
      </c>
      <c r="AG104" s="204">
        <f t="shared" si="39"/>
        <v>2658.1400000000003</v>
      </c>
      <c r="AH104" s="61">
        <f t="shared" si="40"/>
        <v>6.1991626347217815E-3</v>
      </c>
    </row>
    <row r="105" spans="1:34" s="16" customFormat="1" outlineLevel="1" x14ac:dyDescent="0.25">
      <c r="A105" s="26" t="s">
        <v>31</v>
      </c>
      <c r="B105" s="69">
        <f>SUMIFS('Ingreso - Egreso'!$H$3:$H$1048576,'Ingreso - Egreso'!$D$3:$D$1048576,"&gt;="&amp;Marzo!$B$9,'Ingreso - Egreso'!$D$3:$D$1048576,"&lt;="&amp;Marzo!$B$9,'Ingreso - Egreso'!$J$3:$J$1048576,Marzo!A105)</f>
        <v>0</v>
      </c>
      <c r="C105" s="69">
        <f>SUMIFS('Ingreso - Egreso'!$H$3:$H$1048576,'Ingreso - Egreso'!$D$3:$D$1048576,"&gt;="&amp;Marzo!$C$9,'Ingreso - Egreso'!$D$3:$D$1048576,"&lt;="&amp;Marzo!$C$9,'Ingreso - Egreso'!$J$3:$J$1048576,Marzo!A105)</f>
        <v>0</v>
      </c>
      <c r="D105" s="69">
        <f>SUMIFS('Ingreso - Egreso'!$H$3:$H$1048576,'Ingreso - Egreso'!$D$3:$D$1048576,"&gt;="&amp;Marzo!$D$9,'Ingreso - Egreso'!$D$3:$D$1048576,"&lt;="&amp;Marzo!$D$9,'Ingreso - Egreso'!$J$3:$J$1048576,Marzo!A105)</f>
        <v>0</v>
      </c>
      <c r="E105" s="69">
        <f>SUMIFS('Ingreso - Egreso'!$H$3:$H$1048576,'Ingreso - Egreso'!$D$3:$D$1048576,"&gt;="&amp;Marzo!$E$9,'Ingreso - Egreso'!$D$3:$D$1048576,"&lt;="&amp;Marzo!$E$9,'Ingreso - Egreso'!$J$3:$J$1048576,Marzo!A105)</f>
        <v>0</v>
      </c>
      <c r="F105" s="69">
        <f>SUMIFS('Ingreso - Egreso'!$H$3:$H$1048576,'Ingreso - Egreso'!$D$3:$D$1048576,"&gt;="&amp;Marzo!$F$9,'Ingreso - Egreso'!$D$3:$D$1048576,"&lt;="&amp;Marzo!$F$9,'Ingreso - Egreso'!$J$3:$J$1048576,Marzo!A105)</f>
        <v>0</v>
      </c>
      <c r="G105" s="69">
        <f>SUMIFS('Ingreso - Egreso'!$H$3:$H$1048576,'Ingreso - Egreso'!$D$3:$D$1048576,"&gt;="&amp;Marzo!$G$9,'Ingreso - Egreso'!$D$3:$D$1048576,"&lt;="&amp;Marzo!$G$9,'Ingreso - Egreso'!$J$3:$J$1048576,Marzo!A105)</f>
        <v>0</v>
      </c>
      <c r="H105" s="69">
        <f>SUMIFS('Ingreso - Egreso'!$H$3:$H$1048576,'Ingreso - Egreso'!$D$3:$D$1048576,"&gt;="&amp;Marzo!$H$9,'Ingreso - Egreso'!$D$3:$D$1048576,"&lt;="&amp;Marzo!$H$9,'Ingreso - Egreso'!$J$3:$J$1048576,Marzo!A105)</f>
        <v>0</v>
      </c>
      <c r="I105" s="69">
        <f>SUMIFS('Ingreso - Egreso'!$H$3:$H$1048576,'Ingreso - Egreso'!$D$3:$D$1048576,"&gt;="&amp;Marzo!$I$9,'Ingreso - Egreso'!$D$3:$D$1048576,"&lt;="&amp;Marzo!$I$9,'Ingreso - Egreso'!$J$3:$J$1048576,Marzo!A105)</f>
        <v>0</v>
      </c>
      <c r="J105" s="69">
        <f>SUMIFS('Ingreso - Egreso'!$H$3:$H$1048576,'Ingreso - Egreso'!$D$3:$D$1048576,"&gt;="&amp;Marzo!$J$9,'Ingreso - Egreso'!$D$3:$D$1048576,"&lt;="&amp;Marzo!$J$9,'Ingreso - Egreso'!$J$3:$J$1048576,Marzo!A105)</f>
        <v>0</v>
      </c>
      <c r="K105" s="69">
        <f>SUMIFS('Ingreso - Egreso'!$H$3:$H$1048576,'Ingreso - Egreso'!$D$3:$D$1048576,"&gt;="&amp;Marzo!$K$9,'Ingreso - Egreso'!$D$3:$D$1048576,"&lt;="&amp;Marzo!$K$9,'Ingreso - Egreso'!$J$3:$J$1048576,Marzo!A105)</f>
        <v>0</v>
      </c>
      <c r="L105" s="69">
        <f>SUMIFS('Ingreso - Egreso'!$H$3:$H$1048576,'Ingreso - Egreso'!$D$3:$D$1048576,"&gt;="&amp;Marzo!$L$9,'Ingreso - Egreso'!$D$3:$D$1048576,"&lt;="&amp;Marzo!$L$9,'Ingreso - Egreso'!$J$3:$J$1048576,Marzo!A105)</f>
        <v>0</v>
      </c>
      <c r="M105" s="69">
        <f>SUMIFS('Ingreso - Egreso'!$H$3:$H$1048576,'Ingreso - Egreso'!$D$3:$D$1048576,"&gt;="&amp;Marzo!$M$9,'Ingreso - Egreso'!$D$3:$D$1048576,"&lt;="&amp;Marzo!$M$9,'Ingreso - Egreso'!$J$3:$J$1048576,Marzo!A105)</f>
        <v>0</v>
      </c>
      <c r="N105" s="69">
        <f>SUMIFS('Ingreso - Egreso'!$H$3:$H$1048576,'Ingreso - Egreso'!$D$3:$D$1048576,"&gt;="&amp;Marzo!$N$9,'Ingreso - Egreso'!$D$3:$D$1048576,"&lt;="&amp;Marzo!$N$9,'Ingreso - Egreso'!$J$3:$J$1048576,Marzo!A105)</f>
        <v>0</v>
      </c>
      <c r="O105" s="69">
        <f>SUMIFS('Ingreso - Egreso'!$H$3:$H$1048576,'Ingreso - Egreso'!$D$3:$D$1048576,"&gt;="&amp;Marzo!$O$9,'Ingreso - Egreso'!$D$3:$D$1048576,"&lt;="&amp;Marzo!$O$9,'Ingreso - Egreso'!$J$3:$J$1048576,Marzo!A105)</f>
        <v>0</v>
      </c>
      <c r="P105" s="69">
        <f>SUMIFS('Ingreso - Egreso'!$H$3:$H$1048576,'Ingreso - Egreso'!$D$3:$D$1048576,"&gt;="&amp;Marzo!$P$9,'Ingreso - Egreso'!$D$3:$D$1048576,"&lt;="&amp;Marzo!$P$9,'Ingreso - Egreso'!$J$3:$J$1048576,Marzo!A105)</f>
        <v>0</v>
      </c>
      <c r="Q105" s="69">
        <f>SUMIFS('Ingreso - Egreso'!$H$3:$H$1048576,'Ingreso - Egreso'!$D$3:$D$1048576,"&gt;="&amp;Marzo!$Q$9,'Ingreso - Egreso'!$D$3:$D$1048576,"&lt;="&amp;Marzo!$Q$9,'Ingreso - Egreso'!$J$3:$J$1048576,Marzo!A105)</f>
        <v>0</v>
      </c>
      <c r="R105" s="69">
        <f>SUMIFS('Ingreso - Egreso'!$H$3:$H$1048576,'Ingreso - Egreso'!$D$3:$D$1048576,"&gt;="&amp;Marzo!$R$9,'Ingreso - Egreso'!$D$3:$D$1048576,"&lt;="&amp;Marzo!$R$9,'Ingreso - Egreso'!$J$3:$J$1048576,Marzo!A105)</f>
        <v>0</v>
      </c>
      <c r="S105" s="69">
        <f>SUMIFS('Ingreso - Egreso'!$H$3:$H$1048576,'Ingreso - Egreso'!$D$3:$D$1048576,"&gt;="&amp;Marzo!$S$9,'Ingreso - Egreso'!$D$3:$D$1048576,"&lt;="&amp;Marzo!$S$9,'Ingreso - Egreso'!$J$3:$J$1048576,Marzo!A105)</f>
        <v>0</v>
      </c>
      <c r="T105" s="69">
        <f>SUMIFS('Ingreso - Egreso'!$H$3:$H$1048576,'Ingreso - Egreso'!$D$3:$D$1048576,"&gt;="&amp;Marzo!$T$9,'Ingreso - Egreso'!$D$3:$D$1048576,"&lt;="&amp;Marzo!$T$9,'Ingreso - Egreso'!$J$3:$J$1048576,Marzo!A105)</f>
        <v>0</v>
      </c>
      <c r="U105" s="69">
        <f>SUMIFS('Ingreso - Egreso'!$H$3:$H$1048576,'Ingreso - Egreso'!$D$3:$D$1048576,"&gt;="&amp;Marzo!$U$9,'Ingreso - Egreso'!$D$3:$D$1048576,"&lt;="&amp;Marzo!$U$9,'Ingreso - Egreso'!$J$3:$J$1048576,Marzo!A105)</f>
        <v>0</v>
      </c>
      <c r="V105" s="69">
        <f>SUMIFS('Ingreso - Egreso'!$H$3:$H$1048576,'Ingreso - Egreso'!$D$3:$D$1048576,"&gt;="&amp;Marzo!$V$9,'Ingreso - Egreso'!$D$3:$D$1048576,"&lt;="&amp;Marzo!$V$9,'Ingreso - Egreso'!$J$3:$J$1048576,Marzo!A105)</f>
        <v>0</v>
      </c>
      <c r="W105" s="69">
        <f>SUMIFS('Ingreso - Egreso'!$H$3:$H$1048576,'Ingreso - Egreso'!$D$3:$D$1048576,"&gt;="&amp;Marzo!$W$9,'Ingreso - Egreso'!$D$3:$D$1048576,"&lt;="&amp;Marzo!$W$9,'Ingreso - Egreso'!$J$3:$J$1048576,Marzo!A105)</f>
        <v>0</v>
      </c>
      <c r="X105" s="69">
        <f>SUMIFS('Ingreso - Egreso'!$H$3:$H$1048576,'Ingreso - Egreso'!$D$3:$D$1048576,"&gt;="&amp;Marzo!$X$9,'Ingreso - Egreso'!$D$3:$D$1048576,"&lt;="&amp;Marzo!$X$9,'Ingreso - Egreso'!$J$3:$J$1048576,Marzo!A105)</f>
        <v>0</v>
      </c>
      <c r="Y105" s="69">
        <f>SUMIFS('Ingreso - Egreso'!$H$3:$H$1048576,'Ingreso - Egreso'!$D$3:$D$1048576,"&gt;="&amp;Marzo!$Y$9,'Ingreso - Egreso'!$D$3:$D$1048576,"&lt;="&amp;Marzo!$Y$9,'Ingreso - Egreso'!$J$3:$J$1048576,Marzo!A105)</f>
        <v>0</v>
      </c>
      <c r="Z105" s="69">
        <f>SUMIFS('Ingreso - Egreso'!$H$3:$H$1048576,'Ingreso - Egreso'!$D$3:$D$1048576,"&gt;="&amp;Marzo!$Z$9,'Ingreso - Egreso'!$D$3:$D$1048576,"&lt;="&amp;Marzo!$Z$9,'Ingreso - Egreso'!$J$3:$J$1048576,Marzo!A105)</f>
        <v>0</v>
      </c>
      <c r="AA105" s="69">
        <f>SUMIFS('Ingreso - Egreso'!$H$3:$H$1048576,'Ingreso - Egreso'!$D$3:$D$1048576,"&gt;="&amp;Marzo!$AA$9,'Ingreso - Egreso'!$D$3:$D$1048576,"&lt;="&amp;Marzo!$AA$9,'Ingreso - Egreso'!$J$3:$J$1048576,Marzo!A105)</f>
        <v>0</v>
      </c>
      <c r="AB105" s="69">
        <f>SUMIFS('Ingreso - Egreso'!$H$3:$H$1048576,'Ingreso - Egreso'!$D$3:$D$1048576,"&gt;="&amp;Marzo!$AB$9,'Ingreso - Egreso'!$D$3:$D$1048576,"&lt;="&amp;Marzo!$AB$9,'Ingreso - Egreso'!$J$3:$J$1048576,Marzo!A105)</f>
        <v>0</v>
      </c>
      <c r="AC105" s="69">
        <f>SUMIFS('Ingreso - Egreso'!$H$3:$H$1048576,'Ingreso - Egreso'!$D$3:$D$1048576,"&gt;="&amp;Marzo!$AC$9,'Ingreso - Egreso'!$D$3:$D$1048576,"&lt;="&amp;Marzo!$AC$9,'Ingreso - Egreso'!$J$3:$J$1048576,Marzo!A105)</f>
        <v>0</v>
      </c>
      <c r="AD105" s="69">
        <f>SUMIFS('Ingreso - Egreso'!$H$3:$H$1048576,'Ingreso - Egreso'!$D$3:$D$1048576,"&gt;="&amp;Marzo!$Z$9,'Ingreso - Egreso'!$D$3:$D$1048576,"&lt;="&amp;Marzo!$Z$9,'Ingreso - Egreso'!$J$3:$J$1048576,Marzo!E105)</f>
        <v>0</v>
      </c>
      <c r="AE105" s="69">
        <f>SUMIFS('Ingreso - Egreso'!$H$3:$H$1048576,'Ingreso - Egreso'!$D$3:$D$1048576,"&gt;="&amp;Marzo!$AA$9,'Ingreso - Egreso'!$D$3:$D$1048576,"&lt;="&amp;Marzo!$AA$9,'Ingreso - Egreso'!$J$3:$J$1048576,Marzo!E105)</f>
        <v>0</v>
      </c>
      <c r="AF105" s="69">
        <f>SUMIFS('Ingreso - Egreso'!$H$3:$H$1048576,'Ingreso - Egreso'!$D$3:$D$1048576,"&gt;="&amp;Marzo!$AB$9,'Ingreso - Egreso'!$D$3:$D$1048576,"&lt;="&amp;Marzo!$AB$9,'Ingreso - Egreso'!$J$3:$J$1048576,Marzo!E105)</f>
        <v>0</v>
      </c>
      <c r="AG105" s="204">
        <f t="shared" si="39"/>
        <v>0</v>
      </c>
      <c r="AH105" s="61">
        <f t="shared" si="40"/>
        <v>0</v>
      </c>
    </row>
    <row r="106" spans="1:34" s="16" customFormat="1" outlineLevel="1" x14ac:dyDescent="0.25">
      <c r="A106" s="26" t="s">
        <v>1169</v>
      </c>
      <c r="B106" s="69">
        <f>SUMIFS('Ingreso - Egreso'!$H$3:$H$1048576,'Ingreso - Egreso'!$D$3:$D$1048576,"&gt;="&amp;Marzo!$B$9,'Ingreso - Egreso'!$D$3:$D$1048576,"&lt;="&amp;Marzo!$B$9,'Ingreso - Egreso'!$J$3:$J$1048576,Marzo!A106)</f>
        <v>0</v>
      </c>
      <c r="C106" s="69">
        <f>SUMIFS('Ingreso - Egreso'!$H$3:$H$1048576,'Ingreso - Egreso'!$D$3:$D$1048576,"&gt;="&amp;Marzo!$C$9,'Ingreso - Egreso'!$D$3:$D$1048576,"&lt;="&amp;Marzo!$C$9,'Ingreso - Egreso'!$J$3:$J$1048576,Marzo!A106)</f>
        <v>0</v>
      </c>
      <c r="D106" s="69">
        <f>SUMIFS('Ingreso - Egreso'!$H$3:$H$1048576,'Ingreso - Egreso'!$D$3:$D$1048576,"&gt;="&amp;Marzo!$D$9,'Ingreso - Egreso'!$D$3:$D$1048576,"&lt;="&amp;Marzo!$D$9,'Ingreso - Egreso'!$J$3:$J$1048576,Marzo!A106)</f>
        <v>1729</v>
      </c>
      <c r="E106" s="69">
        <f>SUMIFS('Ingreso - Egreso'!$H$3:$H$1048576,'Ingreso - Egreso'!$D$3:$D$1048576,"&gt;="&amp;Marzo!$E$9,'Ingreso - Egreso'!$D$3:$D$1048576,"&lt;="&amp;Marzo!$E$9,'Ingreso - Egreso'!$J$3:$J$1048576,Marzo!A106)</f>
        <v>0</v>
      </c>
      <c r="F106" s="69">
        <f>SUMIFS('Ingreso - Egreso'!$H$3:$H$1048576,'Ingreso - Egreso'!$D$3:$D$1048576,"&gt;="&amp;Marzo!$F$9,'Ingreso - Egreso'!$D$3:$D$1048576,"&lt;="&amp;Marzo!$F$9,'Ingreso - Egreso'!$J$3:$J$1048576,Marzo!A106)</f>
        <v>0</v>
      </c>
      <c r="G106" s="69">
        <f>SUMIFS('Ingreso - Egreso'!$H$3:$H$1048576,'Ingreso - Egreso'!$D$3:$D$1048576,"&gt;="&amp;Marzo!$G$9,'Ingreso - Egreso'!$D$3:$D$1048576,"&lt;="&amp;Marzo!$G$9,'Ingreso - Egreso'!$J$3:$J$1048576,Marzo!A106)</f>
        <v>0</v>
      </c>
      <c r="H106" s="69">
        <f>SUMIFS('Ingreso - Egreso'!$H$3:$H$1048576,'Ingreso - Egreso'!$D$3:$D$1048576,"&gt;="&amp;Marzo!$H$9,'Ingreso - Egreso'!$D$3:$D$1048576,"&lt;="&amp;Marzo!$H$9,'Ingreso - Egreso'!$J$3:$J$1048576,Marzo!A106)</f>
        <v>0</v>
      </c>
      <c r="I106" s="69">
        <f>SUMIFS('Ingreso - Egreso'!$H$3:$H$1048576,'Ingreso - Egreso'!$D$3:$D$1048576,"&gt;="&amp;Marzo!$I$9,'Ingreso - Egreso'!$D$3:$D$1048576,"&lt;="&amp;Marzo!$I$9,'Ingreso - Egreso'!$J$3:$J$1048576,Marzo!A106)</f>
        <v>0</v>
      </c>
      <c r="J106" s="69">
        <f>SUMIFS('Ingreso - Egreso'!$H$3:$H$1048576,'Ingreso - Egreso'!$D$3:$D$1048576,"&gt;="&amp;Marzo!$J$9,'Ingreso - Egreso'!$D$3:$D$1048576,"&lt;="&amp;Marzo!$J$9,'Ingreso - Egreso'!$J$3:$J$1048576,Marzo!A106)</f>
        <v>0</v>
      </c>
      <c r="K106" s="69">
        <f>SUMIFS('Ingreso - Egreso'!$H$3:$H$1048576,'Ingreso - Egreso'!$D$3:$D$1048576,"&gt;="&amp;Marzo!$K$9,'Ingreso - Egreso'!$D$3:$D$1048576,"&lt;="&amp;Marzo!$K$9,'Ingreso - Egreso'!$J$3:$J$1048576,Marzo!A106)</f>
        <v>0</v>
      </c>
      <c r="L106" s="69">
        <f>SUMIFS('Ingreso - Egreso'!$H$3:$H$1048576,'Ingreso - Egreso'!$D$3:$D$1048576,"&gt;="&amp;Marzo!$L$9,'Ingreso - Egreso'!$D$3:$D$1048576,"&lt;="&amp;Marzo!$L$9,'Ingreso - Egreso'!$J$3:$J$1048576,Marzo!A106)</f>
        <v>0</v>
      </c>
      <c r="M106" s="69">
        <f>SUMIFS('Ingreso - Egreso'!$H$3:$H$1048576,'Ingreso - Egreso'!$D$3:$D$1048576,"&gt;="&amp;Marzo!$M$9,'Ingreso - Egreso'!$D$3:$D$1048576,"&lt;="&amp;Marzo!$M$9,'Ingreso - Egreso'!$J$3:$J$1048576,Marzo!A106)</f>
        <v>0</v>
      </c>
      <c r="N106" s="69">
        <f>SUMIFS('Ingreso - Egreso'!$H$3:$H$1048576,'Ingreso - Egreso'!$D$3:$D$1048576,"&gt;="&amp;Marzo!$N$9,'Ingreso - Egreso'!$D$3:$D$1048576,"&lt;="&amp;Marzo!$N$9,'Ingreso - Egreso'!$J$3:$J$1048576,Marzo!A106)</f>
        <v>0</v>
      </c>
      <c r="O106" s="69">
        <f>SUMIFS('Ingreso - Egreso'!$H$3:$H$1048576,'Ingreso - Egreso'!$D$3:$D$1048576,"&gt;="&amp;Marzo!$O$9,'Ingreso - Egreso'!$D$3:$D$1048576,"&lt;="&amp;Marzo!$O$9,'Ingreso - Egreso'!$J$3:$J$1048576,Marzo!A106)</f>
        <v>0</v>
      </c>
      <c r="P106" s="69">
        <f>SUMIFS('Ingreso - Egreso'!$H$3:$H$1048576,'Ingreso - Egreso'!$D$3:$D$1048576,"&gt;="&amp;Marzo!$P$9,'Ingreso - Egreso'!$D$3:$D$1048576,"&lt;="&amp;Marzo!$P$9,'Ingreso - Egreso'!$J$3:$J$1048576,Marzo!A106)</f>
        <v>0</v>
      </c>
      <c r="Q106" s="69">
        <f>SUMIFS('Ingreso - Egreso'!$H$3:$H$1048576,'Ingreso - Egreso'!$D$3:$D$1048576,"&gt;="&amp;Marzo!$Q$9,'Ingreso - Egreso'!$D$3:$D$1048576,"&lt;="&amp;Marzo!$Q$9,'Ingreso - Egreso'!$J$3:$J$1048576,Marzo!A106)</f>
        <v>0</v>
      </c>
      <c r="R106" s="69">
        <f>SUMIFS('Ingreso - Egreso'!$H$3:$H$1048576,'Ingreso - Egreso'!$D$3:$D$1048576,"&gt;="&amp;Marzo!$R$9,'Ingreso - Egreso'!$D$3:$D$1048576,"&lt;="&amp;Marzo!$R$9,'Ingreso - Egreso'!$J$3:$J$1048576,Marzo!A106)</f>
        <v>0</v>
      </c>
      <c r="S106" s="69">
        <f>SUMIFS('Ingreso - Egreso'!$H$3:$H$1048576,'Ingreso - Egreso'!$D$3:$D$1048576,"&gt;="&amp;Marzo!$S$9,'Ingreso - Egreso'!$D$3:$D$1048576,"&lt;="&amp;Marzo!$S$9,'Ingreso - Egreso'!$J$3:$J$1048576,Marzo!A106)</f>
        <v>0</v>
      </c>
      <c r="T106" s="69">
        <f>SUMIFS('Ingreso - Egreso'!$H$3:$H$1048576,'Ingreso - Egreso'!$D$3:$D$1048576,"&gt;="&amp;Marzo!$T$9,'Ingreso - Egreso'!$D$3:$D$1048576,"&lt;="&amp;Marzo!$T$9,'Ingreso - Egreso'!$J$3:$J$1048576,Marzo!A106)</f>
        <v>0</v>
      </c>
      <c r="U106" s="69">
        <f>SUMIFS('Ingreso - Egreso'!$H$3:$H$1048576,'Ingreso - Egreso'!$D$3:$D$1048576,"&gt;="&amp;Marzo!$U$9,'Ingreso - Egreso'!$D$3:$D$1048576,"&lt;="&amp;Marzo!$U$9,'Ingreso - Egreso'!$J$3:$J$1048576,Marzo!A106)</f>
        <v>0</v>
      </c>
      <c r="V106" s="69">
        <f>SUMIFS('Ingreso - Egreso'!$H$3:$H$1048576,'Ingreso - Egreso'!$D$3:$D$1048576,"&gt;="&amp;Marzo!$V$9,'Ingreso - Egreso'!$D$3:$D$1048576,"&lt;="&amp;Marzo!$V$9,'Ingreso - Egreso'!$J$3:$J$1048576,Marzo!A106)</f>
        <v>0</v>
      </c>
      <c r="W106" s="69">
        <f>SUMIFS('Ingreso - Egreso'!$H$3:$H$1048576,'Ingreso - Egreso'!$D$3:$D$1048576,"&gt;="&amp;Marzo!$W$9,'Ingreso - Egreso'!$D$3:$D$1048576,"&lt;="&amp;Marzo!$W$9,'Ingreso - Egreso'!$J$3:$J$1048576,Marzo!A106)</f>
        <v>0</v>
      </c>
      <c r="X106" s="69">
        <f>SUMIFS('Ingreso - Egreso'!$H$3:$H$1048576,'Ingreso - Egreso'!$D$3:$D$1048576,"&gt;="&amp;Marzo!$X$9,'Ingreso - Egreso'!$D$3:$D$1048576,"&lt;="&amp;Marzo!$X$9,'Ingreso - Egreso'!$J$3:$J$1048576,Marzo!A106)</f>
        <v>0</v>
      </c>
      <c r="Y106" s="69">
        <f>SUMIFS('Ingreso - Egreso'!$H$3:$H$1048576,'Ingreso - Egreso'!$D$3:$D$1048576,"&gt;="&amp;Marzo!$Y$9,'Ingreso - Egreso'!$D$3:$D$1048576,"&lt;="&amp;Marzo!$Y$9,'Ingreso - Egreso'!$J$3:$J$1048576,Marzo!A106)</f>
        <v>0</v>
      </c>
      <c r="Z106" s="69">
        <f>SUMIFS('Ingreso - Egreso'!$H$3:$H$1048576,'Ingreso - Egreso'!$D$3:$D$1048576,"&gt;="&amp;Marzo!$Z$9,'Ingreso - Egreso'!$D$3:$D$1048576,"&lt;="&amp;Marzo!$Z$9,'Ingreso - Egreso'!$J$3:$J$1048576,Marzo!A106)</f>
        <v>0</v>
      </c>
      <c r="AA106" s="69">
        <f>SUMIFS('Ingreso - Egreso'!$H$3:$H$1048576,'Ingreso - Egreso'!$D$3:$D$1048576,"&gt;="&amp;Marzo!$AA$9,'Ingreso - Egreso'!$D$3:$D$1048576,"&lt;="&amp;Marzo!$AA$9,'Ingreso - Egreso'!$J$3:$J$1048576,Marzo!A106)</f>
        <v>0</v>
      </c>
      <c r="AB106" s="69">
        <f>SUMIFS('Ingreso - Egreso'!$H$3:$H$1048576,'Ingreso - Egreso'!$D$3:$D$1048576,"&gt;="&amp;Marzo!$AB$9,'Ingreso - Egreso'!$D$3:$D$1048576,"&lt;="&amp;Marzo!$AB$9,'Ingreso - Egreso'!$J$3:$J$1048576,Marzo!A106)</f>
        <v>0</v>
      </c>
      <c r="AC106" s="69">
        <f>SUMIFS('Ingreso - Egreso'!$H$3:$H$1048576,'Ingreso - Egreso'!$D$3:$D$1048576,"&gt;="&amp;Marzo!$AC$9,'Ingreso - Egreso'!$D$3:$D$1048576,"&lt;="&amp;Marzo!$AC$9,'Ingreso - Egreso'!$J$3:$J$1048576,Marzo!A106)</f>
        <v>0</v>
      </c>
      <c r="AD106" s="69">
        <f>SUMIFS('Ingreso - Egreso'!$H$3:$H$1048576,'Ingreso - Egreso'!$D$3:$D$1048576,"&gt;="&amp;Marzo!$Z$9,'Ingreso - Egreso'!$D$3:$D$1048576,"&lt;="&amp;Marzo!$Z$9,'Ingreso - Egreso'!$J$3:$J$1048576,Marzo!E106)</f>
        <v>0</v>
      </c>
      <c r="AE106" s="69">
        <f>SUMIFS('Ingreso - Egreso'!$H$3:$H$1048576,'Ingreso - Egreso'!$D$3:$D$1048576,"&gt;="&amp;Marzo!$AA$9,'Ingreso - Egreso'!$D$3:$D$1048576,"&lt;="&amp;Marzo!$AA$9,'Ingreso - Egreso'!$J$3:$J$1048576,Marzo!E106)</f>
        <v>0</v>
      </c>
      <c r="AF106" s="69">
        <f>SUMIFS('Ingreso - Egreso'!$H$3:$H$1048576,'Ingreso - Egreso'!$D$3:$D$1048576,"&gt;="&amp;Marzo!$AB$9,'Ingreso - Egreso'!$D$3:$D$1048576,"&lt;="&amp;Marzo!$AB$9,'Ingreso - Egreso'!$J$3:$J$1048576,Marzo!E106)</f>
        <v>0</v>
      </c>
      <c r="AG106" s="68">
        <f t="shared" si="39"/>
        <v>1729</v>
      </c>
      <c r="AH106" s="61">
        <f t="shared" si="40"/>
        <v>4.0322752734746692E-3</v>
      </c>
    </row>
    <row r="107" spans="1:34" s="16" customFormat="1" ht="17.25" customHeight="1" outlineLevel="1" x14ac:dyDescent="0.25">
      <c r="A107" s="26" t="s">
        <v>33</v>
      </c>
      <c r="B107" s="69">
        <f>SUMIFS('Ingreso - Egreso'!$H$3:$H$1048576,'Ingreso - Egreso'!$D$3:$D$1048576,"&gt;="&amp;Marzo!$B$9,'Ingreso - Egreso'!$D$3:$D$1048576,"&lt;="&amp;Marzo!$B$9,'Ingreso - Egreso'!$J$3:$J$1048576,Marzo!A107)</f>
        <v>0</v>
      </c>
      <c r="C107" s="69">
        <f>SUMIFS('Ingreso - Egreso'!$H$3:$H$1048576,'Ingreso - Egreso'!$D$3:$D$1048576,"&gt;="&amp;Marzo!$C$9,'Ingreso - Egreso'!$D$3:$D$1048576,"&lt;="&amp;Marzo!$C$9,'Ingreso - Egreso'!$J$3:$J$1048576,Marzo!A107)</f>
        <v>0</v>
      </c>
      <c r="D107" s="69">
        <f>SUMIFS('Ingreso - Egreso'!$H$3:$H$1048576,'Ingreso - Egreso'!$D$3:$D$1048576,"&gt;="&amp;Marzo!$D$9,'Ingreso - Egreso'!$D$3:$D$1048576,"&lt;="&amp;Marzo!$D$9,'Ingreso - Egreso'!$J$3:$J$1048576,Marzo!A107)</f>
        <v>0</v>
      </c>
      <c r="E107" s="69">
        <f>SUMIFS('Ingreso - Egreso'!$H$3:$H$1048576,'Ingreso - Egreso'!$D$3:$D$1048576,"&gt;="&amp;Marzo!$E$9,'Ingreso - Egreso'!$D$3:$D$1048576,"&lt;="&amp;Marzo!$E$9,'Ingreso - Egreso'!$J$3:$J$1048576,Marzo!A107)</f>
        <v>0</v>
      </c>
      <c r="F107" s="69">
        <f>SUMIFS('Ingreso - Egreso'!$H$3:$H$1048576,'Ingreso - Egreso'!$D$3:$D$1048576,"&gt;="&amp;Marzo!$F$9,'Ingreso - Egreso'!$D$3:$D$1048576,"&lt;="&amp;Marzo!$F$9,'Ingreso - Egreso'!$J$3:$J$1048576,Marzo!A107)</f>
        <v>0</v>
      </c>
      <c r="G107" s="69">
        <f>SUMIFS('Ingreso - Egreso'!$H$3:$H$1048576,'Ingreso - Egreso'!$D$3:$D$1048576,"&gt;="&amp;Marzo!$G$9,'Ingreso - Egreso'!$D$3:$D$1048576,"&lt;="&amp;Marzo!$G$9,'Ingreso - Egreso'!$J$3:$J$1048576,Marzo!A107)</f>
        <v>0</v>
      </c>
      <c r="H107" s="69">
        <f>SUMIFS('Ingreso - Egreso'!$H$3:$H$1048576,'Ingreso - Egreso'!$D$3:$D$1048576,"&gt;="&amp;Marzo!$H$9,'Ingreso - Egreso'!$D$3:$D$1048576,"&lt;="&amp;Marzo!$H$9,'Ingreso - Egreso'!$J$3:$J$1048576,Marzo!A107)</f>
        <v>0</v>
      </c>
      <c r="I107" s="69">
        <f>SUMIFS('Ingreso - Egreso'!$H$3:$H$1048576,'Ingreso - Egreso'!$D$3:$D$1048576,"&gt;="&amp;Marzo!$I$9,'Ingreso - Egreso'!$D$3:$D$1048576,"&lt;="&amp;Marzo!$I$9,'Ingreso - Egreso'!$J$3:$J$1048576,Marzo!A107)</f>
        <v>0</v>
      </c>
      <c r="J107" s="69">
        <f>SUMIFS('Ingreso - Egreso'!$H$3:$H$1048576,'Ingreso - Egreso'!$D$3:$D$1048576,"&gt;="&amp;Marzo!$J$9,'Ingreso - Egreso'!$D$3:$D$1048576,"&lt;="&amp;Marzo!$J$9,'Ingreso - Egreso'!$J$3:$J$1048576,Marzo!A107)</f>
        <v>0</v>
      </c>
      <c r="K107" s="69">
        <f>SUMIFS('Ingreso - Egreso'!$H$3:$H$1048576,'Ingreso - Egreso'!$D$3:$D$1048576,"&gt;="&amp;Marzo!$K$9,'Ingreso - Egreso'!$D$3:$D$1048576,"&lt;="&amp;Marzo!$K$9,'Ingreso - Egreso'!$J$3:$J$1048576,Marzo!A107)</f>
        <v>0</v>
      </c>
      <c r="L107" s="69">
        <f>SUMIFS('Ingreso - Egreso'!$H$3:$H$1048576,'Ingreso - Egreso'!$D$3:$D$1048576,"&gt;="&amp;Marzo!$L$9,'Ingreso - Egreso'!$D$3:$D$1048576,"&lt;="&amp;Marzo!$L$9,'Ingreso - Egreso'!$J$3:$J$1048576,Marzo!A107)</f>
        <v>0</v>
      </c>
      <c r="M107" s="69">
        <f>SUMIFS('Ingreso - Egreso'!$H$3:$H$1048576,'Ingreso - Egreso'!$D$3:$D$1048576,"&gt;="&amp;Marzo!$M$9,'Ingreso - Egreso'!$D$3:$D$1048576,"&lt;="&amp;Marzo!$M$9,'Ingreso - Egreso'!$J$3:$J$1048576,Marzo!A107)</f>
        <v>0</v>
      </c>
      <c r="N107" s="69">
        <f>SUMIFS('Ingreso - Egreso'!$H$3:$H$1048576,'Ingreso - Egreso'!$D$3:$D$1048576,"&gt;="&amp;Marzo!$N$9,'Ingreso - Egreso'!$D$3:$D$1048576,"&lt;="&amp;Marzo!$N$9,'Ingreso - Egreso'!$J$3:$J$1048576,Marzo!A107)</f>
        <v>0</v>
      </c>
      <c r="O107" s="69">
        <f>SUMIFS('Ingreso - Egreso'!$H$3:$H$1048576,'Ingreso - Egreso'!$D$3:$D$1048576,"&gt;="&amp;Marzo!$O$9,'Ingreso - Egreso'!$D$3:$D$1048576,"&lt;="&amp;Marzo!$O$9,'Ingreso - Egreso'!$J$3:$J$1048576,Marzo!A107)</f>
        <v>0</v>
      </c>
      <c r="P107" s="69">
        <f>SUMIFS('Ingreso - Egreso'!$H$3:$H$1048576,'Ingreso - Egreso'!$D$3:$D$1048576,"&gt;="&amp;Marzo!$P$9,'Ingreso - Egreso'!$D$3:$D$1048576,"&lt;="&amp;Marzo!$P$9,'Ingreso - Egreso'!$J$3:$J$1048576,Marzo!A107)</f>
        <v>0</v>
      </c>
      <c r="Q107" s="69">
        <f>SUMIFS('Ingreso - Egreso'!$H$3:$H$1048576,'Ingreso - Egreso'!$D$3:$D$1048576,"&gt;="&amp;Marzo!$Q$9,'Ingreso - Egreso'!$D$3:$D$1048576,"&lt;="&amp;Marzo!$Q$9,'Ingreso - Egreso'!$J$3:$J$1048576,Marzo!A107)</f>
        <v>0</v>
      </c>
      <c r="R107" s="69">
        <f>SUMIFS('Ingreso - Egreso'!$H$3:$H$1048576,'Ingreso - Egreso'!$D$3:$D$1048576,"&gt;="&amp;Marzo!$R$9,'Ingreso - Egreso'!$D$3:$D$1048576,"&lt;="&amp;Marzo!$R$9,'Ingreso - Egreso'!$J$3:$J$1048576,Marzo!A107)</f>
        <v>0</v>
      </c>
      <c r="S107" s="69">
        <f>SUMIFS('Ingreso - Egreso'!$H$3:$H$1048576,'Ingreso - Egreso'!$D$3:$D$1048576,"&gt;="&amp;Marzo!$S$9,'Ingreso - Egreso'!$D$3:$D$1048576,"&lt;="&amp;Marzo!$S$9,'Ingreso - Egreso'!$J$3:$J$1048576,Marzo!A107)</f>
        <v>0</v>
      </c>
      <c r="T107" s="69">
        <f>SUMIFS('Ingreso - Egreso'!$H$3:$H$1048576,'Ingreso - Egreso'!$D$3:$D$1048576,"&gt;="&amp;Marzo!$T$9,'Ingreso - Egreso'!$D$3:$D$1048576,"&lt;="&amp;Marzo!$T$9,'Ingreso - Egreso'!$J$3:$J$1048576,Marzo!A107)</f>
        <v>0</v>
      </c>
      <c r="U107" s="69">
        <f>SUMIFS('Ingreso - Egreso'!$H$3:$H$1048576,'Ingreso - Egreso'!$D$3:$D$1048576,"&gt;="&amp;Marzo!$U$9,'Ingreso - Egreso'!$D$3:$D$1048576,"&lt;="&amp;Marzo!$U$9,'Ingreso - Egreso'!$J$3:$J$1048576,Marzo!A107)</f>
        <v>0</v>
      </c>
      <c r="V107" s="69">
        <f>SUMIFS('Ingreso - Egreso'!$H$3:$H$1048576,'Ingreso - Egreso'!$D$3:$D$1048576,"&gt;="&amp;Marzo!$V$9,'Ingreso - Egreso'!$D$3:$D$1048576,"&lt;="&amp;Marzo!$V$9,'Ingreso - Egreso'!$J$3:$J$1048576,Marzo!A107)</f>
        <v>0</v>
      </c>
      <c r="W107" s="69">
        <f>SUMIFS('Ingreso - Egreso'!$H$3:$H$1048576,'Ingreso - Egreso'!$D$3:$D$1048576,"&gt;="&amp;Marzo!$W$9,'Ingreso - Egreso'!$D$3:$D$1048576,"&lt;="&amp;Marzo!$W$9,'Ingreso - Egreso'!$J$3:$J$1048576,Marzo!A107)</f>
        <v>0</v>
      </c>
      <c r="X107" s="69">
        <f>SUMIFS('Ingreso - Egreso'!$H$3:$H$1048576,'Ingreso - Egreso'!$D$3:$D$1048576,"&gt;="&amp;Marzo!$X$9,'Ingreso - Egreso'!$D$3:$D$1048576,"&lt;="&amp;Marzo!$X$9,'Ingreso - Egreso'!$J$3:$J$1048576,Marzo!A107)</f>
        <v>0</v>
      </c>
      <c r="Y107" s="69">
        <f>SUMIFS('Ingreso - Egreso'!$H$3:$H$1048576,'Ingreso - Egreso'!$D$3:$D$1048576,"&gt;="&amp;Marzo!$Y$9,'Ingreso - Egreso'!$D$3:$D$1048576,"&lt;="&amp;Marzo!$Y$9,'Ingreso - Egreso'!$J$3:$J$1048576,Marzo!A107)</f>
        <v>0</v>
      </c>
      <c r="Z107" s="69">
        <f>SUMIFS('Ingreso - Egreso'!$H$3:$H$1048576,'Ingreso - Egreso'!$D$3:$D$1048576,"&gt;="&amp;Marzo!$Z$9,'Ingreso - Egreso'!$D$3:$D$1048576,"&lt;="&amp;Marzo!$Z$9,'Ingreso - Egreso'!$J$3:$J$1048576,Marzo!A107)</f>
        <v>0</v>
      </c>
      <c r="AA107" s="69">
        <f>SUMIFS('Ingreso - Egreso'!$H$3:$H$1048576,'Ingreso - Egreso'!$D$3:$D$1048576,"&gt;="&amp;Marzo!$AA$9,'Ingreso - Egreso'!$D$3:$D$1048576,"&lt;="&amp;Marzo!$AA$9,'Ingreso - Egreso'!$J$3:$J$1048576,Marzo!A107)</f>
        <v>0</v>
      </c>
      <c r="AB107" s="69">
        <f>SUMIFS('Ingreso - Egreso'!$H$3:$H$1048576,'Ingreso - Egreso'!$D$3:$D$1048576,"&gt;="&amp;Marzo!$AB$9,'Ingreso - Egreso'!$D$3:$D$1048576,"&lt;="&amp;Marzo!$AB$9,'Ingreso - Egreso'!$J$3:$J$1048576,Marzo!A107)</f>
        <v>0</v>
      </c>
      <c r="AC107" s="69">
        <f>SUMIFS('Ingreso - Egreso'!$H$3:$H$1048576,'Ingreso - Egreso'!$D$3:$D$1048576,"&gt;="&amp;Marzo!$AC$9,'Ingreso - Egreso'!$D$3:$D$1048576,"&lt;="&amp;Marzo!$AC$9,'Ingreso - Egreso'!$J$3:$J$1048576,Marzo!A107)</f>
        <v>0</v>
      </c>
      <c r="AD107" s="69">
        <f>SUMIFS('Ingreso - Egreso'!$H$3:$H$1048576,'Ingreso - Egreso'!$D$3:$D$1048576,"&gt;="&amp;Marzo!$Z$9,'Ingreso - Egreso'!$D$3:$D$1048576,"&lt;="&amp;Marzo!$Z$9,'Ingreso - Egreso'!$J$3:$J$1048576,Marzo!E107)</f>
        <v>0</v>
      </c>
      <c r="AE107" s="69">
        <f>SUMIFS('Ingreso - Egreso'!$H$3:$H$1048576,'Ingreso - Egreso'!$D$3:$D$1048576,"&gt;="&amp;Marzo!$AA$9,'Ingreso - Egreso'!$D$3:$D$1048576,"&lt;="&amp;Marzo!$AA$9,'Ingreso - Egreso'!$J$3:$J$1048576,Marzo!E107)</f>
        <v>0</v>
      </c>
      <c r="AF107" s="69">
        <f>SUMIFS('Ingreso - Egreso'!$H$3:$H$1048576,'Ingreso - Egreso'!$D$3:$D$1048576,"&gt;="&amp;Marzo!$AB$9,'Ingreso - Egreso'!$D$3:$D$1048576,"&lt;="&amp;Marzo!$AB$9,'Ingreso - Egreso'!$J$3:$J$1048576,Marzo!E107)</f>
        <v>0</v>
      </c>
      <c r="AG107" s="204">
        <f t="shared" si="39"/>
        <v>0</v>
      </c>
      <c r="AH107" s="61">
        <f t="shared" si="40"/>
        <v>0</v>
      </c>
    </row>
    <row r="108" spans="1:34" s="16" customFormat="1" outlineLevel="1" x14ac:dyDescent="0.25">
      <c r="A108" s="26" t="s">
        <v>34</v>
      </c>
      <c r="B108" s="69">
        <f>SUMIFS('Ingreso - Egreso'!$H$3:$H$1048576,'Ingreso - Egreso'!$D$3:$D$1048576,"&gt;="&amp;Marzo!$B$9,'Ingreso - Egreso'!$D$3:$D$1048576,"&lt;="&amp;Marzo!$B$9,'Ingreso - Egreso'!$J$3:$J$1048576,Marzo!A108)</f>
        <v>0</v>
      </c>
      <c r="C108" s="69">
        <f>SUMIFS('Ingreso - Egreso'!$H$3:$H$1048576,'Ingreso - Egreso'!$D$3:$D$1048576,"&gt;="&amp;Marzo!$C$9,'Ingreso - Egreso'!$D$3:$D$1048576,"&lt;="&amp;Marzo!$C$9,'Ingreso - Egreso'!$J$3:$J$1048576,Marzo!A108)</f>
        <v>0</v>
      </c>
      <c r="D108" s="69">
        <f>SUMIFS('Ingreso - Egreso'!$H$3:$H$1048576,'Ingreso - Egreso'!$D$3:$D$1048576,"&gt;="&amp;Marzo!$D$9,'Ingreso - Egreso'!$D$3:$D$1048576,"&lt;="&amp;Marzo!$D$9,'Ingreso - Egreso'!$J$3:$J$1048576,Marzo!A108)</f>
        <v>0</v>
      </c>
      <c r="E108" s="69">
        <f>SUMIFS('Ingreso - Egreso'!$H$3:$H$1048576,'Ingreso - Egreso'!$D$3:$D$1048576,"&gt;="&amp;Marzo!$E$9,'Ingreso - Egreso'!$D$3:$D$1048576,"&lt;="&amp;Marzo!$E$9,'Ingreso - Egreso'!$J$3:$J$1048576,Marzo!A108)</f>
        <v>0</v>
      </c>
      <c r="F108" s="69">
        <f>SUMIFS('Ingreso - Egreso'!$H$3:$H$1048576,'Ingreso - Egreso'!$D$3:$D$1048576,"&gt;="&amp;Marzo!$F$9,'Ingreso - Egreso'!$D$3:$D$1048576,"&lt;="&amp;Marzo!$F$9,'Ingreso - Egreso'!$J$3:$J$1048576,Marzo!A108)</f>
        <v>0</v>
      </c>
      <c r="G108" s="69">
        <f>SUMIFS('Ingreso - Egreso'!$H$3:$H$1048576,'Ingreso - Egreso'!$D$3:$D$1048576,"&gt;="&amp;Marzo!$G$9,'Ingreso - Egreso'!$D$3:$D$1048576,"&lt;="&amp;Marzo!$G$9,'Ingreso - Egreso'!$J$3:$J$1048576,Marzo!A108)</f>
        <v>0</v>
      </c>
      <c r="H108" s="69">
        <f>SUMIFS('Ingreso - Egreso'!$H$3:$H$1048576,'Ingreso - Egreso'!$D$3:$D$1048576,"&gt;="&amp;Marzo!$H$9,'Ingreso - Egreso'!$D$3:$D$1048576,"&lt;="&amp;Marzo!$H$9,'Ingreso - Egreso'!$J$3:$J$1048576,Marzo!A108)</f>
        <v>0</v>
      </c>
      <c r="I108" s="69">
        <f>SUMIFS('Ingreso - Egreso'!$H$3:$H$1048576,'Ingreso - Egreso'!$D$3:$D$1048576,"&gt;="&amp;Marzo!$I$9,'Ingreso - Egreso'!$D$3:$D$1048576,"&lt;="&amp;Marzo!$I$9,'Ingreso - Egreso'!$J$3:$J$1048576,Marzo!A108)</f>
        <v>0</v>
      </c>
      <c r="J108" s="69">
        <f>SUMIFS('Ingreso - Egreso'!$H$3:$H$1048576,'Ingreso - Egreso'!$D$3:$D$1048576,"&gt;="&amp;Marzo!$J$9,'Ingreso - Egreso'!$D$3:$D$1048576,"&lt;="&amp;Marzo!$J$9,'Ingreso - Egreso'!$J$3:$J$1048576,Marzo!A108)</f>
        <v>0</v>
      </c>
      <c r="K108" s="69">
        <f>SUMIFS('Ingreso - Egreso'!$H$3:$H$1048576,'Ingreso - Egreso'!$D$3:$D$1048576,"&gt;="&amp;Marzo!$K$9,'Ingreso - Egreso'!$D$3:$D$1048576,"&lt;="&amp;Marzo!$K$9,'Ingreso - Egreso'!$J$3:$J$1048576,Marzo!A108)</f>
        <v>0</v>
      </c>
      <c r="L108" s="69">
        <f>SUMIFS('Ingreso - Egreso'!$H$3:$H$1048576,'Ingreso - Egreso'!$D$3:$D$1048576,"&gt;="&amp;Marzo!$L$9,'Ingreso - Egreso'!$D$3:$D$1048576,"&lt;="&amp;Marzo!$L$9,'Ingreso - Egreso'!$J$3:$J$1048576,Marzo!A108)</f>
        <v>0</v>
      </c>
      <c r="M108" s="69">
        <f>SUMIFS('Ingreso - Egreso'!$H$3:$H$1048576,'Ingreso - Egreso'!$D$3:$D$1048576,"&gt;="&amp;Marzo!$M$9,'Ingreso - Egreso'!$D$3:$D$1048576,"&lt;="&amp;Marzo!$M$9,'Ingreso - Egreso'!$J$3:$J$1048576,Marzo!A108)</f>
        <v>0</v>
      </c>
      <c r="N108" s="69">
        <f>SUMIFS('Ingreso - Egreso'!$H$3:$H$1048576,'Ingreso - Egreso'!$D$3:$D$1048576,"&gt;="&amp;Marzo!$N$9,'Ingreso - Egreso'!$D$3:$D$1048576,"&lt;="&amp;Marzo!$N$9,'Ingreso - Egreso'!$J$3:$J$1048576,Marzo!A108)</f>
        <v>0</v>
      </c>
      <c r="O108" s="69">
        <f>SUMIFS('Ingreso - Egreso'!$H$3:$H$1048576,'Ingreso - Egreso'!$D$3:$D$1048576,"&gt;="&amp;Marzo!$O$9,'Ingreso - Egreso'!$D$3:$D$1048576,"&lt;="&amp;Marzo!$O$9,'Ingreso - Egreso'!$J$3:$J$1048576,Marzo!A108)</f>
        <v>0</v>
      </c>
      <c r="P108" s="69">
        <f>SUMIFS('Ingreso - Egreso'!$H$3:$H$1048576,'Ingreso - Egreso'!$D$3:$D$1048576,"&gt;="&amp;Marzo!$P$9,'Ingreso - Egreso'!$D$3:$D$1048576,"&lt;="&amp;Marzo!$P$9,'Ingreso - Egreso'!$J$3:$J$1048576,Marzo!A108)</f>
        <v>0</v>
      </c>
      <c r="Q108" s="69">
        <f>SUMIFS('Ingreso - Egreso'!$H$3:$H$1048576,'Ingreso - Egreso'!$D$3:$D$1048576,"&gt;="&amp;Marzo!$Q$9,'Ingreso - Egreso'!$D$3:$D$1048576,"&lt;="&amp;Marzo!$Q$9,'Ingreso - Egreso'!$J$3:$J$1048576,Marzo!A108)</f>
        <v>0</v>
      </c>
      <c r="R108" s="69">
        <f>SUMIFS('Ingreso - Egreso'!$H$3:$H$1048576,'Ingreso - Egreso'!$D$3:$D$1048576,"&gt;="&amp;Marzo!$R$9,'Ingreso - Egreso'!$D$3:$D$1048576,"&lt;="&amp;Marzo!$R$9,'Ingreso - Egreso'!$J$3:$J$1048576,Marzo!A108)</f>
        <v>0</v>
      </c>
      <c r="S108" s="69">
        <f>SUMIFS('Ingreso - Egreso'!$H$3:$H$1048576,'Ingreso - Egreso'!$D$3:$D$1048576,"&gt;="&amp;Marzo!$S$9,'Ingreso - Egreso'!$D$3:$D$1048576,"&lt;="&amp;Marzo!$S$9,'Ingreso - Egreso'!$J$3:$J$1048576,Marzo!A108)</f>
        <v>0</v>
      </c>
      <c r="T108" s="69">
        <f>SUMIFS('Ingreso - Egreso'!$H$3:$H$1048576,'Ingreso - Egreso'!$D$3:$D$1048576,"&gt;="&amp;Marzo!$T$9,'Ingreso - Egreso'!$D$3:$D$1048576,"&lt;="&amp;Marzo!$T$9,'Ingreso - Egreso'!$J$3:$J$1048576,Marzo!A108)</f>
        <v>0</v>
      </c>
      <c r="U108" s="69">
        <f>SUMIFS('Ingreso - Egreso'!$H$3:$H$1048576,'Ingreso - Egreso'!$D$3:$D$1048576,"&gt;="&amp;Marzo!$U$9,'Ingreso - Egreso'!$D$3:$D$1048576,"&lt;="&amp;Marzo!$U$9,'Ingreso - Egreso'!$J$3:$J$1048576,Marzo!A108)</f>
        <v>0</v>
      </c>
      <c r="V108" s="69">
        <f>SUMIFS('Ingreso - Egreso'!$H$3:$H$1048576,'Ingreso - Egreso'!$D$3:$D$1048576,"&gt;="&amp;Marzo!$V$9,'Ingreso - Egreso'!$D$3:$D$1048576,"&lt;="&amp;Marzo!$V$9,'Ingreso - Egreso'!$J$3:$J$1048576,Marzo!A108)</f>
        <v>0</v>
      </c>
      <c r="W108" s="69">
        <f>SUMIFS('Ingreso - Egreso'!$H$3:$H$1048576,'Ingreso - Egreso'!$D$3:$D$1048576,"&gt;="&amp;Marzo!$W$9,'Ingreso - Egreso'!$D$3:$D$1048576,"&lt;="&amp;Marzo!$W$9,'Ingreso - Egreso'!$J$3:$J$1048576,Marzo!A108)</f>
        <v>0</v>
      </c>
      <c r="X108" s="69">
        <f>SUMIFS('Ingreso - Egreso'!$H$3:$H$1048576,'Ingreso - Egreso'!$D$3:$D$1048576,"&gt;="&amp;Marzo!$X$9,'Ingreso - Egreso'!$D$3:$D$1048576,"&lt;="&amp;Marzo!$X$9,'Ingreso - Egreso'!$J$3:$J$1048576,Marzo!A108)</f>
        <v>0</v>
      </c>
      <c r="Y108" s="69">
        <f>SUMIFS('Ingreso - Egreso'!$H$3:$H$1048576,'Ingreso - Egreso'!$D$3:$D$1048576,"&gt;="&amp;Marzo!$Y$9,'Ingreso - Egreso'!$D$3:$D$1048576,"&lt;="&amp;Marzo!$Y$9,'Ingreso - Egreso'!$J$3:$J$1048576,Marzo!A108)</f>
        <v>0</v>
      </c>
      <c r="Z108" s="69">
        <f>SUMIFS('Ingreso - Egreso'!$H$3:$H$1048576,'Ingreso - Egreso'!$D$3:$D$1048576,"&gt;="&amp;Marzo!$Z$9,'Ingreso - Egreso'!$D$3:$D$1048576,"&lt;="&amp;Marzo!$Z$9,'Ingreso - Egreso'!$J$3:$J$1048576,Marzo!A108)</f>
        <v>0</v>
      </c>
      <c r="AA108" s="69">
        <f>SUMIFS('Ingreso - Egreso'!$H$3:$H$1048576,'Ingreso - Egreso'!$D$3:$D$1048576,"&gt;="&amp;Marzo!$AA$9,'Ingreso - Egreso'!$D$3:$D$1048576,"&lt;="&amp;Marzo!$AA$9,'Ingreso - Egreso'!$J$3:$J$1048576,Marzo!A108)</f>
        <v>0</v>
      </c>
      <c r="AB108" s="69">
        <f>SUMIFS('Ingreso - Egreso'!$H$3:$H$1048576,'Ingreso - Egreso'!$D$3:$D$1048576,"&gt;="&amp;Marzo!$AB$9,'Ingreso - Egreso'!$D$3:$D$1048576,"&lt;="&amp;Marzo!$AB$9,'Ingreso - Egreso'!$J$3:$J$1048576,Marzo!A108)</f>
        <v>0</v>
      </c>
      <c r="AC108" s="69">
        <f>SUMIFS('Ingreso - Egreso'!$H$3:$H$1048576,'Ingreso - Egreso'!$D$3:$D$1048576,"&gt;="&amp;Marzo!$AC$9,'Ingreso - Egreso'!$D$3:$D$1048576,"&lt;="&amp;Marzo!$AC$9,'Ingreso - Egreso'!$J$3:$J$1048576,Marzo!A108)</f>
        <v>0</v>
      </c>
      <c r="AD108" s="69">
        <f>SUMIFS('Ingreso - Egreso'!$H$3:$H$1048576,'Ingreso - Egreso'!$D$3:$D$1048576,"&gt;="&amp;Marzo!$Z$9,'Ingreso - Egreso'!$D$3:$D$1048576,"&lt;="&amp;Marzo!$Z$9,'Ingreso - Egreso'!$J$3:$J$1048576,Marzo!E108)</f>
        <v>0</v>
      </c>
      <c r="AE108" s="69">
        <f>SUMIFS('Ingreso - Egreso'!$H$3:$H$1048576,'Ingreso - Egreso'!$D$3:$D$1048576,"&gt;="&amp;Marzo!$AA$9,'Ingreso - Egreso'!$D$3:$D$1048576,"&lt;="&amp;Marzo!$AA$9,'Ingreso - Egreso'!$J$3:$J$1048576,Marzo!E108)</f>
        <v>0</v>
      </c>
      <c r="AF108" s="69">
        <f>SUMIFS('Ingreso - Egreso'!$H$3:$H$1048576,'Ingreso - Egreso'!$D$3:$D$1048576,"&gt;="&amp;Marzo!$AB$9,'Ingreso - Egreso'!$D$3:$D$1048576,"&lt;="&amp;Marzo!$AB$9,'Ingreso - Egreso'!$J$3:$J$1048576,Marzo!E108)</f>
        <v>0</v>
      </c>
      <c r="AG108" s="68">
        <f t="shared" si="39"/>
        <v>0</v>
      </c>
      <c r="AH108" s="61">
        <f t="shared" si="40"/>
        <v>0</v>
      </c>
    </row>
    <row r="109" spans="1:34" s="16" customFormat="1" outlineLevel="1" x14ac:dyDescent="0.25">
      <c r="A109" s="26" t="s">
        <v>87</v>
      </c>
      <c r="B109" s="69">
        <f>SUMIFS('Ingreso - Egreso'!$H$3:$H$1048576,'Ingreso - Egreso'!$D$3:$D$1048576,"&gt;="&amp;Marzo!$B$9,'Ingreso - Egreso'!$D$3:$D$1048576,"&lt;="&amp;Marzo!$B$9,'Ingreso - Egreso'!$J$3:$J$1048576,Marzo!A109)</f>
        <v>0</v>
      </c>
      <c r="C109" s="69">
        <f>SUMIFS('Ingreso - Egreso'!$H$3:$H$1048576,'Ingreso - Egreso'!$D$3:$D$1048576,"&gt;="&amp;Marzo!$C$9,'Ingreso - Egreso'!$D$3:$D$1048576,"&lt;="&amp;Marzo!$C$9,'Ingreso - Egreso'!$J$3:$J$1048576,Marzo!A109)</f>
        <v>0</v>
      </c>
      <c r="D109" s="69">
        <f>SUMIFS('Ingreso - Egreso'!$H$3:$H$1048576,'Ingreso - Egreso'!$D$3:$D$1048576,"&gt;="&amp;Marzo!$D$9,'Ingreso - Egreso'!$D$3:$D$1048576,"&lt;="&amp;Marzo!$D$9,'Ingreso - Egreso'!$J$3:$J$1048576,Marzo!A109)</f>
        <v>0</v>
      </c>
      <c r="E109" s="69">
        <f>SUMIFS('Ingreso - Egreso'!$H$3:$H$1048576,'Ingreso - Egreso'!$D$3:$D$1048576,"&gt;="&amp;Marzo!$E$9,'Ingreso - Egreso'!$D$3:$D$1048576,"&lt;="&amp;Marzo!$E$9,'Ingreso - Egreso'!$J$3:$J$1048576,Marzo!A109)</f>
        <v>0</v>
      </c>
      <c r="F109" s="69">
        <f>SUMIFS('Ingreso - Egreso'!$H$3:$H$1048576,'Ingreso - Egreso'!$D$3:$D$1048576,"&gt;="&amp;Marzo!$F$9,'Ingreso - Egreso'!$D$3:$D$1048576,"&lt;="&amp;Marzo!$F$9,'Ingreso - Egreso'!$J$3:$J$1048576,Marzo!A109)</f>
        <v>0</v>
      </c>
      <c r="G109" s="69">
        <f>SUMIFS('Ingreso - Egreso'!$H$3:$H$1048576,'Ingreso - Egreso'!$D$3:$D$1048576,"&gt;="&amp;Marzo!$G$9,'Ingreso - Egreso'!$D$3:$D$1048576,"&lt;="&amp;Marzo!$G$9,'Ingreso - Egreso'!$J$3:$J$1048576,Marzo!A109)</f>
        <v>0</v>
      </c>
      <c r="H109" s="69">
        <f>SUMIFS('Ingreso - Egreso'!$H$3:$H$1048576,'Ingreso - Egreso'!$D$3:$D$1048576,"&gt;="&amp;Marzo!$H$9,'Ingreso - Egreso'!$D$3:$D$1048576,"&lt;="&amp;Marzo!$H$9,'Ingreso - Egreso'!$J$3:$J$1048576,Marzo!A109)</f>
        <v>15571.41</v>
      </c>
      <c r="I109" s="69">
        <f>SUMIFS('Ingreso - Egreso'!$H$3:$H$1048576,'Ingreso - Egreso'!$D$3:$D$1048576,"&gt;="&amp;Marzo!$I$9,'Ingreso - Egreso'!$D$3:$D$1048576,"&lt;="&amp;Marzo!$I$9,'Ingreso - Egreso'!$J$3:$J$1048576,Marzo!A109)</f>
        <v>0</v>
      </c>
      <c r="J109" s="69">
        <f>SUMIFS('Ingreso - Egreso'!$H$3:$H$1048576,'Ingreso - Egreso'!$D$3:$D$1048576,"&gt;="&amp;Marzo!$J$9,'Ingreso - Egreso'!$D$3:$D$1048576,"&lt;="&amp;Marzo!$J$9,'Ingreso - Egreso'!$J$3:$J$1048576,Marzo!A109)</f>
        <v>0</v>
      </c>
      <c r="K109" s="69">
        <f>SUMIFS('Ingreso - Egreso'!$H$3:$H$1048576,'Ingreso - Egreso'!$D$3:$D$1048576,"&gt;="&amp;Marzo!$K$9,'Ingreso - Egreso'!$D$3:$D$1048576,"&lt;="&amp;Marzo!$K$9,'Ingreso - Egreso'!$J$3:$J$1048576,Marzo!A109)</f>
        <v>0</v>
      </c>
      <c r="L109" s="69">
        <f>SUMIFS('Ingreso - Egreso'!$H$3:$H$1048576,'Ingreso - Egreso'!$D$3:$D$1048576,"&gt;="&amp;Marzo!$L$9,'Ingreso - Egreso'!$D$3:$D$1048576,"&lt;="&amp;Marzo!$L$9,'Ingreso - Egreso'!$J$3:$J$1048576,Marzo!A109)</f>
        <v>0</v>
      </c>
      <c r="M109" s="69">
        <f>SUMIFS('Ingreso - Egreso'!$H$3:$H$1048576,'Ingreso - Egreso'!$D$3:$D$1048576,"&gt;="&amp;Marzo!$M$9,'Ingreso - Egreso'!$D$3:$D$1048576,"&lt;="&amp;Marzo!$M$9,'Ingreso - Egreso'!$J$3:$J$1048576,Marzo!A109)</f>
        <v>0</v>
      </c>
      <c r="N109" s="69">
        <f>SUMIFS('Ingreso - Egreso'!$H$3:$H$1048576,'Ingreso - Egreso'!$D$3:$D$1048576,"&gt;="&amp;Marzo!$N$9,'Ingreso - Egreso'!$D$3:$D$1048576,"&lt;="&amp;Marzo!$N$9,'Ingreso - Egreso'!$J$3:$J$1048576,Marzo!A109)</f>
        <v>0</v>
      </c>
      <c r="O109" s="69">
        <f>SUMIFS('Ingreso - Egreso'!$H$3:$H$1048576,'Ingreso - Egreso'!$D$3:$D$1048576,"&gt;="&amp;Marzo!$O$9,'Ingreso - Egreso'!$D$3:$D$1048576,"&lt;="&amp;Marzo!$O$9,'Ingreso - Egreso'!$J$3:$J$1048576,Marzo!A109)</f>
        <v>0</v>
      </c>
      <c r="P109" s="69">
        <f>SUMIFS('Ingreso - Egreso'!$H$3:$H$1048576,'Ingreso - Egreso'!$D$3:$D$1048576,"&gt;="&amp;Marzo!$P$9,'Ingreso - Egreso'!$D$3:$D$1048576,"&lt;="&amp;Marzo!$P$9,'Ingreso - Egreso'!$J$3:$J$1048576,Marzo!A109)</f>
        <v>0</v>
      </c>
      <c r="Q109" s="69">
        <f>SUMIFS('Ingreso - Egreso'!$H$3:$H$1048576,'Ingreso - Egreso'!$D$3:$D$1048576,"&gt;="&amp;Marzo!$Q$9,'Ingreso - Egreso'!$D$3:$D$1048576,"&lt;="&amp;Marzo!$Q$9,'Ingreso - Egreso'!$J$3:$J$1048576,Marzo!A109)</f>
        <v>0</v>
      </c>
      <c r="R109" s="69">
        <f>SUMIFS('Ingreso - Egreso'!$H$3:$H$1048576,'Ingreso - Egreso'!$D$3:$D$1048576,"&gt;="&amp;Marzo!$R$9,'Ingreso - Egreso'!$D$3:$D$1048576,"&lt;="&amp;Marzo!$R$9,'Ingreso - Egreso'!$J$3:$J$1048576,Marzo!A109)</f>
        <v>0</v>
      </c>
      <c r="S109" s="69">
        <f>SUMIFS('Ingreso - Egreso'!$H$3:$H$1048576,'Ingreso - Egreso'!$D$3:$D$1048576,"&gt;="&amp;Marzo!$S$9,'Ingreso - Egreso'!$D$3:$D$1048576,"&lt;="&amp;Marzo!$S$9,'Ingreso - Egreso'!$J$3:$J$1048576,Marzo!A109)</f>
        <v>0</v>
      </c>
      <c r="T109" s="69">
        <f>SUMIFS('Ingreso - Egreso'!$H$3:$H$1048576,'Ingreso - Egreso'!$D$3:$D$1048576,"&gt;="&amp;Marzo!$T$9,'Ingreso - Egreso'!$D$3:$D$1048576,"&lt;="&amp;Marzo!$T$9,'Ingreso - Egreso'!$J$3:$J$1048576,Marzo!A109)</f>
        <v>0</v>
      </c>
      <c r="U109" s="69">
        <f>SUMIFS('Ingreso - Egreso'!$H$3:$H$1048576,'Ingreso - Egreso'!$D$3:$D$1048576,"&gt;="&amp;Marzo!$U$9,'Ingreso - Egreso'!$D$3:$D$1048576,"&lt;="&amp;Marzo!$U$9,'Ingreso - Egreso'!$J$3:$J$1048576,Marzo!A109)</f>
        <v>0</v>
      </c>
      <c r="V109" s="69">
        <f>SUMIFS('Ingreso - Egreso'!$H$3:$H$1048576,'Ingreso - Egreso'!$D$3:$D$1048576,"&gt;="&amp;Marzo!$V$9,'Ingreso - Egreso'!$D$3:$D$1048576,"&lt;="&amp;Marzo!$V$9,'Ingreso - Egreso'!$J$3:$J$1048576,Marzo!A109)</f>
        <v>0</v>
      </c>
      <c r="W109" s="69">
        <f>SUMIFS('Ingreso - Egreso'!$H$3:$H$1048576,'Ingreso - Egreso'!$D$3:$D$1048576,"&gt;="&amp;Marzo!$W$9,'Ingreso - Egreso'!$D$3:$D$1048576,"&lt;="&amp;Marzo!$W$9,'Ingreso - Egreso'!$J$3:$J$1048576,Marzo!A109)</f>
        <v>0</v>
      </c>
      <c r="X109" s="69">
        <f>SUMIFS('Ingreso - Egreso'!$H$3:$H$1048576,'Ingreso - Egreso'!$D$3:$D$1048576,"&gt;="&amp;Marzo!$X$9,'Ingreso - Egreso'!$D$3:$D$1048576,"&lt;="&amp;Marzo!$X$9,'Ingreso - Egreso'!$J$3:$J$1048576,Marzo!A109)</f>
        <v>0</v>
      </c>
      <c r="Y109" s="69">
        <f>SUMIFS('Ingreso - Egreso'!$H$3:$H$1048576,'Ingreso - Egreso'!$D$3:$D$1048576,"&gt;="&amp;Marzo!$Y$9,'Ingreso - Egreso'!$D$3:$D$1048576,"&lt;="&amp;Marzo!$Y$9,'Ingreso - Egreso'!$J$3:$J$1048576,Marzo!A109)</f>
        <v>0</v>
      </c>
      <c r="Z109" s="69">
        <f>SUMIFS('Ingreso - Egreso'!$H$3:$H$1048576,'Ingreso - Egreso'!$D$3:$D$1048576,"&gt;="&amp;Marzo!$Z$9,'Ingreso - Egreso'!$D$3:$D$1048576,"&lt;="&amp;Marzo!$Z$9,'Ingreso - Egreso'!$J$3:$J$1048576,Marzo!A109)</f>
        <v>0</v>
      </c>
      <c r="AA109" s="69">
        <f>SUMIFS('Ingreso - Egreso'!$H$3:$H$1048576,'Ingreso - Egreso'!$D$3:$D$1048576,"&gt;="&amp;Marzo!$AA$9,'Ingreso - Egreso'!$D$3:$D$1048576,"&lt;="&amp;Marzo!$AA$9,'Ingreso - Egreso'!$J$3:$J$1048576,Marzo!A109)</f>
        <v>0</v>
      </c>
      <c r="AB109" s="69">
        <f>SUMIFS('Ingreso - Egreso'!$H$3:$H$1048576,'Ingreso - Egreso'!$D$3:$D$1048576,"&gt;="&amp;Marzo!$AB$9,'Ingreso - Egreso'!$D$3:$D$1048576,"&lt;="&amp;Marzo!$AB$9,'Ingreso - Egreso'!$J$3:$J$1048576,Marzo!A109)</f>
        <v>0</v>
      </c>
      <c r="AC109" s="69">
        <f>SUMIFS('Ingreso - Egreso'!$H$3:$H$1048576,'Ingreso - Egreso'!$D$3:$D$1048576,"&gt;="&amp;Marzo!$AC$9,'Ingreso - Egreso'!$D$3:$D$1048576,"&lt;="&amp;Marzo!$AC$9,'Ingreso - Egreso'!$J$3:$J$1048576,Marzo!A109)</f>
        <v>0</v>
      </c>
      <c r="AD109" s="69">
        <f>SUMIFS('Ingreso - Egreso'!$H$3:$H$1048576,'Ingreso - Egreso'!$D$3:$D$1048576,"&gt;="&amp;Marzo!$Z$9,'Ingreso - Egreso'!$D$3:$D$1048576,"&lt;="&amp;Marzo!$Z$9,'Ingreso - Egreso'!$J$3:$J$1048576,Marzo!E109)</f>
        <v>0</v>
      </c>
      <c r="AE109" s="69">
        <f>SUMIFS('Ingreso - Egreso'!$H$3:$H$1048576,'Ingreso - Egreso'!$D$3:$D$1048576,"&gt;="&amp;Marzo!$AA$9,'Ingreso - Egreso'!$D$3:$D$1048576,"&lt;="&amp;Marzo!$AA$9,'Ingreso - Egreso'!$J$3:$J$1048576,Marzo!E109)</f>
        <v>0</v>
      </c>
      <c r="AF109" s="69">
        <f>SUMIFS('Ingreso - Egreso'!$H$3:$H$1048576,'Ingreso - Egreso'!$D$3:$D$1048576,"&gt;="&amp;Marzo!$AB$9,'Ingreso - Egreso'!$D$3:$D$1048576,"&lt;="&amp;Marzo!$AB$9,'Ingreso - Egreso'!$J$3:$J$1048576,Marzo!E109)</f>
        <v>0</v>
      </c>
      <c r="AG109" s="204">
        <f t="shared" si="39"/>
        <v>15571.41</v>
      </c>
      <c r="AH109" s="61">
        <f t="shared" si="40"/>
        <v>3.6314755070061426E-2</v>
      </c>
    </row>
    <row r="110" spans="1:34" s="16" customFormat="1" outlineLevel="1" x14ac:dyDescent="0.25">
      <c r="A110" s="26" t="s">
        <v>9</v>
      </c>
      <c r="B110" s="69">
        <f>SUMIFS('Ingreso - Egreso'!$H$3:$H$1048576,'Ingreso - Egreso'!$D$3:$D$1048576,"&gt;="&amp;Marzo!$B$9,'Ingreso - Egreso'!$D$3:$D$1048576,"&lt;="&amp;Marzo!$B$9,'Ingreso - Egreso'!$J$3:$J$1048576,Marzo!A110)</f>
        <v>0</v>
      </c>
      <c r="C110" s="69">
        <f>SUMIFS('Ingreso - Egreso'!$H$3:$H$1048576,'Ingreso - Egreso'!$D$3:$D$1048576,"&gt;="&amp;Marzo!$C$9,'Ingreso - Egreso'!$D$3:$D$1048576,"&lt;="&amp;Marzo!$C$9,'Ingreso - Egreso'!$J$3:$J$1048576,Marzo!A110)</f>
        <v>0</v>
      </c>
      <c r="D110" s="69">
        <f>SUMIFS('Ingreso - Egreso'!$H$3:$H$1048576,'Ingreso - Egreso'!$D$3:$D$1048576,"&gt;="&amp;Marzo!$D$9,'Ingreso - Egreso'!$D$3:$D$1048576,"&lt;="&amp;Marzo!$D$9,'Ingreso - Egreso'!$J$3:$J$1048576,Marzo!A110)</f>
        <v>0</v>
      </c>
      <c r="E110" s="69">
        <f>SUMIFS('Ingreso - Egreso'!$H$3:$H$1048576,'Ingreso - Egreso'!$D$3:$D$1048576,"&gt;="&amp;Marzo!$E$9,'Ingreso - Egreso'!$D$3:$D$1048576,"&lt;="&amp;Marzo!$E$9,'Ingreso - Egreso'!$J$3:$J$1048576,Marzo!A110)</f>
        <v>0</v>
      </c>
      <c r="F110" s="69">
        <f>SUMIFS('Ingreso - Egreso'!$H$3:$H$1048576,'Ingreso - Egreso'!$D$3:$D$1048576,"&gt;="&amp;Marzo!$F$9,'Ingreso - Egreso'!$D$3:$D$1048576,"&lt;="&amp;Marzo!$F$9,'Ingreso - Egreso'!$J$3:$J$1048576,Marzo!A110)</f>
        <v>0</v>
      </c>
      <c r="G110" s="69">
        <f>SUMIFS('Ingreso - Egreso'!$H$3:$H$1048576,'Ingreso - Egreso'!$D$3:$D$1048576,"&gt;="&amp;Marzo!$G$9,'Ingreso - Egreso'!$D$3:$D$1048576,"&lt;="&amp;Marzo!$G$9,'Ingreso - Egreso'!$J$3:$J$1048576,Marzo!A110)</f>
        <v>0</v>
      </c>
      <c r="H110" s="69">
        <f>SUMIFS('Ingreso - Egreso'!$H$3:$H$1048576,'Ingreso - Egreso'!$D$3:$D$1048576,"&gt;="&amp;Marzo!$H$9,'Ingreso - Egreso'!$D$3:$D$1048576,"&lt;="&amp;Marzo!$H$9,'Ingreso - Egreso'!$J$3:$J$1048576,Marzo!A110)</f>
        <v>549</v>
      </c>
      <c r="I110" s="69">
        <f>SUMIFS('Ingreso - Egreso'!$H$3:$H$1048576,'Ingreso - Egreso'!$D$3:$D$1048576,"&gt;="&amp;Marzo!$I$9,'Ingreso - Egreso'!$D$3:$D$1048576,"&lt;="&amp;Marzo!$I$9,'Ingreso - Egreso'!$J$3:$J$1048576,Marzo!A110)</f>
        <v>0</v>
      </c>
      <c r="J110" s="69">
        <f>SUMIFS('Ingreso - Egreso'!$H$3:$H$1048576,'Ingreso - Egreso'!$D$3:$D$1048576,"&gt;="&amp;Marzo!$J$9,'Ingreso - Egreso'!$D$3:$D$1048576,"&lt;="&amp;Marzo!$J$9,'Ingreso - Egreso'!$J$3:$J$1048576,Marzo!A110)</f>
        <v>0</v>
      </c>
      <c r="K110" s="69">
        <f>SUMIFS('Ingreso - Egreso'!$H$3:$H$1048576,'Ingreso - Egreso'!$D$3:$D$1048576,"&gt;="&amp;Marzo!$K$9,'Ingreso - Egreso'!$D$3:$D$1048576,"&lt;="&amp;Marzo!$K$9,'Ingreso - Egreso'!$J$3:$J$1048576,Marzo!A110)</f>
        <v>0</v>
      </c>
      <c r="L110" s="69">
        <f>SUMIFS('Ingreso - Egreso'!$H$3:$H$1048576,'Ingreso - Egreso'!$D$3:$D$1048576,"&gt;="&amp;Marzo!$L$9,'Ingreso - Egreso'!$D$3:$D$1048576,"&lt;="&amp;Marzo!$L$9,'Ingreso - Egreso'!$J$3:$J$1048576,Marzo!A110)</f>
        <v>0</v>
      </c>
      <c r="M110" s="69">
        <f>SUMIFS('Ingreso - Egreso'!$H$3:$H$1048576,'Ingreso - Egreso'!$D$3:$D$1048576,"&gt;="&amp;Marzo!$M$9,'Ingreso - Egreso'!$D$3:$D$1048576,"&lt;="&amp;Marzo!$M$9,'Ingreso - Egreso'!$J$3:$J$1048576,Marzo!A110)</f>
        <v>0</v>
      </c>
      <c r="N110" s="69">
        <f>SUMIFS('Ingreso - Egreso'!$H$3:$H$1048576,'Ingreso - Egreso'!$D$3:$D$1048576,"&gt;="&amp;Marzo!$N$9,'Ingreso - Egreso'!$D$3:$D$1048576,"&lt;="&amp;Marzo!$N$9,'Ingreso - Egreso'!$J$3:$J$1048576,Marzo!A110)</f>
        <v>0</v>
      </c>
      <c r="O110" s="69">
        <f>SUMIFS('Ingreso - Egreso'!$H$3:$H$1048576,'Ingreso - Egreso'!$D$3:$D$1048576,"&gt;="&amp;Marzo!$O$9,'Ingreso - Egreso'!$D$3:$D$1048576,"&lt;="&amp;Marzo!$O$9,'Ingreso - Egreso'!$J$3:$J$1048576,Marzo!A110)</f>
        <v>0</v>
      </c>
      <c r="P110" s="69">
        <f>SUMIFS('Ingreso - Egreso'!$H$3:$H$1048576,'Ingreso - Egreso'!$D$3:$D$1048576,"&gt;="&amp;Marzo!$P$9,'Ingreso - Egreso'!$D$3:$D$1048576,"&lt;="&amp;Marzo!$P$9,'Ingreso - Egreso'!$J$3:$J$1048576,Marzo!A110)</f>
        <v>0</v>
      </c>
      <c r="Q110" s="69">
        <f>SUMIFS('Ingreso - Egreso'!$H$3:$H$1048576,'Ingreso - Egreso'!$D$3:$D$1048576,"&gt;="&amp;Marzo!$Q$9,'Ingreso - Egreso'!$D$3:$D$1048576,"&lt;="&amp;Marzo!$Q$9,'Ingreso - Egreso'!$J$3:$J$1048576,Marzo!A110)</f>
        <v>0</v>
      </c>
      <c r="R110" s="69">
        <f>SUMIFS('Ingreso - Egreso'!$H$3:$H$1048576,'Ingreso - Egreso'!$D$3:$D$1048576,"&gt;="&amp;Marzo!$R$9,'Ingreso - Egreso'!$D$3:$D$1048576,"&lt;="&amp;Marzo!$R$9,'Ingreso - Egreso'!$J$3:$J$1048576,Marzo!A110)</f>
        <v>0</v>
      </c>
      <c r="S110" s="69">
        <f>SUMIFS('Ingreso - Egreso'!$H$3:$H$1048576,'Ingreso - Egreso'!$D$3:$D$1048576,"&gt;="&amp;Marzo!$S$9,'Ingreso - Egreso'!$D$3:$D$1048576,"&lt;="&amp;Marzo!$S$9,'Ingreso - Egreso'!$J$3:$J$1048576,Marzo!A110)</f>
        <v>0</v>
      </c>
      <c r="T110" s="69">
        <f>SUMIFS('Ingreso - Egreso'!$H$3:$H$1048576,'Ingreso - Egreso'!$D$3:$D$1048576,"&gt;="&amp;Marzo!$T$9,'Ingreso - Egreso'!$D$3:$D$1048576,"&lt;="&amp;Marzo!$T$9,'Ingreso - Egreso'!$J$3:$J$1048576,Marzo!A110)</f>
        <v>0</v>
      </c>
      <c r="U110" s="69">
        <f>SUMIFS('Ingreso - Egreso'!$H$3:$H$1048576,'Ingreso - Egreso'!$D$3:$D$1048576,"&gt;="&amp;Marzo!$U$9,'Ingreso - Egreso'!$D$3:$D$1048576,"&lt;="&amp;Marzo!$U$9,'Ingreso - Egreso'!$J$3:$J$1048576,Marzo!A110)</f>
        <v>0</v>
      </c>
      <c r="V110" s="69">
        <f>SUMIFS('Ingreso - Egreso'!$H$3:$H$1048576,'Ingreso - Egreso'!$D$3:$D$1048576,"&gt;="&amp;Marzo!$V$9,'Ingreso - Egreso'!$D$3:$D$1048576,"&lt;="&amp;Marzo!$V$9,'Ingreso - Egreso'!$J$3:$J$1048576,Marzo!A110)</f>
        <v>0</v>
      </c>
      <c r="W110" s="69">
        <f>SUMIFS('Ingreso - Egreso'!$H$3:$H$1048576,'Ingreso - Egreso'!$D$3:$D$1048576,"&gt;="&amp;Marzo!$W$9,'Ingreso - Egreso'!$D$3:$D$1048576,"&lt;="&amp;Marzo!$W$9,'Ingreso - Egreso'!$J$3:$J$1048576,Marzo!A110)</f>
        <v>0</v>
      </c>
      <c r="X110" s="69">
        <f>SUMIFS('Ingreso - Egreso'!$H$3:$H$1048576,'Ingreso - Egreso'!$D$3:$D$1048576,"&gt;="&amp;Marzo!$X$9,'Ingreso - Egreso'!$D$3:$D$1048576,"&lt;="&amp;Marzo!$X$9,'Ingreso - Egreso'!$J$3:$J$1048576,Marzo!A110)</f>
        <v>0</v>
      </c>
      <c r="Y110" s="69">
        <f>SUMIFS('Ingreso - Egreso'!$H$3:$H$1048576,'Ingreso - Egreso'!$D$3:$D$1048576,"&gt;="&amp;Marzo!$Y$9,'Ingreso - Egreso'!$D$3:$D$1048576,"&lt;="&amp;Marzo!$Y$9,'Ingreso - Egreso'!$J$3:$J$1048576,Marzo!A110)</f>
        <v>0</v>
      </c>
      <c r="Z110" s="69">
        <f>SUMIFS('Ingreso - Egreso'!$H$3:$H$1048576,'Ingreso - Egreso'!$D$3:$D$1048576,"&gt;="&amp;Marzo!$Z$9,'Ingreso - Egreso'!$D$3:$D$1048576,"&lt;="&amp;Marzo!$Z$9,'Ingreso - Egreso'!$J$3:$J$1048576,Marzo!A110)</f>
        <v>0</v>
      </c>
      <c r="AA110" s="69">
        <f>SUMIFS('Ingreso - Egreso'!$H$3:$H$1048576,'Ingreso - Egreso'!$D$3:$D$1048576,"&gt;="&amp;Marzo!$AA$9,'Ingreso - Egreso'!$D$3:$D$1048576,"&lt;="&amp;Marzo!$AA$9,'Ingreso - Egreso'!$J$3:$J$1048576,Marzo!A110)</f>
        <v>0</v>
      </c>
      <c r="AB110" s="69">
        <f>SUMIFS('Ingreso - Egreso'!$H$3:$H$1048576,'Ingreso - Egreso'!$D$3:$D$1048576,"&gt;="&amp;Marzo!$AB$9,'Ingreso - Egreso'!$D$3:$D$1048576,"&lt;="&amp;Marzo!$AB$9,'Ingreso - Egreso'!$J$3:$J$1048576,Marzo!A110)</f>
        <v>0</v>
      </c>
      <c r="AC110" s="69">
        <f>SUMIFS('Ingreso - Egreso'!$H$3:$H$1048576,'Ingreso - Egreso'!$D$3:$D$1048576,"&gt;="&amp;Marzo!$AC$9,'Ingreso - Egreso'!$D$3:$D$1048576,"&lt;="&amp;Marzo!$AC$9,'Ingreso - Egreso'!$J$3:$J$1048576,Marzo!A110)</f>
        <v>0</v>
      </c>
      <c r="AD110" s="69">
        <f>SUMIFS('Ingreso - Egreso'!$H$3:$H$1048576,'Ingreso - Egreso'!$D$3:$D$1048576,"&gt;="&amp;Marzo!$Z$9,'Ingreso - Egreso'!$D$3:$D$1048576,"&lt;="&amp;Marzo!$Z$9,'Ingreso - Egreso'!$J$3:$J$1048576,Marzo!E110)</f>
        <v>0</v>
      </c>
      <c r="AE110" s="69">
        <f>SUMIFS('Ingreso - Egreso'!$H$3:$H$1048576,'Ingreso - Egreso'!$D$3:$D$1048576,"&gt;="&amp;Marzo!$AA$9,'Ingreso - Egreso'!$D$3:$D$1048576,"&lt;="&amp;Marzo!$AA$9,'Ingreso - Egreso'!$J$3:$J$1048576,Marzo!E110)</f>
        <v>0</v>
      </c>
      <c r="AF110" s="69">
        <f>SUMIFS('Ingreso - Egreso'!$H$3:$H$1048576,'Ingreso - Egreso'!$D$3:$D$1048576,"&gt;="&amp;Marzo!$AB$9,'Ingreso - Egreso'!$D$3:$D$1048576,"&lt;="&amp;Marzo!$AB$9,'Ingreso - Egreso'!$J$3:$J$1048576,Marzo!E110)</f>
        <v>0</v>
      </c>
      <c r="AG110" s="204">
        <f t="shared" si="39"/>
        <v>549</v>
      </c>
      <c r="AH110" s="61">
        <f t="shared" si="40"/>
        <v>1.2803465154063583E-3</v>
      </c>
    </row>
    <row r="111" spans="1:34" s="16" customFormat="1" outlineLevel="1" x14ac:dyDescent="0.25">
      <c r="A111" s="26" t="s">
        <v>32</v>
      </c>
      <c r="B111" s="69">
        <f>SUMIFS('Ingreso - Egreso'!$H$3:$H$1048576,'Ingreso - Egreso'!$D$3:$D$1048576,"&gt;="&amp;Marzo!$B$9,'Ingreso - Egreso'!$D$3:$D$1048576,"&lt;="&amp;Marzo!$B$9,'Ingreso - Egreso'!$J$3:$J$1048576,Marzo!A111)</f>
        <v>0</v>
      </c>
      <c r="C111" s="69">
        <f>SUMIFS('Ingreso - Egreso'!$H$3:$H$1048576,'Ingreso - Egreso'!$D$3:$D$1048576,"&gt;="&amp;Marzo!$C$9,'Ingreso - Egreso'!$D$3:$D$1048576,"&lt;="&amp;Marzo!$C$9,'Ingreso - Egreso'!$J$3:$J$1048576,Marzo!A111)</f>
        <v>0</v>
      </c>
      <c r="D111" s="69">
        <f>SUMIFS('Ingreso - Egreso'!$H$3:$H$1048576,'Ingreso - Egreso'!$D$3:$D$1048576,"&gt;="&amp;Marzo!$D$9,'Ingreso - Egreso'!$D$3:$D$1048576,"&lt;="&amp;Marzo!$D$9,'Ingreso - Egreso'!$J$3:$J$1048576,Marzo!A111)</f>
        <v>0</v>
      </c>
      <c r="E111" s="69">
        <f>SUMIFS('Ingreso - Egreso'!$H$3:$H$1048576,'Ingreso - Egreso'!$D$3:$D$1048576,"&gt;="&amp;Marzo!$E$9,'Ingreso - Egreso'!$D$3:$D$1048576,"&lt;="&amp;Marzo!$E$9,'Ingreso - Egreso'!$J$3:$J$1048576,Marzo!A111)</f>
        <v>0</v>
      </c>
      <c r="F111" s="69">
        <f>SUMIFS('Ingreso - Egreso'!$H$3:$H$1048576,'Ingreso - Egreso'!$D$3:$D$1048576,"&gt;="&amp;Marzo!$F$9,'Ingreso - Egreso'!$D$3:$D$1048576,"&lt;="&amp;Marzo!$F$9,'Ingreso - Egreso'!$J$3:$J$1048576,Marzo!A111)</f>
        <v>0</v>
      </c>
      <c r="G111" s="69">
        <f>SUMIFS('Ingreso - Egreso'!$H$3:$H$1048576,'Ingreso - Egreso'!$D$3:$D$1048576,"&gt;="&amp;Marzo!$G$9,'Ingreso - Egreso'!$D$3:$D$1048576,"&lt;="&amp;Marzo!$G$9,'Ingreso - Egreso'!$J$3:$J$1048576,Marzo!A111)</f>
        <v>0</v>
      </c>
      <c r="H111" s="69">
        <f>SUMIFS('Ingreso - Egreso'!$H$3:$H$1048576,'Ingreso - Egreso'!$D$3:$D$1048576,"&gt;="&amp;Marzo!$H$9,'Ingreso - Egreso'!$D$3:$D$1048576,"&lt;="&amp;Marzo!$H$9,'Ingreso - Egreso'!$J$3:$J$1048576,Marzo!A111)</f>
        <v>0</v>
      </c>
      <c r="I111" s="69">
        <f>SUMIFS('Ingreso - Egreso'!$H$3:$H$1048576,'Ingreso - Egreso'!$D$3:$D$1048576,"&gt;="&amp;Marzo!$I$9,'Ingreso - Egreso'!$D$3:$D$1048576,"&lt;="&amp;Marzo!$I$9,'Ingreso - Egreso'!$J$3:$J$1048576,Marzo!A111)</f>
        <v>0</v>
      </c>
      <c r="J111" s="69">
        <f>SUMIFS('Ingreso - Egreso'!$H$3:$H$1048576,'Ingreso - Egreso'!$D$3:$D$1048576,"&gt;="&amp;Marzo!$J$9,'Ingreso - Egreso'!$D$3:$D$1048576,"&lt;="&amp;Marzo!$J$9,'Ingreso - Egreso'!$J$3:$J$1048576,Marzo!A111)</f>
        <v>0</v>
      </c>
      <c r="K111" s="69">
        <f>SUMIFS('Ingreso - Egreso'!$H$3:$H$1048576,'Ingreso - Egreso'!$D$3:$D$1048576,"&gt;="&amp;Marzo!$K$9,'Ingreso - Egreso'!$D$3:$D$1048576,"&lt;="&amp;Marzo!$K$9,'Ingreso - Egreso'!$J$3:$J$1048576,Marzo!A111)</f>
        <v>0</v>
      </c>
      <c r="L111" s="69">
        <f>SUMIFS('Ingreso - Egreso'!$H$3:$H$1048576,'Ingreso - Egreso'!$D$3:$D$1048576,"&gt;="&amp;Marzo!$L$9,'Ingreso - Egreso'!$D$3:$D$1048576,"&lt;="&amp;Marzo!$L$9,'Ingreso - Egreso'!$J$3:$J$1048576,Marzo!A111)</f>
        <v>0</v>
      </c>
      <c r="M111" s="69">
        <f>SUMIFS('Ingreso - Egreso'!$H$3:$H$1048576,'Ingreso - Egreso'!$D$3:$D$1048576,"&gt;="&amp;Marzo!$M$9,'Ingreso - Egreso'!$D$3:$D$1048576,"&lt;="&amp;Marzo!$M$9,'Ingreso - Egreso'!$J$3:$J$1048576,Marzo!A111)</f>
        <v>0</v>
      </c>
      <c r="N111" s="69">
        <f>SUMIFS('Ingreso - Egreso'!$H$3:$H$1048576,'Ingreso - Egreso'!$D$3:$D$1048576,"&gt;="&amp;Marzo!$N$9,'Ingreso - Egreso'!$D$3:$D$1048576,"&lt;="&amp;Marzo!$N$9,'Ingreso - Egreso'!$J$3:$J$1048576,Marzo!A111)</f>
        <v>0</v>
      </c>
      <c r="O111" s="69">
        <f>SUMIFS('Ingreso - Egreso'!$H$3:$H$1048576,'Ingreso - Egreso'!$D$3:$D$1048576,"&gt;="&amp;Marzo!$O$9,'Ingreso - Egreso'!$D$3:$D$1048576,"&lt;="&amp;Marzo!$O$9,'Ingreso - Egreso'!$J$3:$J$1048576,Marzo!A111)</f>
        <v>0</v>
      </c>
      <c r="P111" s="69">
        <f>SUMIFS('Ingreso - Egreso'!$H$3:$H$1048576,'Ingreso - Egreso'!$D$3:$D$1048576,"&gt;="&amp;Marzo!$P$9,'Ingreso - Egreso'!$D$3:$D$1048576,"&lt;="&amp;Marzo!$P$9,'Ingreso - Egreso'!$J$3:$J$1048576,Marzo!A111)</f>
        <v>0</v>
      </c>
      <c r="Q111" s="69">
        <f>SUMIFS('Ingreso - Egreso'!$H$3:$H$1048576,'Ingreso - Egreso'!$D$3:$D$1048576,"&gt;="&amp;Marzo!$Q$9,'Ingreso - Egreso'!$D$3:$D$1048576,"&lt;="&amp;Marzo!$Q$9,'Ingreso - Egreso'!$J$3:$J$1048576,Marzo!A111)</f>
        <v>0</v>
      </c>
      <c r="R111" s="69">
        <f>SUMIFS('Ingreso - Egreso'!$H$3:$H$1048576,'Ingreso - Egreso'!$D$3:$D$1048576,"&gt;="&amp;Marzo!$R$9,'Ingreso - Egreso'!$D$3:$D$1048576,"&lt;="&amp;Marzo!$R$9,'Ingreso - Egreso'!$J$3:$J$1048576,Marzo!A111)</f>
        <v>0</v>
      </c>
      <c r="S111" s="69">
        <f>SUMIFS('Ingreso - Egreso'!$H$3:$H$1048576,'Ingreso - Egreso'!$D$3:$D$1048576,"&gt;="&amp;Marzo!$S$9,'Ingreso - Egreso'!$D$3:$D$1048576,"&lt;="&amp;Marzo!$S$9,'Ingreso - Egreso'!$J$3:$J$1048576,Marzo!A111)</f>
        <v>0</v>
      </c>
      <c r="T111" s="69">
        <f>SUMIFS('Ingreso - Egreso'!$H$3:$H$1048576,'Ingreso - Egreso'!$D$3:$D$1048576,"&gt;="&amp;Marzo!$T$9,'Ingreso - Egreso'!$D$3:$D$1048576,"&lt;="&amp;Marzo!$T$9,'Ingreso - Egreso'!$J$3:$J$1048576,Marzo!A111)</f>
        <v>0</v>
      </c>
      <c r="U111" s="69">
        <f>SUMIFS('Ingreso - Egreso'!$H$3:$H$1048576,'Ingreso - Egreso'!$D$3:$D$1048576,"&gt;="&amp;Marzo!$U$9,'Ingreso - Egreso'!$D$3:$D$1048576,"&lt;="&amp;Marzo!$U$9,'Ingreso - Egreso'!$J$3:$J$1048576,Marzo!A111)</f>
        <v>0</v>
      </c>
      <c r="V111" s="69">
        <f>SUMIFS('Ingreso - Egreso'!$H$3:$H$1048576,'Ingreso - Egreso'!$D$3:$D$1048576,"&gt;="&amp;Marzo!$V$9,'Ingreso - Egreso'!$D$3:$D$1048576,"&lt;="&amp;Marzo!$V$9,'Ingreso - Egreso'!$J$3:$J$1048576,Marzo!A111)</f>
        <v>0</v>
      </c>
      <c r="W111" s="69">
        <f>SUMIFS('Ingreso - Egreso'!$H$3:$H$1048576,'Ingreso - Egreso'!$D$3:$D$1048576,"&gt;="&amp;Marzo!$W$9,'Ingreso - Egreso'!$D$3:$D$1048576,"&lt;="&amp;Marzo!$W$9,'Ingreso - Egreso'!$J$3:$J$1048576,Marzo!A111)</f>
        <v>0</v>
      </c>
      <c r="X111" s="69">
        <f>SUMIFS('Ingreso - Egreso'!$H$3:$H$1048576,'Ingreso - Egreso'!$D$3:$D$1048576,"&gt;="&amp;Marzo!$X$9,'Ingreso - Egreso'!$D$3:$D$1048576,"&lt;="&amp;Marzo!$X$9,'Ingreso - Egreso'!$J$3:$J$1048576,Marzo!A111)</f>
        <v>0</v>
      </c>
      <c r="Y111" s="69">
        <f>SUMIFS('Ingreso - Egreso'!$H$3:$H$1048576,'Ingreso - Egreso'!$D$3:$D$1048576,"&gt;="&amp;Marzo!$Y$9,'Ingreso - Egreso'!$D$3:$D$1048576,"&lt;="&amp;Marzo!$Y$9,'Ingreso - Egreso'!$J$3:$J$1048576,Marzo!A111)</f>
        <v>0</v>
      </c>
      <c r="Z111" s="69">
        <f>SUMIFS('Ingreso - Egreso'!$H$3:$H$1048576,'Ingreso - Egreso'!$D$3:$D$1048576,"&gt;="&amp;Marzo!$Z$9,'Ingreso - Egreso'!$D$3:$D$1048576,"&lt;="&amp;Marzo!$Z$9,'Ingreso - Egreso'!$J$3:$J$1048576,Marzo!A111)</f>
        <v>0</v>
      </c>
      <c r="AA111" s="69">
        <f>SUMIFS('Ingreso - Egreso'!$H$3:$H$1048576,'Ingreso - Egreso'!$D$3:$D$1048576,"&gt;="&amp;Marzo!$AA$9,'Ingreso - Egreso'!$D$3:$D$1048576,"&lt;="&amp;Marzo!$AA$9,'Ingreso - Egreso'!$J$3:$J$1048576,Marzo!A111)</f>
        <v>0</v>
      </c>
      <c r="AB111" s="69">
        <f>SUMIFS('Ingreso - Egreso'!$H$3:$H$1048576,'Ingreso - Egreso'!$D$3:$D$1048576,"&gt;="&amp;Marzo!$AB$9,'Ingreso - Egreso'!$D$3:$D$1048576,"&lt;="&amp;Marzo!$AB$9,'Ingreso - Egreso'!$J$3:$J$1048576,Marzo!A111)</f>
        <v>0</v>
      </c>
      <c r="AC111" s="69">
        <f>SUMIFS('Ingreso - Egreso'!$H$3:$H$1048576,'Ingreso - Egreso'!$D$3:$D$1048576,"&gt;="&amp;Marzo!$AC$9,'Ingreso - Egreso'!$D$3:$D$1048576,"&lt;="&amp;Marzo!$AC$9,'Ingreso - Egreso'!$J$3:$J$1048576,Marzo!A111)</f>
        <v>0</v>
      </c>
      <c r="AD111" s="69">
        <f>SUMIFS('Ingreso - Egreso'!$H$3:$H$1048576,'Ingreso - Egreso'!$D$3:$D$1048576,"&gt;="&amp;Marzo!$Z$9,'Ingreso - Egreso'!$D$3:$D$1048576,"&lt;="&amp;Marzo!$Z$9,'Ingreso - Egreso'!$J$3:$J$1048576,Marzo!E111)</f>
        <v>0</v>
      </c>
      <c r="AE111" s="69">
        <f>SUMIFS('Ingreso - Egreso'!$H$3:$H$1048576,'Ingreso - Egreso'!$D$3:$D$1048576,"&gt;="&amp;Marzo!$AA$9,'Ingreso - Egreso'!$D$3:$D$1048576,"&lt;="&amp;Marzo!$AA$9,'Ingreso - Egreso'!$J$3:$J$1048576,Marzo!E111)</f>
        <v>0</v>
      </c>
      <c r="AF111" s="69">
        <f>SUMIFS('Ingreso - Egreso'!$H$3:$H$1048576,'Ingreso - Egreso'!$D$3:$D$1048576,"&gt;="&amp;Marzo!$AB$9,'Ingreso - Egreso'!$D$3:$D$1048576,"&lt;="&amp;Marzo!$AB$9,'Ingreso - Egreso'!$J$3:$J$1048576,Marzo!E111)</f>
        <v>0</v>
      </c>
      <c r="AG111" s="68">
        <f t="shared" si="39"/>
        <v>0</v>
      </c>
      <c r="AH111" s="61">
        <f t="shared" si="40"/>
        <v>0</v>
      </c>
    </row>
    <row r="112" spans="1:34" s="16" customFormat="1" outlineLevel="1" x14ac:dyDescent="0.25">
      <c r="A112" s="26" t="s">
        <v>35</v>
      </c>
      <c r="B112" s="69">
        <f>SUMIFS('Ingreso - Egreso'!$H$3:$H$1048576,'Ingreso - Egreso'!$D$3:$D$1048576,"&gt;="&amp;Marzo!$B$9,'Ingreso - Egreso'!$D$3:$D$1048576,"&lt;="&amp;Marzo!$B$9,'Ingreso - Egreso'!$J$3:$J$1048576,Marzo!A112)</f>
        <v>0</v>
      </c>
      <c r="C112" s="69">
        <f>SUMIFS('Ingreso - Egreso'!$H$3:$H$1048576,'Ingreso - Egreso'!$D$3:$D$1048576,"&gt;="&amp;Marzo!$C$9,'Ingreso - Egreso'!$D$3:$D$1048576,"&lt;="&amp;Marzo!$C$9,'Ingreso - Egreso'!$J$3:$J$1048576,Marzo!A112)</f>
        <v>0</v>
      </c>
      <c r="D112" s="69">
        <f>SUMIFS('Ingreso - Egreso'!$H$3:$H$1048576,'Ingreso - Egreso'!$D$3:$D$1048576,"&gt;="&amp;Marzo!$D$9,'Ingreso - Egreso'!$D$3:$D$1048576,"&lt;="&amp;Marzo!$D$9,'Ingreso - Egreso'!$J$3:$J$1048576,Marzo!A112)</f>
        <v>0</v>
      </c>
      <c r="E112" s="69">
        <f>SUMIFS('Ingreso - Egreso'!$H$3:$H$1048576,'Ingreso - Egreso'!$D$3:$D$1048576,"&gt;="&amp;Marzo!$E$9,'Ingreso - Egreso'!$D$3:$D$1048576,"&lt;="&amp;Marzo!$E$9,'Ingreso - Egreso'!$J$3:$J$1048576,Marzo!A112)</f>
        <v>0</v>
      </c>
      <c r="F112" s="69">
        <f>SUMIFS('Ingreso - Egreso'!$H$3:$H$1048576,'Ingreso - Egreso'!$D$3:$D$1048576,"&gt;="&amp;Marzo!$F$9,'Ingreso - Egreso'!$D$3:$D$1048576,"&lt;="&amp;Marzo!$F$9,'Ingreso - Egreso'!$J$3:$J$1048576,Marzo!A112)</f>
        <v>300</v>
      </c>
      <c r="G112" s="69">
        <f>SUMIFS('Ingreso - Egreso'!$H$3:$H$1048576,'Ingreso - Egreso'!$D$3:$D$1048576,"&gt;="&amp;Marzo!$G$9,'Ingreso - Egreso'!$D$3:$D$1048576,"&lt;="&amp;Marzo!$G$9,'Ingreso - Egreso'!$J$3:$J$1048576,Marzo!A112)</f>
        <v>0</v>
      </c>
      <c r="H112" s="69">
        <f>SUMIFS('Ingreso - Egreso'!$H$3:$H$1048576,'Ingreso - Egreso'!$D$3:$D$1048576,"&gt;="&amp;Marzo!$H$9,'Ingreso - Egreso'!$D$3:$D$1048576,"&lt;="&amp;Marzo!$H$9,'Ingreso - Egreso'!$J$3:$J$1048576,Marzo!A112)</f>
        <v>0</v>
      </c>
      <c r="I112" s="69">
        <f>SUMIFS('Ingreso - Egreso'!$H$3:$H$1048576,'Ingreso - Egreso'!$D$3:$D$1048576,"&gt;="&amp;Marzo!$I$9,'Ingreso - Egreso'!$D$3:$D$1048576,"&lt;="&amp;Marzo!$I$9,'Ingreso - Egreso'!$J$3:$J$1048576,Marzo!A112)</f>
        <v>0</v>
      </c>
      <c r="J112" s="69">
        <f>SUMIFS('Ingreso - Egreso'!$H$3:$H$1048576,'Ingreso - Egreso'!$D$3:$D$1048576,"&gt;="&amp;Marzo!$J$9,'Ingreso - Egreso'!$D$3:$D$1048576,"&lt;="&amp;Marzo!$J$9,'Ingreso - Egreso'!$J$3:$J$1048576,Marzo!A112)</f>
        <v>0</v>
      </c>
      <c r="K112" s="69">
        <f>SUMIFS('Ingreso - Egreso'!$H$3:$H$1048576,'Ingreso - Egreso'!$D$3:$D$1048576,"&gt;="&amp;Marzo!$K$9,'Ingreso - Egreso'!$D$3:$D$1048576,"&lt;="&amp;Marzo!$K$9,'Ingreso - Egreso'!$J$3:$J$1048576,Marzo!A112)</f>
        <v>0</v>
      </c>
      <c r="L112" s="69">
        <f>SUMIFS('Ingreso - Egreso'!$H$3:$H$1048576,'Ingreso - Egreso'!$D$3:$D$1048576,"&gt;="&amp;Marzo!$L$9,'Ingreso - Egreso'!$D$3:$D$1048576,"&lt;="&amp;Marzo!$L$9,'Ingreso - Egreso'!$J$3:$J$1048576,Marzo!A112)</f>
        <v>0</v>
      </c>
      <c r="M112" s="69">
        <f>SUMIFS('Ingreso - Egreso'!$H$3:$H$1048576,'Ingreso - Egreso'!$D$3:$D$1048576,"&gt;="&amp;Marzo!$M$9,'Ingreso - Egreso'!$D$3:$D$1048576,"&lt;="&amp;Marzo!$M$9,'Ingreso - Egreso'!$J$3:$J$1048576,Marzo!A112)</f>
        <v>0</v>
      </c>
      <c r="N112" s="69">
        <f>SUMIFS('Ingreso - Egreso'!$H$3:$H$1048576,'Ingreso - Egreso'!$D$3:$D$1048576,"&gt;="&amp;Marzo!$N$9,'Ingreso - Egreso'!$D$3:$D$1048576,"&lt;="&amp;Marzo!$N$9,'Ingreso - Egreso'!$J$3:$J$1048576,Marzo!A112)</f>
        <v>0</v>
      </c>
      <c r="O112" s="69">
        <f>SUMIFS('Ingreso - Egreso'!$H$3:$H$1048576,'Ingreso - Egreso'!$D$3:$D$1048576,"&gt;="&amp;Marzo!$O$9,'Ingreso - Egreso'!$D$3:$D$1048576,"&lt;="&amp;Marzo!$O$9,'Ingreso - Egreso'!$J$3:$J$1048576,Marzo!A112)</f>
        <v>0</v>
      </c>
      <c r="P112" s="69">
        <f>SUMIFS('Ingreso - Egreso'!$H$3:$H$1048576,'Ingreso - Egreso'!$D$3:$D$1048576,"&gt;="&amp;Marzo!$P$9,'Ingreso - Egreso'!$D$3:$D$1048576,"&lt;="&amp;Marzo!$P$9,'Ingreso - Egreso'!$J$3:$J$1048576,Marzo!A112)</f>
        <v>0</v>
      </c>
      <c r="Q112" s="69">
        <f>SUMIFS('Ingreso - Egreso'!$H$3:$H$1048576,'Ingreso - Egreso'!$D$3:$D$1048576,"&gt;="&amp;Marzo!$Q$9,'Ingreso - Egreso'!$D$3:$D$1048576,"&lt;="&amp;Marzo!$Q$9,'Ingreso - Egreso'!$J$3:$J$1048576,Marzo!A112)</f>
        <v>0</v>
      </c>
      <c r="R112" s="69">
        <f>SUMIFS('Ingreso - Egreso'!$H$3:$H$1048576,'Ingreso - Egreso'!$D$3:$D$1048576,"&gt;="&amp;Marzo!$R$9,'Ingreso - Egreso'!$D$3:$D$1048576,"&lt;="&amp;Marzo!$R$9,'Ingreso - Egreso'!$J$3:$J$1048576,Marzo!A112)</f>
        <v>0</v>
      </c>
      <c r="S112" s="69">
        <f>SUMIFS('Ingreso - Egreso'!$H$3:$H$1048576,'Ingreso - Egreso'!$D$3:$D$1048576,"&gt;="&amp;Marzo!$S$9,'Ingreso - Egreso'!$D$3:$D$1048576,"&lt;="&amp;Marzo!$S$9,'Ingreso - Egreso'!$J$3:$J$1048576,Marzo!A112)</f>
        <v>0</v>
      </c>
      <c r="T112" s="69">
        <f>SUMIFS('Ingreso - Egreso'!$H$3:$H$1048576,'Ingreso - Egreso'!$D$3:$D$1048576,"&gt;="&amp;Marzo!$T$9,'Ingreso - Egreso'!$D$3:$D$1048576,"&lt;="&amp;Marzo!$T$9,'Ingreso - Egreso'!$J$3:$J$1048576,Marzo!A112)</f>
        <v>0</v>
      </c>
      <c r="U112" s="69">
        <f>SUMIFS('Ingreso - Egreso'!$H$3:$H$1048576,'Ingreso - Egreso'!$D$3:$D$1048576,"&gt;="&amp;Marzo!$U$9,'Ingreso - Egreso'!$D$3:$D$1048576,"&lt;="&amp;Marzo!$U$9,'Ingreso - Egreso'!$J$3:$J$1048576,Marzo!A112)</f>
        <v>0</v>
      </c>
      <c r="V112" s="69">
        <f>SUMIFS('Ingreso - Egreso'!$H$3:$H$1048576,'Ingreso - Egreso'!$D$3:$D$1048576,"&gt;="&amp;Marzo!$V$9,'Ingreso - Egreso'!$D$3:$D$1048576,"&lt;="&amp;Marzo!$V$9,'Ingreso - Egreso'!$J$3:$J$1048576,Marzo!A112)</f>
        <v>0</v>
      </c>
      <c r="W112" s="69">
        <f>SUMIFS('Ingreso - Egreso'!$H$3:$H$1048576,'Ingreso - Egreso'!$D$3:$D$1048576,"&gt;="&amp;Marzo!$W$9,'Ingreso - Egreso'!$D$3:$D$1048576,"&lt;="&amp;Marzo!$W$9,'Ingreso - Egreso'!$J$3:$J$1048576,Marzo!A112)</f>
        <v>0</v>
      </c>
      <c r="X112" s="69">
        <f>SUMIFS('Ingreso - Egreso'!$H$3:$H$1048576,'Ingreso - Egreso'!$D$3:$D$1048576,"&gt;="&amp;Marzo!$X$9,'Ingreso - Egreso'!$D$3:$D$1048576,"&lt;="&amp;Marzo!$X$9,'Ingreso - Egreso'!$J$3:$J$1048576,Marzo!A112)</f>
        <v>0</v>
      </c>
      <c r="Y112" s="69">
        <f>SUMIFS('Ingreso - Egreso'!$H$3:$H$1048576,'Ingreso - Egreso'!$D$3:$D$1048576,"&gt;="&amp;Marzo!$Y$9,'Ingreso - Egreso'!$D$3:$D$1048576,"&lt;="&amp;Marzo!$Y$9,'Ingreso - Egreso'!$J$3:$J$1048576,Marzo!A112)</f>
        <v>0</v>
      </c>
      <c r="Z112" s="69">
        <f>SUMIFS('Ingreso - Egreso'!$H$3:$H$1048576,'Ingreso - Egreso'!$D$3:$D$1048576,"&gt;="&amp;Marzo!$Z$9,'Ingreso - Egreso'!$D$3:$D$1048576,"&lt;="&amp;Marzo!$Z$9,'Ingreso - Egreso'!$J$3:$J$1048576,Marzo!A112)</f>
        <v>0</v>
      </c>
      <c r="AA112" s="69">
        <f>SUMIFS('Ingreso - Egreso'!$H$3:$H$1048576,'Ingreso - Egreso'!$D$3:$D$1048576,"&gt;="&amp;Marzo!$AA$9,'Ingreso - Egreso'!$D$3:$D$1048576,"&lt;="&amp;Marzo!$AA$9,'Ingreso - Egreso'!$J$3:$J$1048576,Marzo!A112)</f>
        <v>0</v>
      </c>
      <c r="AB112" s="69">
        <f>SUMIFS('Ingreso - Egreso'!$H$3:$H$1048576,'Ingreso - Egreso'!$D$3:$D$1048576,"&gt;="&amp;Marzo!$AB$9,'Ingreso - Egreso'!$D$3:$D$1048576,"&lt;="&amp;Marzo!$AB$9,'Ingreso - Egreso'!$J$3:$J$1048576,Marzo!A112)</f>
        <v>0</v>
      </c>
      <c r="AC112" s="69">
        <f>SUMIFS('Ingreso - Egreso'!$H$3:$H$1048576,'Ingreso - Egreso'!$D$3:$D$1048576,"&gt;="&amp;Marzo!$AC$9,'Ingreso - Egreso'!$D$3:$D$1048576,"&lt;="&amp;Marzo!$AC$9,'Ingreso - Egreso'!$J$3:$J$1048576,Marzo!A112)</f>
        <v>0</v>
      </c>
      <c r="AD112" s="69">
        <f>SUMIFS('Ingreso - Egreso'!$H$3:$H$1048576,'Ingreso - Egreso'!$D$3:$D$1048576,"&gt;="&amp;Marzo!$Z$9,'Ingreso - Egreso'!$D$3:$D$1048576,"&lt;="&amp;Marzo!$Z$9,'Ingreso - Egreso'!$J$3:$J$1048576,Marzo!E112)</f>
        <v>0</v>
      </c>
      <c r="AE112" s="69">
        <f>SUMIFS('Ingreso - Egreso'!$H$3:$H$1048576,'Ingreso - Egreso'!$D$3:$D$1048576,"&gt;="&amp;Marzo!$AA$9,'Ingreso - Egreso'!$D$3:$D$1048576,"&lt;="&amp;Marzo!$AA$9,'Ingreso - Egreso'!$J$3:$J$1048576,Marzo!E112)</f>
        <v>0</v>
      </c>
      <c r="AF112" s="69">
        <f>SUMIFS('Ingreso - Egreso'!$H$3:$H$1048576,'Ingreso - Egreso'!$D$3:$D$1048576,"&gt;="&amp;Marzo!$AB$9,'Ingreso - Egreso'!$D$3:$D$1048576,"&lt;="&amp;Marzo!$AB$9,'Ingreso - Egreso'!$J$3:$J$1048576,Marzo!E112)</f>
        <v>0</v>
      </c>
      <c r="AG112" s="204">
        <f t="shared" si="39"/>
        <v>300</v>
      </c>
      <c r="AH112" s="61">
        <f t="shared" si="40"/>
        <v>6.9964290459363849E-4</v>
      </c>
    </row>
    <row r="113" spans="1:36" s="16" customFormat="1" outlineLevel="1" x14ac:dyDescent="0.25">
      <c r="A113" s="26" t="s">
        <v>125</v>
      </c>
      <c r="B113" s="69">
        <f>SUMIFS('Ingreso - Egreso'!$H$3:$H$1048576,'Ingreso - Egreso'!$D$3:$D$1048576,"&gt;="&amp;Marzo!$B$9,'Ingreso - Egreso'!$D$3:$D$1048576,"&lt;="&amp;Marzo!$B$9,'Ingreso - Egreso'!$J$3:$J$1048576,Marzo!A113)</f>
        <v>0</v>
      </c>
      <c r="C113" s="69">
        <f>SUMIFS('Ingreso - Egreso'!$H$3:$H$1048576,'Ingreso - Egreso'!$D$3:$D$1048576,"&gt;="&amp;Marzo!$C$9,'Ingreso - Egreso'!$D$3:$D$1048576,"&lt;="&amp;Marzo!$C$9,'Ingreso - Egreso'!$J$3:$J$1048576,Marzo!A113)</f>
        <v>0</v>
      </c>
      <c r="D113" s="69">
        <f>SUMIFS('Ingreso - Egreso'!$H$3:$H$1048576,'Ingreso - Egreso'!$D$3:$D$1048576,"&gt;="&amp;Marzo!$D$9,'Ingreso - Egreso'!$D$3:$D$1048576,"&lt;="&amp;Marzo!$D$9,'Ingreso - Egreso'!$J$3:$J$1048576,Marzo!A113)</f>
        <v>0</v>
      </c>
      <c r="E113" s="69">
        <f>SUMIFS('Ingreso - Egreso'!$H$3:$H$1048576,'Ingreso - Egreso'!$D$3:$D$1048576,"&gt;="&amp;Marzo!$E$9,'Ingreso - Egreso'!$D$3:$D$1048576,"&lt;="&amp;Marzo!$E$9,'Ingreso - Egreso'!$J$3:$J$1048576,Marzo!A113)</f>
        <v>0</v>
      </c>
      <c r="F113" s="69">
        <f>SUMIFS('Ingreso - Egreso'!$H$3:$H$1048576,'Ingreso - Egreso'!$D$3:$D$1048576,"&gt;="&amp;Marzo!$F$9,'Ingreso - Egreso'!$D$3:$D$1048576,"&lt;="&amp;Marzo!$F$9,'Ingreso - Egreso'!$J$3:$J$1048576,Marzo!A113)</f>
        <v>0</v>
      </c>
      <c r="G113" s="69">
        <f>SUMIFS('Ingreso - Egreso'!$H$3:$H$1048576,'Ingreso - Egreso'!$D$3:$D$1048576,"&gt;="&amp;Marzo!$G$9,'Ingreso - Egreso'!$D$3:$D$1048576,"&lt;="&amp;Marzo!$G$9,'Ingreso - Egreso'!$J$3:$J$1048576,Marzo!A113)</f>
        <v>0</v>
      </c>
      <c r="H113" s="69">
        <f>SUMIFS('Ingreso - Egreso'!$H$3:$H$1048576,'Ingreso - Egreso'!$D$3:$D$1048576,"&gt;="&amp;Marzo!$H$9,'Ingreso - Egreso'!$D$3:$D$1048576,"&lt;="&amp;Marzo!$H$9,'Ingreso - Egreso'!$J$3:$J$1048576,Marzo!A113)</f>
        <v>0</v>
      </c>
      <c r="I113" s="69">
        <f>SUMIFS('Ingreso - Egreso'!$H$3:$H$1048576,'Ingreso - Egreso'!$D$3:$D$1048576,"&gt;="&amp;Marzo!$I$9,'Ingreso - Egreso'!$D$3:$D$1048576,"&lt;="&amp;Marzo!$I$9,'Ingreso - Egreso'!$J$3:$J$1048576,Marzo!A113)</f>
        <v>0</v>
      </c>
      <c r="J113" s="69">
        <f>SUMIFS('Ingreso - Egreso'!$H$3:$H$1048576,'Ingreso - Egreso'!$D$3:$D$1048576,"&gt;="&amp;Marzo!$J$9,'Ingreso - Egreso'!$D$3:$D$1048576,"&lt;="&amp;Marzo!$J$9,'Ingreso - Egreso'!$J$3:$J$1048576,Marzo!A113)</f>
        <v>0</v>
      </c>
      <c r="K113" s="69">
        <f>SUMIFS('Ingreso - Egreso'!$H$3:$H$1048576,'Ingreso - Egreso'!$D$3:$D$1048576,"&gt;="&amp;Marzo!$K$9,'Ingreso - Egreso'!$D$3:$D$1048576,"&lt;="&amp;Marzo!$K$9,'Ingreso - Egreso'!$J$3:$J$1048576,Marzo!A113)</f>
        <v>0</v>
      </c>
      <c r="L113" s="69">
        <f>SUMIFS('Ingreso - Egreso'!$H$3:$H$1048576,'Ingreso - Egreso'!$D$3:$D$1048576,"&gt;="&amp;Marzo!$L$9,'Ingreso - Egreso'!$D$3:$D$1048576,"&lt;="&amp;Marzo!$L$9,'Ingreso - Egreso'!$J$3:$J$1048576,Marzo!A113)</f>
        <v>0</v>
      </c>
      <c r="M113" s="69">
        <f>SUMIFS('Ingreso - Egreso'!$H$3:$H$1048576,'Ingreso - Egreso'!$D$3:$D$1048576,"&gt;="&amp;Marzo!$M$9,'Ingreso - Egreso'!$D$3:$D$1048576,"&lt;="&amp;Marzo!$M$9,'Ingreso - Egreso'!$J$3:$J$1048576,Marzo!A113)</f>
        <v>0</v>
      </c>
      <c r="N113" s="69">
        <f>SUMIFS('Ingreso - Egreso'!$H$3:$H$1048576,'Ingreso - Egreso'!$D$3:$D$1048576,"&gt;="&amp;Marzo!$N$9,'Ingreso - Egreso'!$D$3:$D$1048576,"&lt;="&amp;Marzo!$N$9,'Ingreso - Egreso'!$J$3:$J$1048576,Marzo!A113)</f>
        <v>0</v>
      </c>
      <c r="O113" s="69">
        <f>SUMIFS('Ingreso - Egreso'!$H$3:$H$1048576,'Ingreso - Egreso'!$D$3:$D$1048576,"&gt;="&amp;Marzo!$O$9,'Ingreso - Egreso'!$D$3:$D$1048576,"&lt;="&amp;Marzo!$O$9,'Ingreso - Egreso'!$J$3:$J$1048576,Marzo!A113)</f>
        <v>0</v>
      </c>
      <c r="P113" s="69">
        <f>SUMIFS('Ingreso - Egreso'!$H$3:$H$1048576,'Ingreso - Egreso'!$D$3:$D$1048576,"&gt;="&amp;Marzo!$P$9,'Ingreso - Egreso'!$D$3:$D$1048576,"&lt;="&amp;Marzo!$P$9,'Ingreso - Egreso'!$J$3:$J$1048576,Marzo!A113)</f>
        <v>0</v>
      </c>
      <c r="Q113" s="69">
        <f>SUMIFS('Ingreso - Egreso'!$H$3:$H$1048576,'Ingreso - Egreso'!$D$3:$D$1048576,"&gt;="&amp;Marzo!$Q$9,'Ingreso - Egreso'!$D$3:$D$1048576,"&lt;="&amp;Marzo!$Q$9,'Ingreso - Egreso'!$J$3:$J$1048576,Marzo!A113)</f>
        <v>0</v>
      </c>
      <c r="R113" s="69">
        <f>SUMIFS('Ingreso - Egreso'!$H$3:$H$1048576,'Ingreso - Egreso'!$D$3:$D$1048576,"&gt;="&amp;Marzo!$R$9,'Ingreso - Egreso'!$D$3:$D$1048576,"&lt;="&amp;Marzo!$R$9,'Ingreso - Egreso'!$J$3:$J$1048576,Marzo!A113)</f>
        <v>0</v>
      </c>
      <c r="S113" s="69">
        <f>SUMIFS('Ingreso - Egreso'!$H$3:$H$1048576,'Ingreso - Egreso'!$D$3:$D$1048576,"&gt;="&amp;Marzo!$S$9,'Ingreso - Egreso'!$D$3:$D$1048576,"&lt;="&amp;Marzo!$S$9,'Ingreso - Egreso'!$J$3:$J$1048576,Marzo!A113)</f>
        <v>0</v>
      </c>
      <c r="T113" s="69">
        <f>SUMIFS('Ingreso - Egreso'!$H$3:$H$1048576,'Ingreso - Egreso'!$D$3:$D$1048576,"&gt;="&amp;Marzo!$T$9,'Ingreso - Egreso'!$D$3:$D$1048576,"&lt;="&amp;Marzo!$T$9,'Ingreso - Egreso'!$J$3:$J$1048576,Marzo!A113)</f>
        <v>0</v>
      </c>
      <c r="U113" s="69">
        <f>SUMIFS('Ingreso - Egreso'!$H$3:$H$1048576,'Ingreso - Egreso'!$D$3:$D$1048576,"&gt;="&amp;Marzo!$U$9,'Ingreso - Egreso'!$D$3:$D$1048576,"&lt;="&amp;Marzo!$U$9,'Ingreso - Egreso'!$J$3:$J$1048576,Marzo!A113)</f>
        <v>0</v>
      </c>
      <c r="V113" s="69">
        <f>SUMIFS('Ingreso - Egreso'!$H$3:$H$1048576,'Ingreso - Egreso'!$D$3:$D$1048576,"&gt;="&amp;Marzo!$V$9,'Ingreso - Egreso'!$D$3:$D$1048576,"&lt;="&amp;Marzo!$V$9,'Ingreso - Egreso'!$J$3:$J$1048576,Marzo!A113)</f>
        <v>0</v>
      </c>
      <c r="W113" s="69">
        <f>SUMIFS('Ingreso - Egreso'!$H$3:$H$1048576,'Ingreso - Egreso'!$D$3:$D$1048576,"&gt;="&amp;Marzo!$W$9,'Ingreso - Egreso'!$D$3:$D$1048576,"&lt;="&amp;Marzo!$W$9,'Ingreso - Egreso'!$J$3:$J$1048576,Marzo!A113)</f>
        <v>0</v>
      </c>
      <c r="X113" s="69">
        <f>SUMIFS('Ingreso - Egreso'!$H$3:$H$1048576,'Ingreso - Egreso'!$D$3:$D$1048576,"&gt;="&amp;Marzo!$X$9,'Ingreso - Egreso'!$D$3:$D$1048576,"&lt;="&amp;Marzo!$X$9,'Ingreso - Egreso'!$J$3:$J$1048576,Marzo!A113)</f>
        <v>0</v>
      </c>
      <c r="Y113" s="69">
        <f>SUMIFS('Ingreso - Egreso'!$H$3:$H$1048576,'Ingreso - Egreso'!$D$3:$D$1048576,"&gt;="&amp;Marzo!$Y$9,'Ingreso - Egreso'!$D$3:$D$1048576,"&lt;="&amp;Marzo!$Y$9,'Ingreso - Egreso'!$J$3:$J$1048576,Marzo!A113)</f>
        <v>0</v>
      </c>
      <c r="Z113" s="69">
        <f>SUMIFS('Ingreso - Egreso'!$H$3:$H$1048576,'Ingreso - Egreso'!$D$3:$D$1048576,"&gt;="&amp;Marzo!$Z$9,'Ingreso - Egreso'!$D$3:$D$1048576,"&lt;="&amp;Marzo!$Z$9,'Ingreso - Egreso'!$J$3:$J$1048576,Marzo!A113)</f>
        <v>0</v>
      </c>
      <c r="AA113" s="69">
        <f>SUMIFS('Ingreso - Egreso'!$H$3:$H$1048576,'Ingreso - Egreso'!$D$3:$D$1048576,"&gt;="&amp;Marzo!$AA$9,'Ingreso - Egreso'!$D$3:$D$1048576,"&lt;="&amp;Marzo!$AA$9,'Ingreso - Egreso'!$J$3:$J$1048576,Marzo!A113)</f>
        <v>0</v>
      </c>
      <c r="AB113" s="69">
        <f>SUMIFS('Ingreso - Egreso'!$H$3:$H$1048576,'Ingreso - Egreso'!$D$3:$D$1048576,"&gt;="&amp;Marzo!$AB$9,'Ingreso - Egreso'!$D$3:$D$1048576,"&lt;="&amp;Marzo!$AB$9,'Ingreso - Egreso'!$J$3:$J$1048576,Marzo!A113)</f>
        <v>0</v>
      </c>
      <c r="AC113" s="69">
        <f>SUMIFS('Ingreso - Egreso'!$H$3:$H$1048576,'Ingreso - Egreso'!$D$3:$D$1048576,"&gt;="&amp;Marzo!$AC$9,'Ingreso - Egreso'!$D$3:$D$1048576,"&lt;="&amp;Marzo!$AC$9,'Ingreso - Egreso'!$J$3:$J$1048576,Marzo!A113)</f>
        <v>0</v>
      </c>
      <c r="AD113" s="69">
        <f>SUMIFS('Ingreso - Egreso'!$H$3:$H$1048576,'Ingreso - Egreso'!$D$3:$D$1048576,"&gt;="&amp;Marzo!$Z$9,'Ingreso - Egreso'!$D$3:$D$1048576,"&lt;="&amp;Marzo!$Z$9,'Ingreso - Egreso'!$J$3:$J$1048576,Marzo!E113)</f>
        <v>0</v>
      </c>
      <c r="AE113" s="69">
        <f>SUMIFS('Ingreso - Egreso'!$H$3:$H$1048576,'Ingreso - Egreso'!$D$3:$D$1048576,"&gt;="&amp;Marzo!$AA$9,'Ingreso - Egreso'!$D$3:$D$1048576,"&lt;="&amp;Marzo!$AA$9,'Ingreso - Egreso'!$J$3:$J$1048576,Marzo!E113)</f>
        <v>0</v>
      </c>
      <c r="AF113" s="69">
        <f>SUMIFS('Ingreso - Egreso'!$H$3:$H$1048576,'Ingreso - Egreso'!$D$3:$D$1048576,"&gt;="&amp;Marzo!$AB$9,'Ingreso - Egreso'!$D$3:$D$1048576,"&lt;="&amp;Marzo!$AB$9,'Ingreso - Egreso'!$J$3:$J$1048576,Marzo!E113)</f>
        <v>0</v>
      </c>
      <c r="AG113" s="204">
        <f t="shared" si="39"/>
        <v>0</v>
      </c>
      <c r="AH113" s="61">
        <f t="shared" si="40"/>
        <v>0</v>
      </c>
    </row>
    <row r="114" spans="1:36" s="16" customFormat="1" outlineLevel="1" x14ac:dyDescent="0.25">
      <c r="A114" s="26" t="s">
        <v>80</v>
      </c>
      <c r="B114" s="69">
        <f>SUMIFS('Ingreso - Egreso'!$H$3:$H$1048576,'Ingreso - Egreso'!$D$3:$D$1048576,"&gt;="&amp;Marzo!$B$9,'Ingreso - Egreso'!$D$3:$D$1048576,"&lt;="&amp;Marzo!$B$9,'Ingreso - Egreso'!$J$3:$J$1048576,Marzo!A114)</f>
        <v>0</v>
      </c>
      <c r="C114" s="69">
        <f>SUMIFS('Ingreso - Egreso'!$H$3:$H$1048576,'Ingreso - Egreso'!$D$3:$D$1048576,"&gt;="&amp;Marzo!$C$9,'Ingreso - Egreso'!$D$3:$D$1048576,"&lt;="&amp;Marzo!$C$9,'Ingreso - Egreso'!$J$3:$J$1048576,Marzo!A114)</f>
        <v>0</v>
      </c>
      <c r="D114" s="69">
        <f>SUMIFS('Ingreso - Egreso'!$H$3:$H$1048576,'Ingreso - Egreso'!$D$3:$D$1048576,"&gt;="&amp;Marzo!$D$9,'Ingreso - Egreso'!$D$3:$D$1048576,"&lt;="&amp;Marzo!$D$9,'Ingreso - Egreso'!$J$3:$J$1048576,Marzo!A114)</f>
        <v>0</v>
      </c>
      <c r="E114" s="69">
        <f>SUMIFS('Ingreso - Egreso'!$H$3:$H$1048576,'Ingreso - Egreso'!$D$3:$D$1048576,"&gt;="&amp;Marzo!$E$9,'Ingreso - Egreso'!$D$3:$D$1048576,"&lt;="&amp;Marzo!$E$9,'Ingreso - Egreso'!$J$3:$J$1048576,Marzo!A114)</f>
        <v>0</v>
      </c>
      <c r="F114" s="69">
        <f>SUMIFS('Ingreso - Egreso'!$H$3:$H$1048576,'Ingreso - Egreso'!$D$3:$D$1048576,"&gt;="&amp;Marzo!$F$9,'Ingreso - Egreso'!$D$3:$D$1048576,"&lt;="&amp;Marzo!$F$9,'Ingreso - Egreso'!$J$3:$J$1048576,Marzo!A114)</f>
        <v>0</v>
      </c>
      <c r="G114" s="69">
        <f>SUMIFS('Ingreso - Egreso'!$H$3:$H$1048576,'Ingreso - Egreso'!$D$3:$D$1048576,"&gt;="&amp;Marzo!$G$9,'Ingreso - Egreso'!$D$3:$D$1048576,"&lt;="&amp;Marzo!$G$9,'Ingreso - Egreso'!$J$3:$J$1048576,Marzo!A114)</f>
        <v>0</v>
      </c>
      <c r="H114" s="69">
        <f>SUMIFS('Ingreso - Egreso'!$H$3:$H$1048576,'Ingreso - Egreso'!$D$3:$D$1048576,"&gt;="&amp;Marzo!$H$9,'Ingreso - Egreso'!$D$3:$D$1048576,"&lt;="&amp;Marzo!$H$9,'Ingreso - Egreso'!$J$3:$J$1048576,Marzo!A114)</f>
        <v>0</v>
      </c>
      <c r="I114" s="69">
        <f>SUMIFS('Ingreso - Egreso'!$H$3:$H$1048576,'Ingreso - Egreso'!$D$3:$D$1048576,"&gt;="&amp;Marzo!$I$9,'Ingreso - Egreso'!$D$3:$D$1048576,"&lt;="&amp;Marzo!$I$9,'Ingreso - Egreso'!$J$3:$J$1048576,Marzo!A114)</f>
        <v>0</v>
      </c>
      <c r="J114" s="69">
        <f>SUMIFS('Ingreso - Egreso'!$H$3:$H$1048576,'Ingreso - Egreso'!$D$3:$D$1048576,"&gt;="&amp;Marzo!$J$9,'Ingreso - Egreso'!$D$3:$D$1048576,"&lt;="&amp;Marzo!$J$9,'Ingreso - Egreso'!$J$3:$J$1048576,Marzo!A114)</f>
        <v>0</v>
      </c>
      <c r="K114" s="69">
        <f>SUMIFS('Ingreso - Egreso'!$H$3:$H$1048576,'Ingreso - Egreso'!$D$3:$D$1048576,"&gt;="&amp;Marzo!$K$9,'Ingreso - Egreso'!$D$3:$D$1048576,"&lt;="&amp;Marzo!$K$9,'Ingreso - Egreso'!$J$3:$J$1048576,Marzo!A114)</f>
        <v>0</v>
      </c>
      <c r="L114" s="69">
        <f>SUMIFS('Ingreso - Egreso'!$H$3:$H$1048576,'Ingreso - Egreso'!$D$3:$D$1048576,"&gt;="&amp;Marzo!$L$9,'Ingreso - Egreso'!$D$3:$D$1048576,"&lt;="&amp;Marzo!$L$9,'Ingreso - Egreso'!$J$3:$J$1048576,Marzo!A114)</f>
        <v>0</v>
      </c>
      <c r="M114" s="69">
        <f>SUMIFS('Ingreso - Egreso'!$H$3:$H$1048576,'Ingreso - Egreso'!$D$3:$D$1048576,"&gt;="&amp;Marzo!$M$9,'Ingreso - Egreso'!$D$3:$D$1048576,"&lt;="&amp;Marzo!$M$9,'Ingreso - Egreso'!$J$3:$J$1048576,Marzo!A114)</f>
        <v>0</v>
      </c>
      <c r="N114" s="69">
        <f>SUMIFS('Ingreso - Egreso'!$H$3:$H$1048576,'Ingreso - Egreso'!$D$3:$D$1048576,"&gt;="&amp;Marzo!$N$9,'Ingreso - Egreso'!$D$3:$D$1048576,"&lt;="&amp;Marzo!$N$9,'Ingreso - Egreso'!$J$3:$J$1048576,Marzo!A114)</f>
        <v>0</v>
      </c>
      <c r="O114" s="69">
        <f>SUMIFS('Ingreso - Egreso'!$H$3:$H$1048576,'Ingreso - Egreso'!$D$3:$D$1048576,"&gt;="&amp;Marzo!$O$9,'Ingreso - Egreso'!$D$3:$D$1048576,"&lt;="&amp;Marzo!$O$9,'Ingreso - Egreso'!$J$3:$J$1048576,Marzo!A114)</f>
        <v>0</v>
      </c>
      <c r="P114" s="69">
        <f>SUMIFS('Ingreso - Egreso'!$H$3:$H$1048576,'Ingreso - Egreso'!$D$3:$D$1048576,"&gt;="&amp;Marzo!$P$9,'Ingreso - Egreso'!$D$3:$D$1048576,"&lt;="&amp;Marzo!$P$9,'Ingreso - Egreso'!$J$3:$J$1048576,Marzo!A114)</f>
        <v>0</v>
      </c>
      <c r="Q114" s="69">
        <f>SUMIFS('Ingreso - Egreso'!$H$3:$H$1048576,'Ingreso - Egreso'!$D$3:$D$1048576,"&gt;="&amp;Marzo!$Q$9,'Ingreso - Egreso'!$D$3:$D$1048576,"&lt;="&amp;Marzo!$Q$9,'Ingreso - Egreso'!$J$3:$J$1048576,Marzo!A114)</f>
        <v>0</v>
      </c>
      <c r="R114" s="69">
        <f>SUMIFS('Ingreso - Egreso'!$H$3:$H$1048576,'Ingreso - Egreso'!$D$3:$D$1048576,"&gt;="&amp;Marzo!$R$9,'Ingreso - Egreso'!$D$3:$D$1048576,"&lt;="&amp;Marzo!$R$9,'Ingreso - Egreso'!$J$3:$J$1048576,Marzo!A114)</f>
        <v>0</v>
      </c>
      <c r="S114" s="69">
        <f>SUMIFS('Ingreso - Egreso'!$H$3:$H$1048576,'Ingreso - Egreso'!$D$3:$D$1048576,"&gt;="&amp;Marzo!$S$9,'Ingreso - Egreso'!$D$3:$D$1048576,"&lt;="&amp;Marzo!$S$9,'Ingreso - Egreso'!$J$3:$J$1048576,Marzo!A114)</f>
        <v>0</v>
      </c>
      <c r="T114" s="69">
        <f>SUMIFS('Ingreso - Egreso'!$H$3:$H$1048576,'Ingreso - Egreso'!$D$3:$D$1048576,"&gt;="&amp;Marzo!$T$9,'Ingreso - Egreso'!$D$3:$D$1048576,"&lt;="&amp;Marzo!$T$9,'Ingreso - Egreso'!$J$3:$J$1048576,Marzo!A114)</f>
        <v>0</v>
      </c>
      <c r="U114" s="69">
        <f>SUMIFS('Ingreso - Egreso'!$H$3:$H$1048576,'Ingreso - Egreso'!$D$3:$D$1048576,"&gt;="&amp;Marzo!$U$9,'Ingreso - Egreso'!$D$3:$D$1048576,"&lt;="&amp;Marzo!$U$9,'Ingreso - Egreso'!$J$3:$J$1048576,Marzo!A114)</f>
        <v>0</v>
      </c>
      <c r="V114" s="69">
        <f>SUMIFS('Ingreso - Egreso'!$H$3:$H$1048576,'Ingreso - Egreso'!$D$3:$D$1048576,"&gt;="&amp;Marzo!$V$9,'Ingreso - Egreso'!$D$3:$D$1048576,"&lt;="&amp;Marzo!$V$9,'Ingreso - Egreso'!$J$3:$J$1048576,Marzo!A114)</f>
        <v>0</v>
      </c>
      <c r="W114" s="69">
        <f>SUMIFS('Ingreso - Egreso'!$H$3:$H$1048576,'Ingreso - Egreso'!$D$3:$D$1048576,"&gt;="&amp;Marzo!$W$9,'Ingreso - Egreso'!$D$3:$D$1048576,"&lt;="&amp;Marzo!$W$9,'Ingreso - Egreso'!$J$3:$J$1048576,Marzo!A114)</f>
        <v>0</v>
      </c>
      <c r="X114" s="69">
        <f>SUMIFS('Ingreso - Egreso'!$H$3:$H$1048576,'Ingreso - Egreso'!$D$3:$D$1048576,"&gt;="&amp;Marzo!$X$9,'Ingreso - Egreso'!$D$3:$D$1048576,"&lt;="&amp;Marzo!$X$9,'Ingreso - Egreso'!$J$3:$J$1048576,Marzo!A114)</f>
        <v>0</v>
      </c>
      <c r="Y114" s="69">
        <f>SUMIFS('Ingreso - Egreso'!$H$3:$H$1048576,'Ingreso - Egreso'!$D$3:$D$1048576,"&gt;="&amp;Marzo!$Y$9,'Ingreso - Egreso'!$D$3:$D$1048576,"&lt;="&amp;Marzo!$Y$9,'Ingreso - Egreso'!$J$3:$J$1048576,Marzo!A114)</f>
        <v>0</v>
      </c>
      <c r="Z114" s="69">
        <f>SUMIFS('Ingreso - Egreso'!$H$3:$H$1048576,'Ingreso - Egreso'!$D$3:$D$1048576,"&gt;="&amp;Marzo!$Z$9,'Ingreso - Egreso'!$D$3:$D$1048576,"&lt;="&amp;Marzo!$Z$9,'Ingreso - Egreso'!$J$3:$J$1048576,Marzo!A114)</f>
        <v>0</v>
      </c>
      <c r="AA114" s="69">
        <f>SUMIFS('Ingreso - Egreso'!$H$3:$H$1048576,'Ingreso - Egreso'!$D$3:$D$1048576,"&gt;="&amp;Marzo!$AA$9,'Ingreso - Egreso'!$D$3:$D$1048576,"&lt;="&amp;Marzo!$AA$9,'Ingreso - Egreso'!$J$3:$J$1048576,Marzo!A114)</f>
        <v>0</v>
      </c>
      <c r="AB114" s="69">
        <f>SUMIFS('Ingreso - Egreso'!$H$3:$H$1048576,'Ingreso - Egreso'!$D$3:$D$1048576,"&gt;="&amp;Marzo!$AB$9,'Ingreso - Egreso'!$D$3:$D$1048576,"&lt;="&amp;Marzo!$AB$9,'Ingreso - Egreso'!$J$3:$J$1048576,Marzo!A114)</f>
        <v>0</v>
      </c>
      <c r="AC114" s="69">
        <f>SUMIFS('Ingreso - Egreso'!$H$3:$H$1048576,'Ingreso - Egreso'!$D$3:$D$1048576,"&gt;="&amp;Marzo!$AC$9,'Ingreso - Egreso'!$D$3:$D$1048576,"&lt;="&amp;Marzo!$AC$9,'Ingreso - Egreso'!$J$3:$J$1048576,Marzo!A114)</f>
        <v>0</v>
      </c>
      <c r="AD114" s="69">
        <f>SUMIFS('Ingreso - Egreso'!$H$3:$H$1048576,'Ingreso - Egreso'!$D$3:$D$1048576,"&gt;="&amp;Marzo!$Z$9,'Ingreso - Egreso'!$D$3:$D$1048576,"&lt;="&amp;Marzo!$Z$9,'Ingreso - Egreso'!$J$3:$J$1048576,Marzo!E114)</f>
        <v>0</v>
      </c>
      <c r="AE114" s="69">
        <f>SUMIFS('Ingreso - Egreso'!$H$3:$H$1048576,'Ingreso - Egreso'!$D$3:$D$1048576,"&gt;="&amp;Marzo!$AA$9,'Ingreso - Egreso'!$D$3:$D$1048576,"&lt;="&amp;Marzo!$AA$9,'Ingreso - Egreso'!$J$3:$J$1048576,Marzo!E114)</f>
        <v>0</v>
      </c>
      <c r="AF114" s="69">
        <f>SUMIFS('Ingreso - Egreso'!$H$3:$H$1048576,'Ingreso - Egreso'!$D$3:$D$1048576,"&gt;="&amp;Marzo!$AB$9,'Ingreso - Egreso'!$D$3:$D$1048576,"&lt;="&amp;Marzo!$AB$9,'Ingreso - Egreso'!$J$3:$J$1048576,Marzo!E114)</f>
        <v>0</v>
      </c>
      <c r="AG114" s="68">
        <f t="shared" si="39"/>
        <v>0</v>
      </c>
      <c r="AH114" s="61">
        <f t="shared" si="40"/>
        <v>0</v>
      </c>
    </row>
    <row r="115" spans="1:36" s="16" customFormat="1" outlineLevel="1" x14ac:dyDescent="0.25">
      <c r="A115" s="26" t="s">
        <v>36</v>
      </c>
      <c r="B115" s="69">
        <f>SUMIFS('Ingreso - Egreso'!$H$3:$H$1048576,'Ingreso - Egreso'!$D$3:$D$1048576,"&gt;="&amp;Marzo!$B$9,'Ingreso - Egreso'!$D$3:$D$1048576,"&lt;="&amp;Marzo!$B$9,'Ingreso - Egreso'!$J$3:$J$1048576,Marzo!A115)</f>
        <v>0</v>
      </c>
      <c r="C115" s="69">
        <f>SUMIFS('Ingreso - Egreso'!$H$3:$H$1048576,'Ingreso - Egreso'!$D$3:$D$1048576,"&gt;="&amp;Marzo!$C$9,'Ingreso - Egreso'!$D$3:$D$1048576,"&lt;="&amp;Marzo!$C$9,'Ingreso - Egreso'!$J$3:$J$1048576,Marzo!A115)</f>
        <v>0</v>
      </c>
      <c r="D115" s="69">
        <f>SUMIFS('Ingreso - Egreso'!$H$3:$H$1048576,'Ingreso - Egreso'!$D$3:$D$1048576,"&gt;="&amp;Marzo!$D$9,'Ingreso - Egreso'!$D$3:$D$1048576,"&lt;="&amp;Marzo!$D$9,'Ingreso - Egreso'!$J$3:$J$1048576,Marzo!A115)</f>
        <v>0</v>
      </c>
      <c r="E115" s="69">
        <f>SUMIFS('Ingreso - Egreso'!$H$3:$H$1048576,'Ingreso - Egreso'!$D$3:$D$1048576,"&gt;="&amp;Marzo!$E$9,'Ingreso - Egreso'!$D$3:$D$1048576,"&lt;="&amp;Marzo!$E$9,'Ingreso - Egreso'!$J$3:$J$1048576,Marzo!A115)</f>
        <v>0</v>
      </c>
      <c r="F115" s="69">
        <f>SUMIFS('Ingreso - Egreso'!$H$3:$H$1048576,'Ingreso - Egreso'!$D$3:$D$1048576,"&gt;="&amp;Marzo!$F$9,'Ingreso - Egreso'!$D$3:$D$1048576,"&lt;="&amp;Marzo!$F$9,'Ingreso - Egreso'!$J$3:$J$1048576,Marzo!A115)</f>
        <v>0</v>
      </c>
      <c r="G115" s="69">
        <f>SUMIFS('Ingreso - Egreso'!$H$3:$H$1048576,'Ingreso - Egreso'!$D$3:$D$1048576,"&gt;="&amp;Marzo!$G$9,'Ingreso - Egreso'!$D$3:$D$1048576,"&lt;="&amp;Marzo!$G$9,'Ingreso - Egreso'!$J$3:$J$1048576,Marzo!A115)</f>
        <v>0</v>
      </c>
      <c r="H115" s="69">
        <f>SUMIFS('Ingreso - Egreso'!$H$3:$H$1048576,'Ingreso - Egreso'!$D$3:$D$1048576,"&gt;="&amp;Marzo!$H$9,'Ingreso - Egreso'!$D$3:$D$1048576,"&lt;="&amp;Marzo!$H$9,'Ingreso - Egreso'!$J$3:$J$1048576,Marzo!A115)</f>
        <v>0</v>
      </c>
      <c r="I115" s="69">
        <f>SUMIFS('Ingreso - Egreso'!$H$3:$H$1048576,'Ingreso - Egreso'!$D$3:$D$1048576,"&gt;="&amp;Marzo!$I$9,'Ingreso - Egreso'!$D$3:$D$1048576,"&lt;="&amp;Marzo!$I$9,'Ingreso - Egreso'!$J$3:$J$1048576,Marzo!A115)</f>
        <v>0</v>
      </c>
      <c r="J115" s="69">
        <f>SUMIFS('Ingreso - Egreso'!$H$3:$H$1048576,'Ingreso - Egreso'!$D$3:$D$1048576,"&gt;="&amp;Marzo!$J$9,'Ingreso - Egreso'!$D$3:$D$1048576,"&lt;="&amp;Marzo!$J$9,'Ingreso - Egreso'!$J$3:$J$1048576,Marzo!A115)</f>
        <v>0</v>
      </c>
      <c r="K115" s="69">
        <f>SUMIFS('Ingreso - Egreso'!$H$3:$H$1048576,'Ingreso - Egreso'!$D$3:$D$1048576,"&gt;="&amp;Marzo!$K$9,'Ingreso - Egreso'!$D$3:$D$1048576,"&lt;="&amp;Marzo!$K$9,'Ingreso - Egreso'!$J$3:$J$1048576,Marzo!A115)</f>
        <v>0</v>
      </c>
      <c r="L115" s="69">
        <f>SUMIFS('Ingreso - Egreso'!$H$3:$H$1048576,'Ingreso - Egreso'!$D$3:$D$1048576,"&gt;="&amp;Marzo!$L$9,'Ingreso - Egreso'!$D$3:$D$1048576,"&lt;="&amp;Marzo!$L$9,'Ingreso - Egreso'!$J$3:$J$1048576,Marzo!A115)</f>
        <v>0</v>
      </c>
      <c r="M115" s="69">
        <f>SUMIFS('Ingreso - Egreso'!$H$3:$H$1048576,'Ingreso - Egreso'!$D$3:$D$1048576,"&gt;="&amp;Marzo!$M$9,'Ingreso - Egreso'!$D$3:$D$1048576,"&lt;="&amp;Marzo!$M$9,'Ingreso - Egreso'!$J$3:$J$1048576,Marzo!A115)</f>
        <v>0</v>
      </c>
      <c r="N115" s="69">
        <f>SUMIFS('Ingreso - Egreso'!$H$3:$H$1048576,'Ingreso - Egreso'!$D$3:$D$1048576,"&gt;="&amp;Marzo!$N$9,'Ingreso - Egreso'!$D$3:$D$1048576,"&lt;="&amp;Marzo!$N$9,'Ingreso - Egreso'!$J$3:$J$1048576,Marzo!A115)</f>
        <v>0</v>
      </c>
      <c r="O115" s="69">
        <f>SUMIFS('Ingreso - Egreso'!$H$3:$H$1048576,'Ingreso - Egreso'!$D$3:$D$1048576,"&gt;="&amp;Marzo!$O$9,'Ingreso - Egreso'!$D$3:$D$1048576,"&lt;="&amp;Marzo!$O$9,'Ingreso - Egreso'!$J$3:$J$1048576,Marzo!A115)</f>
        <v>0</v>
      </c>
      <c r="P115" s="69">
        <f>SUMIFS('Ingreso - Egreso'!$H$3:$H$1048576,'Ingreso - Egreso'!$D$3:$D$1048576,"&gt;="&amp;Marzo!$P$9,'Ingreso - Egreso'!$D$3:$D$1048576,"&lt;="&amp;Marzo!$P$9,'Ingreso - Egreso'!$J$3:$J$1048576,Marzo!A115)</f>
        <v>0</v>
      </c>
      <c r="Q115" s="69">
        <f>SUMIFS('Ingreso - Egreso'!$H$3:$H$1048576,'Ingreso - Egreso'!$D$3:$D$1048576,"&gt;="&amp;Marzo!$Q$9,'Ingreso - Egreso'!$D$3:$D$1048576,"&lt;="&amp;Marzo!$Q$9,'Ingreso - Egreso'!$J$3:$J$1048576,Marzo!A115)</f>
        <v>0</v>
      </c>
      <c r="R115" s="69">
        <f>SUMIFS('Ingreso - Egreso'!$H$3:$H$1048576,'Ingreso - Egreso'!$D$3:$D$1048576,"&gt;="&amp;Marzo!$R$9,'Ingreso - Egreso'!$D$3:$D$1048576,"&lt;="&amp;Marzo!$R$9,'Ingreso - Egreso'!$J$3:$J$1048576,Marzo!A115)</f>
        <v>0</v>
      </c>
      <c r="S115" s="69">
        <f>SUMIFS('Ingreso - Egreso'!$H$3:$H$1048576,'Ingreso - Egreso'!$D$3:$D$1048576,"&gt;="&amp;Marzo!$S$9,'Ingreso - Egreso'!$D$3:$D$1048576,"&lt;="&amp;Marzo!$S$9,'Ingreso - Egreso'!$J$3:$J$1048576,Marzo!A115)</f>
        <v>0</v>
      </c>
      <c r="T115" s="69">
        <f>SUMIFS('Ingreso - Egreso'!$H$3:$H$1048576,'Ingreso - Egreso'!$D$3:$D$1048576,"&gt;="&amp;Marzo!$T$9,'Ingreso - Egreso'!$D$3:$D$1048576,"&lt;="&amp;Marzo!$T$9,'Ingreso - Egreso'!$J$3:$J$1048576,Marzo!A115)</f>
        <v>0</v>
      </c>
      <c r="U115" s="69">
        <f>SUMIFS('Ingreso - Egreso'!$H$3:$H$1048576,'Ingreso - Egreso'!$D$3:$D$1048576,"&gt;="&amp;Marzo!$U$9,'Ingreso - Egreso'!$D$3:$D$1048576,"&lt;="&amp;Marzo!$U$9,'Ingreso - Egreso'!$J$3:$J$1048576,Marzo!A115)</f>
        <v>0</v>
      </c>
      <c r="V115" s="69">
        <f>SUMIFS('Ingreso - Egreso'!$H$3:$H$1048576,'Ingreso - Egreso'!$D$3:$D$1048576,"&gt;="&amp;Marzo!$V$9,'Ingreso - Egreso'!$D$3:$D$1048576,"&lt;="&amp;Marzo!$V$9,'Ingreso - Egreso'!$J$3:$J$1048576,Marzo!A115)</f>
        <v>0</v>
      </c>
      <c r="W115" s="69">
        <f>SUMIFS('Ingreso - Egreso'!$H$3:$H$1048576,'Ingreso - Egreso'!$D$3:$D$1048576,"&gt;="&amp;Marzo!$W$9,'Ingreso - Egreso'!$D$3:$D$1048576,"&lt;="&amp;Marzo!$W$9,'Ingreso - Egreso'!$J$3:$J$1048576,Marzo!A115)</f>
        <v>0</v>
      </c>
      <c r="X115" s="69">
        <f>SUMIFS('Ingreso - Egreso'!$H$3:$H$1048576,'Ingreso - Egreso'!$D$3:$D$1048576,"&gt;="&amp;Marzo!$X$9,'Ingreso - Egreso'!$D$3:$D$1048576,"&lt;="&amp;Marzo!$X$9,'Ingreso - Egreso'!$J$3:$J$1048576,Marzo!A115)</f>
        <v>0</v>
      </c>
      <c r="Y115" s="69">
        <f>SUMIFS('Ingreso - Egreso'!$H$3:$H$1048576,'Ingreso - Egreso'!$D$3:$D$1048576,"&gt;="&amp;Marzo!$Y$9,'Ingreso - Egreso'!$D$3:$D$1048576,"&lt;="&amp;Marzo!$Y$9,'Ingreso - Egreso'!$J$3:$J$1048576,Marzo!A115)</f>
        <v>0</v>
      </c>
      <c r="Z115" s="69">
        <f>SUMIFS('Ingreso - Egreso'!$H$3:$H$1048576,'Ingreso - Egreso'!$D$3:$D$1048576,"&gt;="&amp;Marzo!$Z$9,'Ingreso - Egreso'!$D$3:$D$1048576,"&lt;="&amp;Marzo!$Z$9,'Ingreso - Egreso'!$J$3:$J$1048576,Marzo!A115)</f>
        <v>0</v>
      </c>
      <c r="AA115" s="69">
        <f>SUMIFS('Ingreso - Egreso'!$H$3:$H$1048576,'Ingreso - Egreso'!$D$3:$D$1048576,"&gt;="&amp;Marzo!$AA$9,'Ingreso - Egreso'!$D$3:$D$1048576,"&lt;="&amp;Marzo!$AA$9,'Ingreso - Egreso'!$J$3:$J$1048576,Marzo!A115)</f>
        <v>0</v>
      </c>
      <c r="AB115" s="69">
        <f>SUMIFS('Ingreso - Egreso'!$H$3:$H$1048576,'Ingreso - Egreso'!$D$3:$D$1048576,"&gt;="&amp;Marzo!$AB$9,'Ingreso - Egreso'!$D$3:$D$1048576,"&lt;="&amp;Marzo!$AB$9,'Ingreso - Egreso'!$J$3:$J$1048576,Marzo!A115)</f>
        <v>0</v>
      </c>
      <c r="AC115" s="69">
        <f>SUMIFS('Ingreso - Egreso'!$H$3:$H$1048576,'Ingreso - Egreso'!$D$3:$D$1048576,"&gt;="&amp;Marzo!$AC$9,'Ingreso - Egreso'!$D$3:$D$1048576,"&lt;="&amp;Marzo!$AC$9,'Ingreso - Egreso'!$J$3:$J$1048576,Marzo!A115)</f>
        <v>0</v>
      </c>
      <c r="AD115" s="69">
        <f>SUMIFS('Ingreso - Egreso'!$H$3:$H$1048576,'Ingreso - Egreso'!$D$3:$D$1048576,"&gt;="&amp;Marzo!$Z$9,'Ingreso - Egreso'!$D$3:$D$1048576,"&lt;="&amp;Marzo!$Z$9,'Ingreso - Egreso'!$J$3:$J$1048576,Marzo!E115)</f>
        <v>0</v>
      </c>
      <c r="AE115" s="69">
        <f>SUMIFS('Ingreso - Egreso'!$H$3:$H$1048576,'Ingreso - Egreso'!$D$3:$D$1048576,"&gt;="&amp;Marzo!$AA$9,'Ingreso - Egreso'!$D$3:$D$1048576,"&lt;="&amp;Marzo!$AA$9,'Ingreso - Egreso'!$J$3:$J$1048576,Marzo!E115)</f>
        <v>0</v>
      </c>
      <c r="AF115" s="69">
        <f>SUMIFS('Ingreso - Egreso'!$H$3:$H$1048576,'Ingreso - Egreso'!$D$3:$D$1048576,"&gt;="&amp;Marzo!$AB$9,'Ingreso - Egreso'!$D$3:$D$1048576,"&lt;="&amp;Marzo!$AB$9,'Ingreso - Egreso'!$J$3:$J$1048576,Marzo!E115)</f>
        <v>0</v>
      </c>
      <c r="AG115" s="204">
        <f t="shared" si="39"/>
        <v>0</v>
      </c>
      <c r="AH115" s="61">
        <f t="shared" si="40"/>
        <v>0</v>
      </c>
    </row>
    <row r="116" spans="1:36" s="16" customFormat="1" outlineLevel="1" x14ac:dyDescent="0.25">
      <c r="A116" s="26" t="s">
        <v>37</v>
      </c>
      <c r="B116" s="69">
        <f>SUMIFS('Ingreso - Egreso'!$H$3:$H$1048576,'Ingreso - Egreso'!$D$3:$D$1048576,"&gt;="&amp;Marzo!$B$9,'Ingreso - Egreso'!$D$3:$D$1048576,"&lt;="&amp;Marzo!$B$9,'Ingreso - Egreso'!$J$3:$J$1048576,Marzo!A116)</f>
        <v>0</v>
      </c>
      <c r="C116" s="69">
        <f>SUMIFS('Ingreso - Egreso'!$H$3:$H$1048576,'Ingreso - Egreso'!$D$3:$D$1048576,"&gt;="&amp;Marzo!$C$9,'Ingreso - Egreso'!$D$3:$D$1048576,"&lt;="&amp;Marzo!$C$9,'Ingreso - Egreso'!$J$3:$J$1048576,Marzo!A116)</f>
        <v>0</v>
      </c>
      <c r="D116" s="69">
        <f>SUMIFS('Ingreso - Egreso'!$H$3:$H$1048576,'Ingreso - Egreso'!$D$3:$D$1048576,"&gt;="&amp;Marzo!$D$9,'Ingreso - Egreso'!$D$3:$D$1048576,"&lt;="&amp;Marzo!$D$9,'Ingreso - Egreso'!$J$3:$J$1048576,Marzo!A116)</f>
        <v>0</v>
      </c>
      <c r="E116" s="69">
        <f>SUMIFS('Ingreso - Egreso'!$H$3:$H$1048576,'Ingreso - Egreso'!$D$3:$D$1048576,"&gt;="&amp;Marzo!$E$9,'Ingreso - Egreso'!$D$3:$D$1048576,"&lt;="&amp;Marzo!$E$9,'Ingreso - Egreso'!$J$3:$J$1048576,Marzo!A116)</f>
        <v>0</v>
      </c>
      <c r="F116" s="69">
        <f>SUMIFS('Ingreso - Egreso'!$H$3:$H$1048576,'Ingreso - Egreso'!$D$3:$D$1048576,"&gt;="&amp;Marzo!$F$9,'Ingreso - Egreso'!$D$3:$D$1048576,"&lt;="&amp;Marzo!$F$9,'Ingreso - Egreso'!$J$3:$J$1048576,Marzo!A116)</f>
        <v>0</v>
      </c>
      <c r="G116" s="69">
        <f>SUMIFS('Ingreso - Egreso'!$H$3:$H$1048576,'Ingreso - Egreso'!$D$3:$D$1048576,"&gt;="&amp;Marzo!$G$9,'Ingreso - Egreso'!$D$3:$D$1048576,"&lt;="&amp;Marzo!$G$9,'Ingreso - Egreso'!$J$3:$J$1048576,Marzo!A116)</f>
        <v>0</v>
      </c>
      <c r="H116" s="69">
        <f>SUMIFS('Ingreso - Egreso'!$H$3:$H$1048576,'Ingreso - Egreso'!$D$3:$D$1048576,"&gt;="&amp;Marzo!$H$9,'Ingreso - Egreso'!$D$3:$D$1048576,"&lt;="&amp;Marzo!$H$9,'Ingreso - Egreso'!$J$3:$J$1048576,Marzo!A116)</f>
        <v>0</v>
      </c>
      <c r="I116" s="69">
        <f>SUMIFS('Ingreso - Egreso'!$H$3:$H$1048576,'Ingreso - Egreso'!$D$3:$D$1048576,"&gt;="&amp;Marzo!$I$9,'Ingreso - Egreso'!$D$3:$D$1048576,"&lt;="&amp;Marzo!$I$9,'Ingreso - Egreso'!$J$3:$J$1048576,Marzo!A116)</f>
        <v>0</v>
      </c>
      <c r="J116" s="69">
        <f>SUMIFS('Ingreso - Egreso'!$H$3:$H$1048576,'Ingreso - Egreso'!$D$3:$D$1048576,"&gt;="&amp;Marzo!$J$9,'Ingreso - Egreso'!$D$3:$D$1048576,"&lt;="&amp;Marzo!$J$9,'Ingreso - Egreso'!$J$3:$J$1048576,Marzo!A116)</f>
        <v>0</v>
      </c>
      <c r="K116" s="69">
        <f>SUMIFS('Ingreso - Egreso'!$H$3:$H$1048576,'Ingreso - Egreso'!$D$3:$D$1048576,"&gt;="&amp;Marzo!$K$9,'Ingreso - Egreso'!$D$3:$D$1048576,"&lt;="&amp;Marzo!$K$9,'Ingreso - Egreso'!$J$3:$J$1048576,Marzo!A116)</f>
        <v>0</v>
      </c>
      <c r="L116" s="69">
        <f>SUMIFS('Ingreso - Egreso'!$H$3:$H$1048576,'Ingreso - Egreso'!$D$3:$D$1048576,"&gt;="&amp;Marzo!$L$9,'Ingreso - Egreso'!$D$3:$D$1048576,"&lt;="&amp;Marzo!$L$9,'Ingreso - Egreso'!$J$3:$J$1048576,Marzo!A116)</f>
        <v>0</v>
      </c>
      <c r="M116" s="69">
        <f>SUMIFS('Ingreso - Egreso'!$H$3:$H$1048576,'Ingreso - Egreso'!$D$3:$D$1048576,"&gt;="&amp;Marzo!$M$9,'Ingreso - Egreso'!$D$3:$D$1048576,"&lt;="&amp;Marzo!$M$9,'Ingreso - Egreso'!$J$3:$J$1048576,Marzo!A116)</f>
        <v>0</v>
      </c>
      <c r="N116" s="69">
        <f>SUMIFS('Ingreso - Egreso'!$H$3:$H$1048576,'Ingreso - Egreso'!$D$3:$D$1048576,"&gt;="&amp;Marzo!$N$9,'Ingreso - Egreso'!$D$3:$D$1048576,"&lt;="&amp;Marzo!$N$9,'Ingreso - Egreso'!$J$3:$J$1048576,Marzo!A116)</f>
        <v>0</v>
      </c>
      <c r="O116" s="69">
        <f>SUMIFS('Ingreso - Egreso'!$H$3:$H$1048576,'Ingreso - Egreso'!$D$3:$D$1048576,"&gt;="&amp;Marzo!$O$9,'Ingreso - Egreso'!$D$3:$D$1048576,"&lt;="&amp;Marzo!$O$9,'Ingreso - Egreso'!$J$3:$J$1048576,Marzo!A116)</f>
        <v>0</v>
      </c>
      <c r="P116" s="69">
        <f>SUMIFS('Ingreso - Egreso'!$H$3:$H$1048576,'Ingreso - Egreso'!$D$3:$D$1048576,"&gt;="&amp;Marzo!$P$9,'Ingreso - Egreso'!$D$3:$D$1048576,"&lt;="&amp;Marzo!$P$9,'Ingreso - Egreso'!$J$3:$J$1048576,Marzo!A116)</f>
        <v>0</v>
      </c>
      <c r="Q116" s="69">
        <f>SUMIFS('Ingreso - Egreso'!$H$3:$H$1048576,'Ingreso - Egreso'!$D$3:$D$1048576,"&gt;="&amp;Marzo!$Q$9,'Ingreso - Egreso'!$D$3:$D$1048576,"&lt;="&amp;Marzo!$Q$9,'Ingreso - Egreso'!$J$3:$J$1048576,Marzo!A116)</f>
        <v>0</v>
      </c>
      <c r="R116" s="69">
        <f>SUMIFS('Ingreso - Egreso'!$H$3:$H$1048576,'Ingreso - Egreso'!$D$3:$D$1048576,"&gt;="&amp;Marzo!$R$9,'Ingreso - Egreso'!$D$3:$D$1048576,"&lt;="&amp;Marzo!$R$9,'Ingreso - Egreso'!$J$3:$J$1048576,Marzo!A116)</f>
        <v>0</v>
      </c>
      <c r="S116" s="69">
        <f>SUMIFS('Ingreso - Egreso'!$H$3:$H$1048576,'Ingreso - Egreso'!$D$3:$D$1048576,"&gt;="&amp;Marzo!$S$9,'Ingreso - Egreso'!$D$3:$D$1048576,"&lt;="&amp;Marzo!$S$9,'Ingreso - Egreso'!$J$3:$J$1048576,Marzo!A116)</f>
        <v>0</v>
      </c>
      <c r="T116" s="69">
        <f>SUMIFS('Ingreso - Egreso'!$H$3:$H$1048576,'Ingreso - Egreso'!$D$3:$D$1048576,"&gt;="&amp;Marzo!$T$9,'Ingreso - Egreso'!$D$3:$D$1048576,"&lt;="&amp;Marzo!$T$9,'Ingreso - Egreso'!$J$3:$J$1048576,Marzo!A116)</f>
        <v>0</v>
      </c>
      <c r="U116" s="69">
        <f>SUMIFS('Ingreso - Egreso'!$H$3:$H$1048576,'Ingreso - Egreso'!$D$3:$D$1048576,"&gt;="&amp;Marzo!$U$9,'Ingreso - Egreso'!$D$3:$D$1048576,"&lt;="&amp;Marzo!$U$9,'Ingreso - Egreso'!$J$3:$J$1048576,Marzo!A116)</f>
        <v>0</v>
      </c>
      <c r="V116" s="69">
        <f>SUMIFS('Ingreso - Egreso'!$H$3:$H$1048576,'Ingreso - Egreso'!$D$3:$D$1048576,"&gt;="&amp;Marzo!$V$9,'Ingreso - Egreso'!$D$3:$D$1048576,"&lt;="&amp;Marzo!$V$9,'Ingreso - Egreso'!$J$3:$J$1048576,Marzo!A116)</f>
        <v>0</v>
      </c>
      <c r="W116" s="69">
        <f>SUMIFS('Ingreso - Egreso'!$H$3:$H$1048576,'Ingreso - Egreso'!$D$3:$D$1048576,"&gt;="&amp;Marzo!$W$9,'Ingreso - Egreso'!$D$3:$D$1048576,"&lt;="&amp;Marzo!$W$9,'Ingreso - Egreso'!$J$3:$J$1048576,Marzo!A116)</f>
        <v>0</v>
      </c>
      <c r="X116" s="69">
        <f>SUMIFS('Ingreso - Egreso'!$H$3:$H$1048576,'Ingreso - Egreso'!$D$3:$D$1048576,"&gt;="&amp;Marzo!$X$9,'Ingreso - Egreso'!$D$3:$D$1048576,"&lt;="&amp;Marzo!$X$9,'Ingreso - Egreso'!$J$3:$J$1048576,Marzo!A116)</f>
        <v>0</v>
      </c>
      <c r="Y116" s="69">
        <f>SUMIFS('Ingreso - Egreso'!$H$3:$H$1048576,'Ingreso - Egreso'!$D$3:$D$1048576,"&gt;="&amp;Marzo!$Y$9,'Ingreso - Egreso'!$D$3:$D$1048576,"&lt;="&amp;Marzo!$Y$9,'Ingreso - Egreso'!$J$3:$J$1048576,Marzo!A116)</f>
        <v>0</v>
      </c>
      <c r="Z116" s="69">
        <f>SUMIFS('Ingreso - Egreso'!$H$3:$H$1048576,'Ingreso - Egreso'!$D$3:$D$1048576,"&gt;="&amp;Marzo!$Z$9,'Ingreso - Egreso'!$D$3:$D$1048576,"&lt;="&amp;Marzo!$Z$9,'Ingreso - Egreso'!$J$3:$J$1048576,Marzo!A116)</f>
        <v>0</v>
      </c>
      <c r="AA116" s="69">
        <f>SUMIFS('Ingreso - Egreso'!$H$3:$H$1048576,'Ingreso - Egreso'!$D$3:$D$1048576,"&gt;="&amp;Marzo!$AA$9,'Ingreso - Egreso'!$D$3:$D$1048576,"&lt;="&amp;Marzo!$AA$9,'Ingreso - Egreso'!$J$3:$J$1048576,Marzo!A116)</f>
        <v>0</v>
      </c>
      <c r="AB116" s="69">
        <f>SUMIFS('Ingreso - Egreso'!$H$3:$H$1048576,'Ingreso - Egreso'!$D$3:$D$1048576,"&gt;="&amp;Marzo!$AB$9,'Ingreso - Egreso'!$D$3:$D$1048576,"&lt;="&amp;Marzo!$AB$9,'Ingreso - Egreso'!$J$3:$J$1048576,Marzo!A116)</f>
        <v>0</v>
      </c>
      <c r="AC116" s="69">
        <f>SUMIFS('Ingreso - Egreso'!$H$3:$H$1048576,'Ingreso - Egreso'!$D$3:$D$1048576,"&gt;="&amp;Marzo!$AC$9,'Ingreso - Egreso'!$D$3:$D$1048576,"&lt;="&amp;Marzo!$AC$9,'Ingreso - Egreso'!$J$3:$J$1048576,Marzo!A116)</f>
        <v>0</v>
      </c>
      <c r="AD116" s="69">
        <f>SUMIFS('Ingreso - Egreso'!$H$3:$H$1048576,'Ingreso - Egreso'!$D$3:$D$1048576,"&gt;="&amp;Marzo!$Z$9,'Ingreso - Egreso'!$D$3:$D$1048576,"&lt;="&amp;Marzo!$Z$9,'Ingreso - Egreso'!$J$3:$J$1048576,Marzo!E116)</f>
        <v>0</v>
      </c>
      <c r="AE116" s="69">
        <f>SUMIFS('Ingreso - Egreso'!$H$3:$H$1048576,'Ingreso - Egreso'!$D$3:$D$1048576,"&gt;="&amp;Marzo!$AA$9,'Ingreso - Egreso'!$D$3:$D$1048576,"&lt;="&amp;Marzo!$AA$9,'Ingreso - Egreso'!$J$3:$J$1048576,Marzo!E116)</f>
        <v>0</v>
      </c>
      <c r="AF116" s="69">
        <f>SUMIFS('Ingreso - Egreso'!$H$3:$H$1048576,'Ingreso - Egreso'!$D$3:$D$1048576,"&gt;="&amp;Marzo!$AB$9,'Ingreso - Egreso'!$D$3:$D$1048576,"&lt;="&amp;Marzo!$AB$9,'Ingreso - Egreso'!$J$3:$J$1048576,Marzo!E116)</f>
        <v>0</v>
      </c>
      <c r="AG116" s="204">
        <f t="shared" si="39"/>
        <v>0</v>
      </c>
      <c r="AH116" s="61">
        <f t="shared" si="40"/>
        <v>0</v>
      </c>
    </row>
    <row r="117" spans="1:36" s="16" customFormat="1" outlineLevel="1" x14ac:dyDescent="0.25">
      <c r="A117" s="26" t="s">
        <v>41</v>
      </c>
      <c r="B117" s="69">
        <f>SUMIFS('Ingreso - Egreso'!$H$3:$H$1048576,'Ingreso - Egreso'!$D$3:$D$1048576,"&gt;="&amp;Marzo!$B$9,'Ingreso - Egreso'!$D$3:$D$1048576,"&lt;="&amp;Marzo!$B$9,'Ingreso - Egreso'!$J$3:$J$1048576,Marzo!A117)</f>
        <v>0</v>
      </c>
      <c r="C117" s="69">
        <f>SUMIFS('Ingreso - Egreso'!$H$3:$H$1048576,'Ingreso - Egreso'!$D$3:$D$1048576,"&gt;="&amp;Marzo!$C$9,'Ingreso - Egreso'!$D$3:$D$1048576,"&lt;="&amp;Marzo!$C$9,'Ingreso - Egreso'!$J$3:$J$1048576,Marzo!A117)</f>
        <v>0</v>
      </c>
      <c r="D117" s="69">
        <f>SUMIFS('Ingreso - Egreso'!$H$3:$H$1048576,'Ingreso - Egreso'!$D$3:$D$1048576,"&gt;="&amp;Marzo!$D$9,'Ingreso - Egreso'!$D$3:$D$1048576,"&lt;="&amp;Marzo!$D$9,'Ingreso - Egreso'!$J$3:$J$1048576,Marzo!A117)</f>
        <v>0</v>
      </c>
      <c r="E117" s="69">
        <f>SUMIFS('Ingreso - Egreso'!$H$3:$H$1048576,'Ingreso - Egreso'!$D$3:$D$1048576,"&gt;="&amp;Marzo!$E$9,'Ingreso - Egreso'!$D$3:$D$1048576,"&lt;="&amp;Marzo!$E$9,'Ingreso - Egreso'!$J$3:$J$1048576,Marzo!A117)</f>
        <v>0</v>
      </c>
      <c r="F117" s="69">
        <f>SUMIFS('Ingreso - Egreso'!$H$3:$H$1048576,'Ingreso - Egreso'!$D$3:$D$1048576,"&gt;="&amp;Marzo!$F$9,'Ingreso - Egreso'!$D$3:$D$1048576,"&lt;="&amp;Marzo!$F$9,'Ingreso - Egreso'!$J$3:$J$1048576,Marzo!A117)</f>
        <v>0</v>
      </c>
      <c r="G117" s="69">
        <f>SUMIFS('Ingreso - Egreso'!$H$3:$H$1048576,'Ingreso - Egreso'!$D$3:$D$1048576,"&gt;="&amp;Marzo!$G$9,'Ingreso - Egreso'!$D$3:$D$1048576,"&lt;="&amp;Marzo!$G$9,'Ingreso - Egreso'!$J$3:$J$1048576,Marzo!A117)</f>
        <v>0</v>
      </c>
      <c r="H117" s="69">
        <f>SUMIFS('Ingreso - Egreso'!$H$3:$H$1048576,'Ingreso - Egreso'!$D$3:$D$1048576,"&gt;="&amp;Marzo!$H$9,'Ingreso - Egreso'!$D$3:$D$1048576,"&lt;="&amp;Marzo!$H$9,'Ingreso - Egreso'!$J$3:$J$1048576,Marzo!A117)</f>
        <v>200</v>
      </c>
      <c r="I117" s="69">
        <f>SUMIFS('Ingreso - Egreso'!$H$3:$H$1048576,'Ingreso - Egreso'!$D$3:$D$1048576,"&gt;="&amp;Marzo!$I$9,'Ingreso - Egreso'!$D$3:$D$1048576,"&lt;="&amp;Marzo!$I$9,'Ingreso - Egreso'!$J$3:$J$1048576,Marzo!A117)</f>
        <v>0</v>
      </c>
      <c r="J117" s="69">
        <f>SUMIFS('Ingreso - Egreso'!$H$3:$H$1048576,'Ingreso - Egreso'!$D$3:$D$1048576,"&gt;="&amp;Marzo!$J$9,'Ingreso - Egreso'!$D$3:$D$1048576,"&lt;="&amp;Marzo!$J$9,'Ingreso - Egreso'!$J$3:$J$1048576,Marzo!A117)</f>
        <v>0</v>
      </c>
      <c r="K117" s="69">
        <f>SUMIFS('Ingreso - Egreso'!$H$3:$H$1048576,'Ingreso - Egreso'!$D$3:$D$1048576,"&gt;="&amp;Marzo!$K$9,'Ingreso - Egreso'!$D$3:$D$1048576,"&lt;="&amp;Marzo!$K$9,'Ingreso - Egreso'!$J$3:$J$1048576,Marzo!A117)</f>
        <v>0</v>
      </c>
      <c r="L117" s="69">
        <f>SUMIFS('Ingreso - Egreso'!$H$3:$H$1048576,'Ingreso - Egreso'!$D$3:$D$1048576,"&gt;="&amp;Marzo!$L$9,'Ingreso - Egreso'!$D$3:$D$1048576,"&lt;="&amp;Marzo!$L$9,'Ingreso - Egreso'!$J$3:$J$1048576,Marzo!A117)</f>
        <v>0</v>
      </c>
      <c r="M117" s="69">
        <f>SUMIFS('Ingreso - Egreso'!$H$3:$H$1048576,'Ingreso - Egreso'!$D$3:$D$1048576,"&gt;="&amp;Marzo!$M$9,'Ingreso - Egreso'!$D$3:$D$1048576,"&lt;="&amp;Marzo!$M$9,'Ingreso - Egreso'!$J$3:$J$1048576,Marzo!A117)</f>
        <v>0</v>
      </c>
      <c r="N117" s="69">
        <f>SUMIFS('Ingreso - Egreso'!$H$3:$H$1048576,'Ingreso - Egreso'!$D$3:$D$1048576,"&gt;="&amp;Marzo!$N$9,'Ingreso - Egreso'!$D$3:$D$1048576,"&lt;="&amp;Marzo!$N$9,'Ingreso - Egreso'!$J$3:$J$1048576,Marzo!A117)</f>
        <v>0</v>
      </c>
      <c r="O117" s="69">
        <f>SUMIFS('Ingreso - Egreso'!$H$3:$H$1048576,'Ingreso - Egreso'!$D$3:$D$1048576,"&gt;="&amp;Marzo!$O$9,'Ingreso - Egreso'!$D$3:$D$1048576,"&lt;="&amp;Marzo!$O$9,'Ingreso - Egreso'!$J$3:$J$1048576,Marzo!A117)</f>
        <v>0</v>
      </c>
      <c r="P117" s="69">
        <f>SUMIFS('Ingreso - Egreso'!$H$3:$H$1048576,'Ingreso - Egreso'!$D$3:$D$1048576,"&gt;="&amp;Marzo!$P$9,'Ingreso - Egreso'!$D$3:$D$1048576,"&lt;="&amp;Marzo!$P$9,'Ingreso - Egreso'!$J$3:$J$1048576,Marzo!A117)</f>
        <v>0</v>
      </c>
      <c r="Q117" s="69">
        <f>SUMIFS('Ingreso - Egreso'!$H$3:$H$1048576,'Ingreso - Egreso'!$D$3:$D$1048576,"&gt;="&amp;Marzo!$Q$9,'Ingreso - Egreso'!$D$3:$D$1048576,"&lt;="&amp;Marzo!$Q$9,'Ingreso - Egreso'!$J$3:$J$1048576,Marzo!A117)</f>
        <v>0</v>
      </c>
      <c r="R117" s="69">
        <f>SUMIFS('Ingreso - Egreso'!$H$3:$H$1048576,'Ingreso - Egreso'!$D$3:$D$1048576,"&gt;="&amp;Marzo!$R$9,'Ingreso - Egreso'!$D$3:$D$1048576,"&lt;="&amp;Marzo!$R$9,'Ingreso - Egreso'!$J$3:$J$1048576,Marzo!A117)</f>
        <v>0</v>
      </c>
      <c r="S117" s="69">
        <f>SUMIFS('Ingreso - Egreso'!$H$3:$H$1048576,'Ingreso - Egreso'!$D$3:$D$1048576,"&gt;="&amp;Marzo!$S$9,'Ingreso - Egreso'!$D$3:$D$1048576,"&lt;="&amp;Marzo!$S$9,'Ingreso - Egreso'!$J$3:$J$1048576,Marzo!A117)</f>
        <v>0</v>
      </c>
      <c r="T117" s="69">
        <f>SUMIFS('Ingreso - Egreso'!$H$3:$H$1048576,'Ingreso - Egreso'!$D$3:$D$1048576,"&gt;="&amp;Marzo!$T$9,'Ingreso - Egreso'!$D$3:$D$1048576,"&lt;="&amp;Marzo!$T$9,'Ingreso - Egreso'!$J$3:$J$1048576,Marzo!A117)</f>
        <v>0</v>
      </c>
      <c r="U117" s="69">
        <f>SUMIFS('Ingreso - Egreso'!$H$3:$H$1048576,'Ingreso - Egreso'!$D$3:$D$1048576,"&gt;="&amp;Marzo!$U$9,'Ingreso - Egreso'!$D$3:$D$1048576,"&lt;="&amp;Marzo!$U$9,'Ingreso - Egreso'!$J$3:$J$1048576,Marzo!A117)</f>
        <v>0</v>
      </c>
      <c r="V117" s="69">
        <f>SUMIFS('Ingreso - Egreso'!$H$3:$H$1048576,'Ingreso - Egreso'!$D$3:$D$1048576,"&gt;="&amp;Marzo!$V$9,'Ingreso - Egreso'!$D$3:$D$1048576,"&lt;="&amp;Marzo!$V$9,'Ingreso - Egreso'!$J$3:$J$1048576,Marzo!A117)</f>
        <v>0</v>
      </c>
      <c r="W117" s="69">
        <f>SUMIFS('Ingreso - Egreso'!$H$3:$H$1048576,'Ingreso - Egreso'!$D$3:$D$1048576,"&gt;="&amp;Marzo!$W$9,'Ingreso - Egreso'!$D$3:$D$1048576,"&lt;="&amp;Marzo!$W$9,'Ingreso - Egreso'!$J$3:$J$1048576,Marzo!A117)</f>
        <v>0</v>
      </c>
      <c r="X117" s="69">
        <f>SUMIFS('Ingreso - Egreso'!$H$3:$H$1048576,'Ingreso - Egreso'!$D$3:$D$1048576,"&gt;="&amp;Marzo!$X$9,'Ingreso - Egreso'!$D$3:$D$1048576,"&lt;="&amp;Marzo!$X$9,'Ingreso - Egreso'!$J$3:$J$1048576,Marzo!A117)</f>
        <v>0</v>
      </c>
      <c r="Y117" s="69">
        <f>SUMIFS('Ingreso - Egreso'!$H$3:$H$1048576,'Ingreso - Egreso'!$D$3:$D$1048576,"&gt;="&amp;Marzo!$Y$9,'Ingreso - Egreso'!$D$3:$D$1048576,"&lt;="&amp;Marzo!$Y$9,'Ingreso - Egreso'!$J$3:$J$1048576,Marzo!A117)</f>
        <v>0</v>
      </c>
      <c r="Z117" s="69">
        <f>SUMIFS('Ingreso - Egreso'!$H$3:$H$1048576,'Ingreso - Egreso'!$D$3:$D$1048576,"&gt;="&amp;Marzo!$Z$9,'Ingreso - Egreso'!$D$3:$D$1048576,"&lt;="&amp;Marzo!$Z$9,'Ingreso - Egreso'!$J$3:$J$1048576,Marzo!A117)</f>
        <v>0</v>
      </c>
      <c r="AA117" s="69">
        <f>SUMIFS('Ingreso - Egreso'!$H$3:$H$1048576,'Ingreso - Egreso'!$D$3:$D$1048576,"&gt;="&amp;Marzo!$AA$9,'Ingreso - Egreso'!$D$3:$D$1048576,"&lt;="&amp;Marzo!$AA$9,'Ingreso - Egreso'!$J$3:$J$1048576,Marzo!A117)</f>
        <v>0</v>
      </c>
      <c r="AB117" s="69">
        <f>SUMIFS('Ingreso - Egreso'!$H$3:$H$1048576,'Ingreso - Egreso'!$D$3:$D$1048576,"&gt;="&amp;Marzo!$AB$9,'Ingreso - Egreso'!$D$3:$D$1048576,"&lt;="&amp;Marzo!$AB$9,'Ingreso - Egreso'!$J$3:$J$1048576,Marzo!A117)</f>
        <v>0</v>
      </c>
      <c r="AC117" s="69">
        <f>SUMIFS('Ingreso - Egreso'!$H$3:$H$1048576,'Ingreso - Egreso'!$D$3:$D$1048576,"&gt;="&amp;Marzo!$AC$9,'Ingreso - Egreso'!$D$3:$D$1048576,"&lt;="&amp;Marzo!$AC$9,'Ingreso - Egreso'!$J$3:$J$1048576,Marzo!A117)</f>
        <v>0</v>
      </c>
      <c r="AD117" s="69">
        <f>SUMIFS('Ingreso - Egreso'!$H$3:$H$1048576,'Ingreso - Egreso'!$D$3:$D$1048576,"&gt;="&amp;Marzo!$Z$9,'Ingreso - Egreso'!$D$3:$D$1048576,"&lt;="&amp;Marzo!$Z$9,'Ingreso - Egreso'!$J$3:$J$1048576,Marzo!E117)</f>
        <v>0</v>
      </c>
      <c r="AE117" s="69">
        <f>SUMIFS('Ingreso - Egreso'!$H$3:$H$1048576,'Ingreso - Egreso'!$D$3:$D$1048576,"&gt;="&amp;Marzo!$AA$9,'Ingreso - Egreso'!$D$3:$D$1048576,"&lt;="&amp;Marzo!$AA$9,'Ingreso - Egreso'!$J$3:$J$1048576,Marzo!E117)</f>
        <v>0</v>
      </c>
      <c r="AF117" s="69">
        <f>SUMIFS('Ingreso - Egreso'!$H$3:$H$1048576,'Ingreso - Egreso'!$D$3:$D$1048576,"&gt;="&amp;Marzo!$AB$9,'Ingreso - Egreso'!$D$3:$D$1048576,"&lt;="&amp;Marzo!$AB$9,'Ingreso - Egreso'!$J$3:$J$1048576,Marzo!E117)</f>
        <v>0</v>
      </c>
      <c r="AG117" s="68">
        <f t="shared" si="39"/>
        <v>200</v>
      </c>
      <c r="AH117" s="61">
        <f t="shared" si="40"/>
        <v>4.6642860306242564E-4</v>
      </c>
    </row>
    <row r="118" spans="1:36" s="16" customFormat="1" outlineLevel="1" x14ac:dyDescent="0.25">
      <c r="A118" s="26" t="s">
        <v>52</v>
      </c>
      <c r="B118" s="69">
        <f>SUMIFS('Ingreso - Egreso'!$H$3:$H$1048576,'Ingreso - Egreso'!$D$3:$D$1048576,"&gt;="&amp;Marzo!$B$9,'Ingreso - Egreso'!$D$3:$D$1048576,"&lt;="&amp;Marzo!$B$9,'Ingreso - Egreso'!$J$3:$J$1048576,Marzo!A118)</f>
        <v>0</v>
      </c>
      <c r="C118" s="69">
        <f>SUMIFS('Ingreso - Egreso'!$H$3:$H$1048576,'Ingreso - Egreso'!$D$3:$D$1048576,"&gt;="&amp;Marzo!$C$9,'Ingreso - Egreso'!$D$3:$D$1048576,"&lt;="&amp;Marzo!$C$9,'Ingreso - Egreso'!$J$3:$J$1048576,Marzo!A118)</f>
        <v>0</v>
      </c>
      <c r="D118" s="69">
        <f>SUMIFS('Ingreso - Egreso'!$H$3:$H$1048576,'Ingreso - Egreso'!$D$3:$D$1048576,"&gt;="&amp;Marzo!$D$9,'Ingreso - Egreso'!$D$3:$D$1048576,"&lt;="&amp;Marzo!$D$9,'Ingreso - Egreso'!$J$3:$J$1048576,Marzo!A118)</f>
        <v>0</v>
      </c>
      <c r="E118" s="69">
        <f>SUMIFS('Ingreso - Egreso'!$H$3:$H$1048576,'Ingreso - Egreso'!$D$3:$D$1048576,"&gt;="&amp;Marzo!$E$9,'Ingreso - Egreso'!$D$3:$D$1048576,"&lt;="&amp;Marzo!$E$9,'Ingreso - Egreso'!$J$3:$J$1048576,Marzo!A118)</f>
        <v>0</v>
      </c>
      <c r="F118" s="69">
        <f>SUMIFS('Ingreso - Egreso'!$H$3:$H$1048576,'Ingreso - Egreso'!$D$3:$D$1048576,"&gt;="&amp;Marzo!$F$9,'Ingreso - Egreso'!$D$3:$D$1048576,"&lt;="&amp;Marzo!$F$9,'Ingreso - Egreso'!$J$3:$J$1048576,Marzo!A118)</f>
        <v>0</v>
      </c>
      <c r="G118" s="69">
        <f>SUMIFS('Ingreso - Egreso'!$H$3:$H$1048576,'Ingreso - Egreso'!$D$3:$D$1048576,"&gt;="&amp;Marzo!$G$9,'Ingreso - Egreso'!$D$3:$D$1048576,"&lt;="&amp;Marzo!$G$9,'Ingreso - Egreso'!$J$3:$J$1048576,Marzo!A118)</f>
        <v>0</v>
      </c>
      <c r="H118" s="69">
        <f>SUMIFS('Ingreso - Egreso'!$H$3:$H$1048576,'Ingreso - Egreso'!$D$3:$D$1048576,"&gt;="&amp;Marzo!$H$9,'Ingreso - Egreso'!$D$3:$D$1048576,"&lt;="&amp;Marzo!$H$9,'Ingreso - Egreso'!$J$3:$J$1048576,Marzo!A118)</f>
        <v>0</v>
      </c>
      <c r="I118" s="69">
        <f>SUMIFS('Ingreso - Egreso'!$H$3:$H$1048576,'Ingreso - Egreso'!$D$3:$D$1048576,"&gt;="&amp;Marzo!$I$9,'Ingreso - Egreso'!$D$3:$D$1048576,"&lt;="&amp;Marzo!$I$9,'Ingreso - Egreso'!$J$3:$J$1048576,Marzo!A118)</f>
        <v>0</v>
      </c>
      <c r="J118" s="69">
        <f>SUMIFS('Ingreso - Egreso'!$H$3:$H$1048576,'Ingreso - Egreso'!$D$3:$D$1048576,"&gt;="&amp;Marzo!$J$9,'Ingreso - Egreso'!$D$3:$D$1048576,"&lt;="&amp;Marzo!$J$9,'Ingreso - Egreso'!$J$3:$J$1048576,Marzo!A118)</f>
        <v>0</v>
      </c>
      <c r="K118" s="69">
        <f>SUMIFS('Ingreso - Egreso'!$H$3:$H$1048576,'Ingreso - Egreso'!$D$3:$D$1048576,"&gt;="&amp;Marzo!$K$9,'Ingreso - Egreso'!$D$3:$D$1048576,"&lt;="&amp;Marzo!$K$9,'Ingreso - Egreso'!$J$3:$J$1048576,Marzo!A118)</f>
        <v>0</v>
      </c>
      <c r="L118" s="69">
        <f>SUMIFS('Ingreso - Egreso'!$H$3:$H$1048576,'Ingreso - Egreso'!$D$3:$D$1048576,"&gt;="&amp;Marzo!$L$9,'Ingreso - Egreso'!$D$3:$D$1048576,"&lt;="&amp;Marzo!$L$9,'Ingreso - Egreso'!$J$3:$J$1048576,Marzo!A118)</f>
        <v>0</v>
      </c>
      <c r="M118" s="69">
        <f>SUMIFS('Ingreso - Egreso'!$H$3:$H$1048576,'Ingreso - Egreso'!$D$3:$D$1048576,"&gt;="&amp;Marzo!$M$9,'Ingreso - Egreso'!$D$3:$D$1048576,"&lt;="&amp;Marzo!$M$9,'Ingreso - Egreso'!$J$3:$J$1048576,Marzo!A118)</f>
        <v>0</v>
      </c>
      <c r="N118" s="69">
        <f>SUMIFS('Ingreso - Egreso'!$H$3:$H$1048576,'Ingreso - Egreso'!$D$3:$D$1048576,"&gt;="&amp;Marzo!$N$9,'Ingreso - Egreso'!$D$3:$D$1048576,"&lt;="&amp;Marzo!$N$9,'Ingreso - Egreso'!$J$3:$J$1048576,Marzo!A118)</f>
        <v>0</v>
      </c>
      <c r="O118" s="69">
        <f>SUMIFS('Ingreso - Egreso'!$H$3:$H$1048576,'Ingreso - Egreso'!$D$3:$D$1048576,"&gt;="&amp;Marzo!$O$9,'Ingreso - Egreso'!$D$3:$D$1048576,"&lt;="&amp;Marzo!$O$9,'Ingreso - Egreso'!$J$3:$J$1048576,Marzo!A118)</f>
        <v>0</v>
      </c>
      <c r="P118" s="69">
        <f>SUMIFS('Ingreso - Egreso'!$H$3:$H$1048576,'Ingreso - Egreso'!$D$3:$D$1048576,"&gt;="&amp;Marzo!$P$9,'Ingreso - Egreso'!$D$3:$D$1048576,"&lt;="&amp;Marzo!$P$9,'Ingreso - Egreso'!$J$3:$J$1048576,Marzo!A118)</f>
        <v>0</v>
      </c>
      <c r="Q118" s="69">
        <f>SUMIFS('Ingreso - Egreso'!$H$3:$H$1048576,'Ingreso - Egreso'!$D$3:$D$1048576,"&gt;="&amp;Marzo!$Q$9,'Ingreso - Egreso'!$D$3:$D$1048576,"&lt;="&amp;Marzo!$Q$9,'Ingreso - Egreso'!$J$3:$J$1048576,Marzo!A118)</f>
        <v>0</v>
      </c>
      <c r="R118" s="69">
        <f>SUMIFS('Ingreso - Egreso'!$H$3:$H$1048576,'Ingreso - Egreso'!$D$3:$D$1048576,"&gt;="&amp;Marzo!$R$9,'Ingreso - Egreso'!$D$3:$D$1048576,"&lt;="&amp;Marzo!$R$9,'Ingreso - Egreso'!$J$3:$J$1048576,Marzo!A118)</f>
        <v>0</v>
      </c>
      <c r="S118" s="69">
        <f>SUMIFS('Ingreso - Egreso'!$H$3:$H$1048576,'Ingreso - Egreso'!$D$3:$D$1048576,"&gt;="&amp;Marzo!$S$9,'Ingreso - Egreso'!$D$3:$D$1048576,"&lt;="&amp;Marzo!$S$9,'Ingreso - Egreso'!$J$3:$J$1048576,Marzo!A118)</f>
        <v>0</v>
      </c>
      <c r="T118" s="69">
        <f>SUMIFS('Ingreso - Egreso'!$H$3:$H$1048576,'Ingreso - Egreso'!$D$3:$D$1048576,"&gt;="&amp;Marzo!$T$9,'Ingreso - Egreso'!$D$3:$D$1048576,"&lt;="&amp;Marzo!$T$9,'Ingreso - Egreso'!$J$3:$J$1048576,Marzo!A118)</f>
        <v>0</v>
      </c>
      <c r="U118" s="69">
        <f>SUMIFS('Ingreso - Egreso'!$H$3:$H$1048576,'Ingreso - Egreso'!$D$3:$D$1048576,"&gt;="&amp;Marzo!$U$9,'Ingreso - Egreso'!$D$3:$D$1048576,"&lt;="&amp;Marzo!$U$9,'Ingreso - Egreso'!$J$3:$J$1048576,Marzo!A118)</f>
        <v>0</v>
      </c>
      <c r="V118" s="69">
        <f>SUMIFS('Ingreso - Egreso'!$H$3:$H$1048576,'Ingreso - Egreso'!$D$3:$D$1048576,"&gt;="&amp;Marzo!$V$9,'Ingreso - Egreso'!$D$3:$D$1048576,"&lt;="&amp;Marzo!$V$9,'Ingreso - Egreso'!$J$3:$J$1048576,Marzo!A118)</f>
        <v>0</v>
      </c>
      <c r="W118" s="69">
        <f>SUMIFS('Ingreso - Egreso'!$H$3:$H$1048576,'Ingreso - Egreso'!$D$3:$D$1048576,"&gt;="&amp;Marzo!$W$9,'Ingreso - Egreso'!$D$3:$D$1048576,"&lt;="&amp;Marzo!$W$9,'Ingreso - Egreso'!$J$3:$J$1048576,Marzo!A118)</f>
        <v>0</v>
      </c>
      <c r="X118" s="69">
        <f>SUMIFS('Ingreso - Egreso'!$H$3:$H$1048576,'Ingreso - Egreso'!$D$3:$D$1048576,"&gt;="&amp;Marzo!$X$9,'Ingreso - Egreso'!$D$3:$D$1048576,"&lt;="&amp;Marzo!$X$9,'Ingreso - Egreso'!$J$3:$J$1048576,Marzo!A118)</f>
        <v>0</v>
      </c>
      <c r="Y118" s="69">
        <f>SUMIFS('Ingreso - Egreso'!$H$3:$H$1048576,'Ingreso - Egreso'!$D$3:$D$1048576,"&gt;="&amp;Marzo!$Y$9,'Ingreso - Egreso'!$D$3:$D$1048576,"&lt;="&amp;Marzo!$Y$9,'Ingreso - Egreso'!$J$3:$J$1048576,Marzo!A118)</f>
        <v>0</v>
      </c>
      <c r="Z118" s="69">
        <f>SUMIFS('Ingreso - Egreso'!$H$3:$H$1048576,'Ingreso - Egreso'!$D$3:$D$1048576,"&gt;="&amp;Marzo!$Z$9,'Ingreso - Egreso'!$D$3:$D$1048576,"&lt;="&amp;Marzo!$Z$9,'Ingreso - Egreso'!$J$3:$J$1048576,Marzo!A118)</f>
        <v>0</v>
      </c>
      <c r="AA118" s="69">
        <f>SUMIFS('Ingreso - Egreso'!$H$3:$H$1048576,'Ingreso - Egreso'!$D$3:$D$1048576,"&gt;="&amp;Marzo!$AA$9,'Ingreso - Egreso'!$D$3:$D$1048576,"&lt;="&amp;Marzo!$AA$9,'Ingreso - Egreso'!$J$3:$J$1048576,Marzo!A118)</f>
        <v>0</v>
      </c>
      <c r="AB118" s="69">
        <f>SUMIFS('Ingreso - Egreso'!$H$3:$H$1048576,'Ingreso - Egreso'!$D$3:$D$1048576,"&gt;="&amp;Marzo!$AB$9,'Ingreso - Egreso'!$D$3:$D$1048576,"&lt;="&amp;Marzo!$AB$9,'Ingreso - Egreso'!$J$3:$J$1048576,Marzo!A118)</f>
        <v>0</v>
      </c>
      <c r="AC118" s="69">
        <f>SUMIFS('Ingreso - Egreso'!$H$3:$H$1048576,'Ingreso - Egreso'!$D$3:$D$1048576,"&gt;="&amp;Marzo!$AC$9,'Ingreso - Egreso'!$D$3:$D$1048576,"&lt;="&amp;Marzo!$AC$9,'Ingreso - Egreso'!$J$3:$J$1048576,Marzo!A118)</f>
        <v>0</v>
      </c>
      <c r="AD118" s="69">
        <f>SUMIFS('Ingreso - Egreso'!$H$3:$H$1048576,'Ingreso - Egreso'!$D$3:$D$1048576,"&gt;="&amp;Marzo!$Z$9,'Ingreso - Egreso'!$D$3:$D$1048576,"&lt;="&amp;Marzo!$Z$9,'Ingreso - Egreso'!$J$3:$J$1048576,Marzo!E118)</f>
        <v>0</v>
      </c>
      <c r="AE118" s="69">
        <f>SUMIFS('Ingreso - Egreso'!$H$3:$H$1048576,'Ingreso - Egreso'!$D$3:$D$1048576,"&gt;="&amp;Marzo!$AA$9,'Ingreso - Egreso'!$D$3:$D$1048576,"&lt;="&amp;Marzo!$AA$9,'Ingreso - Egreso'!$J$3:$J$1048576,Marzo!E118)</f>
        <v>0</v>
      </c>
      <c r="AF118" s="69">
        <f>SUMIFS('Ingreso - Egreso'!$H$3:$H$1048576,'Ingreso - Egreso'!$D$3:$D$1048576,"&gt;="&amp;Marzo!$AB$9,'Ingreso - Egreso'!$D$3:$D$1048576,"&lt;="&amp;Marzo!$AB$9,'Ingreso - Egreso'!$J$3:$J$1048576,Marzo!E118)</f>
        <v>0</v>
      </c>
      <c r="AG118" s="68">
        <f t="shared" si="39"/>
        <v>0</v>
      </c>
      <c r="AH118" s="61">
        <f t="shared" si="40"/>
        <v>0</v>
      </c>
    </row>
    <row r="119" spans="1:36" s="16" customFormat="1" outlineLevel="1" x14ac:dyDescent="0.25">
      <c r="A119" s="26" t="s">
        <v>86</v>
      </c>
      <c r="B119" s="69">
        <f>SUMIFS('Ingreso - Egreso'!$H$3:$H$1048576,'Ingreso - Egreso'!$D$3:$D$1048576,"&gt;="&amp;Marzo!$B$9,'Ingreso - Egreso'!$D$3:$D$1048576,"&lt;="&amp;Marzo!$B$9,'Ingreso - Egreso'!$J$3:$J$1048576,Marzo!A119)</f>
        <v>0</v>
      </c>
      <c r="C119" s="69">
        <f>SUMIFS('Ingreso - Egreso'!$H$3:$H$1048576,'Ingreso - Egreso'!$D$3:$D$1048576,"&gt;="&amp;Marzo!$C$9,'Ingreso - Egreso'!$D$3:$D$1048576,"&lt;="&amp;Marzo!$C$9,'Ingreso - Egreso'!$J$3:$J$1048576,Marzo!A119)</f>
        <v>0</v>
      </c>
      <c r="D119" s="69">
        <f>SUMIFS('Ingreso - Egreso'!$H$3:$H$1048576,'Ingreso - Egreso'!$D$3:$D$1048576,"&gt;="&amp;Marzo!$D$9,'Ingreso - Egreso'!$D$3:$D$1048576,"&lt;="&amp;Marzo!$D$9,'Ingreso - Egreso'!$J$3:$J$1048576,Marzo!A119)</f>
        <v>0</v>
      </c>
      <c r="E119" s="69">
        <f>SUMIFS('Ingreso - Egreso'!$H$3:$H$1048576,'Ingreso - Egreso'!$D$3:$D$1048576,"&gt;="&amp;Marzo!$E$9,'Ingreso - Egreso'!$D$3:$D$1048576,"&lt;="&amp;Marzo!$E$9,'Ingreso - Egreso'!$J$3:$J$1048576,Marzo!A119)</f>
        <v>0</v>
      </c>
      <c r="F119" s="69">
        <f>SUMIFS('Ingreso - Egreso'!$H$3:$H$1048576,'Ingreso - Egreso'!$D$3:$D$1048576,"&gt;="&amp;Marzo!$F$9,'Ingreso - Egreso'!$D$3:$D$1048576,"&lt;="&amp;Marzo!$F$9,'Ingreso - Egreso'!$J$3:$J$1048576,Marzo!A119)</f>
        <v>0</v>
      </c>
      <c r="G119" s="69">
        <f>SUMIFS('Ingreso - Egreso'!$H$3:$H$1048576,'Ingreso - Egreso'!$D$3:$D$1048576,"&gt;="&amp;Marzo!$G$9,'Ingreso - Egreso'!$D$3:$D$1048576,"&lt;="&amp;Marzo!$G$9,'Ingreso - Egreso'!$J$3:$J$1048576,Marzo!A119)</f>
        <v>0</v>
      </c>
      <c r="H119" s="69">
        <f>SUMIFS('Ingreso - Egreso'!$H$3:$H$1048576,'Ingreso - Egreso'!$D$3:$D$1048576,"&gt;="&amp;Marzo!$H$9,'Ingreso - Egreso'!$D$3:$D$1048576,"&lt;="&amp;Marzo!$H$9,'Ingreso - Egreso'!$J$3:$J$1048576,Marzo!A119)</f>
        <v>11310</v>
      </c>
      <c r="I119" s="69">
        <f>SUMIFS('Ingreso - Egreso'!$H$3:$H$1048576,'Ingreso - Egreso'!$D$3:$D$1048576,"&gt;="&amp;Marzo!$I$9,'Ingreso - Egreso'!$D$3:$D$1048576,"&lt;="&amp;Marzo!$I$9,'Ingreso - Egreso'!$J$3:$J$1048576,Marzo!A119)</f>
        <v>0</v>
      </c>
      <c r="J119" s="69">
        <f>SUMIFS('Ingreso - Egreso'!$H$3:$H$1048576,'Ingreso - Egreso'!$D$3:$D$1048576,"&gt;="&amp;Marzo!$J$9,'Ingreso - Egreso'!$D$3:$D$1048576,"&lt;="&amp;Marzo!$J$9,'Ingreso - Egreso'!$J$3:$J$1048576,Marzo!A119)</f>
        <v>0</v>
      </c>
      <c r="K119" s="69">
        <f>SUMIFS('Ingreso - Egreso'!$H$3:$H$1048576,'Ingreso - Egreso'!$D$3:$D$1048576,"&gt;="&amp;Marzo!$K$9,'Ingreso - Egreso'!$D$3:$D$1048576,"&lt;="&amp;Marzo!$K$9,'Ingreso - Egreso'!$J$3:$J$1048576,Marzo!A119)</f>
        <v>0</v>
      </c>
      <c r="L119" s="69">
        <f>SUMIFS('Ingreso - Egreso'!$H$3:$H$1048576,'Ingreso - Egreso'!$D$3:$D$1048576,"&gt;="&amp;Marzo!$L$9,'Ingreso - Egreso'!$D$3:$D$1048576,"&lt;="&amp;Marzo!$L$9,'Ingreso - Egreso'!$J$3:$J$1048576,Marzo!A119)</f>
        <v>0</v>
      </c>
      <c r="M119" s="69">
        <f>SUMIFS('Ingreso - Egreso'!$H$3:$H$1048576,'Ingreso - Egreso'!$D$3:$D$1048576,"&gt;="&amp;Marzo!$M$9,'Ingreso - Egreso'!$D$3:$D$1048576,"&lt;="&amp;Marzo!$M$9,'Ingreso - Egreso'!$J$3:$J$1048576,Marzo!A119)</f>
        <v>0</v>
      </c>
      <c r="N119" s="69">
        <f>SUMIFS('Ingreso - Egreso'!$H$3:$H$1048576,'Ingreso - Egreso'!$D$3:$D$1048576,"&gt;="&amp;Marzo!$N$9,'Ingreso - Egreso'!$D$3:$D$1048576,"&lt;="&amp;Marzo!$N$9,'Ingreso - Egreso'!$J$3:$J$1048576,Marzo!A119)</f>
        <v>0</v>
      </c>
      <c r="O119" s="69">
        <f>SUMIFS('Ingreso - Egreso'!$H$3:$H$1048576,'Ingreso - Egreso'!$D$3:$D$1048576,"&gt;="&amp;Marzo!$O$9,'Ingreso - Egreso'!$D$3:$D$1048576,"&lt;="&amp;Marzo!$O$9,'Ingreso - Egreso'!$J$3:$J$1048576,Marzo!A119)</f>
        <v>0</v>
      </c>
      <c r="P119" s="69">
        <f>SUMIFS('Ingreso - Egreso'!$H$3:$H$1048576,'Ingreso - Egreso'!$D$3:$D$1048576,"&gt;="&amp;Marzo!$P$9,'Ingreso - Egreso'!$D$3:$D$1048576,"&lt;="&amp;Marzo!$P$9,'Ingreso - Egreso'!$J$3:$J$1048576,Marzo!A119)</f>
        <v>0</v>
      </c>
      <c r="Q119" s="69">
        <f>SUMIFS('Ingreso - Egreso'!$H$3:$H$1048576,'Ingreso - Egreso'!$D$3:$D$1048576,"&gt;="&amp;Marzo!$Q$9,'Ingreso - Egreso'!$D$3:$D$1048576,"&lt;="&amp;Marzo!$Q$9,'Ingreso - Egreso'!$J$3:$J$1048576,Marzo!A119)</f>
        <v>0</v>
      </c>
      <c r="R119" s="69">
        <f>SUMIFS('Ingreso - Egreso'!$H$3:$H$1048576,'Ingreso - Egreso'!$D$3:$D$1048576,"&gt;="&amp;Marzo!$R$9,'Ingreso - Egreso'!$D$3:$D$1048576,"&lt;="&amp;Marzo!$R$9,'Ingreso - Egreso'!$J$3:$J$1048576,Marzo!A119)</f>
        <v>0</v>
      </c>
      <c r="S119" s="69">
        <f>SUMIFS('Ingreso - Egreso'!$H$3:$H$1048576,'Ingreso - Egreso'!$D$3:$D$1048576,"&gt;="&amp;Marzo!$S$9,'Ingreso - Egreso'!$D$3:$D$1048576,"&lt;="&amp;Marzo!$S$9,'Ingreso - Egreso'!$J$3:$J$1048576,Marzo!A119)</f>
        <v>0</v>
      </c>
      <c r="T119" s="69">
        <f>SUMIFS('Ingreso - Egreso'!$H$3:$H$1048576,'Ingreso - Egreso'!$D$3:$D$1048576,"&gt;="&amp;Marzo!$T$9,'Ingreso - Egreso'!$D$3:$D$1048576,"&lt;="&amp;Marzo!$T$9,'Ingreso - Egreso'!$J$3:$J$1048576,Marzo!A119)</f>
        <v>0</v>
      </c>
      <c r="U119" s="69">
        <f>SUMIFS('Ingreso - Egreso'!$H$3:$H$1048576,'Ingreso - Egreso'!$D$3:$D$1048576,"&gt;="&amp;Marzo!$U$9,'Ingreso - Egreso'!$D$3:$D$1048576,"&lt;="&amp;Marzo!$U$9,'Ingreso - Egreso'!$J$3:$J$1048576,Marzo!A119)</f>
        <v>0</v>
      </c>
      <c r="V119" s="69">
        <f>SUMIFS('Ingreso - Egreso'!$H$3:$H$1048576,'Ingreso - Egreso'!$D$3:$D$1048576,"&gt;="&amp;Marzo!$V$9,'Ingreso - Egreso'!$D$3:$D$1048576,"&lt;="&amp;Marzo!$V$9,'Ingreso - Egreso'!$J$3:$J$1048576,Marzo!A119)</f>
        <v>0</v>
      </c>
      <c r="W119" s="69">
        <f>SUMIFS('Ingreso - Egreso'!$H$3:$H$1048576,'Ingreso - Egreso'!$D$3:$D$1048576,"&gt;="&amp;Marzo!$W$9,'Ingreso - Egreso'!$D$3:$D$1048576,"&lt;="&amp;Marzo!$W$9,'Ingreso - Egreso'!$J$3:$J$1048576,Marzo!A119)</f>
        <v>0</v>
      </c>
      <c r="X119" s="69">
        <f>SUMIFS('Ingreso - Egreso'!$H$3:$H$1048576,'Ingreso - Egreso'!$D$3:$D$1048576,"&gt;="&amp;Marzo!$X$9,'Ingreso - Egreso'!$D$3:$D$1048576,"&lt;="&amp;Marzo!$X$9,'Ingreso - Egreso'!$J$3:$J$1048576,Marzo!A119)</f>
        <v>0</v>
      </c>
      <c r="Y119" s="69">
        <f>SUMIFS('Ingreso - Egreso'!$H$3:$H$1048576,'Ingreso - Egreso'!$D$3:$D$1048576,"&gt;="&amp;Marzo!$Y$9,'Ingreso - Egreso'!$D$3:$D$1048576,"&lt;="&amp;Marzo!$Y$9,'Ingreso - Egreso'!$J$3:$J$1048576,Marzo!A119)</f>
        <v>0</v>
      </c>
      <c r="Z119" s="69">
        <f>SUMIFS('Ingreso - Egreso'!$H$3:$H$1048576,'Ingreso - Egreso'!$D$3:$D$1048576,"&gt;="&amp;Marzo!$Z$9,'Ingreso - Egreso'!$D$3:$D$1048576,"&lt;="&amp;Marzo!$Z$9,'Ingreso - Egreso'!$J$3:$J$1048576,Marzo!A119)</f>
        <v>0</v>
      </c>
      <c r="AA119" s="69">
        <f>SUMIFS('Ingreso - Egreso'!$H$3:$H$1048576,'Ingreso - Egreso'!$D$3:$D$1048576,"&gt;="&amp;Marzo!$AA$9,'Ingreso - Egreso'!$D$3:$D$1048576,"&lt;="&amp;Marzo!$AA$9,'Ingreso - Egreso'!$J$3:$J$1048576,Marzo!A119)</f>
        <v>0</v>
      </c>
      <c r="AB119" s="69">
        <f>SUMIFS('Ingreso - Egreso'!$H$3:$H$1048576,'Ingreso - Egreso'!$D$3:$D$1048576,"&gt;="&amp;Marzo!$AB$9,'Ingreso - Egreso'!$D$3:$D$1048576,"&lt;="&amp;Marzo!$AB$9,'Ingreso - Egreso'!$J$3:$J$1048576,Marzo!A119)</f>
        <v>0</v>
      </c>
      <c r="AC119" s="69">
        <f>SUMIFS('Ingreso - Egreso'!$H$3:$H$1048576,'Ingreso - Egreso'!$D$3:$D$1048576,"&gt;="&amp;Marzo!$AC$9,'Ingreso - Egreso'!$D$3:$D$1048576,"&lt;="&amp;Marzo!$AC$9,'Ingreso - Egreso'!$J$3:$J$1048576,Marzo!A119)</f>
        <v>0</v>
      </c>
      <c r="AD119" s="69">
        <f>SUMIFS('Ingreso - Egreso'!$H$3:$H$1048576,'Ingreso - Egreso'!$D$3:$D$1048576,"&gt;="&amp;Marzo!$Z$9,'Ingreso - Egreso'!$D$3:$D$1048576,"&lt;="&amp;Marzo!$Z$9,'Ingreso - Egreso'!$J$3:$J$1048576,Marzo!E119)</f>
        <v>0</v>
      </c>
      <c r="AE119" s="69">
        <f>SUMIFS('Ingreso - Egreso'!$H$3:$H$1048576,'Ingreso - Egreso'!$D$3:$D$1048576,"&gt;="&amp;Marzo!$AA$9,'Ingreso - Egreso'!$D$3:$D$1048576,"&lt;="&amp;Marzo!$AA$9,'Ingreso - Egreso'!$J$3:$J$1048576,Marzo!E119)</f>
        <v>0</v>
      </c>
      <c r="AF119" s="69">
        <f>SUMIFS('Ingreso - Egreso'!$H$3:$H$1048576,'Ingreso - Egreso'!$D$3:$D$1048576,"&gt;="&amp;Marzo!$AB$9,'Ingreso - Egreso'!$D$3:$D$1048576,"&lt;="&amp;Marzo!$AB$9,'Ingreso - Egreso'!$J$3:$J$1048576,Marzo!E119)</f>
        <v>0</v>
      </c>
      <c r="AG119" s="204">
        <f t="shared" si="39"/>
        <v>11310</v>
      </c>
      <c r="AH119" s="61">
        <f t="shared" si="40"/>
        <v>2.637653750318017E-2</v>
      </c>
    </row>
    <row r="120" spans="1:36" s="16" customFormat="1" outlineLevel="1" x14ac:dyDescent="0.25">
      <c r="A120" s="29" t="s">
        <v>938</v>
      </c>
      <c r="B120" s="69">
        <f>SUMIFS('Ingreso - Egreso'!$H$3:$H$1048576,'Ingreso - Egreso'!$D$3:$D$1048576,"&gt;="&amp;Marzo!$B$9,'Ingreso - Egreso'!$D$3:$D$1048576,"&lt;="&amp;Marzo!$B$9,'Ingreso - Egreso'!$J$3:$J$1048576,Marzo!A120)</f>
        <v>0</v>
      </c>
      <c r="C120" s="69">
        <f>SUMIFS('Ingreso - Egreso'!$H$3:$H$1048576,'Ingreso - Egreso'!$D$3:$D$1048576,"&gt;="&amp;Marzo!$C$9,'Ingreso - Egreso'!$D$3:$D$1048576,"&lt;="&amp;Marzo!$C$9,'Ingreso - Egreso'!$J$3:$J$1048576,Marzo!A120)</f>
        <v>0</v>
      </c>
      <c r="D120" s="69">
        <f>SUMIFS('Ingreso - Egreso'!$H$3:$H$1048576,'Ingreso - Egreso'!$D$3:$D$1048576,"&gt;="&amp;Marzo!$D$9,'Ingreso - Egreso'!$D$3:$D$1048576,"&lt;="&amp;Marzo!$D$9,'Ingreso - Egreso'!$J$3:$J$1048576,Marzo!A120)</f>
        <v>0</v>
      </c>
      <c r="E120" s="69">
        <f>SUMIFS('Ingreso - Egreso'!$H$3:$H$1048576,'Ingreso - Egreso'!$D$3:$D$1048576,"&gt;="&amp;Marzo!$E$9,'Ingreso - Egreso'!$D$3:$D$1048576,"&lt;="&amp;Marzo!$E$9,'Ingreso - Egreso'!$J$3:$J$1048576,Marzo!A120)</f>
        <v>0</v>
      </c>
      <c r="F120" s="69">
        <f>SUMIFS('Ingreso - Egreso'!$H$3:$H$1048576,'Ingreso - Egreso'!$D$3:$D$1048576,"&gt;="&amp;Marzo!$F$9,'Ingreso - Egreso'!$D$3:$D$1048576,"&lt;="&amp;Marzo!$F$9,'Ingreso - Egreso'!$J$3:$J$1048576,Marzo!A120)</f>
        <v>0</v>
      </c>
      <c r="G120" s="69">
        <f>SUMIFS('Ingreso - Egreso'!$H$3:$H$1048576,'Ingreso - Egreso'!$D$3:$D$1048576,"&gt;="&amp;Marzo!$G$9,'Ingreso - Egreso'!$D$3:$D$1048576,"&lt;="&amp;Marzo!$G$9,'Ingreso - Egreso'!$J$3:$J$1048576,Marzo!A120)</f>
        <v>0</v>
      </c>
      <c r="H120" s="69">
        <f>SUMIFS('Ingreso - Egreso'!$H$3:$H$1048576,'Ingreso - Egreso'!$D$3:$D$1048576,"&gt;="&amp;Marzo!$H$9,'Ingreso - Egreso'!$D$3:$D$1048576,"&lt;="&amp;Marzo!$H$9,'Ingreso - Egreso'!$J$3:$J$1048576,Marzo!A120)</f>
        <v>780000</v>
      </c>
      <c r="I120" s="69">
        <f>SUMIFS('Ingreso - Egreso'!$H$3:$H$1048576,'Ingreso - Egreso'!$D$3:$D$1048576,"&gt;="&amp;Marzo!$I$9,'Ingreso - Egreso'!$D$3:$D$1048576,"&lt;="&amp;Marzo!$I$9,'Ingreso - Egreso'!$J$3:$J$1048576,Marzo!A120)</f>
        <v>0</v>
      </c>
      <c r="J120" s="69">
        <f>SUMIFS('Ingreso - Egreso'!$H$3:$H$1048576,'Ingreso - Egreso'!$D$3:$D$1048576,"&gt;="&amp;Marzo!$J$9,'Ingreso - Egreso'!$D$3:$D$1048576,"&lt;="&amp;Marzo!$J$9,'Ingreso - Egreso'!$J$3:$J$1048576,Marzo!A120)</f>
        <v>0</v>
      </c>
      <c r="K120" s="69">
        <f>SUMIFS('Ingreso - Egreso'!$H$3:$H$1048576,'Ingreso - Egreso'!$D$3:$D$1048576,"&gt;="&amp;Marzo!$K$9,'Ingreso - Egreso'!$D$3:$D$1048576,"&lt;="&amp;Marzo!$K$9,'Ingreso - Egreso'!$J$3:$J$1048576,Marzo!A120)</f>
        <v>0</v>
      </c>
      <c r="L120" s="69">
        <f>SUMIFS('Ingreso - Egreso'!$H$3:$H$1048576,'Ingreso - Egreso'!$D$3:$D$1048576,"&gt;="&amp;Marzo!$L$9,'Ingreso - Egreso'!$D$3:$D$1048576,"&lt;="&amp;Marzo!$L$9,'Ingreso - Egreso'!$J$3:$J$1048576,Marzo!A120)</f>
        <v>0</v>
      </c>
      <c r="M120" s="69">
        <f>SUMIFS('Ingreso - Egreso'!$H$3:$H$1048576,'Ingreso - Egreso'!$D$3:$D$1048576,"&gt;="&amp;Marzo!$M$9,'Ingreso - Egreso'!$D$3:$D$1048576,"&lt;="&amp;Marzo!$M$9,'Ingreso - Egreso'!$J$3:$J$1048576,Marzo!A120)</f>
        <v>0</v>
      </c>
      <c r="N120" s="69">
        <f>SUMIFS('Ingreso - Egreso'!$H$3:$H$1048576,'Ingreso - Egreso'!$D$3:$D$1048576,"&gt;="&amp;Marzo!$N$9,'Ingreso - Egreso'!$D$3:$D$1048576,"&lt;="&amp;Marzo!$N$9,'Ingreso - Egreso'!$J$3:$J$1048576,Marzo!A120)</f>
        <v>0</v>
      </c>
      <c r="O120" s="69">
        <f>SUMIFS('Ingreso - Egreso'!$H$3:$H$1048576,'Ingreso - Egreso'!$D$3:$D$1048576,"&gt;="&amp;Marzo!$O$9,'Ingreso - Egreso'!$D$3:$D$1048576,"&lt;="&amp;Marzo!$O$9,'Ingreso - Egreso'!$J$3:$J$1048576,Marzo!A120)</f>
        <v>0</v>
      </c>
      <c r="P120" s="69">
        <f>SUMIFS('Ingreso - Egreso'!$H$3:$H$1048576,'Ingreso - Egreso'!$D$3:$D$1048576,"&gt;="&amp;Marzo!$P$9,'Ingreso - Egreso'!$D$3:$D$1048576,"&lt;="&amp;Marzo!$P$9,'Ingreso - Egreso'!$J$3:$J$1048576,Marzo!A120)</f>
        <v>0</v>
      </c>
      <c r="Q120" s="69">
        <f>SUMIFS('Ingreso - Egreso'!$H$3:$H$1048576,'Ingreso - Egreso'!$D$3:$D$1048576,"&gt;="&amp;Marzo!$Q$9,'Ingreso - Egreso'!$D$3:$D$1048576,"&lt;="&amp;Marzo!$Q$9,'Ingreso - Egreso'!$J$3:$J$1048576,Marzo!A120)</f>
        <v>0</v>
      </c>
      <c r="R120" s="69">
        <f>SUMIFS('Ingreso - Egreso'!$H$3:$H$1048576,'Ingreso - Egreso'!$D$3:$D$1048576,"&gt;="&amp;Marzo!$R$9,'Ingreso - Egreso'!$D$3:$D$1048576,"&lt;="&amp;Marzo!$R$9,'Ingreso - Egreso'!$J$3:$J$1048576,Marzo!A120)</f>
        <v>0</v>
      </c>
      <c r="S120" s="69">
        <f>SUMIFS('Ingreso - Egreso'!$H$3:$H$1048576,'Ingreso - Egreso'!$D$3:$D$1048576,"&gt;="&amp;Marzo!$S$9,'Ingreso - Egreso'!$D$3:$D$1048576,"&lt;="&amp;Marzo!$S$9,'Ingreso - Egreso'!$J$3:$J$1048576,Marzo!A120)</f>
        <v>0</v>
      </c>
      <c r="T120" s="69">
        <f>SUMIFS('Ingreso - Egreso'!$H$3:$H$1048576,'Ingreso - Egreso'!$D$3:$D$1048576,"&gt;="&amp;Marzo!$T$9,'Ingreso - Egreso'!$D$3:$D$1048576,"&lt;="&amp;Marzo!$T$9,'Ingreso - Egreso'!$J$3:$J$1048576,Marzo!A120)</f>
        <v>0</v>
      </c>
      <c r="U120" s="69">
        <f>SUMIFS('Ingreso - Egreso'!$H$3:$H$1048576,'Ingreso - Egreso'!$D$3:$D$1048576,"&gt;="&amp;Marzo!$U$9,'Ingreso - Egreso'!$D$3:$D$1048576,"&lt;="&amp;Marzo!$U$9,'Ingreso - Egreso'!$J$3:$J$1048576,Marzo!A120)</f>
        <v>0</v>
      </c>
      <c r="V120" s="69">
        <f>SUMIFS('Ingreso - Egreso'!$H$3:$H$1048576,'Ingreso - Egreso'!$D$3:$D$1048576,"&gt;="&amp;Marzo!$V$9,'Ingreso - Egreso'!$D$3:$D$1048576,"&lt;="&amp;Marzo!$V$9,'Ingreso - Egreso'!$J$3:$J$1048576,Marzo!A120)</f>
        <v>0</v>
      </c>
      <c r="W120" s="69">
        <f>SUMIFS('Ingreso - Egreso'!$H$3:$H$1048576,'Ingreso - Egreso'!$D$3:$D$1048576,"&gt;="&amp;Marzo!$W$9,'Ingreso - Egreso'!$D$3:$D$1048576,"&lt;="&amp;Marzo!$W$9,'Ingreso - Egreso'!$J$3:$J$1048576,Marzo!A120)</f>
        <v>0</v>
      </c>
      <c r="X120" s="69">
        <f>SUMIFS('Ingreso - Egreso'!$H$3:$H$1048576,'Ingreso - Egreso'!$D$3:$D$1048576,"&gt;="&amp;Marzo!$X$9,'Ingreso - Egreso'!$D$3:$D$1048576,"&lt;="&amp;Marzo!$X$9,'Ingreso - Egreso'!$J$3:$J$1048576,Marzo!A120)</f>
        <v>0</v>
      </c>
      <c r="Y120" s="69">
        <f>SUMIFS('Ingreso - Egreso'!$H$3:$H$1048576,'Ingreso - Egreso'!$D$3:$D$1048576,"&gt;="&amp;Marzo!$Y$9,'Ingreso - Egreso'!$D$3:$D$1048576,"&lt;="&amp;Marzo!$Y$9,'Ingreso - Egreso'!$J$3:$J$1048576,Marzo!A120)</f>
        <v>0</v>
      </c>
      <c r="Z120" s="69">
        <f>SUMIFS('Ingreso - Egreso'!$H$3:$H$1048576,'Ingreso - Egreso'!$D$3:$D$1048576,"&gt;="&amp;Marzo!$Z$9,'Ingreso - Egreso'!$D$3:$D$1048576,"&lt;="&amp;Marzo!$Z$9,'Ingreso - Egreso'!$J$3:$J$1048576,Marzo!A120)</f>
        <v>0</v>
      </c>
      <c r="AA120" s="69">
        <f>SUMIFS('Ingreso - Egreso'!$H$3:$H$1048576,'Ingreso - Egreso'!$D$3:$D$1048576,"&gt;="&amp;Marzo!$AA$9,'Ingreso - Egreso'!$D$3:$D$1048576,"&lt;="&amp;Marzo!$AA$9,'Ingreso - Egreso'!$J$3:$J$1048576,Marzo!A120)</f>
        <v>0</v>
      </c>
      <c r="AB120" s="69">
        <f>SUMIFS('Ingreso - Egreso'!$H$3:$H$1048576,'Ingreso - Egreso'!$D$3:$D$1048576,"&gt;="&amp;Marzo!$AB$9,'Ingreso - Egreso'!$D$3:$D$1048576,"&lt;="&amp;Marzo!$AB$9,'Ingreso - Egreso'!$J$3:$J$1048576,Marzo!A120)</f>
        <v>0</v>
      </c>
      <c r="AC120" s="69">
        <f>SUMIFS('Ingreso - Egreso'!$H$3:$H$1048576,'Ingreso - Egreso'!$D$3:$D$1048576,"&gt;="&amp;Marzo!$AC$9,'Ingreso - Egreso'!$D$3:$D$1048576,"&lt;="&amp;Marzo!$AC$9,'Ingreso - Egreso'!$J$3:$J$1048576,Marzo!A120)</f>
        <v>0</v>
      </c>
      <c r="AD120" s="69">
        <f>SUMIFS('Ingreso - Egreso'!$H$3:$H$1048576,'Ingreso - Egreso'!$D$3:$D$1048576,"&gt;="&amp;Marzo!$Z$9,'Ingreso - Egreso'!$D$3:$D$1048576,"&lt;="&amp;Marzo!$Z$9,'Ingreso - Egreso'!$J$3:$J$1048576,Marzo!E120)</f>
        <v>0</v>
      </c>
      <c r="AE120" s="69">
        <f>SUMIFS('Ingreso - Egreso'!$H$3:$H$1048576,'Ingreso - Egreso'!$D$3:$D$1048576,"&gt;="&amp;Marzo!$AA$9,'Ingreso - Egreso'!$D$3:$D$1048576,"&lt;="&amp;Marzo!$AA$9,'Ingreso - Egreso'!$J$3:$J$1048576,Marzo!E120)</f>
        <v>0</v>
      </c>
      <c r="AF120" s="69">
        <f>SUMIFS('Ingreso - Egreso'!$H$3:$H$1048576,'Ingreso - Egreso'!$D$3:$D$1048576,"&gt;="&amp;Marzo!$AB$9,'Ingreso - Egreso'!$D$3:$D$1048576,"&lt;="&amp;Marzo!$AB$9,'Ingreso - Egreso'!$J$3:$J$1048576,Marzo!E120)</f>
        <v>0</v>
      </c>
      <c r="AG120" s="204">
        <f t="shared" si="39"/>
        <v>780000</v>
      </c>
      <c r="AH120" s="61">
        <f t="shared" ref="AH120" si="41">+AG120/$AG$85</f>
        <v>1.8190715519434599</v>
      </c>
    </row>
    <row r="121" spans="1:36" x14ac:dyDescent="0.25">
      <c r="A121" s="29" t="s">
        <v>79</v>
      </c>
      <c r="B121" s="67">
        <f>SUMIFS('Ingreso - Egreso'!$H$3:$H$1048576,'Ingreso - Egreso'!$D$3:$D$1048576,"&gt;="&amp;Marzo!$B$9,'Ingreso - Egreso'!$D$3:$D$1048576,"&lt;="&amp;Marzo!$B$9,'Ingreso - Egreso'!$J$3:$J$1048576,Marzo!A121)</f>
        <v>0</v>
      </c>
      <c r="C121" s="67">
        <f>SUMIFS('Ingreso - Egreso'!$H$3:$H$1048576,'Ingreso - Egreso'!$D$3:$D$1048576,"&gt;="&amp;Marzo!$C$9,'Ingreso - Egreso'!$D$3:$D$1048576,"&lt;="&amp;Marzo!$C$9,'Ingreso - Egreso'!$J$3:$J$1048576,Marzo!A121)</f>
        <v>0</v>
      </c>
      <c r="D121" s="67">
        <f>SUMIFS('Ingreso - Egreso'!$H$3:$H$1048576,'Ingreso - Egreso'!$D$3:$D$1048576,"&gt;="&amp;Marzo!$D$9,'Ingreso - Egreso'!$D$3:$D$1048576,"&lt;="&amp;Marzo!$D$9,'Ingreso - Egreso'!$J$3:$J$1048576,Marzo!A121)</f>
        <v>0</v>
      </c>
      <c r="E121" s="67">
        <f>SUMIFS('Ingreso - Egreso'!$H$3:$H$1048576,'Ingreso - Egreso'!$D$3:$D$1048576,"&gt;="&amp;Marzo!$E$9,'Ingreso - Egreso'!$D$3:$D$1048576,"&lt;="&amp;Marzo!$E$9,'Ingreso - Egreso'!$J$3:$J$1048576,Marzo!A121)</f>
        <v>0</v>
      </c>
      <c r="F121" s="67">
        <f>SUMIFS('Ingreso - Egreso'!$H$3:$H$1048576,'Ingreso - Egreso'!$D$3:$D$1048576,"&gt;="&amp;Marzo!$F$9,'Ingreso - Egreso'!$D$3:$D$1048576,"&lt;="&amp;Marzo!$F$9,'Ingreso - Egreso'!$J$3:$J$1048576,Marzo!A121)</f>
        <v>0</v>
      </c>
      <c r="G121" s="67">
        <f>SUMIFS('Ingreso - Egreso'!$H$3:$H$1048576,'Ingreso - Egreso'!$D$3:$D$1048576,"&gt;="&amp;Marzo!$G$9,'Ingreso - Egreso'!$D$3:$D$1048576,"&lt;="&amp;Marzo!$G$9,'Ingreso - Egreso'!$J$3:$J$1048576,Marzo!A121)</f>
        <v>0</v>
      </c>
      <c r="H121" s="67">
        <f>SUMIFS('Ingreso - Egreso'!$H$3:$H$1048576,'Ingreso - Egreso'!$D$3:$D$1048576,"&gt;="&amp;Marzo!$H$9,'Ingreso - Egreso'!$D$3:$D$1048576,"&lt;="&amp;Marzo!$H$9,'Ingreso - Egreso'!$J$3:$J$1048576,Marzo!A121)</f>
        <v>0</v>
      </c>
      <c r="I121" s="67">
        <f>SUMIFS('Ingreso - Egreso'!$H$3:$H$1048576,'Ingreso - Egreso'!$D$3:$D$1048576,"&gt;="&amp;Marzo!$I$9,'Ingreso - Egreso'!$D$3:$D$1048576,"&lt;="&amp;Marzo!$I$9,'Ingreso - Egreso'!$J$3:$J$1048576,Marzo!A121)</f>
        <v>0</v>
      </c>
      <c r="J121" s="67">
        <f>SUMIFS('Ingreso - Egreso'!$H$3:$H$1048576,'Ingreso - Egreso'!$D$3:$D$1048576,"&gt;="&amp;Marzo!$J$9,'Ingreso - Egreso'!$D$3:$D$1048576,"&lt;="&amp;Marzo!$J$9,'Ingreso - Egreso'!$J$3:$J$1048576,Marzo!A121)</f>
        <v>0</v>
      </c>
      <c r="K121" s="67">
        <f>SUMIFS('Ingreso - Egreso'!$H$3:$H$1048576,'Ingreso - Egreso'!$D$3:$D$1048576,"&gt;="&amp;Marzo!$K$9,'Ingreso - Egreso'!$D$3:$D$1048576,"&lt;="&amp;Marzo!$K$9,'Ingreso - Egreso'!$J$3:$J$1048576,Marzo!A121)</f>
        <v>0</v>
      </c>
      <c r="L121" s="67">
        <f>SUMIFS('Ingreso - Egreso'!$H$3:$H$1048576,'Ingreso - Egreso'!$D$3:$D$1048576,"&gt;="&amp;Marzo!$L$9,'Ingreso - Egreso'!$D$3:$D$1048576,"&lt;="&amp;Marzo!$L$9,'Ingreso - Egreso'!$J$3:$J$1048576,Marzo!A121)</f>
        <v>0</v>
      </c>
      <c r="M121" s="67">
        <f>SUMIFS('Ingreso - Egreso'!$H$3:$H$1048576,'Ingreso - Egreso'!$D$3:$D$1048576,"&gt;="&amp;Marzo!$M$9,'Ingreso - Egreso'!$D$3:$D$1048576,"&lt;="&amp;Marzo!$M$9,'Ingreso - Egreso'!$J$3:$J$1048576,Marzo!A121)</f>
        <v>0</v>
      </c>
      <c r="N121" s="67">
        <f>SUMIFS('Ingreso - Egreso'!$H$3:$H$1048576,'Ingreso - Egreso'!$D$3:$D$1048576,"&gt;="&amp;Marzo!$N$9,'Ingreso - Egreso'!$D$3:$D$1048576,"&lt;="&amp;Marzo!$N$9,'Ingreso - Egreso'!$J$3:$J$1048576,Marzo!A121)</f>
        <v>0</v>
      </c>
      <c r="O121" s="67">
        <f>SUMIFS('Ingreso - Egreso'!$H$3:$H$1048576,'Ingreso - Egreso'!$D$3:$D$1048576,"&gt;="&amp;Marzo!$O$9,'Ingreso - Egreso'!$D$3:$D$1048576,"&lt;="&amp;Marzo!$O$9,'Ingreso - Egreso'!$J$3:$J$1048576,Marzo!A121)</f>
        <v>0</v>
      </c>
      <c r="P121" s="67">
        <f>SUMIFS('Ingreso - Egreso'!$H$3:$H$1048576,'Ingreso - Egreso'!$D$3:$D$1048576,"&gt;="&amp;Marzo!$P$9,'Ingreso - Egreso'!$D$3:$D$1048576,"&lt;="&amp;Marzo!$P$9,'Ingreso - Egreso'!$J$3:$J$1048576,Marzo!A121)</f>
        <v>0</v>
      </c>
      <c r="Q121" s="67">
        <f>SUMIFS('Ingreso - Egreso'!$H$3:$H$1048576,'Ingreso - Egreso'!$D$3:$D$1048576,"&gt;="&amp;Marzo!$Q$9,'Ingreso - Egreso'!$D$3:$D$1048576,"&lt;="&amp;Marzo!$Q$9,'Ingreso - Egreso'!$J$3:$J$1048576,Marzo!A121)</f>
        <v>0</v>
      </c>
      <c r="R121" s="67">
        <f>SUMIFS('Ingreso - Egreso'!$H$3:$H$1048576,'Ingreso - Egreso'!$D$3:$D$1048576,"&gt;="&amp;Marzo!$R$9,'Ingreso - Egreso'!$D$3:$D$1048576,"&lt;="&amp;Marzo!$R$9,'Ingreso - Egreso'!$J$3:$J$1048576,Marzo!A121)</f>
        <v>0</v>
      </c>
      <c r="S121" s="67">
        <f>SUMIFS('Ingreso - Egreso'!$H$3:$H$1048576,'Ingreso - Egreso'!$D$3:$D$1048576,"&gt;="&amp;Marzo!$S$9,'Ingreso - Egreso'!$D$3:$D$1048576,"&lt;="&amp;Marzo!$S$9,'Ingreso - Egreso'!$J$3:$J$1048576,Marzo!A121)</f>
        <v>0</v>
      </c>
      <c r="T121" s="67">
        <f>SUMIFS('Ingreso - Egreso'!$H$3:$H$1048576,'Ingreso - Egreso'!$D$3:$D$1048576,"&gt;="&amp;Marzo!$T$9,'Ingreso - Egreso'!$D$3:$D$1048576,"&lt;="&amp;Marzo!$T$9,'Ingreso - Egreso'!$J$3:$J$1048576,Marzo!A121)</f>
        <v>0</v>
      </c>
      <c r="U121" s="67">
        <f>SUMIFS('Ingreso - Egreso'!$H$3:$H$1048576,'Ingreso - Egreso'!$D$3:$D$1048576,"&gt;="&amp;Marzo!$U$9,'Ingreso - Egreso'!$D$3:$D$1048576,"&lt;="&amp;Marzo!$U$9,'Ingreso - Egreso'!$J$3:$J$1048576,Marzo!A121)</f>
        <v>0</v>
      </c>
      <c r="V121" s="67">
        <f>SUMIFS('Ingreso - Egreso'!$H$3:$H$1048576,'Ingreso - Egreso'!$D$3:$D$1048576,"&gt;="&amp;Marzo!$V$9,'Ingreso - Egreso'!$D$3:$D$1048576,"&lt;="&amp;Marzo!$V$9,'Ingreso - Egreso'!$J$3:$J$1048576,Marzo!A121)</f>
        <v>0</v>
      </c>
      <c r="W121" s="67">
        <f>SUMIFS('Ingreso - Egreso'!$H$3:$H$1048576,'Ingreso - Egreso'!$D$3:$D$1048576,"&gt;="&amp;Marzo!$W$9,'Ingreso - Egreso'!$D$3:$D$1048576,"&lt;="&amp;Marzo!$W$9,'Ingreso - Egreso'!$J$3:$J$1048576,Marzo!A121)</f>
        <v>0</v>
      </c>
      <c r="X121" s="67">
        <f>SUMIFS('Ingreso - Egreso'!$H$3:$H$1048576,'Ingreso - Egreso'!$D$3:$D$1048576,"&gt;="&amp;Marzo!$X$9,'Ingreso - Egreso'!$D$3:$D$1048576,"&lt;="&amp;Marzo!$X$9,'Ingreso - Egreso'!$J$3:$J$1048576,Marzo!A121)</f>
        <v>0</v>
      </c>
      <c r="Y121" s="67">
        <f>SUMIFS('Ingreso - Egreso'!$H$3:$H$1048576,'Ingreso - Egreso'!$D$3:$D$1048576,"&gt;="&amp;Marzo!$Y$9,'Ingreso - Egreso'!$D$3:$D$1048576,"&lt;="&amp;Marzo!$Y$9,'Ingreso - Egreso'!$J$3:$J$1048576,Marzo!A121)</f>
        <v>0</v>
      </c>
      <c r="Z121" s="67">
        <f>SUMIFS('Ingreso - Egreso'!$H$3:$H$1048576,'Ingreso - Egreso'!$D$3:$D$1048576,"&gt;="&amp;Marzo!$Z$9,'Ingreso - Egreso'!$D$3:$D$1048576,"&lt;="&amp;Marzo!$Z$9,'Ingreso - Egreso'!$J$3:$J$1048576,Marzo!A121)</f>
        <v>0</v>
      </c>
      <c r="AA121" s="67">
        <f>SUMIFS('Ingreso - Egreso'!$H$3:$H$1048576,'Ingreso - Egreso'!$D$3:$D$1048576,"&gt;="&amp;Marzo!$AA$9,'Ingreso - Egreso'!$D$3:$D$1048576,"&lt;="&amp;Marzo!$AA$9,'Ingreso - Egreso'!$J$3:$J$1048576,Marzo!A121)</f>
        <v>0</v>
      </c>
      <c r="AB121" s="67">
        <f>SUMIFS('Ingreso - Egreso'!$H$3:$H$1048576,'Ingreso - Egreso'!$D$3:$D$1048576,"&gt;="&amp;Marzo!$AB$9,'Ingreso - Egreso'!$D$3:$D$1048576,"&lt;="&amp;Marzo!$AB$9,'Ingreso - Egreso'!$J$3:$J$1048576,Marzo!A121)</f>
        <v>0</v>
      </c>
      <c r="AC121" s="67">
        <f>SUMIFS('Ingreso - Egreso'!$H$3:$H$1048576,'Ingreso - Egreso'!$D$3:$D$1048576,"&gt;="&amp;Marzo!$AC$9,'Ingreso - Egreso'!$D$3:$D$1048576,"&lt;="&amp;Marzo!$AC$9,'Ingreso - Egreso'!$J$3:$J$1048576,Marzo!A121)</f>
        <v>0</v>
      </c>
      <c r="AD121" s="67">
        <f>SUMIFS('Ingreso - Egreso'!$H$3:$H$1048576,'Ingreso - Egreso'!$D$3:$D$1048576,"&gt;="&amp;Marzo!$Z$9,'Ingreso - Egreso'!$D$3:$D$1048576,"&lt;="&amp;Marzo!$Z$9,'Ingreso - Egreso'!$J$3:$J$1048576,Marzo!E121)</f>
        <v>0</v>
      </c>
      <c r="AE121" s="67">
        <f>SUMIFS('Ingreso - Egreso'!$H$3:$H$1048576,'Ingreso - Egreso'!$D$3:$D$1048576,"&gt;="&amp;Marzo!$AA$9,'Ingreso - Egreso'!$D$3:$D$1048576,"&lt;="&amp;Marzo!$AA$9,'Ingreso - Egreso'!$J$3:$J$1048576,Marzo!E121)</f>
        <v>0</v>
      </c>
      <c r="AF121" s="67">
        <f>SUMIFS('Ingreso - Egreso'!$H$3:$H$1048576,'Ingreso - Egreso'!$D$3:$D$1048576,"&gt;="&amp;Marzo!$AB$9,'Ingreso - Egreso'!$D$3:$D$1048576,"&lt;="&amp;Marzo!$AB$9,'Ingreso - Egreso'!$J$3:$J$1048576,Marzo!E121)</f>
        <v>0</v>
      </c>
      <c r="AG121" s="68">
        <f t="shared" si="39"/>
        <v>0</v>
      </c>
      <c r="AH121" s="60">
        <f>+AG121/$AG$124</f>
        <v>0</v>
      </c>
    </row>
    <row r="122" spans="1:36" s="28" customFormat="1" x14ac:dyDescent="0.25">
      <c r="A122" s="29" t="s">
        <v>44</v>
      </c>
      <c r="B122" s="67">
        <f>SUMIFS('Ingreso - Egreso'!$H$3:$H$1048576,'Ingreso - Egreso'!$D$3:$D$1048576,"&gt;="&amp;Marzo!$B$9,'Ingreso - Egreso'!$D$3:$D$1048576,"&lt;="&amp;Marzo!$B$9,'Ingreso - Egreso'!$J$3:$J$1048576,Marzo!A122)</f>
        <v>0</v>
      </c>
      <c r="C122" s="67">
        <f>SUMIFS('Ingreso - Egreso'!$H$3:$H$1048576,'Ingreso - Egreso'!$D$3:$D$1048576,"&gt;="&amp;Marzo!$C$9,'Ingreso - Egreso'!$D$3:$D$1048576,"&lt;="&amp;Marzo!$C$9,'Ingreso - Egreso'!$J$3:$J$1048576,Marzo!A122)</f>
        <v>0</v>
      </c>
      <c r="D122" s="67">
        <f>SUMIFS('Ingreso - Egreso'!$H$3:$H$1048576,'Ingreso - Egreso'!$D$3:$D$1048576,"&gt;="&amp;Marzo!$D$9,'Ingreso - Egreso'!$D$3:$D$1048576,"&lt;="&amp;Marzo!$D$9,'Ingreso - Egreso'!$J$3:$J$1048576,Marzo!A122)</f>
        <v>0</v>
      </c>
      <c r="E122" s="67">
        <f>SUMIFS('Ingreso - Egreso'!$H$3:$H$1048576,'Ingreso - Egreso'!$D$3:$D$1048576,"&gt;="&amp;Marzo!$E$9,'Ingreso - Egreso'!$D$3:$D$1048576,"&lt;="&amp;Marzo!$E$9,'Ingreso - Egreso'!$J$3:$J$1048576,Marzo!A122)</f>
        <v>0</v>
      </c>
      <c r="F122" s="67">
        <f>SUMIFS('Ingreso - Egreso'!$H$3:$H$1048576,'Ingreso - Egreso'!$D$3:$D$1048576,"&gt;="&amp;Marzo!$F$9,'Ingreso - Egreso'!$D$3:$D$1048576,"&lt;="&amp;Marzo!$F$9,'Ingreso - Egreso'!$J$3:$J$1048576,Marzo!A122)</f>
        <v>0</v>
      </c>
      <c r="G122" s="67">
        <f>SUMIFS('Ingreso - Egreso'!$H$3:$H$1048576,'Ingreso - Egreso'!$D$3:$D$1048576,"&gt;="&amp;Marzo!$G$9,'Ingreso - Egreso'!$D$3:$D$1048576,"&lt;="&amp;Marzo!$G$9,'Ingreso - Egreso'!$J$3:$J$1048576,Marzo!A122)</f>
        <v>0</v>
      </c>
      <c r="H122" s="67">
        <f>SUMIFS('Ingreso - Egreso'!$H$3:$H$1048576,'Ingreso - Egreso'!$D$3:$D$1048576,"&gt;="&amp;Marzo!$H$9,'Ingreso - Egreso'!$D$3:$D$1048576,"&lt;="&amp;Marzo!$H$9,'Ingreso - Egreso'!$J$3:$J$1048576,Marzo!A122)</f>
        <v>1000</v>
      </c>
      <c r="I122" s="67">
        <f>SUMIFS('Ingreso - Egreso'!$H$3:$H$1048576,'Ingreso - Egreso'!$D$3:$D$1048576,"&gt;="&amp;Marzo!$I$9,'Ingreso - Egreso'!$D$3:$D$1048576,"&lt;="&amp;Marzo!$I$9,'Ingreso - Egreso'!$J$3:$J$1048576,Marzo!A122)</f>
        <v>0</v>
      </c>
      <c r="J122" s="67">
        <f>SUMIFS('Ingreso - Egreso'!$H$3:$H$1048576,'Ingreso - Egreso'!$D$3:$D$1048576,"&gt;="&amp;Marzo!$J$9,'Ingreso - Egreso'!$D$3:$D$1048576,"&lt;="&amp;Marzo!$J$9,'Ingreso - Egreso'!$J$3:$J$1048576,Marzo!A122)</f>
        <v>0</v>
      </c>
      <c r="K122" s="67">
        <f>SUMIFS('Ingreso - Egreso'!$H$3:$H$1048576,'Ingreso - Egreso'!$D$3:$D$1048576,"&gt;="&amp;Marzo!$K$9,'Ingreso - Egreso'!$D$3:$D$1048576,"&lt;="&amp;Marzo!$K$9,'Ingreso - Egreso'!$J$3:$J$1048576,Marzo!A122)</f>
        <v>0</v>
      </c>
      <c r="L122" s="67">
        <f>SUMIFS('Ingreso - Egreso'!$H$3:$H$1048576,'Ingreso - Egreso'!$D$3:$D$1048576,"&gt;="&amp;Marzo!$L$9,'Ingreso - Egreso'!$D$3:$D$1048576,"&lt;="&amp;Marzo!$L$9,'Ingreso - Egreso'!$J$3:$J$1048576,Marzo!A122)</f>
        <v>0</v>
      </c>
      <c r="M122" s="67">
        <f>SUMIFS('Ingreso - Egreso'!$H$3:$H$1048576,'Ingreso - Egreso'!$D$3:$D$1048576,"&gt;="&amp;Marzo!$M$9,'Ingreso - Egreso'!$D$3:$D$1048576,"&lt;="&amp;Marzo!$M$9,'Ingreso - Egreso'!$J$3:$J$1048576,Marzo!A122)</f>
        <v>0</v>
      </c>
      <c r="N122" s="67">
        <f>SUMIFS('Ingreso - Egreso'!$H$3:$H$1048576,'Ingreso - Egreso'!$D$3:$D$1048576,"&gt;="&amp;Marzo!$N$9,'Ingreso - Egreso'!$D$3:$D$1048576,"&lt;="&amp;Marzo!$N$9,'Ingreso - Egreso'!$J$3:$J$1048576,Marzo!A122)</f>
        <v>0</v>
      </c>
      <c r="O122" s="67">
        <f>SUMIFS('Ingreso - Egreso'!$H$3:$H$1048576,'Ingreso - Egreso'!$D$3:$D$1048576,"&gt;="&amp;Marzo!$O$9,'Ingreso - Egreso'!$D$3:$D$1048576,"&lt;="&amp;Marzo!$O$9,'Ingreso - Egreso'!$J$3:$J$1048576,Marzo!A122)</f>
        <v>0</v>
      </c>
      <c r="P122" s="67">
        <f>SUMIFS('Ingreso - Egreso'!$H$3:$H$1048576,'Ingreso - Egreso'!$D$3:$D$1048576,"&gt;="&amp;Marzo!$P$9,'Ingreso - Egreso'!$D$3:$D$1048576,"&lt;="&amp;Marzo!$P$9,'Ingreso - Egreso'!$J$3:$J$1048576,Marzo!A122)</f>
        <v>0</v>
      </c>
      <c r="Q122" s="67">
        <f>SUMIFS('Ingreso - Egreso'!$H$3:$H$1048576,'Ingreso - Egreso'!$D$3:$D$1048576,"&gt;="&amp;Marzo!$Q$9,'Ingreso - Egreso'!$D$3:$D$1048576,"&lt;="&amp;Marzo!$Q$9,'Ingreso - Egreso'!$J$3:$J$1048576,Marzo!A122)</f>
        <v>0</v>
      </c>
      <c r="R122" s="67">
        <f>SUMIFS('Ingreso - Egreso'!$H$3:$H$1048576,'Ingreso - Egreso'!$D$3:$D$1048576,"&gt;="&amp;Marzo!$R$9,'Ingreso - Egreso'!$D$3:$D$1048576,"&lt;="&amp;Marzo!$R$9,'Ingreso - Egreso'!$J$3:$J$1048576,Marzo!A122)</f>
        <v>0</v>
      </c>
      <c r="S122" s="67">
        <f>SUMIFS('Ingreso - Egreso'!$H$3:$H$1048576,'Ingreso - Egreso'!$D$3:$D$1048576,"&gt;="&amp;Marzo!$S$9,'Ingreso - Egreso'!$D$3:$D$1048576,"&lt;="&amp;Marzo!$S$9,'Ingreso - Egreso'!$J$3:$J$1048576,Marzo!A122)</f>
        <v>0</v>
      </c>
      <c r="T122" s="67">
        <f>SUMIFS('Ingreso - Egreso'!$H$3:$H$1048576,'Ingreso - Egreso'!$D$3:$D$1048576,"&gt;="&amp;Marzo!$T$9,'Ingreso - Egreso'!$D$3:$D$1048576,"&lt;="&amp;Marzo!$T$9,'Ingreso - Egreso'!$J$3:$J$1048576,Marzo!A122)</f>
        <v>0</v>
      </c>
      <c r="U122" s="67">
        <f>SUMIFS('Ingreso - Egreso'!$H$3:$H$1048576,'Ingreso - Egreso'!$D$3:$D$1048576,"&gt;="&amp;Marzo!$U$9,'Ingreso - Egreso'!$D$3:$D$1048576,"&lt;="&amp;Marzo!$U$9,'Ingreso - Egreso'!$J$3:$J$1048576,Marzo!A122)</f>
        <v>0</v>
      </c>
      <c r="V122" s="67">
        <f>SUMIFS('Ingreso - Egreso'!$H$3:$H$1048576,'Ingreso - Egreso'!$D$3:$D$1048576,"&gt;="&amp;Marzo!$V$9,'Ingreso - Egreso'!$D$3:$D$1048576,"&lt;="&amp;Marzo!$V$9,'Ingreso - Egreso'!$J$3:$J$1048576,Marzo!A122)</f>
        <v>0</v>
      </c>
      <c r="W122" s="67">
        <f>SUMIFS('Ingreso - Egreso'!$H$3:$H$1048576,'Ingreso - Egreso'!$D$3:$D$1048576,"&gt;="&amp;Marzo!$W$9,'Ingreso - Egreso'!$D$3:$D$1048576,"&lt;="&amp;Marzo!$W$9,'Ingreso - Egreso'!$J$3:$J$1048576,Marzo!A122)</f>
        <v>0</v>
      </c>
      <c r="X122" s="67">
        <f>SUMIFS('Ingreso - Egreso'!$H$3:$H$1048576,'Ingreso - Egreso'!$D$3:$D$1048576,"&gt;="&amp;Marzo!$X$9,'Ingreso - Egreso'!$D$3:$D$1048576,"&lt;="&amp;Marzo!$X$9,'Ingreso - Egreso'!$J$3:$J$1048576,Marzo!A122)</f>
        <v>0</v>
      </c>
      <c r="Y122" s="67">
        <f>SUMIFS('Ingreso - Egreso'!$H$3:$H$1048576,'Ingreso - Egreso'!$D$3:$D$1048576,"&gt;="&amp;Marzo!$Y$9,'Ingreso - Egreso'!$D$3:$D$1048576,"&lt;="&amp;Marzo!$Y$9,'Ingreso - Egreso'!$J$3:$J$1048576,Marzo!A122)</f>
        <v>0</v>
      </c>
      <c r="Z122" s="67">
        <f>SUMIFS('Ingreso - Egreso'!$H$3:$H$1048576,'Ingreso - Egreso'!$D$3:$D$1048576,"&gt;="&amp;Marzo!$Z$9,'Ingreso - Egreso'!$D$3:$D$1048576,"&lt;="&amp;Marzo!$Z$9,'Ingreso - Egreso'!$J$3:$J$1048576,Marzo!A122)</f>
        <v>0</v>
      </c>
      <c r="AA122" s="67">
        <f>SUMIFS('Ingreso - Egreso'!$H$3:$H$1048576,'Ingreso - Egreso'!$D$3:$D$1048576,"&gt;="&amp;Marzo!$AA$9,'Ingreso - Egreso'!$D$3:$D$1048576,"&lt;="&amp;Marzo!$AA$9,'Ingreso - Egreso'!$J$3:$J$1048576,Marzo!A122)</f>
        <v>0</v>
      </c>
      <c r="AB122" s="67">
        <f>SUMIFS('Ingreso - Egreso'!$H$3:$H$1048576,'Ingreso - Egreso'!$D$3:$D$1048576,"&gt;="&amp;Marzo!$AB$9,'Ingreso - Egreso'!$D$3:$D$1048576,"&lt;="&amp;Marzo!$AB$9,'Ingreso - Egreso'!$J$3:$J$1048576,Marzo!A122)</f>
        <v>0</v>
      </c>
      <c r="AC122" s="67">
        <f>SUMIFS('Ingreso - Egreso'!$H$3:$H$1048576,'Ingreso - Egreso'!$D$3:$D$1048576,"&gt;="&amp;Marzo!$AC$9,'Ingreso - Egreso'!$D$3:$D$1048576,"&lt;="&amp;Marzo!$AC$9,'Ingreso - Egreso'!$J$3:$J$1048576,Marzo!A122)</f>
        <v>0</v>
      </c>
      <c r="AD122" s="67">
        <f>SUMIFS('Ingreso - Egreso'!$H$3:$H$1048576,'Ingreso - Egreso'!$D$3:$D$1048576,"&gt;="&amp;Marzo!$Z$9,'Ingreso - Egreso'!$D$3:$D$1048576,"&lt;="&amp;Marzo!$Z$9,'Ingreso - Egreso'!$J$3:$J$1048576,Marzo!E122)</f>
        <v>0</v>
      </c>
      <c r="AE122" s="67">
        <f>SUMIFS('Ingreso - Egreso'!$H$3:$H$1048576,'Ingreso - Egreso'!$D$3:$D$1048576,"&gt;="&amp;Marzo!$AA$9,'Ingreso - Egreso'!$D$3:$D$1048576,"&lt;="&amp;Marzo!$AA$9,'Ingreso - Egreso'!$J$3:$J$1048576,Marzo!E122)</f>
        <v>0</v>
      </c>
      <c r="AF122" s="67">
        <f>SUMIFS('Ingreso - Egreso'!$H$3:$H$1048576,'Ingreso - Egreso'!$D$3:$D$1048576,"&gt;="&amp;Marzo!$AB$9,'Ingreso - Egreso'!$D$3:$D$1048576,"&lt;="&amp;Marzo!$AB$9,'Ingreso - Egreso'!$J$3:$J$1048576,Marzo!E122)</f>
        <v>0</v>
      </c>
      <c r="AG122" s="204">
        <f t="shared" si="39"/>
        <v>1000</v>
      </c>
      <c r="AH122" s="60">
        <f>+AG122/$AG$124</f>
        <v>8.1575067057152372E-4</v>
      </c>
    </row>
    <row r="123" spans="1:36" s="28" customFormat="1" hidden="1" x14ac:dyDescent="0.25">
      <c r="A123" s="29" t="s">
        <v>85</v>
      </c>
      <c r="B123" s="67">
        <f>SUMIFS('Ingreso - Egreso'!$H$3:$H$1048576,'Ingreso - Egreso'!$D$3:$D$1048576,"&gt;="&amp;Marzo!$B$9,'Ingreso - Egreso'!$D$3:$D$1048576,"&lt;="&amp;Marzo!$B$9,'Ingreso - Egreso'!$J$3:$J$1048576,Marzo!A123)</f>
        <v>0</v>
      </c>
      <c r="C123" s="67">
        <f>SUMIFS('Ingreso - Egreso'!$H$3:$H$1048576,'Ingreso - Egreso'!$D$3:$D$1048576,"&gt;="&amp;Marzo!$C$9,'Ingreso - Egreso'!$D$3:$D$1048576,"&lt;="&amp;Marzo!$C$9,'Ingreso - Egreso'!$J$3:$J$1048576,Marzo!A123)</f>
        <v>0</v>
      </c>
      <c r="D123" s="67">
        <f>SUMIFS('Ingreso - Egreso'!$H$3:$H$1048576,'Ingreso - Egreso'!$D$3:$D$1048576,"&gt;="&amp;Marzo!$D$9,'Ingreso - Egreso'!$D$3:$D$1048576,"&lt;="&amp;Marzo!$D$9,'Ingreso - Egreso'!$J$3:$J$1048576,Marzo!A123)</f>
        <v>0</v>
      </c>
      <c r="E123" s="67">
        <f>SUMIFS('Ingreso - Egreso'!$H$3:$H$1048576,'Ingreso - Egreso'!$D$3:$D$1048576,"&gt;="&amp;Marzo!$E$9,'Ingreso - Egreso'!$D$3:$D$1048576,"&lt;="&amp;Marzo!$E$9,'Ingreso - Egreso'!$J$3:$J$1048576,Marzo!A123)</f>
        <v>0</v>
      </c>
      <c r="F123" s="67">
        <f>SUMIFS('Ingreso - Egreso'!$H$3:$H$1048576,'Ingreso - Egreso'!$D$3:$D$1048576,"&gt;="&amp;Marzo!$F$9,'Ingreso - Egreso'!$D$3:$D$1048576,"&lt;="&amp;Marzo!$F$9,'Ingreso - Egreso'!$J$3:$J$1048576,Marzo!A123)</f>
        <v>0</v>
      </c>
      <c r="G123" s="67">
        <f>SUMIFS('Ingreso - Egreso'!$H$3:$H$1048576,'Ingreso - Egreso'!$D$3:$D$1048576,"&gt;="&amp;Marzo!$G$9,'Ingreso - Egreso'!$D$3:$D$1048576,"&lt;="&amp;Marzo!$G$9,'Ingreso - Egreso'!$J$3:$J$1048576,Marzo!A123)</f>
        <v>0</v>
      </c>
      <c r="H123" s="67">
        <f>SUMIFS('Ingreso - Egreso'!$H$3:$H$1048576,'Ingreso - Egreso'!$D$3:$D$1048576,"&gt;="&amp;Marzo!$H$9,'Ingreso - Egreso'!$D$3:$D$1048576,"&lt;="&amp;Marzo!$H$9,'Ingreso - Egreso'!$J$3:$J$1048576,Marzo!A123)</f>
        <v>0</v>
      </c>
      <c r="I123" s="67">
        <f>SUMIFS('Ingreso - Egreso'!$H$3:$H$1048576,'Ingreso - Egreso'!$D$3:$D$1048576,"&gt;="&amp;Marzo!$I$9,'Ingreso - Egreso'!$D$3:$D$1048576,"&lt;="&amp;Marzo!$I$9,'Ingreso - Egreso'!$J$3:$J$1048576,Marzo!A123)</f>
        <v>0</v>
      </c>
      <c r="J123" s="67">
        <f>SUMIFS('Ingreso - Egreso'!$H$3:$H$1048576,'Ingreso - Egreso'!$D$3:$D$1048576,"&gt;="&amp;Marzo!$J$9,'Ingreso - Egreso'!$D$3:$D$1048576,"&lt;="&amp;Marzo!$J$9,'Ingreso - Egreso'!$J$3:$J$1048576,Marzo!A123)</f>
        <v>0</v>
      </c>
      <c r="K123" s="67">
        <f>SUMIFS('Ingreso - Egreso'!$H$3:$H$1048576,'Ingreso - Egreso'!$D$3:$D$1048576,"&gt;="&amp;Marzo!$K$9,'Ingreso - Egreso'!$D$3:$D$1048576,"&lt;="&amp;Marzo!$K$9,'Ingreso - Egreso'!$J$3:$J$1048576,Marzo!A123)</f>
        <v>0</v>
      </c>
      <c r="L123" s="67">
        <f>SUMIFS('Ingreso - Egreso'!$H$3:$H$1048576,'Ingreso - Egreso'!$D$3:$D$1048576,"&gt;="&amp;Marzo!$L$9,'Ingreso - Egreso'!$D$3:$D$1048576,"&lt;="&amp;Marzo!$L$9,'Ingreso - Egreso'!$J$3:$J$1048576,Marzo!A123)</f>
        <v>0</v>
      </c>
      <c r="M123" s="67">
        <f>SUMIFS('Ingreso - Egreso'!$H$3:$H$1048576,'Ingreso - Egreso'!$D$3:$D$1048576,"&gt;="&amp;Marzo!$M$9,'Ingreso - Egreso'!$D$3:$D$1048576,"&lt;="&amp;Marzo!$M$9,'Ingreso - Egreso'!$J$3:$J$1048576,Marzo!A123)</f>
        <v>0</v>
      </c>
      <c r="N123" s="67">
        <f>SUMIFS('Ingreso - Egreso'!$H$3:$H$1048576,'Ingreso - Egreso'!$D$3:$D$1048576,"&gt;="&amp;Marzo!$N$9,'Ingreso - Egreso'!$D$3:$D$1048576,"&lt;="&amp;Marzo!$N$9,'Ingreso - Egreso'!$J$3:$J$1048576,Marzo!A123)</f>
        <v>0</v>
      </c>
      <c r="O123" s="67">
        <f>SUMIFS('Ingreso - Egreso'!$H$3:$H$1048576,'Ingreso - Egreso'!$D$3:$D$1048576,"&gt;="&amp;Marzo!$O$9,'Ingreso - Egreso'!$D$3:$D$1048576,"&lt;="&amp;Marzo!$O$9,'Ingreso - Egreso'!$J$3:$J$1048576,Marzo!A123)</f>
        <v>0</v>
      </c>
      <c r="P123" s="67">
        <f>SUMIFS('Ingreso - Egreso'!$H$3:$H$1048576,'Ingreso - Egreso'!$D$3:$D$1048576,"&gt;="&amp;Marzo!$P$9,'Ingreso - Egreso'!$D$3:$D$1048576,"&lt;="&amp;Marzo!$P$9,'Ingreso - Egreso'!$J$3:$J$1048576,Marzo!A123)</f>
        <v>0</v>
      </c>
      <c r="Q123" s="67">
        <f>SUMIFS('Ingreso - Egreso'!$H$3:$H$1048576,'Ingreso - Egreso'!$D$3:$D$1048576,"&gt;="&amp;Marzo!$Q$9,'Ingreso - Egreso'!$D$3:$D$1048576,"&lt;="&amp;Marzo!$Q$9,'Ingreso - Egreso'!$J$3:$J$1048576,Marzo!A123)</f>
        <v>0</v>
      </c>
      <c r="R123" s="67">
        <f>SUMIFS('Ingreso - Egreso'!$H$3:$H$1048576,'Ingreso - Egreso'!$D$3:$D$1048576,"&gt;="&amp;Marzo!$R$9,'Ingreso - Egreso'!$D$3:$D$1048576,"&lt;="&amp;Marzo!$R$9,'Ingreso - Egreso'!$J$3:$J$1048576,Marzo!A123)</f>
        <v>0</v>
      </c>
      <c r="S123" s="67">
        <f>SUMIFS('Ingreso - Egreso'!$H$3:$H$1048576,'Ingreso - Egreso'!$D$3:$D$1048576,"&gt;="&amp;Marzo!$S$9,'Ingreso - Egreso'!$D$3:$D$1048576,"&lt;="&amp;Marzo!$S$9,'Ingreso - Egreso'!$J$3:$J$1048576,Marzo!A123)</f>
        <v>0</v>
      </c>
      <c r="T123" s="67">
        <f>SUMIFS('Ingreso - Egreso'!$H$3:$H$1048576,'Ingreso - Egreso'!$D$3:$D$1048576,"&gt;="&amp;Marzo!$T$9,'Ingreso - Egreso'!$D$3:$D$1048576,"&lt;="&amp;Marzo!$T$9,'Ingreso - Egreso'!$J$3:$J$1048576,Marzo!A123)</f>
        <v>0</v>
      </c>
      <c r="U123" s="67">
        <f>SUMIFS('Ingreso - Egreso'!$H$3:$H$1048576,'Ingreso - Egreso'!$D$3:$D$1048576,"&gt;="&amp;Marzo!$U$9,'Ingreso - Egreso'!$D$3:$D$1048576,"&lt;="&amp;Marzo!$U$9,'Ingreso - Egreso'!$J$3:$J$1048576,Marzo!A123)</f>
        <v>0</v>
      </c>
      <c r="V123" s="67">
        <f>SUMIFS('Ingreso - Egreso'!$H$3:$H$1048576,'Ingreso - Egreso'!$D$3:$D$1048576,"&gt;="&amp;Marzo!$V$9,'Ingreso - Egreso'!$D$3:$D$1048576,"&lt;="&amp;Marzo!$V$9,'Ingreso - Egreso'!$J$3:$J$1048576,Marzo!A123)</f>
        <v>0</v>
      </c>
      <c r="W123" s="67">
        <f>SUMIFS('Ingreso - Egreso'!$H$3:$H$1048576,'Ingreso - Egreso'!$D$3:$D$1048576,"&gt;="&amp;Marzo!$W$9,'Ingreso - Egreso'!$D$3:$D$1048576,"&lt;="&amp;Marzo!$W$9,'Ingreso - Egreso'!$J$3:$J$1048576,Marzo!A123)</f>
        <v>0</v>
      </c>
      <c r="X123" s="67">
        <f>SUMIFS('Ingreso - Egreso'!$H$3:$H$1048576,'Ingreso - Egreso'!$D$3:$D$1048576,"&gt;="&amp;Marzo!$X$9,'Ingreso - Egreso'!$D$3:$D$1048576,"&lt;="&amp;Marzo!$X$9,'Ingreso - Egreso'!$J$3:$J$1048576,Marzo!A123)</f>
        <v>0</v>
      </c>
      <c r="Y123" s="67">
        <f>SUMIFS('Ingreso - Egreso'!$H$3:$H$1048576,'Ingreso - Egreso'!$D$3:$D$1048576,"&gt;="&amp;Marzo!$Y$9,'Ingreso - Egreso'!$D$3:$D$1048576,"&lt;="&amp;Marzo!$Y$9,'Ingreso - Egreso'!$J$3:$J$1048576,Marzo!A123)</f>
        <v>0</v>
      </c>
      <c r="Z123" s="67">
        <f>SUMIFS('Ingreso - Egreso'!$H$3:$H$1048576,'Ingreso - Egreso'!$D$3:$D$1048576,"&gt;="&amp;Marzo!$Z$9,'Ingreso - Egreso'!$D$3:$D$1048576,"&lt;="&amp;Marzo!$Z$9,'Ingreso - Egreso'!$J$3:$J$1048576,Marzo!A123)</f>
        <v>0</v>
      </c>
      <c r="AA123" s="67">
        <f>SUMIFS('Ingreso - Egreso'!$H$3:$H$1048576,'Ingreso - Egreso'!$D$3:$D$1048576,"&gt;="&amp;Marzo!$AA$9,'Ingreso - Egreso'!$D$3:$D$1048576,"&lt;="&amp;Marzo!$AA$9,'Ingreso - Egreso'!$J$3:$J$1048576,Marzo!A123)</f>
        <v>0</v>
      </c>
      <c r="AB123" s="67">
        <f>SUMIFS('Ingreso - Egreso'!$H$3:$H$1048576,'Ingreso - Egreso'!$D$3:$D$1048576,"&gt;="&amp;Marzo!$AB$9,'Ingreso - Egreso'!$D$3:$D$1048576,"&lt;="&amp;Marzo!$AB$9,'Ingreso - Egreso'!$J$3:$J$1048576,Marzo!A123)</f>
        <v>0</v>
      </c>
      <c r="AC123" s="67">
        <f>SUMIFS('Ingreso - Egreso'!$H$3:$H$1048576,'Ingreso - Egreso'!$D$3:$D$1048576,"&gt;="&amp;Marzo!$AC$9,'Ingreso - Egreso'!$D$3:$D$1048576,"&lt;="&amp;Marzo!$AC$9,'Ingreso - Egreso'!$J$3:$J$1048576,Marzo!A123)</f>
        <v>0</v>
      </c>
      <c r="AD123" s="67">
        <f>SUMIFS('Ingreso - Egreso'!$H$3:$H$1048576,'Ingreso - Egreso'!$D$3:$D$1048576,"&gt;="&amp;Marzo!$Z$9,'Ingreso - Egreso'!$D$3:$D$1048576,"&lt;="&amp;Marzo!$Z$9,'Ingreso - Egreso'!$J$3:$J$1048576,Marzo!E123)</f>
        <v>0</v>
      </c>
      <c r="AE123" s="67">
        <f>SUMIFS('Ingreso - Egreso'!$H$3:$H$1048576,'Ingreso - Egreso'!$D$3:$D$1048576,"&gt;="&amp;Marzo!$AA$9,'Ingreso - Egreso'!$D$3:$D$1048576,"&lt;="&amp;Marzo!$AA$9,'Ingreso - Egreso'!$J$3:$J$1048576,Marzo!E123)</f>
        <v>0</v>
      </c>
      <c r="AF123" s="67">
        <f>SUMIFS('Ingreso - Egreso'!$H$3:$H$1048576,'Ingreso - Egreso'!$D$3:$D$1048576,"&gt;="&amp;Marzo!$AB$9,'Ingreso - Egreso'!$D$3:$D$1048576,"&lt;="&amp;Marzo!$AB$9,'Ingreso - Egreso'!$J$3:$J$1048576,Marzo!E123)</f>
        <v>0</v>
      </c>
      <c r="AG123" s="204">
        <f t="shared" si="39"/>
        <v>0</v>
      </c>
      <c r="AH123" s="60">
        <f>+AG123/$AG$124</f>
        <v>0</v>
      </c>
    </row>
    <row r="124" spans="1:36" s="34" customFormat="1" ht="18.75" x14ac:dyDescent="0.3">
      <c r="A124" s="32" t="s">
        <v>10</v>
      </c>
      <c r="B124" s="76">
        <f t="shared" ref="B124:AG124" si="42">+B52+B57+B58+B63+B66+B70+B71+B73+B81+B85+B121+B122+B123+B62+B53+B120</f>
        <v>0</v>
      </c>
      <c r="C124" s="76">
        <f t="shared" si="42"/>
        <v>0</v>
      </c>
      <c r="D124" s="76">
        <f t="shared" si="42"/>
        <v>2787.4300000000003</v>
      </c>
      <c r="E124" s="76">
        <f t="shared" si="42"/>
        <v>2.79</v>
      </c>
      <c r="F124" s="76">
        <f t="shared" si="42"/>
        <v>926.79</v>
      </c>
      <c r="G124" s="76">
        <f t="shared" si="42"/>
        <v>136.19</v>
      </c>
      <c r="H124" s="76">
        <f t="shared" si="42"/>
        <v>1211763.1400000001</v>
      </c>
      <c r="I124" s="76">
        <f t="shared" si="42"/>
        <v>0</v>
      </c>
      <c r="J124" s="76">
        <f t="shared" si="42"/>
        <v>0</v>
      </c>
      <c r="K124" s="76">
        <f t="shared" si="42"/>
        <v>632.39</v>
      </c>
      <c r="L124" s="76">
        <f t="shared" si="42"/>
        <v>8986.4500000000007</v>
      </c>
      <c r="M124" s="76">
        <f t="shared" si="42"/>
        <v>626.79</v>
      </c>
      <c r="N124" s="76">
        <f t="shared" si="42"/>
        <v>2.79</v>
      </c>
      <c r="O124" s="76">
        <f t="shared" si="42"/>
        <v>0</v>
      </c>
      <c r="P124" s="76">
        <f t="shared" si="42"/>
        <v>0</v>
      </c>
      <c r="Q124" s="76">
        <f t="shared" si="42"/>
        <v>0</v>
      </c>
      <c r="R124" s="76">
        <f t="shared" si="42"/>
        <v>0</v>
      </c>
      <c r="S124" s="76">
        <f t="shared" si="42"/>
        <v>0</v>
      </c>
      <c r="T124" s="76">
        <f t="shared" si="42"/>
        <v>0</v>
      </c>
      <c r="U124" s="76">
        <f t="shared" si="42"/>
        <v>0</v>
      </c>
      <c r="V124" s="76">
        <f t="shared" si="42"/>
        <v>0</v>
      </c>
      <c r="W124" s="76">
        <f t="shared" si="42"/>
        <v>0</v>
      </c>
      <c r="X124" s="76">
        <f t="shared" si="42"/>
        <v>0</v>
      </c>
      <c r="Y124" s="76">
        <f t="shared" si="42"/>
        <v>0</v>
      </c>
      <c r="Z124" s="76">
        <f t="shared" si="42"/>
        <v>0</v>
      </c>
      <c r="AA124" s="76">
        <f t="shared" si="42"/>
        <v>0</v>
      </c>
      <c r="AB124" s="76">
        <f t="shared" si="42"/>
        <v>0</v>
      </c>
      <c r="AC124" s="76">
        <f t="shared" si="42"/>
        <v>0</v>
      </c>
      <c r="AD124" s="76">
        <f t="shared" ref="AD124:AF124" si="43">+AD52+AD57+AD58+AD63+AD66+AD70+AD71+AD73+AD81+AD85+AD121+AD122+AD123+AD62+AD53+AD120</f>
        <v>0</v>
      </c>
      <c r="AE124" s="76">
        <f t="shared" si="43"/>
        <v>0</v>
      </c>
      <c r="AF124" s="76">
        <f t="shared" si="43"/>
        <v>0</v>
      </c>
      <c r="AG124" s="76">
        <f t="shared" si="42"/>
        <v>1225864.76</v>
      </c>
      <c r="AH124" s="65">
        <f>+AH52+AH57+AH58+AH63+AH66+AH70+AH71+AH73+AH81+AH85+AH121+AH122+AH123</f>
        <v>0.3637144769542115</v>
      </c>
      <c r="AJ124" s="38"/>
    </row>
    <row r="125" spans="1:36" x14ac:dyDescent="0.25">
      <c r="A125" s="10"/>
      <c r="B125" s="11"/>
      <c r="C125" s="11"/>
      <c r="D125" s="11"/>
      <c r="E125" s="11"/>
      <c r="F125" s="11"/>
      <c r="G125" s="10"/>
      <c r="H125" s="11"/>
      <c r="I125" s="11"/>
      <c r="J125" s="11"/>
      <c r="K125" s="11"/>
      <c r="L125" s="11"/>
      <c r="M125" s="10"/>
      <c r="N125" s="11"/>
      <c r="O125" s="11"/>
      <c r="P125" s="11"/>
      <c r="Q125" s="11"/>
      <c r="R125" s="11"/>
      <c r="S125" s="10"/>
      <c r="T125" s="11"/>
      <c r="U125" s="11"/>
      <c r="V125" s="11"/>
      <c r="W125" s="11"/>
      <c r="X125" s="11"/>
      <c r="Y125" s="10"/>
      <c r="Z125" s="11"/>
      <c r="AA125" s="11"/>
      <c r="AB125" s="11"/>
      <c r="AC125" s="11"/>
      <c r="AD125" s="11"/>
      <c r="AE125" s="11"/>
      <c r="AF125" s="11"/>
      <c r="AG125" s="10"/>
      <c r="AH125" s="10"/>
      <c r="AJ125" s="20"/>
    </row>
    <row r="126" spans="1:36" s="34" customFormat="1" ht="18.75" x14ac:dyDescent="0.3">
      <c r="A126" s="35" t="s">
        <v>51</v>
      </c>
      <c r="B126" s="33">
        <f t="shared" ref="B126:AG126" si="44">(B49-B124)</f>
        <v>5193264.1900000004</v>
      </c>
      <c r="C126" s="33">
        <f t="shared" si="44"/>
        <v>5193264.1900000004</v>
      </c>
      <c r="D126" s="33">
        <f t="shared" si="44"/>
        <v>5190498.9000000004</v>
      </c>
      <c r="E126" s="33">
        <f t="shared" si="44"/>
        <v>6330757.1600000001</v>
      </c>
      <c r="F126" s="33">
        <f t="shared" si="44"/>
        <v>6440653.8300000001</v>
      </c>
      <c r="G126" s="33">
        <f t="shared" si="44"/>
        <v>6490262.2199999997</v>
      </c>
      <c r="H126" s="33">
        <f t="shared" si="44"/>
        <v>6184235.5599999987</v>
      </c>
      <c r="I126" s="33">
        <f t="shared" si="44"/>
        <v>6184235.5599999987</v>
      </c>
      <c r="J126" s="33">
        <f t="shared" si="44"/>
        <v>6184235.5599999987</v>
      </c>
      <c r="K126" s="33">
        <f t="shared" si="44"/>
        <v>6818502.9399999985</v>
      </c>
      <c r="L126" s="33">
        <f t="shared" si="44"/>
        <v>6809523.8699999982</v>
      </c>
      <c r="M126" s="33">
        <f t="shared" si="44"/>
        <v>6808904.4599999981</v>
      </c>
      <c r="N126" s="33">
        <f t="shared" si="44"/>
        <v>6808909.049999998</v>
      </c>
      <c r="O126" s="33">
        <f t="shared" si="44"/>
        <v>6808909.049999998</v>
      </c>
      <c r="P126" s="33">
        <f t="shared" si="44"/>
        <v>6808909.049999998</v>
      </c>
      <c r="Q126" s="33">
        <f t="shared" si="44"/>
        <v>6808909.049999998</v>
      </c>
      <c r="R126" s="33">
        <f t="shared" si="44"/>
        <v>6808909.049999998</v>
      </c>
      <c r="S126" s="33">
        <f t="shared" si="44"/>
        <v>6808909.049999998</v>
      </c>
      <c r="T126" s="33">
        <f t="shared" si="44"/>
        <v>6808909.049999998</v>
      </c>
      <c r="U126" s="33">
        <f t="shared" si="44"/>
        <v>6808909.049999998</v>
      </c>
      <c r="V126" s="33">
        <f t="shared" si="44"/>
        <v>6808909.049999998</v>
      </c>
      <c r="W126" s="33">
        <f t="shared" si="44"/>
        <v>6808909.049999998</v>
      </c>
      <c r="X126" s="33">
        <f t="shared" si="44"/>
        <v>6808909.049999998</v>
      </c>
      <c r="Y126" s="33">
        <f t="shared" si="44"/>
        <v>6808909.049999998</v>
      </c>
      <c r="Z126" s="33">
        <f t="shared" si="44"/>
        <v>6808909.049999998</v>
      </c>
      <c r="AA126" s="33">
        <f t="shared" si="44"/>
        <v>6808909.049999998</v>
      </c>
      <c r="AB126" s="33">
        <f t="shared" si="44"/>
        <v>6808909.049999998</v>
      </c>
      <c r="AC126" s="33">
        <f t="shared" si="44"/>
        <v>6808909.049999998</v>
      </c>
      <c r="AD126" s="33">
        <f t="shared" ref="AD126:AF126" si="45">(AD49-AD124)</f>
        <v>6808909.049999998</v>
      </c>
      <c r="AE126" s="33">
        <f t="shared" si="45"/>
        <v>6808909.049999998</v>
      </c>
      <c r="AF126" s="33">
        <f t="shared" si="45"/>
        <v>6808909.049999998</v>
      </c>
      <c r="AG126" s="33">
        <f t="shared" si="44"/>
        <v>182770883.24000007</v>
      </c>
      <c r="AH126" s="33"/>
      <c r="AJ126" s="39"/>
    </row>
    <row r="127" spans="1:36" x14ac:dyDescent="0.25">
      <c r="A127" s="4"/>
      <c r="B127" s="2"/>
      <c r="C127" s="2"/>
      <c r="D127" s="2"/>
      <c r="E127" s="2"/>
      <c r="F127" s="2"/>
      <c r="P127" s="121"/>
    </row>
    <row r="128" spans="1:36" x14ac:dyDescent="0.25">
      <c r="A128" s="16" t="s">
        <v>145</v>
      </c>
      <c r="B128" s="44"/>
      <c r="C128" s="44"/>
      <c r="D128" s="44"/>
      <c r="E128" s="44"/>
      <c r="F128" s="44"/>
      <c r="G128" s="44"/>
      <c r="H128" s="44"/>
      <c r="I128" s="44"/>
      <c r="J128" s="18"/>
      <c r="K128" s="18"/>
      <c r="L128" s="18"/>
      <c r="M128" s="18"/>
      <c r="N128" s="18"/>
      <c r="O128" s="18"/>
      <c r="P128" s="37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  <c r="AB128" s="18"/>
      <c r="AC128" s="37"/>
      <c r="AD128" s="18"/>
      <c r="AE128" s="18"/>
      <c r="AF128" s="18"/>
      <c r="AG128" s="18"/>
    </row>
    <row r="129" spans="1:36" s="37" customFormat="1" x14ac:dyDescent="0.25">
      <c r="B129" s="37">
        <f t="shared" ref="B129:AC129" si="46">+B126-B128</f>
        <v>5193264.1900000004</v>
      </c>
      <c r="C129" s="37">
        <f t="shared" si="46"/>
        <v>5193264.1900000004</v>
      </c>
      <c r="D129" s="37">
        <f t="shared" si="46"/>
        <v>5190498.9000000004</v>
      </c>
      <c r="E129" s="37">
        <f t="shared" si="46"/>
        <v>6330757.1600000001</v>
      </c>
      <c r="F129" s="37">
        <f t="shared" si="46"/>
        <v>6440653.8300000001</v>
      </c>
      <c r="G129" s="37">
        <f t="shared" si="46"/>
        <v>6490262.2199999997</v>
      </c>
      <c r="H129" s="37">
        <f t="shared" si="46"/>
        <v>6184235.5599999987</v>
      </c>
      <c r="I129" s="37">
        <f t="shared" si="46"/>
        <v>6184235.5599999987</v>
      </c>
      <c r="J129" s="37">
        <f t="shared" si="46"/>
        <v>6184235.5599999987</v>
      </c>
      <c r="K129" s="37">
        <f t="shared" si="46"/>
        <v>6818502.9399999985</v>
      </c>
      <c r="L129" s="37">
        <f t="shared" si="46"/>
        <v>6809523.8699999982</v>
      </c>
      <c r="M129" s="37">
        <f t="shared" si="46"/>
        <v>6808904.4599999981</v>
      </c>
      <c r="N129" s="37">
        <f t="shared" si="46"/>
        <v>6808909.049999998</v>
      </c>
      <c r="O129" s="37">
        <f t="shared" si="46"/>
        <v>6808909.049999998</v>
      </c>
      <c r="P129" s="37">
        <f t="shared" si="46"/>
        <v>6808909.049999998</v>
      </c>
      <c r="Q129" s="37">
        <f t="shared" si="46"/>
        <v>6808909.049999998</v>
      </c>
      <c r="R129" s="37">
        <f t="shared" si="46"/>
        <v>6808909.049999998</v>
      </c>
      <c r="S129" s="37">
        <f t="shared" si="46"/>
        <v>6808909.049999998</v>
      </c>
      <c r="T129" s="37">
        <f t="shared" si="46"/>
        <v>6808909.049999998</v>
      </c>
      <c r="U129" s="37">
        <f t="shared" si="46"/>
        <v>6808909.049999998</v>
      </c>
      <c r="V129" s="37">
        <f t="shared" si="46"/>
        <v>6808909.049999998</v>
      </c>
      <c r="W129" s="37">
        <f t="shared" si="46"/>
        <v>6808909.049999998</v>
      </c>
      <c r="X129" s="37">
        <f t="shared" si="46"/>
        <v>6808909.049999998</v>
      </c>
      <c r="Y129" s="37">
        <f t="shared" si="46"/>
        <v>6808909.049999998</v>
      </c>
      <c r="Z129" s="37">
        <f t="shared" si="46"/>
        <v>6808909.049999998</v>
      </c>
      <c r="AA129" s="37">
        <f t="shared" si="46"/>
        <v>6808909.049999998</v>
      </c>
      <c r="AB129" s="37">
        <f t="shared" si="46"/>
        <v>6808909.049999998</v>
      </c>
      <c r="AC129" s="37">
        <f t="shared" si="46"/>
        <v>6808909.049999998</v>
      </c>
      <c r="AD129" s="37">
        <f t="shared" ref="AD129:AF129" si="47">+AD126-AD128</f>
        <v>6808909.049999998</v>
      </c>
      <c r="AE129" s="37">
        <f t="shared" si="47"/>
        <v>6808909.049999998</v>
      </c>
      <c r="AF129" s="37">
        <f t="shared" si="47"/>
        <v>6808909.049999998</v>
      </c>
    </row>
    <row r="130" spans="1:36" s="37" customFormat="1" x14ac:dyDescent="0.25"/>
    <row r="131" spans="1:36" x14ac:dyDescent="0.25">
      <c r="A131" s="16"/>
      <c r="B131" s="95"/>
      <c r="C131" s="95"/>
      <c r="D131" s="95"/>
      <c r="E131" s="95"/>
      <c r="F131" s="111"/>
      <c r="G131" s="95"/>
      <c r="H131" s="95"/>
      <c r="I131" s="18"/>
      <c r="J131" s="95"/>
      <c r="K131" s="95"/>
      <c r="L131" s="95"/>
      <c r="M131" s="119"/>
      <c r="N131" s="95"/>
      <c r="O131" s="95"/>
      <c r="P131" s="111"/>
      <c r="Q131" s="95"/>
      <c r="R131" s="95"/>
      <c r="S131" s="111"/>
      <c r="T131" s="95"/>
      <c r="U131" s="95"/>
      <c r="V131" s="95"/>
      <c r="W131" s="95"/>
      <c r="X131" s="95"/>
      <c r="Y131" s="95"/>
      <c r="Z131" s="95"/>
      <c r="AA131" s="95"/>
      <c r="AB131" s="95"/>
      <c r="AC131" s="95"/>
      <c r="AD131" s="95"/>
      <c r="AE131" s="95"/>
      <c r="AF131" s="95"/>
      <c r="AG131" s="98"/>
      <c r="AJ131" s="18"/>
    </row>
    <row r="132" spans="1:36" x14ac:dyDescent="0.25">
      <c r="A132" s="16"/>
      <c r="B132" s="73"/>
      <c r="C132" s="73"/>
      <c r="D132" s="73"/>
      <c r="E132" s="73"/>
      <c r="F132" s="73"/>
      <c r="G132" s="73"/>
      <c r="H132" s="73"/>
      <c r="I132" s="73"/>
      <c r="J132" s="73"/>
      <c r="K132" s="73"/>
      <c r="L132" s="73"/>
      <c r="M132" s="73"/>
      <c r="N132" s="73"/>
      <c r="O132" s="73"/>
      <c r="P132" s="73"/>
      <c r="Q132" s="73"/>
      <c r="R132" s="73"/>
      <c r="S132" s="73"/>
      <c r="T132" s="73"/>
      <c r="U132" s="73"/>
      <c r="V132" s="73"/>
      <c r="W132" s="73"/>
      <c r="X132" s="73"/>
      <c r="Y132" s="73"/>
      <c r="Z132" s="73"/>
      <c r="AA132" s="73"/>
      <c r="AB132" s="73"/>
      <c r="AC132" s="73"/>
      <c r="AD132" s="73"/>
      <c r="AE132" s="73"/>
      <c r="AF132" s="73"/>
      <c r="AG132" s="73"/>
    </row>
    <row r="133" spans="1:36" x14ac:dyDescent="0.25"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  <c r="AB133" s="18"/>
      <c r="AC133" s="18"/>
      <c r="AD133" s="18"/>
      <c r="AE133" s="18"/>
      <c r="AF133" s="18"/>
      <c r="AG133" s="18"/>
    </row>
    <row r="134" spans="1:36" x14ac:dyDescent="0.25">
      <c r="B134" s="18"/>
      <c r="C134" s="18"/>
      <c r="D134" s="18"/>
      <c r="E134" s="18"/>
      <c r="G134" s="121"/>
      <c r="I134" s="18"/>
    </row>
    <row r="135" spans="1:36" x14ac:dyDescent="0.25">
      <c r="B135" s="19"/>
      <c r="C135" s="19"/>
      <c r="D135" s="19"/>
    </row>
  </sheetData>
  <dataConsolidate link="1"/>
  <mergeCells count="3">
    <mergeCell ref="D3:F4"/>
    <mergeCell ref="B6:C6"/>
    <mergeCell ref="D6:E6"/>
  </mergeCells>
  <pageMargins left="0.7" right="0.7" top="0.75" bottom="0.75" header="0.3" footer="0.3"/>
  <pageSetup orientation="portrait" horizontalDpi="4294967295" verticalDpi="4294967295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4CAEA-D775-42C2-9D90-7688972FE360}">
  <sheetPr codeName="Hoja2" filterMode="1"/>
  <dimension ref="A1:M3299"/>
  <sheetViews>
    <sheetView showGridLines="0" tabSelected="1" topLeftCell="B1" zoomScale="80" zoomScaleNormal="100" workbookViewId="0">
      <pane ySplit="2" topLeftCell="A2721" activePane="bottomLeft" state="frozen"/>
      <selection pane="bottomLeft" activeCell="C1268" sqref="C1268:J2748"/>
    </sheetView>
  </sheetViews>
  <sheetFormatPr baseColWidth="10" defaultRowHeight="15" x14ac:dyDescent="0.25"/>
  <cols>
    <col min="1" max="1" width="16.140625" hidden="1" customWidth="1"/>
    <col min="2" max="2" width="14.5703125" style="127" bestFit="1" customWidth="1"/>
    <col min="3" max="3" width="14.7109375" style="127" customWidth="1"/>
    <col min="4" max="4" width="12.140625" style="24" bestFit="1" customWidth="1"/>
    <col min="5" max="5" width="13.42578125" hidden="1" customWidth="1"/>
    <col min="6" max="6" width="40.28515625" bestFit="1" customWidth="1"/>
    <col min="7" max="7" width="73.140625" bestFit="1" customWidth="1"/>
    <col min="8" max="8" width="14.5703125" style="246" bestFit="1" customWidth="1"/>
    <col min="9" max="9" width="14.28515625" style="246" bestFit="1" customWidth="1"/>
    <col min="10" max="10" width="39.85546875" customWidth="1"/>
    <col min="11" max="11" width="16.140625" style="22" bestFit="1" customWidth="1"/>
    <col min="12" max="12" width="12.5703125" bestFit="1" customWidth="1"/>
    <col min="13" max="13" width="11.7109375" bestFit="1" customWidth="1"/>
  </cols>
  <sheetData>
    <row r="1" spans="2:13" ht="18.75" customHeight="1" x14ac:dyDescent="0.25">
      <c r="D1"/>
      <c r="G1" s="22"/>
      <c r="H1" s="241">
        <f>+SUBTOTAL(9,H3:H1048576)</f>
        <v>68619528.039999619</v>
      </c>
      <c r="I1" s="241">
        <f>+SUBTOTAL(9,I3:I1048576)</f>
        <v>72071123.919999987</v>
      </c>
      <c r="J1" s="41"/>
      <c r="K1" s="22">
        <f>H1-I1</f>
        <v>-3451595.8800003678</v>
      </c>
      <c r="L1" s="77"/>
      <c r="M1" s="105"/>
    </row>
    <row r="2" spans="2:13" x14ac:dyDescent="0.25">
      <c r="B2" s="126" t="s">
        <v>159</v>
      </c>
      <c r="C2" s="53" t="s">
        <v>55</v>
      </c>
      <c r="D2" s="53" t="s">
        <v>56</v>
      </c>
      <c r="E2" s="53" t="s">
        <v>57</v>
      </c>
      <c r="F2" s="53" t="s">
        <v>58</v>
      </c>
      <c r="G2" s="53" t="s">
        <v>59</v>
      </c>
      <c r="H2" s="242" t="s">
        <v>60</v>
      </c>
      <c r="I2" s="242" t="s">
        <v>61</v>
      </c>
      <c r="J2" s="53" t="s">
        <v>62</v>
      </c>
    </row>
    <row r="3" spans="2:13" s="42" customFormat="1" hidden="1" x14ac:dyDescent="0.25">
      <c r="B3" s="128" t="s">
        <v>174</v>
      </c>
      <c r="C3" s="128" t="s">
        <v>97</v>
      </c>
      <c r="D3" s="54">
        <v>45414</v>
      </c>
      <c r="E3" s="55"/>
      <c r="F3" s="55"/>
      <c r="G3" s="55" t="s">
        <v>175</v>
      </c>
      <c r="H3" s="56">
        <v>115411.57</v>
      </c>
      <c r="I3" s="56"/>
      <c r="J3" s="55" t="s">
        <v>155</v>
      </c>
      <c r="K3" s="96"/>
    </row>
    <row r="4" spans="2:13" s="42" customFormat="1" hidden="1" x14ac:dyDescent="0.25">
      <c r="B4" s="128" t="s">
        <v>174</v>
      </c>
      <c r="C4" s="128" t="s">
        <v>97</v>
      </c>
      <c r="D4" s="54">
        <v>45415</v>
      </c>
      <c r="E4" s="55"/>
      <c r="F4" s="55"/>
      <c r="G4" s="55" t="s">
        <v>176</v>
      </c>
      <c r="H4" s="56"/>
      <c r="I4" s="56">
        <v>115411.57</v>
      </c>
      <c r="J4" s="55" t="s">
        <v>155</v>
      </c>
      <c r="K4" s="96"/>
    </row>
    <row r="5" spans="2:13" s="42" customFormat="1" hidden="1" x14ac:dyDescent="0.25">
      <c r="B5" s="128" t="s">
        <v>174</v>
      </c>
      <c r="C5" s="128" t="s">
        <v>97</v>
      </c>
      <c r="D5" s="54">
        <v>45415</v>
      </c>
      <c r="E5" s="55"/>
      <c r="F5" s="55"/>
      <c r="G5" s="55" t="s">
        <v>177</v>
      </c>
      <c r="H5" s="56"/>
      <c r="I5" s="56">
        <v>4.17</v>
      </c>
      <c r="J5" s="55" t="s">
        <v>180</v>
      </c>
      <c r="K5" s="96"/>
    </row>
    <row r="6" spans="2:13" s="42" customFormat="1" hidden="1" x14ac:dyDescent="0.25">
      <c r="B6" s="128" t="s">
        <v>174</v>
      </c>
      <c r="C6" s="128" t="s">
        <v>97</v>
      </c>
      <c r="D6" s="54">
        <v>45415</v>
      </c>
      <c r="E6" s="55"/>
      <c r="F6" s="55"/>
      <c r="G6" s="55" t="s">
        <v>178</v>
      </c>
      <c r="H6" s="56">
        <v>1.57</v>
      </c>
      <c r="I6" s="56"/>
      <c r="J6" s="55" t="s">
        <v>181</v>
      </c>
      <c r="K6" s="96"/>
    </row>
    <row r="7" spans="2:13" s="42" customFormat="1" hidden="1" x14ac:dyDescent="0.25">
      <c r="B7" s="128" t="s">
        <v>174</v>
      </c>
      <c r="C7" s="128" t="s">
        <v>97</v>
      </c>
      <c r="D7" s="54">
        <v>45415</v>
      </c>
      <c r="E7" s="55"/>
      <c r="F7" s="55"/>
      <c r="G7" s="55" t="s">
        <v>179</v>
      </c>
      <c r="H7" s="56"/>
      <c r="I7" s="56">
        <v>658434.5</v>
      </c>
      <c r="J7" s="55" t="s">
        <v>155</v>
      </c>
      <c r="K7" s="96"/>
    </row>
    <row r="8" spans="2:13" s="42" customFormat="1" hidden="1" x14ac:dyDescent="0.25">
      <c r="B8" s="128" t="s">
        <v>174</v>
      </c>
      <c r="C8" s="128" t="s">
        <v>97</v>
      </c>
      <c r="D8" s="54">
        <v>45415</v>
      </c>
      <c r="E8" s="55"/>
      <c r="F8" s="55"/>
      <c r="G8" s="55" t="s">
        <v>175</v>
      </c>
      <c r="H8" s="56">
        <v>773848.67</v>
      </c>
      <c r="I8" s="56"/>
      <c r="J8" s="55" t="s">
        <v>155</v>
      </c>
      <c r="K8" s="96"/>
    </row>
    <row r="9" spans="2:13" s="42" customFormat="1" hidden="1" x14ac:dyDescent="0.25">
      <c r="B9" s="128" t="s">
        <v>174</v>
      </c>
      <c r="C9" s="128" t="s">
        <v>97</v>
      </c>
      <c r="D9" s="54">
        <v>45418</v>
      </c>
      <c r="E9" s="55"/>
      <c r="F9" s="55"/>
      <c r="G9" s="55" t="s">
        <v>176</v>
      </c>
      <c r="H9" s="56"/>
      <c r="I9" s="56">
        <v>773848.67</v>
      </c>
      <c r="J9" s="55" t="s">
        <v>155</v>
      </c>
      <c r="K9" s="96"/>
    </row>
    <row r="10" spans="2:13" s="42" customFormat="1" hidden="1" x14ac:dyDescent="0.25">
      <c r="B10" s="128" t="s">
        <v>174</v>
      </c>
      <c r="C10" s="128" t="s">
        <v>97</v>
      </c>
      <c r="D10" s="54">
        <v>45418</v>
      </c>
      <c r="E10" s="55"/>
      <c r="F10" s="55"/>
      <c r="G10" s="55" t="s">
        <v>177</v>
      </c>
      <c r="H10" s="56"/>
      <c r="I10" s="56">
        <v>116.08</v>
      </c>
      <c r="J10" s="55" t="s">
        <v>180</v>
      </c>
      <c r="K10" s="96"/>
    </row>
    <row r="11" spans="2:13" s="42" customFormat="1" hidden="1" x14ac:dyDescent="0.25">
      <c r="B11" s="128" t="s">
        <v>174</v>
      </c>
      <c r="C11" s="128" t="s">
        <v>97</v>
      </c>
      <c r="D11" s="54">
        <v>45418</v>
      </c>
      <c r="E11" s="55"/>
      <c r="F11" s="55"/>
      <c r="G11" s="55" t="s">
        <v>178</v>
      </c>
      <c r="H11" s="56">
        <v>31.71</v>
      </c>
      <c r="I11" s="56"/>
      <c r="J11" s="55" t="s">
        <v>181</v>
      </c>
      <c r="K11" s="96"/>
    </row>
    <row r="12" spans="2:13" s="42" customFormat="1" hidden="1" x14ac:dyDescent="0.25">
      <c r="B12" s="128" t="s">
        <v>174</v>
      </c>
      <c r="C12" s="128" t="s">
        <v>97</v>
      </c>
      <c r="D12" s="54">
        <v>45418</v>
      </c>
      <c r="E12" s="55"/>
      <c r="F12" s="55"/>
      <c r="G12" s="55" t="s">
        <v>175</v>
      </c>
      <c r="H12" s="56">
        <v>773933.04</v>
      </c>
      <c r="I12" s="56"/>
      <c r="J12" s="55" t="s">
        <v>155</v>
      </c>
      <c r="K12" s="96"/>
    </row>
    <row r="13" spans="2:13" s="42" customFormat="1" hidden="1" x14ac:dyDescent="0.25">
      <c r="B13" s="128" t="s">
        <v>174</v>
      </c>
      <c r="C13" s="128" t="s">
        <v>97</v>
      </c>
      <c r="D13" s="54">
        <v>45419</v>
      </c>
      <c r="E13" s="55"/>
      <c r="F13" s="55"/>
      <c r="G13" s="55" t="s">
        <v>176</v>
      </c>
      <c r="H13" s="56"/>
      <c r="I13" s="56">
        <v>773933.04</v>
      </c>
      <c r="J13" s="55" t="s">
        <v>155</v>
      </c>
      <c r="K13" s="96"/>
    </row>
    <row r="14" spans="2:13" s="42" customFormat="1" hidden="1" x14ac:dyDescent="0.25">
      <c r="B14" s="128" t="s">
        <v>174</v>
      </c>
      <c r="C14" s="128" t="s">
        <v>97</v>
      </c>
      <c r="D14" s="54">
        <v>45419</v>
      </c>
      <c r="E14" s="55"/>
      <c r="F14" s="55"/>
      <c r="G14" s="55" t="s">
        <v>177</v>
      </c>
      <c r="H14" s="56"/>
      <c r="I14" s="56">
        <v>38.700000000000003</v>
      </c>
      <c r="J14" s="55" t="s">
        <v>180</v>
      </c>
      <c r="K14" s="96"/>
    </row>
    <row r="15" spans="2:13" s="42" customFormat="1" hidden="1" x14ac:dyDescent="0.25">
      <c r="B15" s="128" t="s">
        <v>174</v>
      </c>
      <c r="C15" s="128" t="s">
        <v>97</v>
      </c>
      <c r="D15" s="54">
        <v>45419</v>
      </c>
      <c r="E15" s="55"/>
      <c r="F15" s="55"/>
      <c r="G15" s="55" t="s">
        <v>178</v>
      </c>
      <c r="H15" s="56">
        <v>10.57</v>
      </c>
      <c r="I15" s="56"/>
      <c r="J15" s="55" t="s">
        <v>181</v>
      </c>
      <c r="K15" s="96"/>
    </row>
    <row r="16" spans="2:13" s="42" customFormat="1" hidden="1" x14ac:dyDescent="0.25">
      <c r="B16" s="128" t="s">
        <v>174</v>
      </c>
      <c r="C16" s="128" t="s">
        <v>97</v>
      </c>
      <c r="D16" s="54">
        <v>45419</v>
      </c>
      <c r="E16" s="55"/>
      <c r="F16" s="55"/>
      <c r="G16" s="55" t="s">
        <v>175</v>
      </c>
      <c r="H16" s="56">
        <v>773961.17</v>
      </c>
      <c r="I16" s="56"/>
      <c r="J16" s="55" t="s">
        <v>155</v>
      </c>
      <c r="K16" s="96"/>
    </row>
    <row r="17" spans="2:11" s="42" customFormat="1" hidden="1" x14ac:dyDescent="0.25">
      <c r="B17" s="128" t="s">
        <v>174</v>
      </c>
      <c r="C17" s="128" t="s">
        <v>97</v>
      </c>
      <c r="D17" s="54">
        <v>45420</v>
      </c>
      <c r="E17" s="55"/>
      <c r="F17" s="55"/>
      <c r="G17" s="55" t="s">
        <v>176</v>
      </c>
      <c r="H17" s="56"/>
      <c r="I17" s="56">
        <v>773961.17</v>
      </c>
      <c r="J17" s="55" t="s">
        <v>155</v>
      </c>
      <c r="K17" s="96"/>
    </row>
    <row r="18" spans="2:11" s="42" customFormat="1" hidden="1" x14ac:dyDescent="0.25">
      <c r="B18" s="128" t="s">
        <v>174</v>
      </c>
      <c r="C18" s="128" t="s">
        <v>97</v>
      </c>
      <c r="D18" s="54">
        <v>45420</v>
      </c>
      <c r="E18" s="55"/>
      <c r="F18" s="55"/>
      <c r="G18" s="55" t="s">
        <v>177</v>
      </c>
      <c r="H18" s="56"/>
      <c r="I18" s="56">
        <v>38.700000000000003</v>
      </c>
      <c r="J18" s="55" t="s">
        <v>180</v>
      </c>
      <c r="K18" s="96"/>
    </row>
    <row r="19" spans="2:11" s="42" customFormat="1" hidden="1" x14ac:dyDescent="0.25">
      <c r="B19" s="128" t="s">
        <v>174</v>
      </c>
      <c r="C19" s="128" t="s">
        <v>97</v>
      </c>
      <c r="D19" s="54">
        <v>45420</v>
      </c>
      <c r="E19" s="55"/>
      <c r="F19" s="55"/>
      <c r="G19" s="55" t="s">
        <v>178</v>
      </c>
      <c r="H19" s="56">
        <v>10.57</v>
      </c>
      <c r="I19" s="56"/>
      <c r="J19" s="55" t="s">
        <v>181</v>
      </c>
      <c r="K19" s="96"/>
    </row>
    <row r="20" spans="2:11" s="42" customFormat="1" hidden="1" x14ac:dyDescent="0.25">
      <c r="B20" s="128" t="s">
        <v>174</v>
      </c>
      <c r="C20" s="128" t="s">
        <v>97</v>
      </c>
      <c r="D20" s="54">
        <v>45420</v>
      </c>
      <c r="E20" s="55"/>
      <c r="F20" s="55"/>
      <c r="G20" s="55" t="s">
        <v>175</v>
      </c>
      <c r="H20" s="56">
        <v>773989.3</v>
      </c>
      <c r="I20" s="56"/>
      <c r="J20" s="55" t="s">
        <v>155</v>
      </c>
      <c r="K20" s="96"/>
    </row>
    <row r="21" spans="2:11" s="42" customFormat="1" hidden="1" x14ac:dyDescent="0.25">
      <c r="B21" s="128" t="s">
        <v>174</v>
      </c>
      <c r="C21" s="128" t="s">
        <v>97</v>
      </c>
      <c r="D21" s="54">
        <v>45421</v>
      </c>
      <c r="E21" s="55"/>
      <c r="F21" s="55"/>
      <c r="G21" s="55" t="s">
        <v>176</v>
      </c>
      <c r="H21" s="56"/>
      <c r="I21" s="56">
        <v>773989.3</v>
      </c>
      <c r="J21" s="55" t="s">
        <v>155</v>
      </c>
      <c r="K21" s="96"/>
    </row>
    <row r="22" spans="2:11" s="42" customFormat="1" hidden="1" x14ac:dyDescent="0.25">
      <c r="B22" s="128" t="s">
        <v>174</v>
      </c>
      <c r="C22" s="128" t="s">
        <v>97</v>
      </c>
      <c r="D22" s="54">
        <v>45421</v>
      </c>
      <c r="E22" s="55"/>
      <c r="F22" s="55"/>
      <c r="G22" s="55" t="s">
        <v>177</v>
      </c>
      <c r="H22" s="56"/>
      <c r="I22" s="56">
        <v>38.700000000000003</v>
      </c>
      <c r="J22" s="55" t="s">
        <v>180</v>
      </c>
      <c r="K22" s="96"/>
    </row>
    <row r="23" spans="2:11" s="42" customFormat="1" hidden="1" x14ac:dyDescent="0.25">
      <c r="B23" s="128" t="s">
        <v>174</v>
      </c>
      <c r="C23" s="128" t="s">
        <v>97</v>
      </c>
      <c r="D23" s="54">
        <v>45421</v>
      </c>
      <c r="E23" s="55"/>
      <c r="F23" s="55"/>
      <c r="G23" s="55" t="s">
        <v>178</v>
      </c>
      <c r="H23" s="56">
        <v>10.57</v>
      </c>
      <c r="I23" s="56"/>
      <c r="J23" s="55" t="s">
        <v>181</v>
      </c>
      <c r="K23" s="96"/>
    </row>
    <row r="24" spans="2:11" s="42" customFormat="1" hidden="1" x14ac:dyDescent="0.25">
      <c r="B24" s="128" t="s">
        <v>174</v>
      </c>
      <c r="C24" s="128" t="s">
        <v>97</v>
      </c>
      <c r="D24" s="54">
        <v>45421</v>
      </c>
      <c r="E24" s="55"/>
      <c r="F24" s="55"/>
      <c r="G24" s="55" t="s">
        <v>175</v>
      </c>
      <c r="H24" s="56">
        <v>774017.43</v>
      </c>
      <c r="I24" s="56"/>
      <c r="J24" s="55" t="s">
        <v>155</v>
      </c>
      <c r="K24" s="96"/>
    </row>
    <row r="25" spans="2:11" s="42" customFormat="1" hidden="1" x14ac:dyDescent="0.25">
      <c r="B25" s="128" t="s">
        <v>174</v>
      </c>
      <c r="C25" s="128" t="s">
        <v>97</v>
      </c>
      <c r="D25" s="54">
        <v>45422</v>
      </c>
      <c r="E25" s="55"/>
      <c r="F25" s="55"/>
      <c r="G25" s="55" t="s">
        <v>176</v>
      </c>
      <c r="H25" s="56"/>
      <c r="I25" s="56">
        <v>774017.43</v>
      </c>
      <c r="J25" s="55" t="s">
        <v>155</v>
      </c>
      <c r="K25" s="96"/>
    </row>
    <row r="26" spans="2:11" s="42" customFormat="1" hidden="1" x14ac:dyDescent="0.25">
      <c r="B26" s="128" t="s">
        <v>174</v>
      </c>
      <c r="C26" s="128" t="s">
        <v>97</v>
      </c>
      <c r="D26" s="54">
        <v>45422</v>
      </c>
      <c r="E26" s="55"/>
      <c r="F26" s="55"/>
      <c r="G26" s="55" t="s">
        <v>177</v>
      </c>
      <c r="H26" s="56"/>
      <c r="I26" s="56">
        <v>38.700000000000003</v>
      </c>
      <c r="J26" s="55" t="s">
        <v>180</v>
      </c>
      <c r="K26" s="96"/>
    </row>
    <row r="27" spans="2:11" s="42" customFormat="1" hidden="1" x14ac:dyDescent="0.25">
      <c r="B27" s="128" t="s">
        <v>174</v>
      </c>
      <c r="C27" s="128" t="s">
        <v>97</v>
      </c>
      <c r="D27" s="54">
        <v>45422</v>
      </c>
      <c r="E27" s="55"/>
      <c r="F27" s="55"/>
      <c r="G27" s="55" t="s">
        <v>178</v>
      </c>
      <c r="H27" s="56">
        <v>10.57</v>
      </c>
      <c r="I27" s="56"/>
      <c r="J27" s="55" t="s">
        <v>181</v>
      </c>
      <c r="K27" s="96"/>
    </row>
    <row r="28" spans="2:11" s="42" customFormat="1" hidden="1" x14ac:dyDescent="0.25">
      <c r="B28" s="128" t="s">
        <v>174</v>
      </c>
      <c r="C28" s="128" t="s">
        <v>97</v>
      </c>
      <c r="D28" s="54">
        <v>45422</v>
      </c>
      <c r="E28" s="55"/>
      <c r="F28" s="55"/>
      <c r="G28" s="55" t="s">
        <v>175</v>
      </c>
      <c r="H28" s="56">
        <v>774045.56</v>
      </c>
      <c r="I28" s="56"/>
      <c r="J28" s="55" t="s">
        <v>155</v>
      </c>
      <c r="K28" s="96"/>
    </row>
    <row r="29" spans="2:11" s="42" customFormat="1" hidden="1" x14ac:dyDescent="0.25">
      <c r="B29" s="128" t="s">
        <v>174</v>
      </c>
      <c r="C29" s="128" t="s">
        <v>88</v>
      </c>
      <c r="D29" s="54">
        <v>45414</v>
      </c>
      <c r="E29" s="55"/>
      <c r="F29" s="55"/>
      <c r="G29" s="55" t="s">
        <v>182</v>
      </c>
      <c r="H29" s="56"/>
      <c r="I29" s="56">
        <v>1151.56</v>
      </c>
      <c r="J29" s="55" t="s">
        <v>15</v>
      </c>
      <c r="K29" s="96"/>
    </row>
    <row r="30" spans="2:11" s="42" customFormat="1" hidden="1" x14ac:dyDescent="0.25">
      <c r="B30" s="128" t="s">
        <v>174</v>
      </c>
      <c r="C30" s="128" t="s">
        <v>88</v>
      </c>
      <c r="D30" s="54">
        <v>45418</v>
      </c>
      <c r="E30" s="55"/>
      <c r="F30" s="55"/>
      <c r="G30" s="55" t="s">
        <v>183</v>
      </c>
      <c r="H30" s="56"/>
      <c r="I30" s="56">
        <v>25887.93</v>
      </c>
      <c r="J30" s="55" t="s">
        <v>135</v>
      </c>
      <c r="K30" s="96"/>
    </row>
    <row r="31" spans="2:11" s="42" customFormat="1" hidden="1" x14ac:dyDescent="0.25">
      <c r="B31" s="128" t="s">
        <v>174</v>
      </c>
      <c r="C31" s="128" t="s">
        <v>88</v>
      </c>
      <c r="D31" s="54">
        <v>45419</v>
      </c>
      <c r="E31" s="55"/>
      <c r="F31" s="55"/>
      <c r="G31" s="55" t="s">
        <v>175</v>
      </c>
      <c r="H31" s="56">
        <v>31222.61</v>
      </c>
      <c r="I31" s="56"/>
      <c r="J31" s="55" t="s">
        <v>155</v>
      </c>
      <c r="K31" s="96"/>
    </row>
    <row r="32" spans="2:11" s="42" customFormat="1" hidden="1" x14ac:dyDescent="0.25">
      <c r="B32" s="128" t="s">
        <v>174</v>
      </c>
      <c r="C32" s="128" t="s">
        <v>88</v>
      </c>
      <c r="D32" s="54">
        <v>45419</v>
      </c>
      <c r="E32" s="55"/>
      <c r="F32" s="55"/>
      <c r="G32" s="55" t="s">
        <v>185</v>
      </c>
      <c r="H32" s="56"/>
      <c r="I32" s="56">
        <v>45955.13</v>
      </c>
      <c r="J32" s="55" t="s">
        <v>20</v>
      </c>
      <c r="K32" s="96"/>
    </row>
    <row r="33" spans="2:11" s="42" customFormat="1" hidden="1" x14ac:dyDescent="0.25">
      <c r="B33" s="128" t="s">
        <v>174</v>
      </c>
      <c r="C33" s="128" t="s">
        <v>88</v>
      </c>
      <c r="D33" s="54">
        <v>45420</v>
      </c>
      <c r="E33" s="55"/>
      <c r="F33" s="55"/>
      <c r="G33" s="55" t="s">
        <v>176</v>
      </c>
      <c r="H33" s="56"/>
      <c r="I33" s="56">
        <v>31222.61</v>
      </c>
      <c r="J33" s="55" t="s">
        <v>155</v>
      </c>
      <c r="K33" s="96"/>
    </row>
    <row r="34" spans="2:11" s="42" customFormat="1" hidden="1" x14ac:dyDescent="0.25">
      <c r="B34" s="128" t="s">
        <v>174</v>
      </c>
      <c r="C34" s="128" t="s">
        <v>88</v>
      </c>
      <c r="D34" s="54">
        <v>45420</v>
      </c>
      <c r="E34" s="55"/>
      <c r="F34" s="55"/>
      <c r="G34" s="55" t="s">
        <v>177</v>
      </c>
      <c r="H34" s="56"/>
      <c r="I34" s="56">
        <v>1.1299999999999999</v>
      </c>
      <c r="J34" s="55" t="s">
        <v>180</v>
      </c>
      <c r="K34" s="96"/>
    </row>
    <row r="35" spans="2:11" s="42" customFormat="1" hidden="1" x14ac:dyDescent="0.25">
      <c r="B35" s="128" t="s">
        <v>174</v>
      </c>
      <c r="C35" s="128" t="s">
        <v>88</v>
      </c>
      <c r="D35" s="54">
        <v>45420</v>
      </c>
      <c r="E35" s="55"/>
      <c r="F35" s="55"/>
      <c r="G35" s="55" t="s">
        <v>178</v>
      </c>
      <c r="H35" s="56">
        <v>0.42</v>
      </c>
      <c r="I35" s="56"/>
      <c r="J35" s="55" t="s">
        <v>181</v>
      </c>
      <c r="K35" s="96"/>
    </row>
    <row r="36" spans="2:11" s="42" customFormat="1" hidden="1" x14ac:dyDescent="0.25">
      <c r="B36" s="128" t="s">
        <v>174</v>
      </c>
      <c r="C36" s="128" t="s">
        <v>88</v>
      </c>
      <c r="D36" s="54">
        <v>45420</v>
      </c>
      <c r="E36" s="55"/>
      <c r="F36" s="55"/>
      <c r="G36" s="55" t="s">
        <v>175</v>
      </c>
      <c r="H36" s="56">
        <v>77178.45</v>
      </c>
      <c r="I36" s="56"/>
      <c r="J36" s="55" t="s">
        <v>155</v>
      </c>
      <c r="K36" s="96"/>
    </row>
    <row r="37" spans="2:11" s="42" customFormat="1" hidden="1" x14ac:dyDescent="0.25">
      <c r="B37" s="128" t="s">
        <v>174</v>
      </c>
      <c r="C37" s="128" t="s">
        <v>88</v>
      </c>
      <c r="D37" s="54">
        <v>45421</v>
      </c>
      <c r="E37" s="55"/>
      <c r="F37" s="55"/>
      <c r="G37" s="55" t="s">
        <v>176</v>
      </c>
      <c r="H37" s="56"/>
      <c r="I37" s="56">
        <v>77178.45</v>
      </c>
      <c r="J37" s="55" t="s">
        <v>155</v>
      </c>
      <c r="K37" s="96"/>
    </row>
    <row r="38" spans="2:11" s="42" customFormat="1" hidden="1" x14ac:dyDescent="0.25">
      <c r="B38" s="128" t="s">
        <v>174</v>
      </c>
      <c r="C38" s="128" t="s">
        <v>88</v>
      </c>
      <c r="D38" s="54">
        <v>45421</v>
      </c>
      <c r="E38" s="55"/>
      <c r="F38" s="55"/>
      <c r="G38" s="55" t="s">
        <v>177</v>
      </c>
      <c r="H38" s="56"/>
      <c r="I38" s="56">
        <v>2.79</v>
      </c>
      <c r="J38" s="55" t="s">
        <v>180</v>
      </c>
      <c r="K38" s="96"/>
    </row>
    <row r="39" spans="2:11" s="42" customFormat="1" hidden="1" x14ac:dyDescent="0.25">
      <c r="B39" s="128" t="s">
        <v>174</v>
      </c>
      <c r="C39" s="128" t="s">
        <v>88</v>
      </c>
      <c r="D39" s="54">
        <v>45421</v>
      </c>
      <c r="E39" s="55"/>
      <c r="F39" s="55"/>
      <c r="G39" s="55" t="s">
        <v>178</v>
      </c>
      <c r="H39" s="56">
        <v>1.05</v>
      </c>
      <c r="I39" s="56"/>
      <c r="J39" s="55" t="s">
        <v>181</v>
      </c>
      <c r="K39" s="96"/>
    </row>
    <row r="40" spans="2:11" s="42" customFormat="1" hidden="1" x14ac:dyDescent="0.25">
      <c r="B40" s="128" t="s">
        <v>174</v>
      </c>
      <c r="C40" s="128" t="s">
        <v>88</v>
      </c>
      <c r="D40" s="54">
        <v>45421</v>
      </c>
      <c r="E40" s="55"/>
      <c r="F40" s="55"/>
      <c r="G40" s="55" t="s">
        <v>175</v>
      </c>
      <c r="H40" s="56">
        <v>77180.19</v>
      </c>
      <c r="I40" s="56"/>
      <c r="J40" s="55" t="s">
        <v>155</v>
      </c>
      <c r="K40" s="96"/>
    </row>
    <row r="41" spans="2:11" s="42" customFormat="1" hidden="1" x14ac:dyDescent="0.25">
      <c r="B41" s="128" t="s">
        <v>174</v>
      </c>
      <c r="C41" s="128" t="s">
        <v>88</v>
      </c>
      <c r="D41" s="54">
        <v>45422</v>
      </c>
      <c r="E41" s="55"/>
      <c r="F41" s="55"/>
      <c r="G41" s="55" t="s">
        <v>176</v>
      </c>
      <c r="H41" s="56"/>
      <c r="I41" s="56">
        <v>77180.19</v>
      </c>
      <c r="J41" s="55" t="s">
        <v>155</v>
      </c>
      <c r="K41" s="96"/>
    </row>
    <row r="42" spans="2:11" s="42" customFormat="1" hidden="1" x14ac:dyDescent="0.25">
      <c r="B42" s="128" t="s">
        <v>174</v>
      </c>
      <c r="C42" s="128" t="s">
        <v>88</v>
      </c>
      <c r="D42" s="54">
        <v>45422</v>
      </c>
      <c r="E42" s="55"/>
      <c r="F42" s="55"/>
      <c r="G42" s="55" t="s">
        <v>177</v>
      </c>
      <c r="H42" s="56"/>
      <c r="I42" s="56">
        <v>2.79</v>
      </c>
      <c r="J42" s="55" t="s">
        <v>180</v>
      </c>
      <c r="K42" s="96"/>
    </row>
    <row r="43" spans="2:11" s="42" customFormat="1" hidden="1" x14ac:dyDescent="0.25">
      <c r="B43" s="128" t="s">
        <v>174</v>
      </c>
      <c r="C43" s="128" t="s">
        <v>88</v>
      </c>
      <c r="D43" s="54">
        <v>45422</v>
      </c>
      <c r="E43" s="55"/>
      <c r="F43" s="55"/>
      <c r="G43" s="55" t="s">
        <v>178</v>
      </c>
      <c r="H43" s="56">
        <v>1.05</v>
      </c>
      <c r="I43" s="56"/>
      <c r="J43" s="55" t="s">
        <v>181</v>
      </c>
      <c r="K43" s="96"/>
    </row>
    <row r="44" spans="2:11" s="42" customFormat="1" hidden="1" x14ac:dyDescent="0.25">
      <c r="B44" s="128" t="s">
        <v>174</v>
      </c>
      <c r="C44" s="128" t="s">
        <v>88</v>
      </c>
      <c r="D44" s="54">
        <v>45422</v>
      </c>
      <c r="E44" s="55"/>
      <c r="F44" s="55"/>
      <c r="G44" s="55" t="s">
        <v>186</v>
      </c>
      <c r="H44" s="56"/>
      <c r="I44" s="56">
        <v>46583.49</v>
      </c>
      <c r="J44" s="55" t="s">
        <v>19</v>
      </c>
      <c r="K44" s="96"/>
    </row>
    <row r="45" spans="2:11" s="42" customFormat="1" hidden="1" x14ac:dyDescent="0.25">
      <c r="B45" s="128" t="s">
        <v>174</v>
      </c>
      <c r="C45" s="128" t="s">
        <v>88</v>
      </c>
      <c r="D45" s="54">
        <v>45422</v>
      </c>
      <c r="E45" s="55"/>
      <c r="F45" s="55"/>
      <c r="G45" s="55" t="s">
        <v>187</v>
      </c>
      <c r="H45" s="56"/>
      <c r="I45" s="56">
        <v>348693.87</v>
      </c>
      <c r="J45" s="55" t="s">
        <v>19</v>
      </c>
      <c r="K45" s="96"/>
    </row>
    <row r="46" spans="2:11" s="42" customFormat="1" hidden="1" x14ac:dyDescent="0.25">
      <c r="B46" s="128" t="s">
        <v>174</v>
      </c>
      <c r="C46" s="128" t="s">
        <v>88</v>
      </c>
      <c r="D46" s="54">
        <v>45422</v>
      </c>
      <c r="E46" s="55"/>
      <c r="F46" s="55"/>
      <c r="G46" s="55" t="s">
        <v>188</v>
      </c>
      <c r="H46" s="56"/>
      <c r="I46" s="56">
        <v>125520.81</v>
      </c>
      <c r="J46" s="55" t="s">
        <v>19</v>
      </c>
      <c r="K46" s="96"/>
    </row>
    <row r="47" spans="2:11" s="42" customFormat="1" hidden="1" x14ac:dyDescent="0.25">
      <c r="B47" s="128" t="s">
        <v>174</v>
      </c>
      <c r="C47" s="128" t="s">
        <v>88</v>
      </c>
      <c r="D47" s="54">
        <v>45422</v>
      </c>
      <c r="E47" s="55"/>
      <c r="F47" s="55"/>
      <c r="G47" s="55" t="s">
        <v>175</v>
      </c>
      <c r="H47" s="56">
        <v>597980.1</v>
      </c>
      <c r="I47" s="56"/>
      <c r="J47" s="55" t="s">
        <v>155</v>
      </c>
      <c r="K47" s="96"/>
    </row>
    <row r="48" spans="2:11" s="42" customFormat="1" hidden="1" x14ac:dyDescent="0.25">
      <c r="B48" s="128" t="s">
        <v>189</v>
      </c>
      <c r="C48" s="128" t="s">
        <v>46</v>
      </c>
      <c r="D48" s="54">
        <v>45414</v>
      </c>
      <c r="E48" s="55"/>
      <c r="F48" s="55" t="s">
        <v>226</v>
      </c>
      <c r="G48" s="55" t="s">
        <v>190</v>
      </c>
      <c r="H48" s="56"/>
      <c r="I48" s="56">
        <v>0.02</v>
      </c>
      <c r="J48" s="55" t="s">
        <v>233</v>
      </c>
      <c r="K48" s="96"/>
    </row>
    <row r="49" spans="2:11" s="42" customFormat="1" hidden="1" x14ac:dyDescent="0.25">
      <c r="B49" s="128" t="s">
        <v>189</v>
      </c>
      <c r="C49" s="128" t="s">
        <v>46</v>
      </c>
      <c r="D49" s="54">
        <v>45414</v>
      </c>
      <c r="E49" s="55"/>
      <c r="F49" s="55" t="s">
        <v>226</v>
      </c>
      <c r="G49" s="55" t="s">
        <v>190</v>
      </c>
      <c r="H49" s="56">
        <v>0.02</v>
      </c>
      <c r="I49" s="56"/>
      <c r="J49" s="55" t="s">
        <v>234</v>
      </c>
      <c r="K49" s="96"/>
    </row>
    <row r="50" spans="2:11" s="42" customFormat="1" hidden="1" x14ac:dyDescent="0.25">
      <c r="B50" s="128" t="s">
        <v>189</v>
      </c>
      <c r="C50" s="128" t="s">
        <v>46</v>
      </c>
      <c r="D50" s="54">
        <v>45414</v>
      </c>
      <c r="E50" s="55"/>
      <c r="F50" s="55" t="s">
        <v>227</v>
      </c>
      <c r="G50" s="55" t="s">
        <v>191</v>
      </c>
      <c r="H50" s="56">
        <v>1</v>
      </c>
      <c r="I50" s="56"/>
      <c r="J50" s="55" t="s">
        <v>234</v>
      </c>
      <c r="K50" s="96"/>
    </row>
    <row r="51" spans="2:11" s="42" customFormat="1" hidden="1" x14ac:dyDescent="0.25">
      <c r="B51" s="128" t="s">
        <v>189</v>
      </c>
      <c r="C51" s="128" t="s">
        <v>46</v>
      </c>
      <c r="D51" s="54">
        <v>45414</v>
      </c>
      <c r="E51" s="55"/>
      <c r="F51" s="55" t="s">
        <v>227</v>
      </c>
      <c r="G51" s="55" t="s">
        <v>192</v>
      </c>
      <c r="H51" s="56">
        <v>5000000</v>
      </c>
      <c r="I51" s="56"/>
      <c r="J51" s="55" t="s">
        <v>235</v>
      </c>
      <c r="K51" s="96"/>
    </row>
    <row r="52" spans="2:11" s="42" customFormat="1" hidden="1" x14ac:dyDescent="0.25">
      <c r="B52" s="128" t="s">
        <v>189</v>
      </c>
      <c r="C52" s="128" t="s">
        <v>46</v>
      </c>
      <c r="D52" s="54">
        <v>45414</v>
      </c>
      <c r="E52" s="55"/>
      <c r="F52" s="55" t="s">
        <v>226</v>
      </c>
      <c r="G52" s="55" t="s">
        <v>193</v>
      </c>
      <c r="H52" s="56"/>
      <c r="I52" s="56">
        <v>30370.23</v>
      </c>
      <c r="J52" s="55" t="s">
        <v>157</v>
      </c>
      <c r="K52" s="96"/>
    </row>
    <row r="53" spans="2:11" s="42" customFormat="1" hidden="1" x14ac:dyDescent="0.25">
      <c r="B53" s="128" t="s">
        <v>189</v>
      </c>
      <c r="C53" s="128" t="s">
        <v>46</v>
      </c>
      <c r="D53" s="54">
        <v>45414</v>
      </c>
      <c r="E53" s="55"/>
      <c r="F53" s="55" t="s">
        <v>228</v>
      </c>
      <c r="G53" s="55" t="s">
        <v>194</v>
      </c>
      <c r="H53" s="56">
        <v>150000</v>
      </c>
      <c r="I53" s="56"/>
      <c r="J53" s="55" t="s">
        <v>155</v>
      </c>
      <c r="K53" s="96"/>
    </row>
    <row r="54" spans="2:11" s="42" customFormat="1" hidden="1" x14ac:dyDescent="0.25">
      <c r="B54" s="128" t="s">
        <v>189</v>
      </c>
      <c r="C54" s="128" t="s">
        <v>46</v>
      </c>
      <c r="D54" s="54">
        <v>45414</v>
      </c>
      <c r="E54" s="55"/>
      <c r="F54" s="55" t="s">
        <v>229</v>
      </c>
      <c r="G54" s="55" t="s">
        <v>195</v>
      </c>
      <c r="H54" s="56">
        <v>4724.38</v>
      </c>
      <c r="I54" s="56"/>
      <c r="J54" s="55" t="s">
        <v>169</v>
      </c>
      <c r="K54" s="96"/>
    </row>
    <row r="55" spans="2:11" s="42" customFormat="1" hidden="1" x14ac:dyDescent="0.25">
      <c r="B55" s="128" t="s">
        <v>189</v>
      </c>
      <c r="C55" s="128" t="s">
        <v>46</v>
      </c>
      <c r="D55" s="54">
        <v>45414</v>
      </c>
      <c r="E55" s="55"/>
      <c r="F55" s="55" t="s">
        <v>230</v>
      </c>
      <c r="G55" s="55" t="s">
        <v>196</v>
      </c>
      <c r="H55" s="56"/>
      <c r="I55" s="56">
        <v>2156.5100000000002</v>
      </c>
      <c r="J55" s="55" t="s">
        <v>137</v>
      </c>
      <c r="K55" s="96"/>
    </row>
    <row r="56" spans="2:11" s="42" customFormat="1" hidden="1" x14ac:dyDescent="0.25">
      <c r="B56" s="128" t="s">
        <v>189</v>
      </c>
      <c r="C56" s="128" t="s">
        <v>46</v>
      </c>
      <c r="D56" s="54">
        <v>45414</v>
      </c>
      <c r="E56" s="55"/>
      <c r="F56" s="55" t="s">
        <v>226</v>
      </c>
      <c r="G56" s="55" t="s">
        <v>197</v>
      </c>
      <c r="H56" s="56"/>
      <c r="I56" s="56">
        <v>119648.81</v>
      </c>
      <c r="J56" s="55" t="s">
        <v>148</v>
      </c>
      <c r="K56" s="96"/>
    </row>
    <row r="57" spans="2:11" s="42" customFormat="1" hidden="1" x14ac:dyDescent="0.25">
      <c r="B57" s="128" t="s">
        <v>189</v>
      </c>
      <c r="C57" s="128" t="s">
        <v>46</v>
      </c>
      <c r="D57" s="54">
        <v>45414</v>
      </c>
      <c r="E57" s="55"/>
      <c r="F57" s="55" t="s">
        <v>230</v>
      </c>
      <c r="G57" s="55" t="s">
        <v>198</v>
      </c>
      <c r="H57" s="56"/>
      <c r="I57" s="56">
        <v>12429.09</v>
      </c>
      <c r="J57" s="55" t="s">
        <v>15</v>
      </c>
      <c r="K57" s="96"/>
    </row>
    <row r="58" spans="2:11" s="42" customFormat="1" hidden="1" x14ac:dyDescent="0.25">
      <c r="B58" s="128" t="s">
        <v>189</v>
      </c>
      <c r="C58" s="128" t="s">
        <v>46</v>
      </c>
      <c r="D58" s="54">
        <v>45414</v>
      </c>
      <c r="E58" s="55"/>
      <c r="F58" s="55" t="s">
        <v>230</v>
      </c>
      <c r="G58" s="55" t="s">
        <v>182</v>
      </c>
      <c r="H58" s="56"/>
      <c r="I58" s="56">
        <v>60260.22</v>
      </c>
      <c r="J58" s="55" t="s">
        <v>15</v>
      </c>
      <c r="K58" s="96"/>
    </row>
    <row r="59" spans="2:11" s="42" customFormat="1" hidden="1" x14ac:dyDescent="0.25">
      <c r="B59" s="128" t="s">
        <v>189</v>
      </c>
      <c r="C59" s="128" t="s">
        <v>46</v>
      </c>
      <c r="D59" s="54">
        <v>45414</v>
      </c>
      <c r="E59" s="55"/>
      <c r="F59" s="55" t="s">
        <v>230</v>
      </c>
      <c r="G59" s="55" t="s">
        <v>199</v>
      </c>
      <c r="H59" s="56"/>
      <c r="I59" s="56">
        <v>31281.4</v>
      </c>
      <c r="J59" s="55" t="s">
        <v>15</v>
      </c>
      <c r="K59" s="96"/>
    </row>
    <row r="60" spans="2:11" s="42" customFormat="1" hidden="1" x14ac:dyDescent="0.25">
      <c r="B60" s="128" t="s">
        <v>189</v>
      </c>
      <c r="C60" s="128" t="s">
        <v>46</v>
      </c>
      <c r="D60" s="54">
        <v>45414</v>
      </c>
      <c r="E60" s="55"/>
      <c r="F60" s="55" t="s">
        <v>230</v>
      </c>
      <c r="G60" s="55" t="s">
        <v>200</v>
      </c>
      <c r="H60" s="56"/>
      <c r="I60" s="56">
        <v>21209.53</v>
      </c>
      <c r="J60" s="55" t="s">
        <v>15</v>
      </c>
      <c r="K60" s="96"/>
    </row>
    <row r="61" spans="2:11" s="42" customFormat="1" hidden="1" x14ac:dyDescent="0.25">
      <c r="B61" s="128" t="s">
        <v>189</v>
      </c>
      <c r="C61" s="128" t="s">
        <v>46</v>
      </c>
      <c r="D61" s="54">
        <v>45414</v>
      </c>
      <c r="E61" s="55"/>
      <c r="F61" s="55" t="s">
        <v>230</v>
      </c>
      <c r="G61" s="55" t="s">
        <v>201</v>
      </c>
      <c r="H61" s="56"/>
      <c r="I61" s="56">
        <v>6054.14</v>
      </c>
      <c r="J61" s="55" t="s">
        <v>15</v>
      </c>
      <c r="K61" s="96"/>
    </row>
    <row r="62" spans="2:11" s="42" customFormat="1" hidden="1" x14ac:dyDescent="0.25">
      <c r="B62" s="128" t="s">
        <v>189</v>
      </c>
      <c r="C62" s="128" t="s">
        <v>46</v>
      </c>
      <c r="D62" s="54">
        <v>45414</v>
      </c>
      <c r="E62" s="55"/>
      <c r="F62" s="55" t="s">
        <v>230</v>
      </c>
      <c r="G62" s="55" t="s">
        <v>202</v>
      </c>
      <c r="H62" s="56"/>
      <c r="I62" s="56">
        <v>36990.089999999997</v>
      </c>
      <c r="J62" s="55" t="s">
        <v>15</v>
      </c>
      <c r="K62" s="96"/>
    </row>
    <row r="63" spans="2:11" s="42" customFormat="1" hidden="1" x14ac:dyDescent="0.25">
      <c r="B63" s="128" t="s">
        <v>189</v>
      </c>
      <c r="C63" s="128" t="s">
        <v>46</v>
      </c>
      <c r="D63" s="54">
        <v>45414</v>
      </c>
      <c r="E63" s="55"/>
      <c r="F63" s="55" t="s">
        <v>226</v>
      </c>
      <c r="G63" s="55" t="s">
        <v>203</v>
      </c>
      <c r="H63" s="56">
        <v>282.5</v>
      </c>
      <c r="I63" s="56"/>
      <c r="J63" s="55" t="s">
        <v>236</v>
      </c>
      <c r="K63" s="96"/>
    </row>
    <row r="64" spans="2:11" s="42" customFormat="1" hidden="1" x14ac:dyDescent="0.25">
      <c r="B64" s="128" t="s">
        <v>189</v>
      </c>
      <c r="C64" s="128" t="s">
        <v>46</v>
      </c>
      <c r="D64" s="54">
        <v>45414</v>
      </c>
      <c r="E64" s="55"/>
      <c r="F64" s="55" t="s">
        <v>226</v>
      </c>
      <c r="G64" s="55" t="s">
        <v>204</v>
      </c>
      <c r="H64" s="56">
        <v>4383.25</v>
      </c>
      <c r="I64" s="56"/>
      <c r="J64" s="55" t="s">
        <v>236</v>
      </c>
      <c r="K64" s="96"/>
    </row>
    <row r="65" spans="2:11" s="42" customFormat="1" hidden="1" x14ac:dyDescent="0.25">
      <c r="B65" s="128" t="s">
        <v>189</v>
      </c>
      <c r="C65" s="128" t="s">
        <v>46</v>
      </c>
      <c r="D65" s="54">
        <v>45414</v>
      </c>
      <c r="E65" s="55"/>
      <c r="F65" s="55" t="s">
        <v>230</v>
      </c>
      <c r="G65" s="55" t="s">
        <v>205</v>
      </c>
      <c r="H65" s="56"/>
      <c r="I65" s="56">
        <v>658434.5</v>
      </c>
      <c r="J65" s="55" t="s">
        <v>133</v>
      </c>
      <c r="K65" s="96"/>
    </row>
    <row r="66" spans="2:11" s="42" customFormat="1" hidden="1" x14ac:dyDescent="0.25">
      <c r="B66" s="128" t="s">
        <v>189</v>
      </c>
      <c r="C66" s="128" t="s">
        <v>46</v>
      </c>
      <c r="D66" s="54">
        <v>45414</v>
      </c>
      <c r="E66" s="55"/>
      <c r="F66" s="55" t="s">
        <v>230</v>
      </c>
      <c r="G66" s="55" t="s">
        <v>205</v>
      </c>
      <c r="H66" s="56"/>
      <c r="I66" s="56">
        <v>652745.27</v>
      </c>
      <c r="J66" s="55" t="s">
        <v>133</v>
      </c>
      <c r="K66" s="96"/>
    </row>
    <row r="67" spans="2:11" s="42" customFormat="1" hidden="1" x14ac:dyDescent="0.25">
      <c r="B67" s="128" t="s">
        <v>189</v>
      </c>
      <c r="C67" s="128" t="s">
        <v>46</v>
      </c>
      <c r="D67" s="54">
        <v>45414</v>
      </c>
      <c r="E67" s="55"/>
      <c r="F67" s="55" t="s">
        <v>228</v>
      </c>
      <c r="G67" s="55" t="s">
        <v>194</v>
      </c>
      <c r="H67" s="56">
        <v>150000</v>
      </c>
      <c r="I67" s="56"/>
      <c r="J67" s="55" t="s">
        <v>155</v>
      </c>
      <c r="K67" s="96"/>
    </row>
    <row r="68" spans="2:11" s="42" customFormat="1" hidden="1" x14ac:dyDescent="0.25">
      <c r="B68" s="128" t="s">
        <v>189</v>
      </c>
      <c r="C68" s="128" t="s">
        <v>46</v>
      </c>
      <c r="D68" s="54">
        <v>45415</v>
      </c>
      <c r="E68" s="55"/>
      <c r="F68" s="55" t="s">
        <v>229</v>
      </c>
      <c r="G68" s="55" t="s">
        <v>206</v>
      </c>
      <c r="H68" s="56">
        <v>624</v>
      </c>
      <c r="I68" s="56"/>
      <c r="J68" s="55" t="s">
        <v>234</v>
      </c>
      <c r="K68" s="96"/>
    </row>
    <row r="69" spans="2:11" s="42" customFormat="1" hidden="1" x14ac:dyDescent="0.25">
      <c r="B69" s="128" t="s">
        <v>189</v>
      </c>
      <c r="C69" s="128" t="s">
        <v>46</v>
      </c>
      <c r="D69" s="54">
        <v>45415</v>
      </c>
      <c r="E69" s="55"/>
      <c r="F69" s="55" t="s">
        <v>231</v>
      </c>
      <c r="G69" s="55" t="s">
        <v>207</v>
      </c>
      <c r="H69" s="56">
        <v>40000</v>
      </c>
      <c r="I69" s="56"/>
      <c r="J69" s="55" t="s">
        <v>155</v>
      </c>
      <c r="K69" s="96"/>
    </row>
    <row r="70" spans="2:11" s="42" customFormat="1" hidden="1" x14ac:dyDescent="0.25">
      <c r="B70" s="128" t="s">
        <v>189</v>
      </c>
      <c r="C70" s="128" t="s">
        <v>46</v>
      </c>
      <c r="D70" s="54">
        <v>45415</v>
      </c>
      <c r="E70" s="55"/>
      <c r="F70" s="55" t="s">
        <v>229</v>
      </c>
      <c r="G70" s="55" t="s">
        <v>208</v>
      </c>
      <c r="H70" s="56">
        <v>13522.83</v>
      </c>
      <c r="I70" s="56"/>
      <c r="J70" s="55" t="s">
        <v>169</v>
      </c>
      <c r="K70" s="96"/>
    </row>
    <row r="71" spans="2:11" s="42" customFormat="1" hidden="1" x14ac:dyDescent="0.25">
      <c r="B71" s="128" t="s">
        <v>189</v>
      </c>
      <c r="C71" s="128" t="s">
        <v>46</v>
      </c>
      <c r="D71" s="54">
        <v>45415</v>
      </c>
      <c r="E71" s="55"/>
      <c r="F71" s="55" t="s">
        <v>226</v>
      </c>
      <c r="G71" s="55" t="s">
        <v>209</v>
      </c>
      <c r="H71" s="56">
        <v>658434.5</v>
      </c>
      <c r="I71" s="56"/>
      <c r="J71" s="55" t="s">
        <v>155</v>
      </c>
      <c r="K71" s="96"/>
    </row>
    <row r="72" spans="2:11" s="42" customFormat="1" hidden="1" x14ac:dyDescent="0.25">
      <c r="B72" s="128" t="s">
        <v>189</v>
      </c>
      <c r="C72" s="128" t="s">
        <v>46</v>
      </c>
      <c r="D72" s="54">
        <v>45415</v>
      </c>
      <c r="E72" s="55"/>
      <c r="F72" s="55" t="s">
        <v>228</v>
      </c>
      <c r="G72" s="55" t="s">
        <v>194</v>
      </c>
      <c r="H72" s="56">
        <v>150000</v>
      </c>
      <c r="I72" s="56"/>
      <c r="J72" s="55" t="s">
        <v>155</v>
      </c>
      <c r="K72" s="96"/>
    </row>
    <row r="73" spans="2:11" s="42" customFormat="1" hidden="1" x14ac:dyDescent="0.25">
      <c r="B73" s="128" t="s">
        <v>189</v>
      </c>
      <c r="C73" s="128" t="s">
        <v>46</v>
      </c>
      <c r="D73" s="54">
        <v>45415</v>
      </c>
      <c r="E73" s="55"/>
      <c r="F73" s="55" t="s">
        <v>231</v>
      </c>
      <c r="G73" s="55" t="s">
        <v>194</v>
      </c>
      <c r="H73" s="56">
        <v>50000</v>
      </c>
      <c r="I73" s="56"/>
      <c r="J73" s="55" t="s">
        <v>155</v>
      </c>
      <c r="K73" s="96"/>
    </row>
    <row r="74" spans="2:11" s="42" customFormat="1" hidden="1" x14ac:dyDescent="0.25">
      <c r="B74" s="128" t="s">
        <v>189</v>
      </c>
      <c r="C74" s="128" t="s">
        <v>46</v>
      </c>
      <c r="D74" s="54">
        <v>45415</v>
      </c>
      <c r="E74" s="55"/>
      <c r="F74" s="55" t="s">
        <v>231</v>
      </c>
      <c r="G74" s="55" t="s">
        <v>207</v>
      </c>
      <c r="H74" s="56">
        <v>60000</v>
      </c>
      <c r="I74" s="56"/>
      <c r="J74" s="55" t="s">
        <v>155</v>
      </c>
      <c r="K74" s="96"/>
    </row>
    <row r="75" spans="2:11" s="42" customFormat="1" hidden="1" x14ac:dyDescent="0.25">
      <c r="B75" s="128" t="s">
        <v>189</v>
      </c>
      <c r="C75" s="128" t="s">
        <v>46</v>
      </c>
      <c r="D75" s="54">
        <v>45418</v>
      </c>
      <c r="E75" s="55"/>
      <c r="F75" s="55" t="s">
        <v>226</v>
      </c>
      <c r="G75" s="55" t="s">
        <v>184</v>
      </c>
      <c r="H75" s="56"/>
      <c r="I75" s="56">
        <v>4400</v>
      </c>
      <c r="J75" s="55" t="s">
        <v>137</v>
      </c>
      <c r="K75" s="96"/>
    </row>
    <row r="76" spans="2:11" s="42" customFormat="1" hidden="1" x14ac:dyDescent="0.25">
      <c r="B76" s="128" t="s">
        <v>189</v>
      </c>
      <c r="C76" s="128" t="s">
        <v>46</v>
      </c>
      <c r="D76" s="54">
        <v>45418</v>
      </c>
      <c r="E76" s="55"/>
      <c r="F76" s="55" t="s">
        <v>229</v>
      </c>
      <c r="G76" s="55" t="s">
        <v>210</v>
      </c>
      <c r="H76" s="56">
        <v>117728</v>
      </c>
      <c r="I76" s="56"/>
      <c r="J76" s="55" t="s">
        <v>237</v>
      </c>
      <c r="K76" s="96"/>
    </row>
    <row r="77" spans="2:11" s="42" customFormat="1" hidden="1" x14ac:dyDescent="0.25">
      <c r="B77" s="128" t="s">
        <v>189</v>
      </c>
      <c r="C77" s="128" t="s">
        <v>46</v>
      </c>
      <c r="D77" s="54">
        <v>45418</v>
      </c>
      <c r="E77" s="55"/>
      <c r="F77" s="55" t="s">
        <v>229</v>
      </c>
      <c r="G77" s="55" t="s">
        <v>211</v>
      </c>
      <c r="H77" s="56">
        <v>624</v>
      </c>
      <c r="I77" s="56"/>
      <c r="J77" s="55" t="s">
        <v>234</v>
      </c>
      <c r="K77" s="96"/>
    </row>
    <row r="78" spans="2:11" s="42" customFormat="1" hidden="1" x14ac:dyDescent="0.25">
      <c r="B78" s="128" t="s">
        <v>189</v>
      </c>
      <c r="C78" s="128" t="s">
        <v>46</v>
      </c>
      <c r="D78" s="54">
        <v>45418</v>
      </c>
      <c r="E78" s="55"/>
      <c r="F78" s="55" t="s">
        <v>228</v>
      </c>
      <c r="G78" s="55" t="s">
        <v>194</v>
      </c>
      <c r="H78" s="56">
        <v>150000</v>
      </c>
      <c r="I78" s="56"/>
      <c r="J78" s="55" t="s">
        <v>155</v>
      </c>
      <c r="K78" s="96"/>
    </row>
    <row r="79" spans="2:11" s="42" customFormat="1" hidden="1" x14ac:dyDescent="0.25">
      <c r="B79" s="128" t="s">
        <v>189</v>
      </c>
      <c r="C79" s="128" t="s">
        <v>46</v>
      </c>
      <c r="D79" s="54">
        <v>45418</v>
      </c>
      <c r="E79" s="55"/>
      <c r="F79" s="55" t="s">
        <v>229</v>
      </c>
      <c r="G79" s="55" t="s">
        <v>195</v>
      </c>
      <c r="H79" s="56">
        <v>12629.05</v>
      </c>
      <c r="I79" s="56"/>
      <c r="J79" s="55" t="s">
        <v>155</v>
      </c>
      <c r="K79" s="96"/>
    </row>
    <row r="80" spans="2:11" s="42" customFormat="1" hidden="1" x14ac:dyDescent="0.25">
      <c r="B80" s="128" t="s">
        <v>189</v>
      </c>
      <c r="C80" s="128" t="s">
        <v>46</v>
      </c>
      <c r="D80" s="54">
        <v>45419</v>
      </c>
      <c r="E80" s="55"/>
      <c r="F80" s="55" t="s">
        <v>230</v>
      </c>
      <c r="G80" s="55" t="s">
        <v>212</v>
      </c>
      <c r="H80" s="56"/>
      <c r="I80" s="56">
        <v>1920</v>
      </c>
      <c r="J80" s="55" t="s">
        <v>137</v>
      </c>
      <c r="K80" s="96"/>
    </row>
    <row r="81" spans="2:11" s="42" customFormat="1" hidden="1" x14ac:dyDescent="0.25">
      <c r="B81" s="128" t="s">
        <v>189</v>
      </c>
      <c r="C81" s="128" t="s">
        <v>46</v>
      </c>
      <c r="D81" s="54">
        <v>45419</v>
      </c>
      <c r="E81" s="55"/>
      <c r="F81" s="55" t="s">
        <v>228</v>
      </c>
      <c r="G81" s="55" t="s">
        <v>194</v>
      </c>
      <c r="H81" s="56">
        <v>150000</v>
      </c>
      <c r="I81" s="56"/>
      <c r="J81" s="55" t="s">
        <v>155</v>
      </c>
      <c r="K81" s="96"/>
    </row>
    <row r="82" spans="2:11" s="42" customFormat="1" hidden="1" x14ac:dyDescent="0.25">
      <c r="B82" s="128" t="s">
        <v>189</v>
      </c>
      <c r="C82" s="128" t="s">
        <v>46</v>
      </c>
      <c r="D82" s="54">
        <v>45419</v>
      </c>
      <c r="E82" s="55"/>
      <c r="F82" s="55" t="s">
        <v>229</v>
      </c>
      <c r="G82" s="55" t="s">
        <v>213</v>
      </c>
      <c r="H82" s="56">
        <v>4160</v>
      </c>
      <c r="I82" s="56"/>
      <c r="J82" s="55" t="s">
        <v>238</v>
      </c>
      <c r="K82" s="96"/>
    </row>
    <row r="83" spans="2:11" s="42" customFormat="1" hidden="1" x14ac:dyDescent="0.25">
      <c r="B83" s="128" t="s">
        <v>189</v>
      </c>
      <c r="C83" s="128" t="s">
        <v>46</v>
      </c>
      <c r="D83" s="54">
        <v>45419</v>
      </c>
      <c r="E83" s="55"/>
      <c r="F83" s="55" t="s">
        <v>229</v>
      </c>
      <c r="G83" s="55" t="s">
        <v>195</v>
      </c>
      <c r="H83" s="56">
        <v>8292.74</v>
      </c>
      <c r="I83" s="56"/>
      <c r="J83" s="55" t="s">
        <v>238</v>
      </c>
      <c r="K83" s="96"/>
    </row>
    <row r="84" spans="2:11" s="42" customFormat="1" hidden="1" x14ac:dyDescent="0.25">
      <c r="B84" s="128" t="s">
        <v>189</v>
      </c>
      <c r="C84" s="128" t="s">
        <v>46</v>
      </c>
      <c r="D84" s="54">
        <v>45419</v>
      </c>
      <c r="E84" s="55"/>
      <c r="F84" s="55" t="s">
        <v>228</v>
      </c>
      <c r="G84" s="55" t="s">
        <v>194</v>
      </c>
      <c r="H84" s="56">
        <v>150000</v>
      </c>
      <c r="I84" s="56"/>
      <c r="J84" s="55" t="s">
        <v>155</v>
      </c>
      <c r="K84" s="96"/>
    </row>
    <row r="85" spans="2:11" s="42" customFormat="1" hidden="1" x14ac:dyDescent="0.25">
      <c r="B85" s="128" t="s">
        <v>189</v>
      </c>
      <c r="C85" s="128" t="s">
        <v>46</v>
      </c>
      <c r="D85" s="54">
        <v>45419</v>
      </c>
      <c r="E85" s="55"/>
      <c r="F85" s="55" t="s">
        <v>230</v>
      </c>
      <c r="G85" s="55" t="s">
        <v>214</v>
      </c>
      <c r="H85" s="56"/>
      <c r="I85" s="56">
        <v>590865.97</v>
      </c>
      <c r="J85" s="55" t="s">
        <v>11</v>
      </c>
      <c r="K85" s="96"/>
    </row>
    <row r="86" spans="2:11" s="42" customFormat="1" hidden="1" x14ac:dyDescent="0.25">
      <c r="B86" s="128" t="s">
        <v>189</v>
      </c>
      <c r="C86" s="128" t="s">
        <v>46</v>
      </c>
      <c r="D86" s="54">
        <v>45419</v>
      </c>
      <c r="E86" s="55"/>
      <c r="F86" s="55" t="s">
        <v>231</v>
      </c>
      <c r="G86" s="55" t="s">
        <v>215</v>
      </c>
      <c r="H86" s="56">
        <v>60000</v>
      </c>
      <c r="I86" s="56"/>
      <c r="J86" s="55" t="s">
        <v>155</v>
      </c>
      <c r="K86" s="96"/>
    </row>
    <row r="87" spans="2:11" s="42" customFormat="1" hidden="1" x14ac:dyDescent="0.25">
      <c r="B87" s="128" t="s">
        <v>189</v>
      </c>
      <c r="C87" s="128" t="s">
        <v>46</v>
      </c>
      <c r="D87" s="54">
        <v>45420</v>
      </c>
      <c r="E87" s="55"/>
      <c r="F87" s="55" t="s">
        <v>229</v>
      </c>
      <c r="G87" s="55" t="s">
        <v>206</v>
      </c>
      <c r="H87" s="56">
        <v>624</v>
      </c>
      <c r="I87" s="56"/>
      <c r="J87" s="55" t="s">
        <v>234</v>
      </c>
      <c r="K87" s="96"/>
    </row>
    <row r="88" spans="2:11" s="42" customFormat="1" hidden="1" x14ac:dyDescent="0.25">
      <c r="B88" s="128" t="s">
        <v>189</v>
      </c>
      <c r="C88" s="128" t="s">
        <v>46</v>
      </c>
      <c r="D88" s="54">
        <v>45420</v>
      </c>
      <c r="E88" s="55"/>
      <c r="F88" s="55" t="s">
        <v>229</v>
      </c>
      <c r="G88" s="55" t="s">
        <v>195</v>
      </c>
      <c r="H88" s="56">
        <v>12516.4</v>
      </c>
      <c r="I88" s="56"/>
      <c r="J88" s="55" t="s">
        <v>169</v>
      </c>
      <c r="K88" s="96"/>
    </row>
    <row r="89" spans="2:11" s="42" customFormat="1" hidden="1" x14ac:dyDescent="0.25">
      <c r="B89" s="128" t="s">
        <v>189</v>
      </c>
      <c r="C89" s="128" t="s">
        <v>46</v>
      </c>
      <c r="D89" s="54">
        <v>45420</v>
      </c>
      <c r="E89" s="55"/>
      <c r="F89" s="55" t="s">
        <v>228</v>
      </c>
      <c r="G89" s="55" t="s">
        <v>194</v>
      </c>
      <c r="H89" s="56">
        <v>100000</v>
      </c>
      <c r="I89" s="56"/>
      <c r="J89" s="55" t="s">
        <v>155</v>
      </c>
      <c r="K89" s="96"/>
    </row>
    <row r="90" spans="2:11" s="42" customFormat="1" hidden="1" x14ac:dyDescent="0.25">
      <c r="B90" s="128" t="s">
        <v>189</v>
      </c>
      <c r="C90" s="128" t="s">
        <v>46</v>
      </c>
      <c r="D90" s="54">
        <v>45421</v>
      </c>
      <c r="E90" s="55"/>
      <c r="F90" s="55" t="s">
        <v>226</v>
      </c>
      <c r="G90" s="55" t="s">
        <v>216</v>
      </c>
      <c r="H90" s="56">
        <v>20749</v>
      </c>
      <c r="I90" s="56"/>
      <c r="J90" s="55" t="s">
        <v>169</v>
      </c>
      <c r="K90" s="96"/>
    </row>
    <row r="91" spans="2:11" s="42" customFormat="1" hidden="1" x14ac:dyDescent="0.25">
      <c r="B91" s="128" t="s">
        <v>189</v>
      </c>
      <c r="C91" s="128" t="s">
        <v>46</v>
      </c>
      <c r="D91" s="54">
        <v>45421</v>
      </c>
      <c r="E91" s="55"/>
      <c r="F91" s="55" t="s">
        <v>228</v>
      </c>
      <c r="G91" s="55" t="s">
        <v>217</v>
      </c>
      <c r="H91" s="56">
        <v>100000</v>
      </c>
      <c r="I91" s="56"/>
      <c r="J91" s="55" t="s">
        <v>155</v>
      </c>
      <c r="K91" s="96"/>
    </row>
    <row r="92" spans="2:11" s="42" customFormat="1" hidden="1" x14ac:dyDescent="0.25">
      <c r="B92" s="128" t="s">
        <v>189</v>
      </c>
      <c r="C92" s="128" t="s">
        <v>46</v>
      </c>
      <c r="D92" s="54">
        <v>45421</v>
      </c>
      <c r="E92" s="55"/>
      <c r="F92" s="55" t="s">
        <v>229</v>
      </c>
      <c r="G92" s="55" t="s">
        <v>195</v>
      </c>
      <c r="H92" s="56">
        <v>8991.9699999999993</v>
      </c>
      <c r="I92" s="56"/>
      <c r="J92" s="55" t="s">
        <v>169</v>
      </c>
      <c r="K92" s="96"/>
    </row>
    <row r="93" spans="2:11" s="42" customFormat="1" hidden="1" x14ac:dyDescent="0.25">
      <c r="B93" s="128" t="s">
        <v>189</v>
      </c>
      <c r="C93" s="128" t="s">
        <v>46</v>
      </c>
      <c r="D93" s="54">
        <v>45421</v>
      </c>
      <c r="E93" s="55"/>
      <c r="F93" s="55" t="s">
        <v>226</v>
      </c>
      <c r="G93" s="55" t="s">
        <v>218</v>
      </c>
      <c r="H93" s="56"/>
      <c r="I93" s="56">
        <v>12791.53</v>
      </c>
      <c r="J93" s="55" t="s">
        <v>137</v>
      </c>
      <c r="K93" s="96"/>
    </row>
    <row r="94" spans="2:11" s="42" customFormat="1" hidden="1" x14ac:dyDescent="0.25">
      <c r="B94" s="128" t="s">
        <v>189</v>
      </c>
      <c r="C94" s="128" t="s">
        <v>46</v>
      </c>
      <c r="D94" s="54">
        <v>45421</v>
      </c>
      <c r="E94" s="55"/>
      <c r="F94" s="55" t="s">
        <v>226</v>
      </c>
      <c r="G94" s="55" t="s">
        <v>219</v>
      </c>
      <c r="H94" s="56">
        <v>249</v>
      </c>
      <c r="I94" s="56"/>
      <c r="J94" s="55" t="s">
        <v>236</v>
      </c>
      <c r="K94" s="96"/>
    </row>
    <row r="95" spans="2:11" s="42" customFormat="1" hidden="1" x14ac:dyDescent="0.25">
      <c r="B95" s="128" t="s">
        <v>189</v>
      </c>
      <c r="C95" s="128" t="s">
        <v>46</v>
      </c>
      <c r="D95" s="54">
        <v>45421</v>
      </c>
      <c r="E95" s="55"/>
      <c r="F95" s="55" t="s">
        <v>232</v>
      </c>
      <c r="G95" s="55" t="s">
        <v>220</v>
      </c>
      <c r="H95" s="56">
        <v>1000</v>
      </c>
      <c r="I95" s="56"/>
      <c r="J95" s="55" t="s">
        <v>239</v>
      </c>
      <c r="K95" s="96"/>
    </row>
    <row r="96" spans="2:11" s="42" customFormat="1" hidden="1" x14ac:dyDescent="0.25">
      <c r="B96" s="128" t="s">
        <v>189</v>
      </c>
      <c r="C96" s="128" t="s">
        <v>46</v>
      </c>
      <c r="D96" s="54">
        <v>45421</v>
      </c>
      <c r="E96" s="55"/>
      <c r="F96" s="55" t="s">
        <v>226</v>
      </c>
      <c r="G96" s="55" t="s">
        <v>221</v>
      </c>
      <c r="H96" s="56">
        <v>449</v>
      </c>
      <c r="I96" s="56"/>
      <c r="J96" s="55" t="s">
        <v>236</v>
      </c>
      <c r="K96" s="96"/>
    </row>
    <row r="97" spans="2:11" s="42" customFormat="1" hidden="1" x14ac:dyDescent="0.25">
      <c r="B97" s="128" t="s">
        <v>189</v>
      </c>
      <c r="C97" s="128" t="s">
        <v>46</v>
      </c>
      <c r="D97" s="54">
        <v>45421</v>
      </c>
      <c r="E97" s="55"/>
      <c r="F97" s="55" t="s">
        <v>226</v>
      </c>
      <c r="G97" s="55" t="s">
        <v>222</v>
      </c>
      <c r="H97" s="56">
        <v>282.5</v>
      </c>
      <c r="I97" s="56"/>
      <c r="J97" s="55" t="s">
        <v>236</v>
      </c>
      <c r="K97" s="96"/>
    </row>
    <row r="98" spans="2:11" s="42" customFormat="1" hidden="1" x14ac:dyDescent="0.25">
      <c r="B98" s="128" t="s">
        <v>189</v>
      </c>
      <c r="C98" s="128" t="s">
        <v>46</v>
      </c>
      <c r="D98" s="54">
        <v>45421</v>
      </c>
      <c r="E98" s="55"/>
      <c r="F98" s="55" t="s">
        <v>226</v>
      </c>
      <c r="G98" s="55" t="s">
        <v>223</v>
      </c>
      <c r="H98" s="56">
        <v>70</v>
      </c>
      <c r="I98" s="56"/>
      <c r="J98" s="55" t="s">
        <v>236</v>
      </c>
      <c r="K98" s="96"/>
    </row>
    <row r="99" spans="2:11" s="42" customFormat="1" hidden="1" x14ac:dyDescent="0.25">
      <c r="B99" s="128" t="s">
        <v>189</v>
      </c>
      <c r="C99" s="128" t="s">
        <v>46</v>
      </c>
      <c r="D99" s="54">
        <v>45421</v>
      </c>
      <c r="E99" s="55"/>
      <c r="F99" s="55" t="s">
        <v>226</v>
      </c>
      <c r="G99" s="55" t="s">
        <v>224</v>
      </c>
      <c r="H99" s="56">
        <v>78</v>
      </c>
      <c r="I99" s="56"/>
      <c r="J99" s="55" t="s">
        <v>236</v>
      </c>
      <c r="K99" s="96"/>
    </row>
    <row r="100" spans="2:11" s="42" customFormat="1" hidden="1" x14ac:dyDescent="0.25">
      <c r="B100" s="128" t="s">
        <v>189</v>
      </c>
      <c r="C100" s="128" t="s">
        <v>46</v>
      </c>
      <c r="D100" s="54">
        <v>45422</v>
      </c>
      <c r="E100" s="55"/>
      <c r="F100" s="55" t="s">
        <v>229</v>
      </c>
      <c r="G100" s="55" t="s">
        <v>195</v>
      </c>
      <c r="H100" s="56">
        <v>17138.3</v>
      </c>
      <c r="I100" s="56"/>
      <c r="J100" s="55" t="s">
        <v>169</v>
      </c>
      <c r="K100" s="96"/>
    </row>
    <row r="101" spans="2:11" s="42" customFormat="1" hidden="1" x14ac:dyDescent="0.25">
      <c r="B101" s="128" t="s">
        <v>189</v>
      </c>
      <c r="C101" s="128" t="s">
        <v>46</v>
      </c>
      <c r="D101" s="54">
        <v>45422</v>
      </c>
      <c r="E101" s="55"/>
      <c r="F101" s="55" t="s">
        <v>228</v>
      </c>
      <c r="G101" s="55" t="s">
        <v>194</v>
      </c>
      <c r="H101" s="56">
        <v>150000</v>
      </c>
      <c r="I101" s="56"/>
      <c r="J101" s="55" t="s">
        <v>155</v>
      </c>
      <c r="K101" s="96"/>
    </row>
    <row r="102" spans="2:11" s="42" customFormat="1" hidden="1" x14ac:dyDescent="0.25">
      <c r="B102" s="128" t="s">
        <v>189</v>
      </c>
      <c r="C102" s="128" t="s">
        <v>46</v>
      </c>
      <c r="D102" s="54">
        <v>45422</v>
      </c>
      <c r="E102" s="55"/>
      <c r="F102" s="55" t="s">
        <v>226</v>
      </c>
      <c r="G102" s="55" t="s">
        <v>225</v>
      </c>
      <c r="H102" s="56">
        <v>661.3</v>
      </c>
      <c r="I102" s="56"/>
      <c r="J102" s="55" t="s">
        <v>236</v>
      </c>
      <c r="K102" s="96"/>
    </row>
    <row r="103" spans="2:11" s="42" customFormat="1" hidden="1" x14ac:dyDescent="0.25">
      <c r="B103" s="128" t="s">
        <v>189</v>
      </c>
      <c r="C103" s="128" t="s">
        <v>102</v>
      </c>
      <c r="D103" s="54">
        <v>45422</v>
      </c>
      <c r="E103" s="55"/>
      <c r="F103" s="55"/>
      <c r="G103" s="55" t="s">
        <v>240</v>
      </c>
      <c r="H103" s="56">
        <v>4000</v>
      </c>
      <c r="I103" s="56"/>
      <c r="J103" s="55" t="s">
        <v>238</v>
      </c>
      <c r="K103" s="96"/>
    </row>
    <row r="104" spans="2:11" s="42" customFormat="1" hidden="1" x14ac:dyDescent="0.25">
      <c r="B104" s="128" t="s">
        <v>189</v>
      </c>
      <c r="C104" s="128" t="s">
        <v>102</v>
      </c>
      <c r="D104" s="54">
        <v>45422</v>
      </c>
      <c r="E104" s="55"/>
      <c r="F104" s="55"/>
      <c r="G104" s="55" t="s">
        <v>241</v>
      </c>
      <c r="H104" s="56"/>
      <c r="I104" s="56">
        <v>200</v>
      </c>
      <c r="J104" s="55" t="s">
        <v>233</v>
      </c>
      <c r="K104" s="96"/>
    </row>
    <row r="105" spans="2:11" s="42" customFormat="1" hidden="1" x14ac:dyDescent="0.25">
      <c r="B105" s="128" t="s">
        <v>189</v>
      </c>
      <c r="C105" s="128" t="s">
        <v>102</v>
      </c>
      <c r="D105" s="54">
        <v>45422</v>
      </c>
      <c r="E105" s="55"/>
      <c r="F105" s="55"/>
      <c r="G105" s="55" t="s">
        <v>242</v>
      </c>
      <c r="H105" s="56"/>
      <c r="I105" s="56">
        <v>500.5</v>
      </c>
      <c r="J105" s="55" t="s">
        <v>137</v>
      </c>
      <c r="K105" s="96"/>
    </row>
    <row r="106" spans="2:11" s="42" customFormat="1" hidden="1" x14ac:dyDescent="0.25">
      <c r="B106" s="128" t="s">
        <v>189</v>
      </c>
      <c r="C106" s="128" t="s">
        <v>102</v>
      </c>
      <c r="D106" s="54">
        <v>45422</v>
      </c>
      <c r="E106" s="55"/>
      <c r="F106" s="55"/>
      <c r="G106" s="55" t="s">
        <v>243</v>
      </c>
      <c r="H106" s="56">
        <v>4674.8</v>
      </c>
      <c r="I106" s="56"/>
      <c r="J106" s="55" t="s">
        <v>169</v>
      </c>
      <c r="K106" s="96"/>
    </row>
    <row r="107" spans="2:11" s="42" customFormat="1" hidden="1" x14ac:dyDescent="0.25">
      <c r="B107" s="128" t="s">
        <v>189</v>
      </c>
      <c r="C107" s="128" t="s">
        <v>102</v>
      </c>
      <c r="D107" s="54">
        <v>45420</v>
      </c>
      <c r="E107" s="55"/>
      <c r="F107" s="55"/>
      <c r="G107" s="55" t="s">
        <v>244</v>
      </c>
      <c r="H107" s="56"/>
      <c r="I107" s="56">
        <v>500</v>
      </c>
      <c r="J107" s="55" t="s">
        <v>233</v>
      </c>
      <c r="K107" s="96"/>
    </row>
    <row r="108" spans="2:11" s="42" customFormat="1" hidden="1" x14ac:dyDescent="0.25">
      <c r="B108" s="128" t="s">
        <v>189</v>
      </c>
      <c r="C108" s="128" t="s">
        <v>102</v>
      </c>
      <c r="D108" s="54">
        <v>45420</v>
      </c>
      <c r="E108" s="55"/>
      <c r="F108" s="55"/>
      <c r="G108" s="55" t="s">
        <v>244</v>
      </c>
      <c r="H108" s="56">
        <v>500</v>
      </c>
      <c r="I108" s="56"/>
      <c r="J108" s="55" t="s">
        <v>170</v>
      </c>
      <c r="K108" s="96"/>
    </row>
    <row r="109" spans="2:11" s="42" customFormat="1" hidden="1" x14ac:dyDescent="0.25">
      <c r="B109" s="128" t="s">
        <v>189</v>
      </c>
      <c r="C109" s="128" t="s">
        <v>102</v>
      </c>
      <c r="D109" s="54">
        <v>45420</v>
      </c>
      <c r="E109" s="55"/>
      <c r="F109" s="55"/>
      <c r="G109" s="55" t="s">
        <v>245</v>
      </c>
      <c r="H109" s="56">
        <v>500</v>
      </c>
      <c r="I109" s="56"/>
      <c r="J109" s="55" t="s">
        <v>170</v>
      </c>
      <c r="K109" s="96"/>
    </row>
    <row r="110" spans="2:11" s="42" customFormat="1" hidden="1" x14ac:dyDescent="0.25">
      <c r="B110" s="128" t="s">
        <v>189</v>
      </c>
      <c r="C110" s="128" t="s">
        <v>102</v>
      </c>
      <c r="D110" s="54">
        <v>45420</v>
      </c>
      <c r="E110" s="55"/>
      <c r="F110" s="55"/>
      <c r="G110" s="55" t="s">
        <v>246</v>
      </c>
      <c r="H110" s="56">
        <v>662.72</v>
      </c>
      <c r="I110" s="56"/>
      <c r="J110" s="55" t="s">
        <v>270</v>
      </c>
      <c r="K110" s="96"/>
    </row>
    <row r="111" spans="2:11" s="42" customFormat="1" hidden="1" x14ac:dyDescent="0.25">
      <c r="B111" s="128" t="s">
        <v>189</v>
      </c>
      <c r="C111" s="128" t="s">
        <v>102</v>
      </c>
      <c r="D111" s="54">
        <v>45420</v>
      </c>
      <c r="E111" s="55"/>
      <c r="F111" s="55"/>
      <c r="G111" s="55" t="s">
        <v>247</v>
      </c>
      <c r="H111" s="56">
        <v>500</v>
      </c>
      <c r="I111" s="56"/>
      <c r="J111" s="55" t="s">
        <v>170</v>
      </c>
      <c r="K111" s="96"/>
    </row>
    <row r="112" spans="2:11" s="42" customFormat="1" hidden="1" x14ac:dyDescent="0.25">
      <c r="B112" s="128" t="s">
        <v>189</v>
      </c>
      <c r="C112" s="128" t="s">
        <v>102</v>
      </c>
      <c r="D112" s="54">
        <v>45420</v>
      </c>
      <c r="E112" s="55"/>
      <c r="F112" s="55"/>
      <c r="G112" s="55" t="s">
        <v>248</v>
      </c>
      <c r="H112" s="56">
        <v>500</v>
      </c>
      <c r="I112" s="56"/>
      <c r="J112" s="55" t="s">
        <v>170</v>
      </c>
      <c r="K112" s="96"/>
    </row>
    <row r="113" spans="1:11" s="42" customFormat="1" hidden="1" x14ac:dyDescent="0.25">
      <c r="B113" s="128" t="s">
        <v>189</v>
      </c>
      <c r="C113" s="128" t="s">
        <v>102</v>
      </c>
      <c r="D113" s="54">
        <v>45420</v>
      </c>
      <c r="E113" s="55"/>
      <c r="F113" s="55"/>
      <c r="G113" s="55" t="s">
        <v>243</v>
      </c>
      <c r="H113" s="56">
        <v>22332.13</v>
      </c>
      <c r="I113" s="56"/>
      <c r="J113" s="55" t="s">
        <v>169</v>
      </c>
      <c r="K113" s="96"/>
    </row>
    <row r="114" spans="1:11" s="42" customFormat="1" hidden="1" x14ac:dyDescent="0.25">
      <c r="B114" s="128" t="s">
        <v>189</v>
      </c>
      <c r="C114" s="128" t="s">
        <v>102</v>
      </c>
      <c r="D114" s="54">
        <v>45420</v>
      </c>
      <c r="E114" s="55"/>
      <c r="F114" s="55"/>
      <c r="G114" s="55" t="s">
        <v>249</v>
      </c>
      <c r="H114" s="56">
        <v>6324.91</v>
      </c>
      <c r="I114" s="56"/>
      <c r="J114" s="55" t="s">
        <v>155</v>
      </c>
      <c r="K114" s="96"/>
    </row>
    <row r="115" spans="1:11" s="42" customFormat="1" hidden="1" x14ac:dyDescent="0.25">
      <c r="B115" s="128" t="s">
        <v>189</v>
      </c>
      <c r="C115" s="128" t="s">
        <v>102</v>
      </c>
      <c r="D115" s="54">
        <v>45419</v>
      </c>
      <c r="E115" s="55"/>
      <c r="F115" s="55"/>
      <c r="G115" s="55" t="s">
        <v>44</v>
      </c>
      <c r="H115" s="56">
        <v>16935.77</v>
      </c>
      <c r="I115" s="56"/>
      <c r="J115" s="55" t="s">
        <v>44</v>
      </c>
      <c r="K115" s="96"/>
    </row>
    <row r="116" spans="1:11" s="42" customFormat="1" hidden="1" x14ac:dyDescent="0.25">
      <c r="A116" s="128" t="s">
        <v>85</v>
      </c>
      <c r="B116" s="128" t="s">
        <v>189</v>
      </c>
      <c r="C116" s="128" t="s">
        <v>102</v>
      </c>
      <c r="D116" s="54">
        <v>45419</v>
      </c>
      <c r="E116" s="55"/>
      <c r="F116" s="55"/>
      <c r="G116" s="55" t="s">
        <v>44</v>
      </c>
      <c r="H116" s="56">
        <v>9452.66</v>
      </c>
      <c r="I116" s="56"/>
      <c r="J116" s="55" t="s">
        <v>44</v>
      </c>
      <c r="K116" s="96"/>
    </row>
    <row r="117" spans="1:11" s="42" customFormat="1" hidden="1" x14ac:dyDescent="0.25">
      <c r="A117" s="128" t="s">
        <v>85</v>
      </c>
      <c r="B117" s="128" t="s">
        <v>189</v>
      </c>
      <c r="C117" s="128" t="s">
        <v>102</v>
      </c>
      <c r="D117" s="54">
        <v>45419</v>
      </c>
      <c r="E117" s="55"/>
      <c r="F117" s="55"/>
      <c r="G117" s="55" t="s">
        <v>250</v>
      </c>
      <c r="H117" s="56">
        <v>500</v>
      </c>
      <c r="I117" s="56"/>
      <c r="J117" s="55" t="s">
        <v>170</v>
      </c>
      <c r="K117" s="96"/>
    </row>
    <row r="118" spans="1:11" s="42" customFormat="1" hidden="1" x14ac:dyDescent="0.25">
      <c r="A118" s="128" t="s">
        <v>85</v>
      </c>
      <c r="B118" s="128" t="s">
        <v>189</v>
      </c>
      <c r="C118" s="128" t="s">
        <v>102</v>
      </c>
      <c r="D118" s="54">
        <v>45419</v>
      </c>
      <c r="E118" s="55"/>
      <c r="F118" s="55"/>
      <c r="G118" s="55" t="s">
        <v>251</v>
      </c>
      <c r="H118" s="56"/>
      <c r="I118" s="56">
        <v>6324.91</v>
      </c>
      <c r="J118" s="55" t="s">
        <v>155</v>
      </c>
      <c r="K118" s="96"/>
    </row>
    <row r="119" spans="1:11" s="42" customFormat="1" hidden="1" x14ac:dyDescent="0.25">
      <c r="A119" s="128" t="s">
        <v>85</v>
      </c>
      <c r="B119" s="128" t="s">
        <v>189</v>
      </c>
      <c r="C119" s="128" t="s">
        <v>102</v>
      </c>
      <c r="D119" s="54">
        <v>45419</v>
      </c>
      <c r="E119" s="55"/>
      <c r="F119" s="55"/>
      <c r="G119" s="55" t="s">
        <v>251</v>
      </c>
      <c r="H119" s="56">
        <v>6324.91</v>
      </c>
      <c r="I119" s="56"/>
      <c r="J119" s="55" t="s">
        <v>271</v>
      </c>
      <c r="K119" s="96"/>
    </row>
    <row r="120" spans="1:11" s="42" customFormat="1" hidden="1" x14ac:dyDescent="0.25">
      <c r="A120" s="128" t="s">
        <v>85</v>
      </c>
      <c r="B120" s="128" t="s">
        <v>189</v>
      </c>
      <c r="C120" s="128" t="s">
        <v>102</v>
      </c>
      <c r="D120" s="54">
        <v>45419</v>
      </c>
      <c r="E120" s="55"/>
      <c r="F120" s="55"/>
      <c r="G120" s="55" t="s">
        <v>252</v>
      </c>
      <c r="H120" s="56"/>
      <c r="I120" s="56">
        <v>60000</v>
      </c>
      <c r="J120" s="55" t="s">
        <v>155</v>
      </c>
      <c r="K120" s="96"/>
    </row>
    <row r="121" spans="1:11" s="42" customFormat="1" hidden="1" x14ac:dyDescent="0.25">
      <c r="A121" s="128" t="s">
        <v>85</v>
      </c>
      <c r="B121" s="128" t="s">
        <v>189</v>
      </c>
      <c r="C121" s="128" t="s">
        <v>102</v>
      </c>
      <c r="D121" s="54">
        <v>45419</v>
      </c>
      <c r="E121" s="55"/>
      <c r="F121" s="55"/>
      <c r="G121" s="55" t="s">
        <v>243</v>
      </c>
      <c r="H121" s="56">
        <v>9582.24</v>
      </c>
      <c r="I121" s="56"/>
      <c r="J121" s="55" t="s">
        <v>169</v>
      </c>
      <c r="K121" s="96"/>
    </row>
    <row r="122" spans="1:11" s="42" customFormat="1" hidden="1" x14ac:dyDescent="0.25">
      <c r="A122" s="128" t="s">
        <v>85</v>
      </c>
      <c r="B122" s="128" t="s">
        <v>189</v>
      </c>
      <c r="C122" s="128" t="s">
        <v>102</v>
      </c>
      <c r="D122" s="54">
        <v>45419</v>
      </c>
      <c r="E122" s="55"/>
      <c r="F122" s="55"/>
      <c r="G122" s="55" t="s">
        <v>253</v>
      </c>
      <c r="H122" s="56">
        <v>33.6</v>
      </c>
      <c r="I122" s="56"/>
      <c r="J122" s="55" t="s">
        <v>272</v>
      </c>
      <c r="K122" s="96"/>
    </row>
    <row r="123" spans="1:11" s="42" customFormat="1" hidden="1" x14ac:dyDescent="0.25">
      <c r="A123" s="128" t="s">
        <v>85</v>
      </c>
      <c r="B123" s="128" t="s">
        <v>189</v>
      </c>
      <c r="C123" s="128" t="s">
        <v>102</v>
      </c>
      <c r="D123" s="54">
        <v>45419</v>
      </c>
      <c r="E123" s="55"/>
      <c r="F123" s="55"/>
      <c r="G123" s="55" t="s">
        <v>254</v>
      </c>
      <c r="H123" s="56">
        <v>210</v>
      </c>
      <c r="I123" s="56"/>
      <c r="J123" s="55" t="s">
        <v>272</v>
      </c>
      <c r="K123" s="96"/>
    </row>
    <row r="124" spans="1:11" s="42" customFormat="1" hidden="1" x14ac:dyDescent="0.25">
      <c r="A124" s="128" t="s">
        <v>85</v>
      </c>
      <c r="B124" s="128" t="s">
        <v>189</v>
      </c>
      <c r="C124" s="128" t="s">
        <v>102</v>
      </c>
      <c r="D124" s="54">
        <v>45418</v>
      </c>
      <c r="E124" s="55"/>
      <c r="F124" s="55"/>
      <c r="G124" s="55" t="s">
        <v>255</v>
      </c>
      <c r="H124" s="56">
        <v>20</v>
      </c>
      <c r="I124" s="56"/>
      <c r="J124" s="55" t="s">
        <v>272</v>
      </c>
      <c r="K124" s="96"/>
    </row>
    <row r="125" spans="1:11" s="42" customFormat="1" hidden="1" x14ac:dyDescent="0.25">
      <c r="A125" s="128" t="s">
        <v>85</v>
      </c>
      <c r="B125" s="128" t="s">
        <v>189</v>
      </c>
      <c r="C125" s="128" t="s">
        <v>102</v>
      </c>
      <c r="D125" s="54">
        <v>45418</v>
      </c>
      <c r="E125" s="55"/>
      <c r="F125" s="55"/>
      <c r="G125" s="55" t="s">
        <v>241</v>
      </c>
      <c r="H125" s="56"/>
      <c r="I125" s="56">
        <v>200</v>
      </c>
      <c r="J125" s="55" t="s">
        <v>233</v>
      </c>
      <c r="K125" s="96"/>
    </row>
    <row r="126" spans="1:11" s="42" customFormat="1" hidden="1" x14ac:dyDescent="0.25">
      <c r="A126" s="128" t="s">
        <v>85</v>
      </c>
      <c r="B126" s="128" t="s">
        <v>189</v>
      </c>
      <c r="C126" s="128" t="s">
        <v>102</v>
      </c>
      <c r="D126" s="54">
        <v>45418</v>
      </c>
      <c r="E126" s="55"/>
      <c r="F126" s="55"/>
      <c r="G126" s="55" t="s">
        <v>255</v>
      </c>
      <c r="H126" s="56">
        <v>39007.040000000001</v>
      </c>
      <c r="I126" s="56"/>
      <c r="J126" s="55" t="s">
        <v>234</v>
      </c>
      <c r="K126" s="96"/>
    </row>
    <row r="127" spans="1:11" s="42" customFormat="1" hidden="1" x14ac:dyDescent="0.25">
      <c r="A127" s="128" t="s">
        <v>85</v>
      </c>
      <c r="B127" s="128" t="s">
        <v>189</v>
      </c>
      <c r="C127" s="128" t="s">
        <v>102</v>
      </c>
      <c r="D127" s="54">
        <v>45415</v>
      </c>
      <c r="E127" s="55"/>
      <c r="F127" s="55"/>
      <c r="G127" s="55" t="s">
        <v>256</v>
      </c>
      <c r="H127" s="56"/>
      <c r="I127" s="56">
        <v>0.03</v>
      </c>
      <c r="J127" s="55" t="s">
        <v>233</v>
      </c>
      <c r="K127" s="96"/>
    </row>
    <row r="128" spans="1:11" s="42" customFormat="1" hidden="1" x14ac:dyDescent="0.25">
      <c r="A128" s="128" t="s">
        <v>85</v>
      </c>
      <c r="B128" s="128" t="s">
        <v>189</v>
      </c>
      <c r="C128" s="128" t="s">
        <v>102</v>
      </c>
      <c r="D128" s="54">
        <v>45415</v>
      </c>
      <c r="E128" s="55"/>
      <c r="F128" s="55"/>
      <c r="G128" s="55" t="s">
        <v>257</v>
      </c>
      <c r="H128" s="56">
        <v>12647.82</v>
      </c>
      <c r="I128" s="56"/>
      <c r="J128" s="55" t="s">
        <v>273</v>
      </c>
      <c r="K128" s="96"/>
    </row>
    <row r="129" spans="1:11" s="42" customFormat="1" hidden="1" x14ac:dyDescent="0.25">
      <c r="A129" s="128" t="s">
        <v>85</v>
      </c>
      <c r="B129" s="128" t="s">
        <v>189</v>
      </c>
      <c r="C129" s="128" t="s">
        <v>102</v>
      </c>
      <c r="D129" s="54">
        <v>45415</v>
      </c>
      <c r="E129" s="55"/>
      <c r="F129" s="55"/>
      <c r="G129" s="55" t="s">
        <v>258</v>
      </c>
      <c r="H129" s="56">
        <v>32762.080000000002</v>
      </c>
      <c r="I129" s="56"/>
      <c r="J129" s="55" t="s">
        <v>273</v>
      </c>
      <c r="K129" s="96"/>
    </row>
    <row r="130" spans="1:11" s="42" customFormat="1" hidden="1" x14ac:dyDescent="0.25">
      <c r="A130" s="128" t="s">
        <v>85</v>
      </c>
      <c r="B130" s="128" t="s">
        <v>189</v>
      </c>
      <c r="C130" s="128" t="s">
        <v>102</v>
      </c>
      <c r="D130" s="54">
        <v>45415</v>
      </c>
      <c r="E130" s="55"/>
      <c r="F130" s="55"/>
      <c r="G130" s="55" t="s">
        <v>259</v>
      </c>
      <c r="H130" s="56"/>
      <c r="I130" s="56">
        <v>60000</v>
      </c>
      <c r="J130" s="55" t="s">
        <v>155</v>
      </c>
      <c r="K130" s="96"/>
    </row>
    <row r="131" spans="1:11" s="42" customFormat="1" hidden="1" x14ac:dyDescent="0.25">
      <c r="A131" s="128" t="s">
        <v>85</v>
      </c>
      <c r="B131" s="128" t="s">
        <v>189</v>
      </c>
      <c r="C131" s="128" t="s">
        <v>102</v>
      </c>
      <c r="D131" s="54">
        <v>45415</v>
      </c>
      <c r="E131" s="55"/>
      <c r="F131" s="55"/>
      <c r="G131" s="55" t="s">
        <v>260</v>
      </c>
      <c r="H131" s="56">
        <v>500</v>
      </c>
      <c r="I131" s="56"/>
      <c r="J131" s="55" t="s">
        <v>170</v>
      </c>
      <c r="K131" s="96"/>
    </row>
    <row r="132" spans="1:11" s="42" customFormat="1" hidden="1" x14ac:dyDescent="0.25">
      <c r="A132" s="128" t="s">
        <v>85</v>
      </c>
      <c r="B132" s="128" t="s">
        <v>189</v>
      </c>
      <c r="C132" s="128" t="s">
        <v>102</v>
      </c>
      <c r="D132" s="54">
        <v>45415</v>
      </c>
      <c r="E132" s="55"/>
      <c r="F132" s="55"/>
      <c r="G132" s="55" t="s">
        <v>261</v>
      </c>
      <c r="H132" s="56"/>
      <c r="I132" s="56">
        <v>50000</v>
      </c>
      <c r="J132" s="55" t="s">
        <v>155</v>
      </c>
      <c r="K132" s="96"/>
    </row>
    <row r="133" spans="1:11" s="42" customFormat="1" hidden="1" x14ac:dyDescent="0.25">
      <c r="A133" s="128" t="s">
        <v>85</v>
      </c>
      <c r="B133" s="128" t="s">
        <v>189</v>
      </c>
      <c r="C133" s="128" t="s">
        <v>102</v>
      </c>
      <c r="D133" s="54">
        <v>45415</v>
      </c>
      <c r="E133" s="55"/>
      <c r="F133" s="55"/>
      <c r="G133" s="55" t="s">
        <v>262</v>
      </c>
      <c r="H133" s="56">
        <v>9849</v>
      </c>
      <c r="I133" s="56"/>
      <c r="J133" s="55" t="s">
        <v>169</v>
      </c>
      <c r="K133" s="96"/>
    </row>
    <row r="134" spans="1:11" s="42" customFormat="1" hidden="1" x14ac:dyDescent="0.25">
      <c r="A134" s="128" t="s">
        <v>85</v>
      </c>
      <c r="B134" s="128" t="s">
        <v>189</v>
      </c>
      <c r="C134" s="128" t="s">
        <v>102</v>
      </c>
      <c r="D134" s="54">
        <v>45415</v>
      </c>
      <c r="E134" s="55"/>
      <c r="F134" s="55"/>
      <c r="G134" s="55" t="s">
        <v>263</v>
      </c>
      <c r="H134" s="56">
        <v>5000</v>
      </c>
      <c r="I134" s="56"/>
      <c r="J134" s="55" t="s">
        <v>238</v>
      </c>
      <c r="K134" s="96"/>
    </row>
    <row r="135" spans="1:11" s="42" customFormat="1" hidden="1" x14ac:dyDescent="0.25">
      <c r="A135" s="128" t="s">
        <v>85</v>
      </c>
      <c r="B135" s="128" t="s">
        <v>189</v>
      </c>
      <c r="C135" s="128" t="s">
        <v>102</v>
      </c>
      <c r="D135" s="54">
        <v>45415</v>
      </c>
      <c r="E135" s="55"/>
      <c r="F135" s="55"/>
      <c r="G135" s="55" t="s">
        <v>264</v>
      </c>
      <c r="H135" s="56">
        <v>1000</v>
      </c>
      <c r="I135" s="56"/>
      <c r="J135" s="55" t="s">
        <v>238</v>
      </c>
      <c r="K135" s="96"/>
    </row>
    <row r="136" spans="1:11" s="42" customFormat="1" hidden="1" x14ac:dyDescent="0.25">
      <c r="A136" s="128" t="s">
        <v>85</v>
      </c>
      <c r="B136" s="128" t="s">
        <v>189</v>
      </c>
      <c r="C136" s="128" t="s">
        <v>102</v>
      </c>
      <c r="D136" s="54">
        <v>45415</v>
      </c>
      <c r="E136" s="55"/>
      <c r="F136" s="55"/>
      <c r="G136" s="55" t="s">
        <v>265</v>
      </c>
      <c r="H136" s="56">
        <v>500</v>
      </c>
      <c r="I136" s="56"/>
      <c r="J136" s="55" t="s">
        <v>170</v>
      </c>
      <c r="K136" s="96"/>
    </row>
    <row r="137" spans="1:11" s="42" customFormat="1" hidden="1" x14ac:dyDescent="0.25">
      <c r="A137" s="128" t="s">
        <v>85</v>
      </c>
      <c r="B137" s="128" t="s">
        <v>189</v>
      </c>
      <c r="C137" s="128" t="s">
        <v>102</v>
      </c>
      <c r="D137" s="54">
        <v>45415</v>
      </c>
      <c r="E137" s="55"/>
      <c r="F137" s="55"/>
      <c r="G137" s="55" t="s">
        <v>266</v>
      </c>
      <c r="H137" s="56">
        <v>5377.02</v>
      </c>
      <c r="I137" s="56"/>
      <c r="J137" s="55" t="s">
        <v>171</v>
      </c>
      <c r="K137" s="96"/>
    </row>
    <row r="138" spans="1:11" s="42" customFormat="1" hidden="1" x14ac:dyDescent="0.25">
      <c r="A138" s="128" t="s">
        <v>85</v>
      </c>
      <c r="B138" s="128" t="s">
        <v>189</v>
      </c>
      <c r="C138" s="128" t="s">
        <v>102</v>
      </c>
      <c r="D138" s="54">
        <v>45415</v>
      </c>
      <c r="E138" s="55"/>
      <c r="F138" s="55"/>
      <c r="G138" s="55" t="s">
        <v>267</v>
      </c>
      <c r="H138" s="56">
        <v>159</v>
      </c>
      <c r="I138" s="56"/>
      <c r="J138" s="55" t="s">
        <v>274</v>
      </c>
      <c r="K138" s="96"/>
    </row>
    <row r="139" spans="1:11" s="42" customFormat="1" hidden="1" x14ac:dyDescent="0.25">
      <c r="A139" s="128" t="s">
        <v>85</v>
      </c>
      <c r="B139" s="128" t="s">
        <v>189</v>
      </c>
      <c r="C139" s="128" t="s">
        <v>102</v>
      </c>
      <c r="D139" s="54">
        <v>45415</v>
      </c>
      <c r="E139" s="55"/>
      <c r="F139" s="55"/>
      <c r="G139" s="55" t="s">
        <v>243</v>
      </c>
      <c r="H139" s="56">
        <v>8009.99</v>
      </c>
      <c r="I139" s="56"/>
      <c r="J139" s="55" t="s">
        <v>169</v>
      </c>
      <c r="K139" s="96"/>
    </row>
    <row r="140" spans="1:11" s="42" customFormat="1" hidden="1" x14ac:dyDescent="0.25">
      <c r="A140" s="128" t="s">
        <v>85</v>
      </c>
      <c r="B140" s="128" t="s">
        <v>189</v>
      </c>
      <c r="C140" s="128" t="s">
        <v>102</v>
      </c>
      <c r="D140" s="54">
        <v>45415</v>
      </c>
      <c r="E140" s="55"/>
      <c r="F140" s="55"/>
      <c r="G140" s="55" t="s">
        <v>268</v>
      </c>
      <c r="H140" s="56">
        <v>8000</v>
      </c>
      <c r="I140" s="56"/>
      <c r="J140" s="55" t="s">
        <v>170</v>
      </c>
      <c r="K140" s="96"/>
    </row>
    <row r="141" spans="1:11" s="42" customFormat="1" hidden="1" x14ac:dyDescent="0.25">
      <c r="A141" s="128" t="s">
        <v>85</v>
      </c>
      <c r="B141" s="128" t="s">
        <v>189</v>
      </c>
      <c r="C141" s="128" t="s">
        <v>102</v>
      </c>
      <c r="D141" s="54">
        <v>45415</v>
      </c>
      <c r="E141" s="55"/>
      <c r="F141" s="55"/>
      <c r="G141" s="55" t="s">
        <v>259</v>
      </c>
      <c r="H141" s="56"/>
      <c r="I141" s="56">
        <v>40000</v>
      </c>
      <c r="J141" s="55" t="s">
        <v>155</v>
      </c>
      <c r="K141" s="96"/>
    </row>
    <row r="142" spans="1:11" s="42" customFormat="1" hidden="1" x14ac:dyDescent="0.25">
      <c r="A142" s="128" t="s">
        <v>85</v>
      </c>
      <c r="B142" s="128" t="s">
        <v>189</v>
      </c>
      <c r="C142" s="128" t="s">
        <v>102</v>
      </c>
      <c r="D142" s="54">
        <v>45414</v>
      </c>
      <c r="E142" s="55"/>
      <c r="F142" s="55"/>
      <c r="G142" s="55" t="s">
        <v>269</v>
      </c>
      <c r="H142" s="56">
        <v>24360</v>
      </c>
      <c r="I142" s="56"/>
      <c r="J142" s="55" t="s">
        <v>275</v>
      </c>
      <c r="K142" s="96"/>
    </row>
    <row r="143" spans="1:11" s="42" customFormat="1" hidden="1" x14ac:dyDescent="0.25">
      <c r="A143" s="128" t="s">
        <v>85</v>
      </c>
      <c r="B143" s="128" t="s">
        <v>189</v>
      </c>
      <c r="C143" s="128" t="s">
        <v>102</v>
      </c>
      <c r="D143" s="54">
        <v>45414</v>
      </c>
      <c r="E143" s="55"/>
      <c r="F143" s="55"/>
      <c r="G143" s="55" t="s">
        <v>241</v>
      </c>
      <c r="H143" s="56"/>
      <c r="I143" s="56">
        <v>200</v>
      </c>
      <c r="J143" s="55" t="s">
        <v>233</v>
      </c>
      <c r="K143" s="96"/>
    </row>
    <row r="144" spans="1:11" s="42" customFormat="1" hidden="1" x14ac:dyDescent="0.25">
      <c r="A144" s="128" t="s">
        <v>85</v>
      </c>
      <c r="B144" s="128" t="s">
        <v>189</v>
      </c>
      <c r="C144" s="128" t="s">
        <v>102</v>
      </c>
      <c r="D144" s="54">
        <v>45414</v>
      </c>
      <c r="E144" s="55"/>
      <c r="F144" s="55"/>
      <c r="G144" s="55" t="s">
        <v>255</v>
      </c>
      <c r="H144" s="56">
        <v>1930.24</v>
      </c>
      <c r="I144" s="56"/>
      <c r="J144" s="55" t="s">
        <v>169</v>
      </c>
      <c r="K144" s="96"/>
    </row>
    <row r="145" spans="1:11" s="42" customFormat="1" hidden="1" x14ac:dyDescent="0.25">
      <c r="A145" s="128" t="s">
        <v>85</v>
      </c>
      <c r="B145" s="128" t="s">
        <v>189</v>
      </c>
      <c r="C145" s="128" t="s">
        <v>116</v>
      </c>
      <c r="D145" s="54">
        <v>45414</v>
      </c>
      <c r="E145" s="55"/>
      <c r="F145" s="55" t="s">
        <v>276</v>
      </c>
      <c r="G145" s="55" t="s">
        <v>277</v>
      </c>
      <c r="H145" s="56">
        <v>0.01</v>
      </c>
      <c r="I145" s="56"/>
      <c r="J145" s="55" t="s">
        <v>393</v>
      </c>
      <c r="K145" s="96"/>
    </row>
    <row r="146" spans="1:11" s="42" customFormat="1" hidden="1" x14ac:dyDescent="0.25">
      <c r="A146" s="128" t="s">
        <v>85</v>
      </c>
      <c r="B146" s="128" t="s">
        <v>189</v>
      </c>
      <c r="C146" s="128" t="s">
        <v>116</v>
      </c>
      <c r="D146" s="54">
        <v>45414</v>
      </c>
      <c r="E146" s="55"/>
      <c r="F146" s="55" t="s">
        <v>276</v>
      </c>
      <c r="G146" s="55" t="s">
        <v>277</v>
      </c>
      <c r="H146" s="56">
        <f>12800*0</f>
        <v>0</v>
      </c>
      <c r="I146" s="56"/>
      <c r="J146" s="55" t="s">
        <v>393</v>
      </c>
      <c r="K146" s="129"/>
    </row>
    <row r="147" spans="1:11" s="42" customFormat="1" hidden="1" x14ac:dyDescent="0.25">
      <c r="A147" s="128" t="s">
        <v>85</v>
      </c>
      <c r="B147" s="128" t="s">
        <v>189</v>
      </c>
      <c r="C147" s="128" t="s">
        <v>116</v>
      </c>
      <c r="D147" s="54">
        <v>45414</v>
      </c>
      <c r="E147" s="55"/>
      <c r="F147" s="55" t="s">
        <v>278</v>
      </c>
      <c r="G147" s="55" t="s">
        <v>279</v>
      </c>
      <c r="H147" s="56">
        <v>0.01</v>
      </c>
      <c r="I147" s="56"/>
      <c r="J147" s="55" t="s">
        <v>393</v>
      </c>
      <c r="K147" s="96"/>
    </row>
    <row r="148" spans="1:11" s="42" customFormat="1" hidden="1" x14ac:dyDescent="0.25">
      <c r="A148" s="128" t="s">
        <v>85</v>
      </c>
      <c r="B148" s="128" t="s">
        <v>189</v>
      </c>
      <c r="C148" s="128" t="s">
        <v>116</v>
      </c>
      <c r="D148" s="54">
        <v>45414</v>
      </c>
      <c r="E148" s="55"/>
      <c r="F148" s="55" t="s">
        <v>278</v>
      </c>
      <c r="G148" s="55" t="s">
        <v>279</v>
      </c>
      <c r="H148" s="56">
        <v>12500</v>
      </c>
      <c r="I148" s="56"/>
      <c r="J148" s="55" t="s">
        <v>393</v>
      </c>
      <c r="K148" s="129"/>
    </row>
    <row r="149" spans="1:11" s="42" customFormat="1" hidden="1" x14ac:dyDescent="0.25">
      <c r="A149" s="128" t="s">
        <v>85</v>
      </c>
      <c r="B149" s="128" t="s">
        <v>189</v>
      </c>
      <c r="C149" s="128" t="s">
        <v>116</v>
      </c>
      <c r="D149" s="54">
        <v>45414</v>
      </c>
      <c r="E149" s="55"/>
      <c r="F149" s="55" t="s">
        <v>280</v>
      </c>
      <c r="G149" s="55" t="s">
        <v>281</v>
      </c>
      <c r="H149" s="56">
        <v>0.01</v>
      </c>
      <c r="I149" s="56"/>
      <c r="J149" s="55" t="s">
        <v>393</v>
      </c>
      <c r="K149" s="96"/>
    </row>
    <row r="150" spans="1:11" s="42" customFormat="1" hidden="1" x14ac:dyDescent="0.25">
      <c r="A150" s="128" t="s">
        <v>85</v>
      </c>
      <c r="B150" s="128" t="s">
        <v>189</v>
      </c>
      <c r="C150" s="128" t="s">
        <v>116</v>
      </c>
      <c r="D150" s="54">
        <v>45414</v>
      </c>
      <c r="E150" s="55"/>
      <c r="F150" s="55" t="s">
        <v>280</v>
      </c>
      <c r="G150" s="55" t="s">
        <v>281</v>
      </c>
      <c r="H150" s="56">
        <v>15000</v>
      </c>
      <c r="I150" s="56"/>
      <c r="J150" s="55" t="s">
        <v>393</v>
      </c>
      <c r="K150" s="129"/>
    </row>
    <row r="151" spans="1:11" s="42" customFormat="1" hidden="1" x14ac:dyDescent="0.25">
      <c r="A151" s="128" t="s">
        <v>85</v>
      </c>
      <c r="B151" s="128" t="s">
        <v>189</v>
      </c>
      <c r="C151" s="128" t="s">
        <v>116</v>
      </c>
      <c r="D151" s="54">
        <v>45414</v>
      </c>
      <c r="E151" s="55"/>
      <c r="F151" s="55" t="s">
        <v>282</v>
      </c>
      <c r="G151" s="55" t="s">
        <v>283</v>
      </c>
      <c r="H151" s="56">
        <v>0.01</v>
      </c>
      <c r="I151" s="56"/>
      <c r="J151" s="55" t="s">
        <v>393</v>
      </c>
      <c r="K151" s="96"/>
    </row>
    <row r="152" spans="1:11" s="42" customFormat="1" hidden="1" x14ac:dyDescent="0.25">
      <c r="A152" s="128" t="s">
        <v>85</v>
      </c>
      <c r="B152" s="128" t="s">
        <v>189</v>
      </c>
      <c r="C152" s="128" t="s">
        <v>116</v>
      </c>
      <c r="D152" s="54">
        <v>45414</v>
      </c>
      <c r="E152" s="55"/>
      <c r="F152" s="55" t="s">
        <v>282</v>
      </c>
      <c r="G152" s="55" t="s">
        <v>283</v>
      </c>
      <c r="H152" s="56">
        <v>28154.62</v>
      </c>
      <c r="I152" s="56"/>
      <c r="J152" s="55" t="s">
        <v>393</v>
      </c>
      <c r="K152" s="129"/>
    </row>
    <row r="153" spans="1:11" s="42" customFormat="1" hidden="1" x14ac:dyDescent="0.25">
      <c r="A153" s="128" t="s">
        <v>85</v>
      </c>
      <c r="B153" s="128" t="s">
        <v>189</v>
      </c>
      <c r="C153" s="128" t="s">
        <v>116</v>
      </c>
      <c r="D153" s="54">
        <v>45414</v>
      </c>
      <c r="E153" s="55"/>
      <c r="F153" s="55" t="s">
        <v>284</v>
      </c>
      <c r="G153" s="55" t="s">
        <v>285</v>
      </c>
      <c r="H153" s="56">
        <v>0.01</v>
      </c>
      <c r="I153" s="56"/>
      <c r="J153" s="55" t="s">
        <v>393</v>
      </c>
      <c r="K153" s="96"/>
    </row>
    <row r="154" spans="1:11" s="42" customFormat="1" hidden="1" x14ac:dyDescent="0.25">
      <c r="A154" s="128" t="s">
        <v>85</v>
      </c>
      <c r="B154" s="128" t="s">
        <v>189</v>
      </c>
      <c r="C154" s="128" t="s">
        <v>116</v>
      </c>
      <c r="D154" s="54">
        <v>45414</v>
      </c>
      <c r="E154" s="55"/>
      <c r="F154" s="55" t="s">
        <v>284</v>
      </c>
      <c r="G154" s="55" t="s">
        <v>285</v>
      </c>
      <c r="H154" s="56">
        <v>9962.02</v>
      </c>
      <c r="I154" s="56"/>
      <c r="J154" s="55" t="s">
        <v>393</v>
      </c>
      <c r="K154" s="129"/>
    </row>
    <row r="155" spans="1:11" s="42" customFormat="1" hidden="1" x14ac:dyDescent="0.25">
      <c r="A155" s="128" t="s">
        <v>85</v>
      </c>
      <c r="B155" s="128" t="s">
        <v>189</v>
      </c>
      <c r="C155" s="128" t="s">
        <v>116</v>
      </c>
      <c r="D155" s="54">
        <v>45414</v>
      </c>
      <c r="E155" s="55"/>
      <c r="F155" s="55" t="s">
        <v>173</v>
      </c>
      <c r="G155" s="55" t="s">
        <v>286</v>
      </c>
      <c r="H155" s="56">
        <v>0.01</v>
      </c>
      <c r="I155" s="56"/>
      <c r="J155" s="55" t="s">
        <v>393</v>
      </c>
      <c r="K155" s="96"/>
    </row>
    <row r="156" spans="1:11" s="42" customFormat="1" hidden="1" x14ac:dyDescent="0.25">
      <c r="A156" s="128" t="s">
        <v>85</v>
      </c>
      <c r="B156" s="128" t="s">
        <v>189</v>
      </c>
      <c r="C156" s="128" t="s">
        <v>116</v>
      </c>
      <c r="D156" s="54">
        <v>45414</v>
      </c>
      <c r="E156" s="55"/>
      <c r="F156" s="55" t="s">
        <v>173</v>
      </c>
      <c r="G156" s="55" t="s">
        <v>286</v>
      </c>
      <c r="H156" s="56">
        <v>35000</v>
      </c>
      <c r="I156" s="56"/>
      <c r="J156" s="55" t="s">
        <v>393</v>
      </c>
      <c r="K156" s="129"/>
    </row>
    <row r="157" spans="1:11" s="42" customFormat="1" hidden="1" x14ac:dyDescent="0.25">
      <c r="A157" s="128" t="s">
        <v>85</v>
      </c>
      <c r="B157" s="128" t="s">
        <v>189</v>
      </c>
      <c r="C157" s="128" t="s">
        <v>116</v>
      </c>
      <c r="D157" s="54">
        <v>45414</v>
      </c>
      <c r="E157" s="55"/>
      <c r="F157" s="55" t="s">
        <v>287</v>
      </c>
      <c r="G157" s="55" t="s">
        <v>288</v>
      </c>
      <c r="H157" s="56">
        <v>0.01</v>
      </c>
      <c r="I157" s="56"/>
      <c r="J157" s="55" t="s">
        <v>393</v>
      </c>
      <c r="K157" s="96"/>
    </row>
    <row r="158" spans="1:11" s="42" customFormat="1" hidden="1" x14ac:dyDescent="0.25">
      <c r="A158" s="128" t="s">
        <v>85</v>
      </c>
      <c r="B158" s="128" t="s">
        <v>189</v>
      </c>
      <c r="C158" s="128" t="s">
        <v>116</v>
      </c>
      <c r="D158" s="54">
        <v>45414</v>
      </c>
      <c r="E158" s="55"/>
      <c r="F158" s="55" t="s">
        <v>287</v>
      </c>
      <c r="G158" s="55" t="s">
        <v>288</v>
      </c>
      <c r="H158" s="56">
        <v>15000</v>
      </c>
      <c r="I158" s="56"/>
      <c r="J158" s="55" t="s">
        <v>393</v>
      </c>
      <c r="K158" s="129"/>
    </row>
    <row r="159" spans="1:11" s="42" customFormat="1" hidden="1" x14ac:dyDescent="0.25">
      <c r="A159" s="128" t="s">
        <v>85</v>
      </c>
      <c r="B159" s="128" t="s">
        <v>189</v>
      </c>
      <c r="C159" s="128" t="s">
        <v>116</v>
      </c>
      <c r="D159" s="54">
        <v>45414</v>
      </c>
      <c r="E159" s="55"/>
      <c r="F159" s="55" t="s">
        <v>289</v>
      </c>
      <c r="G159" s="55" t="s">
        <v>290</v>
      </c>
      <c r="H159" s="56">
        <v>0.01</v>
      </c>
      <c r="I159" s="56"/>
      <c r="J159" s="55" t="s">
        <v>393</v>
      </c>
      <c r="K159" s="96"/>
    </row>
    <row r="160" spans="1:11" s="42" customFormat="1" hidden="1" x14ac:dyDescent="0.25">
      <c r="A160" s="128" t="s">
        <v>85</v>
      </c>
      <c r="B160" s="128" t="s">
        <v>189</v>
      </c>
      <c r="C160" s="128" t="s">
        <v>116</v>
      </c>
      <c r="D160" s="54">
        <v>45414</v>
      </c>
      <c r="E160" s="55"/>
      <c r="F160" s="55" t="s">
        <v>289</v>
      </c>
      <c r="G160" s="55" t="s">
        <v>290</v>
      </c>
      <c r="H160" s="56">
        <v>8954.51</v>
      </c>
      <c r="I160" s="56"/>
      <c r="J160" s="55" t="s">
        <v>393</v>
      </c>
      <c r="K160" s="129"/>
    </row>
    <row r="161" spans="1:11" s="42" customFormat="1" hidden="1" x14ac:dyDescent="0.25">
      <c r="A161" s="128" t="s">
        <v>85</v>
      </c>
      <c r="B161" s="128" t="s">
        <v>189</v>
      </c>
      <c r="C161" s="128" t="s">
        <v>116</v>
      </c>
      <c r="D161" s="54">
        <v>45414</v>
      </c>
      <c r="E161" s="55"/>
      <c r="F161" s="55" t="s">
        <v>291</v>
      </c>
      <c r="G161" s="55" t="s">
        <v>292</v>
      </c>
      <c r="H161" s="56">
        <v>0.01</v>
      </c>
      <c r="I161" s="56"/>
      <c r="J161" s="55" t="s">
        <v>393</v>
      </c>
      <c r="K161" s="96"/>
    </row>
    <row r="162" spans="1:11" s="42" customFormat="1" hidden="1" x14ac:dyDescent="0.25">
      <c r="A162" s="128" t="s">
        <v>85</v>
      </c>
      <c r="B162" s="128" t="s">
        <v>189</v>
      </c>
      <c r="C162" s="128" t="s">
        <v>116</v>
      </c>
      <c r="D162" s="54">
        <v>45414</v>
      </c>
      <c r="E162" s="55"/>
      <c r="F162" s="55" t="s">
        <v>291</v>
      </c>
      <c r="G162" s="55" t="s">
        <v>292</v>
      </c>
      <c r="H162" s="56">
        <v>50000</v>
      </c>
      <c r="I162" s="56"/>
      <c r="J162" s="55" t="s">
        <v>393</v>
      </c>
      <c r="K162" s="129"/>
    </row>
    <row r="163" spans="1:11" s="42" customFormat="1" hidden="1" x14ac:dyDescent="0.25">
      <c r="A163" s="128" t="s">
        <v>85</v>
      </c>
      <c r="B163" s="128" t="s">
        <v>189</v>
      </c>
      <c r="C163" s="128" t="s">
        <v>116</v>
      </c>
      <c r="D163" s="54">
        <v>45415</v>
      </c>
      <c r="E163" s="55"/>
      <c r="F163" s="55" t="s">
        <v>293</v>
      </c>
      <c r="G163" s="125" t="s">
        <v>294</v>
      </c>
      <c r="H163" s="56">
        <v>0.01</v>
      </c>
      <c r="I163" s="56"/>
      <c r="J163" s="55" t="s">
        <v>393</v>
      </c>
      <c r="K163" s="96"/>
    </row>
    <row r="164" spans="1:11" s="42" customFormat="1" hidden="1" x14ac:dyDescent="0.25">
      <c r="A164" s="128" t="s">
        <v>85</v>
      </c>
      <c r="B164" s="128" t="s">
        <v>189</v>
      </c>
      <c r="C164" s="128" t="s">
        <v>116</v>
      </c>
      <c r="D164" s="54">
        <v>45415</v>
      </c>
      <c r="E164" s="55"/>
      <c r="F164" s="55" t="s">
        <v>295</v>
      </c>
      <c r="G164" s="55" t="s">
        <v>296</v>
      </c>
      <c r="H164" s="56">
        <v>0.01</v>
      </c>
      <c r="I164" s="56"/>
      <c r="J164" s="55" t="s">
        <v>393</v>
      </c>
      <c r="K164" s="96"/>
    </row>
    <row r="165" spans="1:11" s="42" customFormat="1" hidden="1" x14ac:dyDescent="0.25">
      <c r="A165" s="128" t="s">
        <v>85</v>
      </c>
      <c r="B165" s="128" t="s">
        <v>189</v>
      </c>
      <c r="C165" s="128" t="s">
        <v>116</v>
      </c>
      <c r="D165" s="54">
        <v>45415</v>
      </c>
      <c r="E165" s="55"/>
      <c r="F165" s="55" t="s">
        <v>297</v>
      </c>
      <c r="G165" s="55" t="s">
        <v>298</v>
      </c>
      <c r="H165" s="56">
        <v>0.01</v>
      </c>
      <c r="I165" s="56"/>
      <c r="J165" s="55" t="s">
        <v>393</v>
      </c>
      <c r="K165" s="96"/>
    </row>
    <row r="166" spans="1:11" s="42" customFormat="1" hidden="1" x14ac:dyDescent="0.25">
      <c r="A166" s="128" t="s">
        <v>85</v>
      </c>
      <c r="B166" s="128" t="s">
        <v>189</v>
      </c>
      <c r="C166" s="128" t="s">
        <v>116</v>
      </c>
      <c r="D166" s="54">
        <v>45415</v>
      </c>
      <c r="E166" s="55"/>
      <c r="F166" s="55" t="s">
        <v>299</v>
      </c>
      <c r="G166" s="55" t="s">
        <v>300</v>
      </c>
      <c r="H166" s="56">
        <v>0.01</v>
      </c>
      <c r="I166" s="56"/>
      <c r="J166" s="55" t="s">
        <v>393</v>
      </c>
      <c r="K166" s="96"/>
    </row>
    <row r="167" spans="1:11" s="42" customFormat="1" hidden="1" x14ac:dyDescent="0.25">
      <c r="A167" s="128" t="s">
        <v>85</v>
      </c>
      <c r="B167" s="128" t="s">
        <v>189</v>
      </c>
      <c r="C167" s="128" t="s">
        <v>116</v>
      </c>
      <c r="D167" s="54">
        <v>45415</v>
      </c>
      <c r="E167" s="55"/>
      <c r="F167" s="55" t="s">
        <v>299</v>
      </c>
      <c r="G167" s="55" t="s">
        <v>300</v>
      </c>
      <c r="H167" s="56">
        <v>45000</v>
      </c>
      <c r="I167" s="56"/>
      <c r="J167" s="55" t="s">
        <v>393</v>
      </c>
      <c r="K167" s="129"/>
    </row>
    <row r="168" spans="1:11" s="42" customFormat="1" hidden="1" x14ac:dyDescent="0.25">
      <c r="A168" s="128" t="s">
        <v>85</v>
      </c>
      <c r="B168" s="128" t="s">
        <v>189</v>
      </c>
      <c r="C168" s="128" t="s">
        <v>116</v>
      </c>
      <c r="D168" s="54">
        <v>45415</v>
      </c>
      <c r="E168" s="55"/>
      <c r="F168" s="55" t="s">
        <v>295</v>
      </c>
      <c r="G168" s="55" t="s">
        <v>296</v>
      </c>
      <c r="H168" s="56">
        <v>35000</v>
      </c>
      <c r="I168" s="56"/>
      <c r="J168" s="55" t="s">
        <v>393</v>
      </c>
      <c r="K168" s="129"/>
    </row>
    <row r="169" spans="1:11" s="42" customFormat="1" hidden="1" x14ac:dyDescent="0.25">
      <c r="A169" s="128" t="s">
        <v>85</v>
      </c>
      <c r="B169" s="128" t="s">
        <v>189</v>
      </c>
      <c r="C169" s="128" t="s">
        <v>116</v>
      </c>
      <c r="D169" s="54">
        <v>45415</v>
      </c>
      <c r="E169" s="55"/>
      <c r="F169" s="55" t="s">
        <v>293</v>
      </c>
      <c r="G169" s="55" t="s">
        <v>294</v>
      </c>
      <c r="H169" s="56">
        <v>10000</v>
      </c>
      <c r="I169" s="56"/>
      <c r="J169" s="55" t="s">
        <v>393</v>
      </c>
      <c r="K169" s="129"/>
    </row>
    <row r="170" spans="1:11" s="42" customFormat="1" hidden="1" x14ac:dyDescent="0.25">
      <c r="A170" s="128" t="s">
        <v>85</v>
      </c>
      <c r="B170" s="128" t="s">
        <v>189</v>
      </c>
      <c r="C170" s="128" t="s">
        <v>116</v>
      </c>
      <c r="D170" s="54">
        <v>45415</v>
      </c>
      <c r="E170" s="55"/>
      <c r="F170" s="55" t="s">
        <v>297</v>
      </c>
      <c r="G170" s="55" t="s">
        <v>298</v>
      </c>
      <c r="H170" s="56">
        <v>10000</v>
      </c>
      <c r="I170" s="56"/>
      <c r="J170" s="55" t="s">
        <v>393</v>
      </c>
      <c r="K170" s="129"/>
    </row>
    <row r="171" spans="1:11" s="42" customFormat="1" hidden="1" x14ac:dyDescent="0.25">
      <c r="A171" s="128" t="s">
        <v>85</v>
      </c>
      <c r="B171" s="128" t="s">
        <v>189</v>
      </c>
      <c r="C171" s="128" t="s">
        <v>116</v>
      </c>
      <c r="D171" s="54">
        <v>45415</v>
      </c>
      <c r="E171" s="55"/>
      <c r="F171" s="55" t="s">
        <v>301</v>
      </c>
      <c r="G171" s="55" t="s">
        <v>302</v>
      </c>
      <c r="H171" s="56">
        <v>0.01</v>
      </c>
      <c r="I171" s="56"/>
      <c r="J171" s="55" t="s">
        <v>393</v>
      </c>
      <c r="K171" s="96"/>
    </row>
    <row r="172" spans="1:11" s="42" customFormat="1" hidden="1" x14ac:dyDescent="0.25">
      <c r="A172" s="128" t="s">
        <v>85</v>
      </c>
      <c r="B172" s="128" t="s">
        <v>189</v>
      </c>
      <c r="C172" s="128" t="s">
        <v>116</v>
      </c>
      <c r="D172" s="54">
        <v>45415</v>
      </c>
      <c r="E172" s="55"/>
      <c r="F172" s="55" t="s">
        <v>301</v>
      </c>
      <c r="G172" s="55" t="s">
        <v>302</v>
      </c>
      <c r="H172" s="56">
        <v>20150</v>
      </c>
      <c r="I172" s="56"/>
      <c r="J172" s="55" t="s">
        <v>393</v>
      </c>
      <c r="K172" s="129"/>
    </row>
    <row r="173" spans="1:11" s="42" customFormat="1" hidden="1" x14ac:dyDescent="0.25">
      <c r="A173" s="128" t="s">
        <v>85</v>
      </c>
      <c r="B173" s="128" t="s">
        <v>189</v>
      </c>
      <c r="C173" s="128" t="s">
        <v>116</v>
      </c>
      <c r="D173" s="54">
        <v>45415</v>
      </c>
      <c r="E173" s="55"/>
      <c r="F173" s="55" t="s">
        <v>301</v>
      </c>
      <c r="G173" s="55" t="s">
        <v>303</v>
      </c>
      <c r="H173" s="56">
        <v>0.01</v>
      </c>
      <c r="I173" s="56"/>
      <c r="J173" s="55" t="s">
        <v>393</v>
      </c>
      <c r="K173" s="96"/>
    </row>
    <row r="174" spans="1:11" s="42" customFormat="1" hidden="1" x14ac:dyDescent="0.25">
      <c r="A174" s="128" t="s">
        <v>85</v>
      </c>
      <c r="B174" s="128" t="s">
        <v>189</v>
      </c>
      <c r="C174" s="128" t="s">
        <v>116</v>
      </c>
      <c r="D174" s="54">
        <v>45415</v>
      </c>
      <c r="E174" s="55"/>
      <c r="F174" s="55" t="s">
        <v>301</v>
      </c>
      <c r="G174" s="55" t="s">
        <v>303</v>
      </c>
      <c r="H174" s="56">
        <v>23141.03</v>
      </c>
      <c r="I174" s="56"/>
      <c r="J174" s="55" t="s">
        <v>393</v>
      </c>
      <c r="K174" s="129"/>
    </row>
    <row r="175" spans="1:11" s="42" customFormat="1" hidden="1" x14ac:dyDescent="0.25">
      <c r="A175" s="128" t="s">
        <v>85</v>
      </c>
      <c r="B175" s="128" t="s">
        <v>189</v>
      </c>
      <c r="C175" s="128" t="s">
        <v>116</v>
      </c>
      <c r="D175" s="54">
        <v>45415</v>
      </c>
      <c r="E175" s="55"/>
      <c r="F175" s="55" t="s">
        <v>304</v>
      </c>
      <c r="G175" s="55" t="s">
        <v>305</v>
      </c>
      <c r="H175" s="56">
        <v>0.01</v>
      </c>
      <c r="I175" s="56"/>
      <c r="J175" s="55" t="s">
        <v>393</v>
      </c>
      <c r="K175" s="96"/>
    </row>
    <row r="176" spans="1:11" s="42" customFormat="1" hidden="1" x14ac:dyDescent="0.25">
      <c r="A176" s="128" t="s">
        <v>85</v>
      </c>
      <c r="B176" s="128" t="s">
        <v>189</v>
      </c>
      <c r="C176" s="128" t="s">
        <v>116</v>
      </c>
      <c r="D176" s="54">
        <v>45415</v>
      </c>
      <c r="E176" s="55"/>
      <c r="F176" s="55" t="s">
        <v>304</v>
      </c>
      <c r="G176" s="55" t="s">
        <v>305</v>
      </c>
      <c r="H176" s="56">
        <v>6000</v>
      </c>
      <c r="I176" s="56"/>
      <c r="J176" s="55" t="s">
        <v>393</v>
      </c>
      <c r="K176" s="129"/>
    </row>
    <row r="177" spans="1:11" s="42" customFormat="1" hidden="1" x14ac:dyDescent="0.25">
      <c r="A177" s="128" t="s">
        <v>85</v>
      </c>
      <c r="B177" s="128" t="s">
        <v>189</v>
      </c>
      <c r="C177" s="128" t="s">
        <v>116</v>
      </c>
      <c r="D177" s="54">
        <v>45415</v>
      </c>
      <c r="E177" s="55"/>
      <c r="F177" s="55" t="s">
        <v>306</v>
      </c>
      <c r="G177" s="55" t="s">
        <v>307</v>
      </c>
      <c r="H177" s="56">
        <v>0.01</v>
      </c>
      <c r="I177" s="56"/>
      <c r="J177" s="55" t="s">
        <v>393</v>
      </c>
      <c r="K177" s="96"/>
    </row>
    <row r="178" spans="1:11" s="42" customFormat="1" hidden="1" x14ac:dyDescent="0.25">
      <c r="A178" s="128" t="s">
        <v>85</v>
      </c>
      <c r="B178" s="128" t="s">
        <v>189</v>
      </c>
      <c r="C178" s="128" t="s">
        <v>116</v>
      </c>
      <c r="D178" s="54">
        <v>45415</v>
      </c>
      <c r="E178" s="55"/>
      <c r="F178" s="55" t="s">
        <v>308</v>
      </c>
      <c r="G178" s="55" t="s">
        <v>309</v>
      </c>
      <c r="H178" s="56">
        <v>0.01</v>
      </c>
      <c r="I178" s="56"/>
      <c r="J178" s="55" t="s">
        <v>393</v>
      </c>
      <c r="K178" s="96"/>
    </row>
    <row r="179" spans="1:11" s="42" customFormat="1" hidden="1" x14ac:dyDescent="0.25">
      <c r="A179" s="128" t="s">
        <v>85</v>
      </c>
      <c r="B179" s="128" t="s">
        <v>189</v>
      </c>
      <c r="C179" s="128" t="s">
        <v>116</v>
      </c>
      <c r="D179" s="54">
        <v>45415</v>
      </c>
      <c r="E179" s="55"/>
      <c r="F179" s="55" t="s">
        <v>308</v>
      </c>
      <c r="G179" s="55" t="s">
        <v>309</v>
      </c>
      <c r="H179" s="56">
        <v>15000</v>
      </c>
      <c r="I179" s="56"/>
      <c r="J179" s="55" t="s">
        <v>393</v>
      </c>
      <c r="K179" s="129"/>
    </row>
    <row r="180" spans="1:11" s="42" customFormat="1" hidden="1" x14ac:dyDescent="0.25">
      <c r="A180" s="128" t="s">
        <v>85</v>
      </c>
      <c r="B180" s="128" t="s">
        <v>189</v>
      </c>
      <c r="C180" s="128" t="s">
        <v>116</v>
      </c>
      <c r="D180" s="54">
        <v>45415</v>
      </c>
      <c r="E180" s="55"/>
      <c r="F180" s="55" t="s">
        <v>310</v>
      </c>
      <c r="G180" s="55" t="s">
        <v>311</v>
      </c>
      <c r="H180" s="56">
        <v>0.01</v>
      </c>
      <c r="I180" s="56"/>
      <c r="J180" s="55" t="s">
        <v>393</v>
      </c>
      <c r="K180" s="96"/>
    </row>
    <row r="181" spans="1:11" s="42" customFormat="1" hidden="1" x14ac:dyDescent="0.25">
      <c r="A181" s="128" t="s">
        <v>85</v>
      </c>
      <c r="B181" s="128" t="s">
        <v>189</v>
      </c>
      <c r="C181" s="128" t="s">
        <v>116</v>
      </c>
      <c r="D181" s="54">
        <v>45415</v>
      </c>
      <c r="E181" s="55"/>
      <c r="F181" s="55" t="s">
        <v>172</v>
      </c>
      <c r="G181" s="55" t="s">
        <v>312</v>
      </c>
      <c r="H181" s="56">
        <v>0.01</v>
      </c>
      <c r="I181" s="56"/>
      <c r="J181" s="55" t="s">
        <v>393</v>
      </c>
      <c r="K181" s="96"/>
    </row>
    <row r="182" spans="1:11" s="42" customFormat="1" hidden="1" x14ac:dyDescent="0.25">
      <c r="A182" s="128" t="s">
        <v>85</v>
      </c>
      <c r="B182" s="128" t="s">
        <v>189</v>
      </c>
      <c r="C182" s="128" t="s">
        <v>116</v>
      </c>
      <c r="D182" s="54">
        <v>45415</v>
      </c>
      <c r="E182" s="55"/>
      <c r="F182" s="55" t="s">
        <v>306</v>
      </c>
      <c r="G182" s="55" t="s">
        <v>307</v>
      </c>
      <c r="H182" s="56">
        <v>9000</v>
      </c>
      <c r="I182" s="56"/>
      <c r="J182" s="55" t="s">
        <v>393</v>
      </c>
      <c r="K182" s="129"/>
    </row>
    <row r="183" spans="1:11" s="42" customFormat="1" hidden="1" x14ac:dyDescent="0.25">
      <c r="A183" s="128" t="s">
        <v>85</v>
      </c>
      <c r="B183" s="128" t="s">
        <v>189</v>
      </c>
      <c r="C183" s="128" t="s">
        <v>116</v>
      </c>
      <c r="D183" s="54">
        <v>45415</v>
      </c>
      <c r="E183" s="55"/>
      <c r="F183" s="55" t="s">
        <v>172</v>
      </c>
      <c r="G183" s="55" t="s">
        <v>312</v>
      </c>
      <c r="H183" s="56">
        <v>6000</v>
      </c>
      <c r="I183" s="56"/>
      <c r="J183" s="55" t="s">
        <v>393</v>
      </c>
      <c r="K183" s="129"/>
    </row>
    <row r="184" spans="1:11" s="42" customFormat="1" hidden="1" x14ac:dyDescent="0.25">
      <c r="A184" s="128" t="s">
        <v>85</v>
      </c>
      <c r="B184" s="128" t="s">
        <v>189</v>
      </c>
      <c r="C184" s="128" t="s">
        <v>116</v>
      </c>
      <c r="D184" s="54">
        <v>45415</v>
      </c>
      <c r="E184" s="55"/>
      <c r="F184" s="55" t="s">
        <v>313</v>
      </c>
      <c r="G184" s="55" t="s">
        <v>314</v>
      </c>
      <c r="H184" s="56">
        <v>0.01</v>
      </c>
      <c r="I184" s="56"/>
      <c r="J184" s="55" t="s">
        <v>393</v>
      </c>
      <c r="K184" s="96"/>
    </row>
    <row r="185" spans="1:11" s="42" customFormat="1" hidden="1" x14ac:dyDescent="0.25">
      <c r="A185" s="128" t="s">
        <v>85</v>
      </c>
      <c r="B185" s="128" t="s">
        <v>189</v>
      </c>
      <c r="C185" s="128" t="s">
        <v>116</v>
      </c>
      <c r="D185" s="54">
        <v>45415</v>
      </c>
      <c r="E185" s="55"/>
      <c r="F185" s="55" t="s">
        <v>313</v>
      </c>
      <c r="G185" s="55" t="s">
        <v>315</v>
      </c>
      <c r="H185" s="56">
        <v>0.01</v>
      </c>
      <c r="I185" s="56"/>
      <c r="J185" s="55" t="s">
        <v>393</v>
      </c>
      <c r="K185" s="96"/>
    </row>
    <row r="186" spans="1:11" s="42" customFormat="1" hidden="1" x14ac:dyDescent="0.25">
      <c r="A186" s="128" t="s">
        <v>85</v>
      </c>
      <c r="B186" s="128" t="s">
        <v>189</v>
      </c>
      <c r="C186" s="128" t="s">
        <v>116</v>
      </c>
      <c r="D186" s="54">
        <v>45415</v>
      </c>
      <c r="E186" s="55"/>
      <c r="F186" s="55" t="s">
        <v>310</v>
      </c>
      <c r="G186" s="55" t="s">
        <v>311</v>
      </c>
      <c r="H186" s="56">
        <v>34800</v>
      </c>
      <c r="I186" s="56"/>
      <c r="J186" s="55" t="s">
        <v>393</v>
      </c>
      <c r="K186" s="129"/>
    </row>
    <row r="187" spans="1:11" s="42" customFormat="1" hidden="1" x14ac:dyDescent="0.25">
      <c r="A187" s="128" t="s">
        <v>85</v>
      </c>
      <c r="B187" s="128" t="s">
        <v>189</v>
      </c>
      <c r="C187" s="128" t="s">
        <v>116</v>
      </c>
      <c r="D187" s="54">
        <v>45415</v>
      </c>
      <c r="E187" s="55"/>
      <c r="F187" s="55" t="s">
        <v>313</v>
      </c>
      <c r="G187" s="55" t="s">
        <v>314</v>
      </c>
      <c r="H187" s="56">
        <v>29037.919999999998</v>
      </c>
      <c r="I187" s="56"/>
      <c r="J187" s="55" t="s">
        <v>393</v>
      </c>
      <c r="K187" s="129"/>
    </row>
    <row r="188" spans="1:11" s="42" customFormat="1" hidden="1" x14ac:dyDescent="0.25">
      <c r="A188" s="128" t="s">
        <v>85</v>
      </c>
      <c r="B188" s="128" t="s">
        <v>189</v>
      </c>
      <c r="C188" s="128" t="s">
        <v>116</v>
      </c>
      <c r="D188" s="54">
        <v>45415</v>
      </c>
      <c r="E188" s="55"/>
      <c r="F188" s="55" t="s">
        <v>313</v>
      </c>
      <c r="G188" s="55" t="s">
        <v>315</v>
      </c>
      <c r="H188" s="56">
        <v>25552.18</v>
      </c>
      <c r="I188" s="56"/>
      <c r="J188" s="55" t="s">
        <v>393</v>
      </c>
      <c r="K188" s="129"/>
    </row>
    <row r="189" spans="1:11" s="42" customFormat="1" hidden="1" x14ac:dyDescent="0.25">
      <c r="A189" s="128" t="s">
        <v>85</v>
      </c>
      <c r="B189" s="128" t="s">
        <v>189</v>
      </c>
      <c r="C189" s="128" t="s">
        <v>116</v>
      </c>
      <c r="D189" s="54">
        <v>45415</v>
      </c>
      <c r="E189" s="55"/>
      <c r="F189" s="55" t="s">
        <v>316</v>
      </c>
      <c r="G189" s="55" t="s">
        <v>317</v>
      </c>
      <c r="H189" s="56">
        <v>0.01</v>
      </c>
      <c r="I189" s="56"/>
      <c r="J189" s="55" t="s">
        <v>393</v>
      </c>
      <c r="K189" s="96"/>
    </row>
    <row r="190" spans="1:11" s="42" customFormat="1" hidden="1" x14ac:dyDescent="0.25">
      <c r="A190" s="128" t="s">
        <v>85</v>
      </c>
      <c r="B190" s="128" t="s">
        <v>189</v>
      </c>
      <c r="C190" s="128" t="s">
        <v>116</v>
      </c>
      <c r="D190" s="54">
        <v>45415</v>
      </c>
      <c r="E190" s="55"/>
      <c r="F190" s="55" t="s">
        <v>316</v>
      </c>
      <c r="G190" s="55" t="s">
        <v>317</v>
      </c>
      <c r="H190" s="56">
        <v>6000</v>
      </c>
      <c r="I190" s="56"/>
      <c r="J190" s="55" t="s">
        <v>393</v>
      </c>
      <c r="K190" s="129"/>
    </row>
    <row r="191" spans="1:11" s="42" customFormat="1" hidden="1" x14ac:dyDescent="0.25">
      <c r="A191" s="128" t="s">
        <v>85</v>
      </c>
      <c r="B191" s="128" t="s">
        <v>189</v>
      </c>
      <c r="C191" s="128" t="s">
        <v>116</v>
      </c>
      <c r="D191" s="54">
        <v>45415</v>
      </c>
      <c r="E191" s="55"/>
      <c r="F191" s="55" t="s">
        <v>318</v>
      </c>
      <c r="G191" s="55" t="s">
        <v>319</v>
      </c>
      <c r="H191" s="56">
        <v>0.01</v>
      </c>
      <c r="I191" s="56"/>
      <c r="J191" s="55" t="s">
        <v>393</v>
      </c>
      <c r="K191" s="96"/>
    </row>
    <row r="192" spans="1:11" s="42" customFormat="1" hidden="1" x14ac:dyDescent="0.25">
      <c r="B192" s="128" t="s">
        <v>189</v>
      </c>
      <c r="C192" s="128" t="s">
        <v>116</v>
      </c>
      <c r="D192" s="54">
        <v>45415</v>
      </c>
      <c r="E192" s="55"/>
      <c r="F192" s="55" t="s">
        <v>318</v>
      </c>
      <c r="G192" s="55" t="s">
        <v>319</v>
      </c>
      <c r="H192" s="56">
        <v>25000</v>
      </c>
      <c r="I192" s="56"/>
      <c r="J192" s="55" t="s">
        <v>393</v>
      </c>
      <c r="K192" s="129"/>
    </row>
    <row r="193" spans="2:11" s="42" customFormat="1" hidden="1" x14ac:dyDescent="0.25">
      <c r="B193" s="128" t="s">
        <v>189</v>
      </c>
      <c r="C193" s="128" t="s">
        <v>116</v>
      </c>
      <c r="D193" s="54">
        <v>45418</v>
      </c>
      <c r="E193" s="55"/>
      <c r="F193" s="55" t="s">
        <v>320</v>
      </c>
      <c r="G193" s="55" t="s">
        <v>321</v>
      </c>
      <c r="H193" s="56">
        <v>0.01</v>
      </c>
      <c r="I193" s="56"/>
      <c r="J193" s="55" t="s">
        <v>393</v>
      </c>
      <c r="K193" s="96"/>
    </row>
    <row r="194" spans="2:11" s="42" customFormat="1" hidden="1" x14ac:dyDescent="0.25">
      <c r="B194" s="128" t="s">
        <v>189</v>
      </c>
      <c r="C194" s="128" t="s">
        <v>116</v>
      </c>
      <c r="D194" s="54">
        <v>45415</v>
      </c>
      <c r="E194" s="55"/>
      <c r="F194" s="55" t="s">
        <v>320</v>
      </c>
      <c r="G194" s="55" t="s">
        <v>321</v>
      </c>
      <c r="H194" s="56">
        <v>26000</v>
      </c>
      <c r="I194" s="56"/>
      <c r="J194" s="55" t="s">
        <v>393</v>
      </c>
      <c r="K194" s="129"/>
    </row>
    <row r="195" spans="2:11" s="42" customFormat="1" hidden="1" x14ac:dyDescent="0.25">
      <c r="B195" s="128" t="s">
        <v>189</v>
      </c>
      <c r="C195" s="128" t="s">
        <v>116</v>
      </c>
      <c r="D195" s="54">
        <v>45418</v>
      </c>
      <c r="E195" s="55"/>
      <c r="F195" s="55" t="s">
        <v>322</v>
      </c>
      <c r="G195" s="55" t="s">
        <v>323</v>
      </c>
      <c r="H195" s="56">
        <v>0.01</v>
      </c>
      <c r="I195" s="56"/>
      <c r="J195" s="55" t="s">
        <v>393</v>
      </c>
      <c r="K195" s="96"/>
    </row>
    <row r="196" spans="2:11" s="42" customFormat="1" hidden="1" x14ac:dyDescent="0.25">
      <c r="B196" s="128" t="s">
        <v>189</v>
      </c>
      <c r="C196" s="128" t="s">
        <v>116</v>
      </c>
      <c r="D196" s="54">
        <v>45418</v>
      </c>
      <c r="E196" s="55"/>
      <c r="F196" s="55" t="s">
        <v>322</v>
      </c>
      <c r="G196" s="55" t="s">
        <v>323</v>
      </c>
      <c r="H196" s="56">
        <v>10000</v>
      </c>
      <c r="I196" s="56"/>
      <c r="J196" s="55" t="s">
        <v>393</v>
      </c>
      <c r="K196" s="129"/>
    </row>
    <row r="197" spans="2:11" s="42" customFormat="1" hidden="1" x14ac:dyDescent="0.25">
      <c r="B197" s="128" t="s">
        <v>189</v>
      </c>
      <c r="C197" s="128" t="s">
        <v>116</v>
      </c>
      <c r="D197" s="54">
        <v>45418</v>
      </c>
      <c r="E197" s="55"/>
      <c r="F197" s="55" t="s">
        <v>324</v>
      </c>
      <c r="G197" s="55" t="s">
        <v>325</v>
      </c>
      <c r="H197" s="56">
        <v>0.01</v>
      </c>
      <c r="I197" s="56"/>
      <c r="J197" s="55" t="s">
        <v>393</v>
      </c>
      <c r="K197" s="96"/>
    </row>
    <row r="198" spans="2:11" s="42" customFormat="1" hidden="1" x14ac:dyDescent="0.25">
      <c r="B198" s="128" t="s">
        <v>189</v>
      </c>
      <c r="C198" s="128" t="s">
        <v>116</v>
      </c>
      <c r="D198" s="54">
        <v>45418</v>
      </c>
      <c r="E198" s="55"/>
      <c r="F198" s="55" t="s">
        <v>326</v>
      </c>
      <c r="G198" s="55" t="s">
        <v>327</v>
      </c>
      <c r="H198" s="56">
        <v>0.01</v>
      </c>
      <c r="I198" s="56"/>
      <c r="J198" s="55" t="s">
        <v>393</v>
      </c>
      <c r="K198" s="96"/>
    </row>
    <row r="199" spans="2:11" s="42" customFormat="1" hidden="1" x14ac:dyDescent="0.25">
      <c r="B199" s="128" t="s">
        <v>189</v>
      </c>
      <c r="C199" s="128" t="s">
        <v>116</v>
      </c>
      <c r="D199" s="54">
        <v>45418</v>
      </c>
      <c r="E199" s="55"/>
      <c r="F199" s="55" t="s">
        <v>324</v>
      </c>
      <c r="G199" s="55" t="s">
        <v>325</v>
      </c>
      <c r="H199" s="56">
        <v>22000</v>
      </c>
      <c r="I199" s="56"/>
      <c r="J199" s="55" t="s">
        <v>393</v>
      </c>
      <c r="K199" s="129"/>
    </row>
    <row r="200" spans="2:11" s="42" customFormat="1" hidden="1" x14ac:dyDescent="0.25">
      <c r="B200" s="128" t="s">
        <v>189</v>
      </c>
      <c r="C200" s="128" t="s">
        <v>116</v>
      </c>
      <c r="D200" s="54">
        <v>45418</v>
      </c>
      <c r="E200" s="55"/>
      <c r="F200" s="55" t="s">
        <v>326</v>
      </c>
      <c r="G200" s="55" t="s">
        <v>327</v>
      </c>
      <c r="H200" s="56">
        <v>14000</v>
      </c>
      <c r="I200" s="56"/>
      <c r="J200" s="55" t="s">
        <v>393</v>
      </c>
      <c r="K200" s="129"/>
    </row>
    <row r="201" spans="2:11" s="42" customFormat="1" hidden="1" x14ac:dyDescent="0.25">
      <c r="B201" s="128" t="s">
        <v>189</v>
      </c>
      <c r="C201" s="128" t="s">
        <v>116</v>
      </c>
      <c r="D201" s="54">
        <v>45418</v>
      </c>
      <c r="E201" s="55"/>
      <c r="F201" s="55" t="s">
        <v>328</v>
      </c>
      <c r="G201" s="55" t="s">
        <v>329</v>
      </c>
      <c r="H201" s="56">
        <v>0.01</v>
      </c>
      <c r="I201" s="56"/>
      <c r="J201" s="55" t="s">
        <v>393</v>
      </c>
      <c r="K201" s="96"/>
    </row>
    <row r="202" spans="2:11" s="42" customFormat="1" hidden="1" x14ac:dyDescent="0.25">
      <c r="B202" s="128" t="s">
        <v>189</v>
      </c>
      <c r="C202" s="128" t="s">
        <v>116</v>
      </c>
      <c r="D202" s="54">
        <v>45418</v>
      </c>
      <c r="E202" s="55"/>
      <c r="F202" s="55" t="s">
        <v>328</v>
      </c>
      <c r="G202" s="55" t="s">
        <v>329</v>
      </c>
      <c r="H202" s="56">
        <v>25000</v>
      </c>
      <c r="I202" s="56"/>
      <c r="J202" s="55" t="s">
        <v>393</v>
      </c>
      <c r="K202" s="129"/>
    </row>
    <row r="203" spans="2:11" s="42" customFormat="1" hidden="1" x14ac:dyDescent="0.25">
      <c r="B203" s="128" t="s">
        <v>189</v>
      </c>
      <c r="C203" s="128" t="s">
        <v>116</v>
      </c>
      <c r="D203" s="54">
        <v>45418</v>
      </c>
      <c r="E203" s="55"/>
      <c r="F203" s="55" t="s">
        <v>330</v>
      </c>
      <c r="G203" s="55" t="s">
        <v>331</v>
      </c>
      <c r="H203" s="56">
        <v>0.01</v>
      </c>
      <c r="I203" s="56"/>
      <c r="J203" s="55" t="s">
        <v>393</v>
      </c>
      <c r="K203" s="96"/>
    </row>
    <row r="204" spans="2:11" s="42" customFormat="1" hidden="1" x14ac:dyDescent="0.25">
      <c r="B204" s="128" t="s">
        <v>189</v>
      </c>
      <c r="C204" s="128" t="s">
        <v>116</v>
      </c>
      <c r="D204" s="54">
        <v>45418</v>
      </c>
      <c r="E204" s="55"/>
      <c r="F204" s="55" t="s">
        <v>330</v>
      </c>
      <c r="G204" s="55" t="s">
        <v>331</v>
      </c>
      <c r="H204" s="56">
        <v>23000</v>
      </c>
      <c r="I204" s="56"/>
      <c r="J204" s="55" t="s">
        <v>393</v>
      </c>
      <c r="K204" s="129"/>
    </row>
    <row r="205" spans="2:11" s="42" customFormat="1" hidden="1" x14ac:dyDescent="0.25">
      <c r="B205" s="128" t="s">
        <v>189</v>
      </c>
      <c r="C205" s="128" t="s">
        <v>116</v>
      </c>
      <c r="D205" s="54">
        <v>45418</v>
      </c>
      <c r="E205" s="55"/>
      <c r="F205" s="55" t="s">
        <v>332</v>
      </c>
      <c r="G205" s="55" t="s">
        <v>333</v>
      </c>
      <c r="H205" s="56">
        <v>0.01</v>
      </c>
      <c r="I205" s="56"/>
      <c r="J205" s="55" t="s">
        <v>393</v>
      </c>
      <c r="K205" s="96"/>
    </row>
    <row r="206" spans="2:11" s="42" customFormat="1" hidden="1" x14ac:dyDescent="0.25">
      <c r="B206" s="128" t="s">
        <v>189</v>
      </c>
      <c r="C206" s="128" t="s">
        <v>116</v>
      </c>
      <c r="D206" s="54">
        <v>45418</v>
      </c>
      <c r="E206" s="55"/>
      <c r="F206" s="55" t="s">
        <v>334</v>
      </c>
      <c r="G206" s="55" t="s">
        <v>335</v>
      </c>
      <c r="H206" s="56">
        <v>0.01</v>
      </c>
      <c r="I206" s="56"/>
      <c r="J206" s="55" t="s">
        <v>393</v>
      </c>
      <c r="K206" s="96"/>
    </row>
    <row r="207" spans="2:11" s="42" customFormat="1" hidden="1" x14ac:dyDescent="0.25">
      <c r="B207" s="128" t="s">
        <v>189</v>
      </c>
      <c r="C207" s="128" t="s">
        <v>116</v>
      </c>
      <c r="D207" s="54">
        <v>45418</v>
      </c>
      <c r="E207" s="55"/>
      <c r="F207" s="55" t="s">
        <v>334</v>
      </c>
      <c r="G207" s="55" t="s">
        <v>335</v>
      </c>
      <c r="H207" s="56">
        <v>15542.69</v>
      </c>
      <c r="I207" s="56"/>
      <c r="J207" s="55" t="s">
        <v>393</v>
      </c>
      <c r="K207" s="129"/>
    </row>
    <row r="208" spans="2:11" s="42" customFormat="1" hidden="1" x14ac:dyDescent="0.25">
      <c r="B208" s="128" t="s">
        <v>189</v>
      </c>
      <c r="C208" s="128" t="s">
        <v>116</v>
      </c>
      <c r="D208" s="54">
        <v>45418</v>
      </c>
      <c r="E208" s="55"/>
      <c r="F208" s="55" t="s">
        <v>332</v>
      </c>
      <c r="G208" s="55" t="s">
        <v>333</v>
      </c>
      <c r="H208" s="56">
        <v>25000</v>
      </c>
      <c r="I208" s="56"/>
      <c r="J208" s="55" t="s">
        <v>393</v>
      </c>
      <c r="K208" s="129"/>
    </row>
    <row r="209" spans="2:11" s="42" customFormat="1" hidden="1" x14ac:dyDescent="0.25">
      <c r="B209" s="128" t="s">
        <v>189</v>
      </c>
      <c r="C209" s="128" t="s">
        <v>116</v>
      </c>
      <c r="D209" s="54">
        <v>45419</v>
      </c>
      <c r="E209" s="55"/>
      <c r="F209" s="55" t="s">
        <v>336</v>
      </c>
      <c r="G209" s="55" t="s">
        <v>337</v>
      </c>
      <c r="H209" s="56">
        <v>0.01</v>
      </c>
      <c r="I209" s="56"/>
      <c r="J209" s="55" t="s">
        <v>393</v>
      </c>
      <c r="K209" s="96"/>
    </row>
    <row r="210" spans="2:11" s="42" customFormat="1" hidden="1" x14ac:dyDescent="0.25">
      <c r="B210" s="128" t="s">
        <v>189</v>
      </c>
      <c r="C210" s="128" t="s">
        <v>116</v>
      </c>
      <c r="D210" s="54">
        <v>45419</v>
      </c>
      <c r="E210" s="55"/>
      <c r="F210" s="55" t="s">
        <v>338</v>
      </c>
      <c r="G210" s="55" t="s">
        <v>339</v>
      </c>
      <c r="H210" s="56">
        <v>0.01</v>
      </c>
      <c r="I210" s="56"/>
      <c r="J210" s="55" t="s">
        <v>393</v>
      </c>
      <c r="K210" s="96"/>
    </row>
    <row r="211" spans="2:11" s="42" customFormat="1" hidden="1" x14ac:dyDescent="0.25">
      <c r="B211" s="128" t="s">
        <v>189</v>
      </c>
      <c r="C211" s="128" t="s">
        <v>116</v>
      </c>
      <c r="D211" s="54">
        <v>45419</v>
      </c>
      <c r="E211" s="55"/>
      <c r="F211" s="55" t="s">
        <v>336</v>
      </c>
      <c r="G211" s="55" t="s">
        <v>337</v>
      </c>
      <c r="H211" s="56">
        <v>5598.98</v>
      </c>
      <c r="I211" s="56"/>
      <c r="J211" s="55" t="s">
        <v>393</v>
      </c>
      <c r="K211" s="129"/>
    </row>
    <row r="212" spans="2:11" s="42" customFormat="1" hidden="1" x14ac:dyDescent="0.25">
      <c r="B212" s="128" t="s">
        <v>189</v>
      </c>
      <c r="C212" s="128" t="s">
        <v>116</v>
      </c>
      <c r="D212" s="54">
        <v>45419</v>
      </c>
      <c r="E212" s="55"/>
      <c r="F212" s="55" t="s">
        <v>338</v>
      </c>
      <c r="G212" s="55" t="s">
        <v>339</v>
      </c>
      <c r="H212" s="56">
        <v>18725.22</v>
      </c>
      <c r="I212" s="56"/>
      <c r="J212" s="55" t="s">
        <v>393</v>
      </c>
      <c r="K212" s="129"/>
    </row>
    <row r="213" spans="2:11" s="42" customFormat="1" hidden="1" x14ac:dyDescent="0.25">
      <c r="B213" s="128" t="s">
        <v>189</v>
      </c>
      <c r="C213" s="128" t="s">
        <v>116</v>
      </c>
      <c r="D213" s="54">
        <v>45419</v>
      </c>
      <c r="E213" s="55"/>
      <c r="F213" s="55" t="s">
        <v>340</v>
      </c>
      <c r="G213" s="55" t="s">
        <v>341</v>
      </c>
      <c r="H213" s="56">
        <v>0.01</v>
      </c>
      <c r="I213" s="56"/>
      <c r="J213" s="55" t="s">
        <v>393</v>
      </c>
      <c r="K213" s="96"/>
    </row>
    <row r="214" spans="2:11" s="42" customFormat="1" hidden="1" x14ac:dyDescent="0.25">
      <c r="B214" s="128" t="s">
        <v>189</v>
      </c>
      <c r="C214" s="128" t="s">
        <v>116</v>
      </c>
      <c r="D214" s="54">
        <v>45419</v>
      </c>
      <c r="E214" s="55"/>
      <c r="F214" s="55" t="s">
        <v>340</v>
      </c>
      <c r="G214" s="55" t="s">
        <v>341</v>
      </c>
      <c r="H214" s="56">
        <v>5361.04</v>
      </c>
      <c r="I214" s="56"/>
      <c r="J214" s="55" t="s">
        <v>393</v>
      </c>
      <c r="K214" s="129"/>
    </row>
    <row r="215" spans="2:11" s="42" customFormat="1" hidden="1" x14ac:dyDescent="0.25">
      <c r="B215" s="128" t="s">
        <v>189</v>
      </c>
      <c r="C215" s="128" t="s">
        <v>116</v>
      </c>
      <c r="D215" s="54">
        <v>45419</v>
      </c>
      <c r="E215" s="55"/>
      <c r="F215" s="55" t="s">
        <v>342</v>
      </c>
      <c r="G215" s="55" t="s">
        <v>343</v>
      </c>
      <c r="H215" s="56">
        <v>0.01</v>
      </c>
      <c r="I215" s="56"/>
      <c r="J215" s="55" t="s">
        <v>393</v>
      </c>
      <c r="K215" s="96"/>
    </row>
    <row r="216" spans="2:11" s="42" customFormat="1" hidden="1" x14ac:dyDescent="0.25">
      <c r="B216" s="128" t="s">
        <v>189</v>
      </c>
      <c r="C216" s="128" t="s">
        <v>116</v>
      </c>
      <c r="D216" s="54">
        <v>45419</v>
      </c>
      <c r="E216" s="55"/>
      <c r="F216" s="55" t="s">
        <v>342</v>
      </c>
      <c r="G216" s="55" t="s">
        <v>344</v>
      </c>
      <c r="H216" s="56">
        <v>0.01</v>
      </c>
      <c r="I216" s="56"/>
      <c r="J216" s="55" t="s">
        <v>393</v>
      </c>
      <c r="K216" s="96"/>
    </row>
    <row r="217" spans="2:11" s="42" customFormat="1" hidden="1" x14ac:dyDescent="0.25">
      <c r="B217" s="128" t="s">
        <v>189</v>
      </c>
      <c r="C217" s="128" t="s">
        <v>116</v>
      </c>
      <c r="D217" s="54">
        <v>45419</v>
      </c>
      <c r="E217" s="55"/>
      <c r="F217" s="55" t="s">
        <v>342</v>
      </c>
      <c r="G217" s="55" t="s">
        <v>344</v>
      </c>
      <c r="H217" s="56">
        <v>68605.81</v>
      </c>
      <c r="I217" s="56"/>
      <c r="J217" s="55" t="s">
        <v>393</v>
      </c>
      <c r="K217" s="129"/>
    </row>
    <row r="218" spans="2:11" s="42" customFormat="1" hidden="1" x14ac:dyDescent="0.25">
      <c r="B218" s="128" t="s">
        <v>189</v>
      </c>
      <c r="C218" s="128" t="s">
        <v>116</v>
      </c>
      <c r="D218" s="54">
        <v>45419</v>
      </c>
      <c r="E218" s="55"/>
      <c r="F218" s="55" t="s">
        <v>342</v>
      </c>
      <c r="G218" s="55" t="s">
        <v>343</v>
      </c>
      <c r="H218" s="56">
        <v>30000</v>
      </c>
      <c r="I218" s="56"/>
      <c r="J218" s="55" t="s">
        <v>393</v>
      </c>
      <c r="K218" s="129"/>
    </row>
    <row r="219" spans="2:11" s="42" customFormat="1" hidden="1" x14ac:dyDescent="0.25">
      <c r="B219" s="128" t="s">
        <v>189</v>
      </c>
      <c r="C219" s="128" t="s">
        <v>116</v>
      </c>
      <c r="D219" s="54">
        <v>45419</v>
      </c>
      <c r="E219" s="55"/>
      <c r="F219" s="55" t="s">
        <v>345</v>
      </c>
      <c r="G219" s="55" t="s">
        <v>346</v>
      </c>
      <c r="H219" s="56">
        <v>0.01</v>
      </c>
      <c r="I219" s="56"/>
      <c r="J219" s="55" t="s">
        <v>393</v>
      </c>
      <c r="K219" s="96"/>
    </row>
    <row r="220" spans="2:11" s="42" customFormat="1" hidden="1" x14ac:dyDescent="0.25">
      <c r="B220" s="128" t="s">
        <v>189</v>
      </c>
      <c r="C220" s="128" t="s">
        <v>116</v>
      </c>
      <c r="D220" s="54">
        <v>45419</v>
      </c>
      <c r="E220" s="55"/>
      <c r="F220" s="55" t="s">
        <v>345</v>
      </c>
      <c r="G220" s="55" t="s">
        <v>346</v>
      </c>
      <c r="H220" s="56">
        <v>46000</v>
      </c>
      <c r="I220" s="56"/>
      <c r="J220" s="55" t="s">
        <v>393</v>
      </c>
      <c r="K220" s="129"/>
    </row>
    <row r="221" spans="2:11" s="42" customFormat="1" hidden="1" x14ac:dyDescent="0.25">
      <c r="B221" s="128" t="s">
        <v>189</v>
      </c>
      <c r="C221" s="128" t="s">
        <v>116</v>
      </c>
      <c r="D221" s="54">
        <v>45419</v>
      </c>
      <c r="E221" s="55"/>
      <c r="F221" s="55" t="s">
        <v>347</v>
      </c>
      <c r="G221" s="55" t="s">
        <v>348</v>
      </c>
      <c r="H221" s="56">
        <v>0.01</v>
      </c>
      <c r="I221" s="56"/>
      <c r="J221" s="55" t="s">
        <v>393</v>
      </c>
      <c r="K221" s="96"/>
    </row>
    <row r="222" spans="2:11" s="42" customFormat="1" hidden="1" x14ac:dyDescent="0.25">
      <c r="B222" s="128" t="s">
        <v>189</v>
      </c>
      <c r="C222" s="128" t="s">
        <v>116</v>
      </c>
      <c r="D222" s="54">
        <v>45419</v>
      </c>
      <c r="E222" s="55"/>
      <c r="F222" s="55" t="s">
        <v>347</v>
      </c>
      <c r="G222" s="55" t="s">
        <v>348</v>
      </c>
      <c r="H222" s="56">
        <v>5000</v>
      </c>
      <c r="I222" s="56"/>
      <c r="J222" s="55" t="s">
        <v>393</v>
      </c>
      <c r="K222" s="129"/>
    </row>
    <row r="223" spans="2:11" s="42" customFormat="1" hidden="1" x14ac:dyDescent="0.25">
      <c r="B223" s="128" t="s">
        <v>189</v>
      </c>
      <c r="C223" s="128" t="s">
        <v>116</v>
      </c>
      <c r="D223" s="54">
        <v>45419</v>
      </c>
      <c r="E223" s="55"/>
      <c r="F223" s="55" t="s">
        <v>349</v>
      </c>
      <c r="G223" s="55" t="s">
        <v>350</v>
      </c>
      <c r="H223" s="56">
        <v>0.01</v>
      </c>
      <c r="I223" s="56"/>
      <c r="J223" s="55" t="s">
        <v>393</v>
      </c>
      <c r="K223" s="96"/>
    </row>
    <row r="224" spans="2:11" s="42" customFormat="1" hidden="1" x14ac:dyDescent="0.25">
      <c r="B224" s="128" t="s">
        <v>189</v>
      </c>
      <c r="C224" s="128" t="s">
        <v>116</v>
      </c>
      <c r="D224" s="54">
        <v>45419</v>
      </c>
      <c r="E224" s="55"/>
      <c r="F224" s="55" t="s">
        <v>351</v>
      </c>
      <c r="G224" s="55" t="s">
        <v>352</v>
      </c>
      <c r="H224" s="56">
        <v>0.01</v>
      </c>
      <c r="I224" s="56"/>
      <c r="J224" s="55" t="s">
        <v>393</v>
      </c>
      <c r="K224" s="96"/>
    </row>
    <row r="225" spans="2:11" s="42" customFormat="1" hidden="1" x14ac:dyDescent="0.25">
      <c r="B225" s="128" t="s">
        <v>189</v>
      </c>
      <c r="C225" s="128" t="s">
        <v>116</v>
      </c>
      <c r="D225" s="54">
        <v>45419</v>
      </c>
      <c r="E225" s="55"/>
      <c r="F225" s="55" t="s">
        <v>349</v>
      </c>
      <c r="G225" s="55" t="s">
        <v>350</v>
      </c>
      <c r="H225" s="56">
        <v>21000</v>
      </c>
      <c r="I225" s="56"/>
      <c r="J225" s="55" t="s">
        <v>393</v>
      </c>
      <c r="K225" s="129"/>
    </row>
    <row r="226" spans="2:11" s="42" customFormat="1" hidden="1" x14ac:dyDescent="0.25">
      <c r="B226" s="128" t="s">
        <v>189</v>
      </c>
      <c r="C226" s="128" t="s">
        <v>116</v>
      </c>
      <c r="D226" s="54">
        <v>45419</v>
      </c>
      <c r="E226" s="55"/>
      <c r="F226" s="55" t="s">
        <v>351</v>
      </c>
      <c r="G226" s="55" t="s">
        <v>352</v>
      </c>
      <c r="H226" s="56">
        <v>15000</v>
      </c>
      <c r="I226" s="56"/>
      <c r="J226" s="55" t="s">
        <v>393</v>
      </c>
      <c r="K226" s="129"/>
    </row>
    <row r="227" spans="2:11" s="42" customFormat="1" hidden="1" x14ac:dyDescent="0.25">
      <c r="B227" s="128" t="s">
        <v>189</v>
      </c>
      <c r="C227" s="128" t="s">
        <v>116</v>
      </c>
      <c r="D227" s="54">
        <v>45420</v>
      </c>
      <c r="E227" s="55"/>
      <c r="F227" s="55" t="s">
        <v>353</v>
      </c>
      <c r="G227" s="55" t="s">
        <v>354</v>
      </c>
      <c r="H227" s="56">
        <v>0.01</v>
      </c>
      <c r="I227" s="56"/>
      <c r="J227" s="55" t="s">
        <v>393</v>
      </c>
      <c r="K227" s="96"/>
    </row>
    <row r="228" spans="2:11" s="42" customFormat="1" hidden="1" x14ac:dyDescent="0.25">
      <c r="B228" s="128" t="s">
        <v>189</v>
      </c>
      <c r="C228" s="128" t="s">
        <v>116</v>
      </c>
      <c r="D228" s="54">
        <v>45420</v>
      </c>
      <c r="E228" s="55"/>
      <c r="F228" s="55" t="s">
        <v>355</v>
      </c>
      <c r="G228" s="55" t="s">
        <v>356</v>
      </c>
      <c r="H228" s="56">
        <v>0.01</v>
      </c>
      <c r="I228" s="56"/>
      <c r="J228" s="55" t="s">
        <v>393</v>
      </c>
      <c r="K228" s="96"/>
    </row>
    <row r="229" spans="2:11" s="42" customFormat="1" hidden="1" x14ac:dyDescent="0.25">
      <c r="B229" s="128" t="s">
        <v>189</v>
      </c>
      <c r="C229" s="128" t="s">
        <v>116</v>
      </c>
      <c r="D229" s="54">
        <v>45419</v>
      </c>
      <c r="E229" s="55"/>
      <c r="F229" s="55" t="s">
        <v>355</v>
      </c>
      <c r="G229" s="55" t="s">
        <v>356</v>
      </c>
      <c r="H229" s="56">
        <v>19800</v>
      </c>
      <c r="I229" s="56"/>
      <c r="J229" s="55" t="s">
        <v>393</v>
      </c>
      <c r="K229" s="129"/>
    </row>
    <row r="230" spans="2:11" s="42" customFormat="1" hidden="1" x14ac:dyDescent="0.25">
      <c r="B230" s="128" t="s">
        <v>189</v>
      </c>
      <c r="C230" s="128" t="s">
        <v>116</v>
      </c>
      <c r="D230" s="54">
        <v>45419</v>
      </c>
      <c r="E230" s="55"/>
      <c r="F230" s="55" t="s">
        <v>353</v>
      </c>
      <c r="G230" s="55" t="s">
        <v>354</v>
      </c>
      <c r="H230" s="56">
        <v>15000</v>
      </c>
      <c r="I230" s="56"/>
      <c r="J230" s="55" t="s">
        <v>393</v>
      </c>
      <c r="K230" s="129"/>
    </row>
    <row r="231" spans="2:11" s="42" customFormat="1" hidden="1" x14ac:dyDescent="0.25">
      <c r="B231" s="128" t="s">
        <v>189</v>
      </c>
      <c r="C231" s="128" t="s">
        <v>116</v>
      </c>
      <c r="D231" s="54">
        <v>45420</v>
      </c>
      <c r="E231" s="55"/>
      <c r="F231" s="55" t="s">
        <v>357</v>
      </c>
      <c r="G231" s="55" t="s">
        <v>358</v>
      </c>
      <c r="H231" s="56">
        <v>0.01</v>
      </c>
      <c r="I231" s="56"/>
      <c r="J231" s="55" t="s">
        <v>393</v>
      </c>
      <c r="K231" s="96"/>
    </row>
    <row r="232" spans="2:11" s="42" customFormat="1" hidden="1" x14ac:dyDescent="0.25">
      <c r="B232" s="128" t="s">
        <v>189</v>
      </c>
      <c r="C232" s="128" t="s">
        <v>116</v>
      </c>
      <c r="D232" s="54">
        <v>45420</v>
      </c>
      <c r="E232" s="55"/>
      <c r="F232" s="55" t="s">
        <v>357</v>
      </c>
      <c r="G232" s="55" t="s">
        <v>358</v>
      </c>
      <c r="H232" s="56">
        <v>8000</v>
      </c>
      <c r="I232" s="56"/>
      <c r="J232" s="55" t="s">
        <v>393</v>
      </c>
      <c r="K232" s="129"/>
    </row>
    <row r="233" spans="2:11" s="42" customFormat="1" hidden="1" x14ac:dyDescent="0.25">
      <c r="B233" s="128" t="s">
        <v>189</v>
      </c>
      <c r="C233" s="128" t="s">
        <v>116</v>
      </c>
      <c r="D233" s="54">
        <v>45420</v>
      </c>
      <c r="E233" s="55"/>
      <c r="F233" s="55" t="s">
        <v>359</v>
      </c>
      <c r="G233" s="55" t="s">
        <v>360</v>
      </c>
      <c r="H233" s="56">
        <v>0.01</v>
      </c>
      <c r="I233" s="56"/>
      <c r="J233" s="55" t="s">
        <v>393</v>
      </c>
      <c r="K233" s="96"/>
    </row>
    <row r="234" spans="2:11" s="42" customFormat="1" hidden="1" x14ac:dyDescent="0.25">
      <c r="B234" s="128" t="s">
        <v>189</v>
      </c>
      <c r="C234" s="128" t="s">
        <v>116</v>
      </c>
      <c r="D234" s="54">
        <v>45420</v>
      </c>
      <c r="E234" s="55"/>
      <c r="F234" s="55" t="s">
        <v>359</v>
      </c>
      <c r="G234" s="55" t="s">
        <v>360</v>
      </c>
      <c r="H234" s="56">
        <v>20000</v>
      </c>
      <c r="I234" s="56"/>
      <c r="J234" s="55" t="s">
        <v>393</v>
      </c>
      <c r="K234" s="129"/>
    </row>
    <row r="235" spans="2:11" s="42" customFormat="1" hidden="1" x14ac:dyDescent="0.25">
      <c r="B235" s="128" t="s">
        <v>189</v>
      </c>
      <c r="C235" s="128" t="s">
        <v>116</v>
      </c>
      <c r="D235" s="54">
        <v>45420</v>
      </c>
      <c r="E235" s="55"/>
      <c r="F235" s="55" t="s">
        <v>361</v>
      </c>
      <c r="G235" s="55" t="s">
        <v>362</v>
      </c>
      <c r="H235" s="56">
        <v>0.01</v>
      </c>
      <c r="I235" s="56"/>
      <c r="J235" s="55" t="s">
        <v>393</v>
      </c>
      <c r="K235" s="96"/>
    </row>
    <row r="236" spans="2:11" s="42" customFormat="1" hidden="1" x14ac:dyDescent="0.25">
      <c r="B236" s="128" t="s">
        <v>189</v>
      </c>
      <c r="C236" s="128" t="s">
        <v>116</v>
      </c>
      <c r="D236" s="54">
        <v>45420</v>
      </c>
      <c r="E236" s="55"/>
      <c r="F236" s="55" t="s">
        <v>361</v>
      </c>
      <c r="G236" s="55" t="s">
        <v>362</v>
      </c>
      <c r="H236" s="56">
        <v>9931.1200000000008</v>
      </c>
      <c r="I236" s="56"/>
      <c r="J236" s="55" t="s">
        <v>393</v>
      </c>
      <c r="K236" s="129"/>
    </row>
    <row r="237" spans="2:11" s="42" customFormat="1" hidden="1" x14ac:dyDescent="0.25">
      <c r="B237" s="128" t="s">
        <v>189</v>
      </c>
      <c r="C237" s="128" t="s">
        <v>116</v>
      </c>
      <c r="D237" s="54">
        <v>45420</v>
      </c>
      <c r="E237" s="55"/>
      <c r="F237" s="55" t="s">
        <v>363</v>
      </c>
      <c r="G237" s="55" t="s">
        <v>364</v>
      </c>
      <c r="H237" s="56">
        <v>0.01</v>
      </c>
      <c r="I237" s="56"/>
      <c r="J237" s="55" t="s">
        <v>393</v>
      </c>
      <c r="K237" s="96"/>
    </row>
    <row r="238" spans="2:11" s="42" customFormat="1" hidden="1" x14ac:dyDescent="0.25">
      <c r="B238" s="128" t="s">
        <v>189</v>
      </c>
      <c r="C238" s="128" t="s">
        <v>116</v>
      </c>
      <c r="D238" s="54">
        <v>45420</v>
      </c>
      <c r="E238" s="55"/>
      <c r="F238" s="55" t="s">
        <v>363</v>
      </c>
      <c r="G238" s="55" t="s">
        <v>364</v>
      </c>
      <c r="H238" s="56">
        <v>30000</v>
      </c>
      <c r="I238" s="56"/>
      <c r="J238" s="55" t="s">
        <v>393</v>
      </c>
      <c r="K238" s="129"/>
    </row>
    <row r="239" spans="2:11" s="42" customFormat="1" hidden="1" x14ac:dyDescent="0.25">
      <c r="B239" s="128" t="s">
        <v>189</v>
      </c>
      <c r="C239" s="128" t="s">
        <v>116</v>
      </c>
      <c r="D239" s="54">
        <v>45420</v>
      </c>
      <c r="E239" s="55"/>
      <c r="F239" s="55" t="s">
        <v>365</v>
      </c>
      <c r="G239" s="55" t="s">
        <v>366</v>
      </c>
      <c r="H239" s="56">
        <v>0.01</v>
      </c>
      <c r="I239" s="56"/>
      <c r="J239" s="55" t="s">
        <v>393</v>
      </c>
      <c r="K239" s="96"/>
    </row>
    <row r="240" spans="2:11" s="42" customFormat="1" hidden="1" x14ac:dyDescent="0.25">
      <c r="B240" s="128" t="s">
        <v>189</v>
      </c>
      <c r="C240" s="128" t="s">
        <v>116</v>
      </c>
      <c r="D240" s="54">
        <v>45421</v>
      </c>
      <c r="E240" s="55"/>
      <c r="F240" s="55" t="s">
        <v>367</v>
      </c>
      <c r="G240" s="55" t="s">
        <v>368</v>
      </c>
      <c r="H240" s="56">
        <v>0.01</v>
      </c>
      <c r="I240" s="56"/>
      <c r="J240" s="55" t="s">
        <v>393</v>
      </c>
      <c r="K240" s="96"/>
    </row>
    <row r="241" spans="2:11" s="42" customFormat="1" hidden="1" x14ac:dyDescent="0.25">
      <c r="B241" s="128" t="s">
        <v>189</v>
      </c>
      <c r="C241" s="128" t="s">
        <v>116</v>
      </c>
      <c r="D241" s="54">
        <v>45420</v>
      </c>
      <c r="E241" s="55"/>
      <c r="F241" s="55" t="s">
        <v>365</v>
      </c>
      <c r="G241" s="55" t="s">
        <v>366</v>
      </c>
      <c r="H241" s="56">
        <v>7970.95</v>
      </c>
      <c r="I241" s="56"/>
      <c r="J241" s="55" t="s">
        <v>393</v>
      </c>
      <c r="K241" s="129"/>
    </row>
    <row r="242" spans="2:11" s="42" customFormat="1" hidden="1" x14ac:dyDescent="0.25">
      <c r="B242" s="128" t="s">
        <v>189</v>
      </c>
      <c r="C242" s="128" t="s">
        <v>116</v>
      </c>
      <c r="D242" s="54">
        <v>45421</v>
      </c>
      <c r="E242" s="55"/>
      <c r="F242" s="55" t="s">
        <v>369</v>
      </c>
      <c r="G242" s="55" t="s">
        <v>370</v>
      </c>
      <c r="H242" s="56">
        <v>0.01</v>
      </c>
      <c r="I242" s="56"/>
      <c r="J242" s="55" t="s">
        <v>393</v>
      </c>
      <c r="K242" s="96"/>
    </row>
    <row r="243" spans="2:11" s="42" customFormat="1" hidden="1" x14ac:dyDescent="0.25">
      <c r="B243" s="128" t="s">
        <v>189</v>
      </c>
      <c r="C243" s="128" t="s">
        <v>116</v>
      </c>
      <c r="D243" s="54">
        <v>45421</v>
      </c>
      <c r="E243" s="55"/>
      <c r="F243" s="55" t="s">
        <v>369</v>
      </c>
      <c r="G243" s="55" t="s">
        <v>370</v>
      </c>
      <c r="H243" s="56">
        <v>31000</v>
      </c>
      <c r="I243" s="56"/>
      <c r="J243" s="55" t="s">
        <v>393</v>
      </c>
      <c r="K243" s="129"/>
    </row>
    <row r="244" spans="2:11" s="42" customFormat="1" hidden="1" x14ac:dyDescent="0.25">
      <c r="B244" s="128" t="s">
        <v>189</v>
      </c>
      <c r="C244" s="128" t="s">
        <v>116</v>
      </c>
      <c r="D244" s="54">
        <v>45421</v>
      </c>
      <c r="E244" s="55"/>
      <c r="F244" s="55" t="s">
        <v>367</v>
      </c>
      <c r="G244" s="55" t="s">
        <v>368</v>
      </c>
      <c r="H244" s="56">
        <v>30000</v>
      </c>
      <c r="I244" s="56"/>
      <c r="J244" s="55" t="s">
        <v>393</v>
      </c>
      <c r="K244" s="129"/>
    </row>
    <row r="245" spans="2:11" s="42" customFormat="1" hidden="1" x14ac:dyDescent="0.25">
      <c r="B245" s="128" t="s">
        <v>189</v>
      </c>
      <c r="C245" s="128" t="s">
        <v>116</v>
      </c>
      <c r="D245" s="54">
        <v>45421</v>
      </c>
      <c r="E245" s="55"/>
      <c r="F245" s="55" t="s">
        <v>371</v>
      </c>
      <c r="G245" s="55" t="s">
        <v>372</v>
      </c>
      <c r="H245" s="56">
        <v>0.01</v>
      </c>
      <c r="I245" s="56"/>
      <c r="J245" s="55" t="s">
        <v>393</v>
      </c>
      <c r="K245" s="96"/>
    </row>
    <row r="246" spans="2:11" s="42" customFormat="1" hidden="1" x14ac:dyDescent="0.25">
      <c r="B246" s="128" t="s">
        <v>189</v>
      </c>
      <c r="C246" s="128" t="s">
        <v>116</v>
      </c>
      <c r="D246" s="54">
        <v>45421</v>
      </c>
      <c r="E246" s="55"/>
      <c r="F246" s="55" t="s">
        <v>371</v>
      </c>
      <c r="G246" s="55" t="s">
        <v>372</v>
      </c>
      <c r="H246" s="56">
        <v>27000</v>
      </c>
      <c r="I246" s="56"/>
      <c r="J246" s="55" t="s">
        <v>393</v>
      </c>
      <c r="K246" s="129"/>
    </row>
    <row r="247" spans="2:11" s="42" customFormat="1" hidden="1" x14ac:dyDescent="0.25">
      <c r="B247" s="128" t="s">
        <v>189</v>
      </c>
      <c r="C247" s="128" t="s">
        <v>116</v>
      </c>
      <c r="D247" s="54">
        <v>45421</v>
      </c>
      <c r="E247" s="55"/>
      <c r="F247" s="55" t="s">
        <v>373</v>
      </c>
      <c r="G247" s="55" t="s">
        <v>374</v>
      </c>
      <c r="H247" s="56">
        <v>0.01</v>
      </c>
      <c r="I247" s="56"/>
      <c r="J247" s="55" t="s">
        <v>393</v>
      </c>
      <c r="K247" s="96"/>
    </row>
    <row r="248" spans="2:11" s="42" customFormat="1" hidden="1" x14ac:dyDescent="0.25">
      <c r="B248" s="128" t="s">
        <v>189</v>
      </c>
      <c r="C248" s="128" t="s">
        <v>116</v>
      </c>
      <c r="D248" s="54">
        <v>45421</v>
      </c>
      <c r="E248" s="55"/>
      <c r="F248" s="55" t="s">
        <v>373</v>
      </c>
      <c r="G248" s="55" t="s">
        <v>374</v>
      </c>
      <c r="H248" s="56">
        <v>50000</v>
      </c>
      <c r="I248" s="56"/>
      <c r="J248" s="55" t="s">
        <v>393</v>
      </c>
      <c r="K248" s="129"/>
    </row>
    <row r="249" spans="2:11" s="42" customFormat="1" hidden="1" x14ac:dyDescent="0.25">
      <c r="B249" s="128" t="s">
        <v>189</v>
      </c>
      <c r="C249" s="128" t="s">
        <v>116</v>
      </c>
      <c r="D249" s="54">
        <v>45421</v>
      </c>
      <c r="E249" s="55"/>
      <c r="F249" s="55" t="s">
        <v>375</v>
      </c>
      <c r="G249" s="55" t="s">
        <v>376</v>
      </c>
      <c r="H249" s="56">
        <v>0.01</v>
      </c>
      <c r="I249" s="56"/>
      <c r="J249" s="55" t="s">
        <v>393</v>
      </c>
      <c r="K249" s="96"/>
    </row>
    <row r="250" spans="2:11" s="42" customFormat="1" hidden="1" x14ac:dyDescent="0.25">
      <c r="B250" s="128" t="s">
        <v>189</v>
      </c>
      <c r="C250" s="128" t="s">
        <v>116</v>
      </c>
      <c r="D250" s="54">
        <v>45421</v>
      </c>
      <c r="E250" s="55"/>
      <c r="F250" s="55" t="s">
        <v>375</v>
      </c>
      <c r="G250" s="55" t="s">
        <v>376</v>
      </c>
      <c r="H250" s="56">
        <v>15000</v>
      </c>
      <c r="I250" s="56"/>
      <c r="J250" s="55" t="s">
        <v>393</v>
      </c>
      <c r="K250" s="129"/>
    </row>
    <row r="251" spans="2:11" s="42" customFormat="1" hidden="1" x14ac:dyDescent="0.25">
      <c r="B251" s="128" t="s">
        <v>189</v>
      </c>
      <c r="C251" s="128" t="s">
        <v>116</v>
      </c>
      <c r="D251" s="54">
        <v>45422</v>
      </c>
      <c r="E251" s="55"/>
      <c r="F251" s="55" t="s">
        <v>377</v>
      </c>
      <c r="G251" s="55" t="s">
        <v>378</v>
      </c>
      <c r="H251" s="56">
        <v>0.01</v>
      </c>
      <c r="I251" s="56"/>
      <c r="J251" s="55" t="s">
        <v>393</v>
      </c>
      <c r="K251" s="96"/>
    </row>
    <row r="252" spans="2:11" s="42" customFormat="1" hidden="1" x14ac:dyDescent="0.25">
      <c r="B252" s="128" t="s">
        <v>189</v>
      </c>
      <c r="C252" s="128" t="s">
        <v>116</v>
      </c>
      <c r="D252" s="54">
        <v>45422</v>
      </c>
      <c r="E252" s="55"/>
      <c r="F252" s="55" t="s">
        <v>377</v>
      </c>
      <c r="G252" s="55" t="s">
        <v>378</v>
      </c>
      <c r="H252" s="56">
        <v>8818.4699999999993</v>
      </c>
      <c r="I252" s="56"/>
      <c r="J252" s="55" t="s">
        <v>393</v>
      </c>
      <c r="K252" s="129"/>
    </row>
    <row r="253" spans="2:11" s="42" customFormat="1" hidden="1" x14ac:dyDescent="0.25">
      <c r="B253" s="128" t="s">
        <v>189</v>
      </c>
      <c r="C253" s="128" t="s">
        <v>116</v>
      </c>
      <c r="D253" s="54">
        <v>45422</v>
      </c>
      <c r="E253" s="55"/>
      <c r="F253" s="55" t="s">
        <v>379</v>
      </c>
      <c r="G253" s="55" t="s">
        <v>380</v>
      </c>
      <c r="H253" s="56">
        <v>0.01</v>
      </c>
      <c r="I253" s="56"/>
      <c r="J253" s="55" t="s">
        <v>393</v>
      </c>
      <c r="K253" s="96"/>
    </row>
    <row r="254" spans="2:11" s="42" customFormat="1" hidden="1" x14ac:dyDescent="0.25">
      <c r="B254" s="128" t="s">
        <v>189</v>
      </c>
      <c r="C254" s="128" t="s">
        <v>116</v>
      </c>
      <c r="D254" s="54">
        <v>45422</v>
      </c>
      <c r="E254" s="55"/>
      <c r="F254" s="55" t="s">
        <v>381</v>
      </c>
      <c r="G254" s="55" t="s">
        <v>382</v>
      </c>
      <c r="H254" s="56">
        <v>0.01</v>
      </c>
      <c r="I254" s="56"/>
      <c r="J254" s="55" t="s">
        <v>393</v>
      </c>
      <c r="K254" s="96"/>
    </row>
    <row r="255" spans="2:11" s="42" customFormat="1" hidden="1" x14ac:dyDescent="0.25">
      <c r="B255" s="128" t="s">
        <v>189</v>
      </c>
      <c r="C255" s="128" t="s">
        <v>116</v>
      </c>
      <c r="D255" s="54">
        <v>45422</v>
      </c>
      <c r="E255" s="55"/>
      <c r="F255" s="55" t="s">
        <v>381</v>
      </c>
      <c r="G255" s="55" t="s">
        <v>382</v>
      </c>
      <c r="H255" s="56">
        <v>13000</v>
      </c>
      <c r="I255" s="56"/>
      <c r="J255" s="55" t="s">
        <v>393</v>
      </c>
      <c r="K255" s="129"/>
    </row>
    <row r="256" spans="2:11" s="42" customFormat="1" hidden="1" x14ac:dyDescent="0.25">
      <c r="B256" s="128" t="s">
        <v>189</v>
      </c>
      <c r="C256" s="128" t="s">
        <v>116</v>
      </c>
      <c r="D256" s="54">
        <v>45422</v>
      </c>
      <c r="E256" s="55"/>
      <c r="F256" s="55" t="s">
        <v>379</v>
      </c>
      <c r="G256" s="55" t="s">
        <v>380</v>
      </c>
      <c r="H256" s="56">
        <v>15277.64</v>
      </c>
      <c r="I256" s="56"/>
      <c r="J256" s="55" t="s">
        <v>393</v>
      </c>
      <c r="K256" s="129"/>
    </row>
    <row r="257" spans="2:11" s="42" customFormat="1" hidden="1" x14ac:dyDescent="0.25">
      <c r="B257" s="128" t="s">
        <v>189</v>
      </c>
      <c r="C257" s="128" t="s">
        <v>116</v>
      </c>
      <c r="D257" s="54">
        <v>45422</v>
      </c>
      <c r="E257" s="55"/>
      <c r="F257" s="55" t="s">
        <v>383</v>
      </c>
      <c r="G257" s="55" t="s">
        <v>384</v>
      </c>
      <c r="H257" s="56">
        <v>0.01</v>
      </c>
      <c r="I257" s="56"/>
      <c r="J257" s="55" t="s">
        <v>393</v>
      </c>
      <c r="K257" s="96"/>
    </row>
    <row r="258" spans="2:11" s="42" customFormat="1" hidden="1" x14ac:dyDescent="0.25">
      <c r="B258" s="128" t="s">
        <v>189</v>
      </c>
      <c r="C258" s="128" t="s">
        <v>116</v>
      </c>
      <c r="D258" s="54">
        <v>45422</v>
      </c>
      <c r="E258" s="55"/>
      <c r="F258" s="55" t="s">
        <v>385</v>
      </c>
      <c r="G258" s="55" t="s">
        <v>386</v>
      </c>
      <c r="H258" s="56">
        <v>0.01</v>
      </c>
      <c r="I258" s="56"/>
      <c r="J258" s="55" t="s">
        <v>393</v>
      </c>
      <c r="K258" s="96"/>
    </row>
    <row r="259" spans="2:11" s="42" customFormat="1" hidden="1" x14ac:dyDescent="0.25">
      <c r="B259" s="128" t="s">
        <v>189</v>
      </c>
      <c r="C259" s="128" t="s">
        <v>116</v>
      </c>
      <c r="D259" s="54">
        <v>45422</v>
      </c>
      <c r="E259" s="55"/>
      <c r="F259" s="55" t="s">
        <v>387</v>
      </c>
      <c r="G259" s="55" t="s">
        <v>388</v>
      </c>
      <c r="H259" s="56">
        <v>0.01</v>
      </c>
      <c r="I259" s="56"/>
      <c r="J259" s="55" t="s">
        <v>393</v>
      </c>
      <c r="K259" s="96"/>
    </row>
    <row r="260" spans="2:11" s="42" customFormat="1" hidden="1" x14ac:dyDescent="0.25">
      <c r="B260" s="128" t="s">
        <v>189</v>
      </c>
      <c r="C260" s="128" t="s">
        <v>116</v>
      </c>
      <c r="D260" s="54">
        <v>45422</v>
      </c>
      <c r="E260" s="55"/>
      <c r="F260" s="55" t="s">
        <v>385</v>
      </c>
      <c r="G260" s="55" t="s">
        <v>386</v>
      </c>
      <c r="H260" s="56">
        <v>40000</v>
      </c>
      <c r="I260" s="56"/>
      <c r="J260" s="55" t="s">
        <v>393</v>
      </c>
      <c r="K260" s="129"/>
    </row>
    <row r="261" spans="2:11" s="42" customFormat="1" hidden="1" x14ac:dyDescent="0.25">
      <c r="B261" s="128" t="s">
        <v>189</v>
      </c>
      <c r="C261" s="128" t="s">
        <v>116</v>
      </c>
      <c r="D261" s="54">
        <v>45422</v>
      </c>
      <c r="E261" s="55"/>
      <c r="F261" s="55" t="s">
        <v>383</v>
      </c>
      <c r="G261" s="55" t="s">
        <v>384</v>
      </c>
      <c r="H261" s="56">
        <v>9007.81</v>
      </c>
      <c r="I261" s="56"/>
      <c r="J261" s="55" t="s">
        <v>393</v>
      </c>
      <c r="K261" s="129"/>
    </row>
    <row r="262" spans="2:11" s="42" customFormat="1" hidden="1" x14ac:dyDescent="0.25">
      <c r="B262" s="128" t="s">
        <v>189</v>
      </c>
      <c r="C262" s="128" t="s">
        <v>116</v>
      </c>
      <c r="D262" s="54">
        <v>45422</v>
      </c>
      <c r="E262" s="55"/>
      <c r="F262" s="55" t="s">
        <v>387</v>
      </c>
      <c r="G262" s="55" t="s">
        <v>388</v>
      </c>
      <c r="H262" s="56">
        <v>9097.9</v>
      </c>
      <c r="I262" s="56"/>
      <c r="J262" s="55" t="s">
        <v>393</v>
      </c>
      <c r="K262" s="129"/>
    </row>
    <row r="263" spans="2:11" s="42" customFormat="1" hidden="1" x14ac:dyDescent="0.25">
      <c r="B263" s="128" t="s">
        <v>189</v>
      </c>
      <c r="C263" s="128" t="s">
        <v>116</v>
      </c>
      <c r="D263" s="54">
        <v>45422</v>
      </c>
      <c r="E263" s="55"/>
      <c r="F263" s="55" t="s">
        <v>389</v>
      </c>
      <c r="G263" s="55" t="s">
        <v>390</v>
      </c>
      <c r="H263" s="56">
        <v>0.01</v>
      </c>
      <c r="I263" s="56"/>
      <c r="J263" s="55" t="s">
        <v>393</v>
      </c>
      <c r="K263" s="96"/>
    </row>
    <row r="264" spans="2:11" s="42" customFormat="1" hidden="1" x14ac:dyDescent="0.25">
      <c r="B264" s="128" t="s">
        <v>189</v>
      </c>
      <c r="C264" s="128" t="s">
        <v>116</v>
      </c>
      <c r="D264" s="54">
        <v>45422</v>
      </c>
      <c r="E264" s="55"/>
      <c r="F264" s="55" t="s">
        <v>391</v>
      </c>
      <c r="G264" s="55" t="s">
        <v>392</v>
      </c>
      <c r="H264" s="56">
        <v>0.01</v>
      </c>
      <c r="I264" s="56"/>
      <c r="J264" s="55" t="s">
        <v>393</v>
      </c>
      <c r="K264" s="96"/>
    </row>
    <row r="265" spans="2:11" s="42" customFormat="1" hidden="1" x14ac:dyDescent="0.25">
      <c r="B265" s="128" t="s">
        <v>189</v>
      </c>
      <c r="C265" s="128" t="s">
        <v>116</v>
      </c>
      <c r="D265" s="54">
        <v>45422</v>
      </c>
      <c r="E265" s="55"/>
      <c r="F265" s="55" t="s">
        <v>389</v>
      </c>
      <c r="G265" s="55" t="s">
        <v>390</v>
      </c>
      <c r="H265" s="56">
        <v>34000</v>
      </c>
      <c r="I265" s="56"/>
      <c r="J265" s="55" t="s">
        <v>393</v>
      </c>
      <c r="K265" s="129"/>
    </row>
    <row r="266" spans="2:11" s="42" customFormat="1" hidden="1" x14ac:dyDescent="0.25">
      <c r="B266" s="128" t="s">
        <v>189</v>
      </c>
      <c r="C266" s="128" t="s">
        <v>116</v>
      </c>
      <c r="D266" s="54">
        <v>45422</v>
      </c>
      <c r="E266" s="55"/>
      <c r="F266" s="55" t="s">
        <v>391</v>
      </c>
      <c r="G266" s="55" t="s">
        <v>392</v>
      </c>
      <c r="H266" s="56">
        <v>18000</v>
      </c>
      <c r="I266" s="56"/>
      <c r="J266" s="55" t="s">
        <v>393</v>
      </c>
      <c r="K266" s="129"/>
    </row>
    <row r="267" spans="2:11" s="42" customFormat="1" hidden="1" x14ac:dyDescent="0.25">
      <c r="B267" s="128" t="s">
        <v>174</v>
      </c>
      <c r="C267" s="128" t="s">
        <v>97</v>
      </c>
      <c r="D267" s="54">
        <v>45425</v>
      </c>
      <c r="E267" s="55"/>
      <c r="F267" s="55" t="s">
        <v>96</v>
      </c>
      <c r="G267" s="55" t="s">
        <v>394</v>
      </c>
      <c r="H267" s="56"/>
      <c r="I267" s="56">
        <v>774045.56</v>
      </c>
      <c r="J267" s="55" t="s">
        <v>155</v>
      </c>
      <c r="K267" s="96"/>
    </row>
    <row r="268" spans="2:11" s="42" customFormat="1" hidden="1" x14ac:dyDescent="0.25">
      <c r="B268" s="128" t="s">
        <v>174</v>
      </c>
      <c r="C268" s="128" t="s">
        <v>97</v>
      </c>
      <c r="D268" s="54">
        <v>45425</v>
      </c>
      <c r="E268" s="55"/>
      <c r="F268" s="55" t="s">
        <v>96</v>
      </c>
      <c r="G268" s="55" t="s">
        <v>395</v>
      </c>
      <c r="H268" s="56"/>
      <c r="I268" s="56">
        <v>116.11</v>
      </c>
      <c r="J268" s="55" t="s">
        <v>180</v>
      </c>
      <c r="K268" s="96"/>
    </row>
    <row r="269" spans="2:11" s="42" customFormat="1" hidden="1" x14ac:dyDescent="0.25">
      <c r="B269" s="128" t="s">
        <v>174</v>
      </c>
      <c r="C269" s="128" t="s">
        <v>97</v>
      </c>
      <c r="D269" s="54">
        <v>45425</v>
      </c>
      <c r="E269" s="55"/>
      <c r="F269" s="55" t="s">
        <v>96</v>
      </c>
      <c r="G269" s="55" t="s">
        <v>396</v>
      </c>
      <c r="H269" s="56">
        <v>31.72</v>
      </c>
      <c r="I269" s="56"/>
      <c r="J269" s="55" t="s">
        <v>181</v>
      </c>
      <c r="K269" s="96"/>
    </row>
    <row r="270" spans="2:11" s="42" customFormat="1" hidden="1" x14ac:dyDescent="0.25">
      <c r="B270" s="128" t="s">
        <v>174</v>
      </c>
      <c r="C270" s="128" t="s">
        <v>97</v>
      </c>
      <c r="D270" s="54">
        <v>45425</v>
      </c>
      <c r="E270" s="55"/>
      <c r="F270" s="55" t="s">
        <v>96</v>
      </c>
      <c r="G270" s="55" t="s">
        <v>394</v>
      </c>
      <c r="H270" s="56">
        <v>774129.95</v>
      </c>
      <c r="I270" s="56"/>
      <c r="J270" s="55" t="s">
        <v>155</v>
      </c>
      <c r="K270" s="96"/>
    </row>
    <row r="271" spans="2:11" s="42" customFormat="1" hidden="1" x14ac:dyDescent="0.25">
      <c r="B271" s="128" t="s">
        <v>174</v>
      </c>
      <c r="C271" s="128" t="s">
        <v>97</v>
      </c>
      <c r="D271" s="54">
        <v>45426</v>
      </c>
      <c r="E271" s="55"/>
      <c r="F271" s="55" t="s">
        <v>96</v>
      </c>
      <c r="G271" s="55" t="s">
        <v>394</v>
      </c>
      <c r="H271" s="56"/>
      <c r="I271" s="56">
        <v>774129.95</v>
      </c>
      <c r="J271" s="55" t="s">
        <v>155</v>
      </c>
      <c r="K271" s="96"/>
    </row>
    <row r="272" spans="2:11" s="42" customFormat="1" hidden="1" x14ac:dyDescent="0.25">
      <c r="B272" s="128" t="s">
        <v>174</v>
      </c>
      <c r="C272" s="128" t="s">
        <v>97</v>
      </c>
      <c r="D272" s="54">
        <v>45426</v>
      </c>
      <c r="E272" s="55"/>
      <c r="F272" s="55" t="s">
        <v>96</v>
      </c>
      <c r="G272" s="55" t="s">
        <v>395</v>
      </c>
      <c r="H272" s="56"/>
      <c r="I272" s="56">
        <v>38.71</v>
      </c>
      <c r="J272" s="55" t="s">
        <v>180</v>
      </c>
      <c r="K272" s="96"/>
    </row>
    <row r="273" spans="2:11" s="42" customFormat="1" hidden="1" x14ac:dyDescent="0.25">
      <c r="B273" s="128" t="s">
        <v>174</v>
      </c>
      <c r="C273" s="128" t="s">
        <v>97</v>
      </c>
      <c r="D273" s="54">
        <v>45426</v>
      </c>
      <c r="E273" s="55"/>
      <c r="F273" s="55" t="s">
        <v>96</v>
      </c>
      <c r="G273" s="55" t="s">
        <v>396</v>
      </c>
      <c r="H273" s="56">
        <v>10.57</v>
      </c>
      <c r="I273" s="56"/>
      <c r="J273" s="55" t="s">
        <v>181</v>
      </c>
      <c r="K273" s="96"/>
    </row>
    <row r="274" spans="2:11" s="42" customFormat="1" hidden="1" x14ac:dyDescent="0.25">
      <c r="B274" s="128" t="s">
        <v>174</v>
      </c>
      <c r="C274" s="128" t="s">
        <v>97</v>
      </c>
      <c r="D274" s="54">
        <v>45426</v>
      </c>
      <c r="E274" s="55"/>
      <c r="F274" s="55" t="s">
        <v>96</v>
      </c>
      <c r="G274" s="55" t="s">
        <v>394</v>
      </c>
      <c r="H274" s="56">
        <v>774158.09</v>
      </c>
      <c r="I274" s="56"/>
      <c r="J274" s="55" t="s">
        <v>155</v>
      </c>
      <c r="K274" s="96"/>
    </row>
    <row r="275" spans="2:11" s="42" customFormat="1" hidden="1" x14ac:dyDescent="0.25">
      <c r="B275" s="128" t="s">
        <v>174</v>
      </c>
      <c r="C275" s="128" t="s">
        <v>97</v>
      </c>
      <c r="D275" s="54">
        <v>45427</v>
      </c>
      <c r="E275" s="55"/>
      <c r="F275" s="55" t="s">
        <v>96</v>
      </c>
      <c r="G275" s="55" t="s">
        <v>394</v>
      </c>
      <c r="H275" s="56"/>
      <c r="I275" s="56">
        <v>774158.09</v>
      </c>
      <c r="J275" s="55" t="s">
        <v>155</v>
      </c>
      <c r="K275" s="96"/>
    </row>
    <row r="276" spans="2:11" s="42" customFormat="1" hidden="1" x14ac:dyDescent="0.25">
      <c r="B276" s="128" t="s">
        <v>174</v>
      </c>
      <c r="C276" s="128" t="s">
        <v>97</v>
      </c>
      <c r="D276" s="54">
        <v>45427</v>
      </c>
      <c r="E276" s="55"/>
      <c r="F276" s="55" t="s">
        <v>96</v>
      </c>
      <c r="G276" s="55" t="s">
        <v>395</v>
      </c>
      <c r="H276" s="56"/>
      <c r="I276" s="56">
        <v>38.71</v>
      </c>
      <c r="J276" s="55" t="s">
        <v>180</v>
      </c>
      <c r="K276" s="96"/>
    </row>
    <row r="277" spans="2:11" s="42" customFormat="1" hidden="1" x14ac:dyDescent="0.25">
      <c r="B277" s="128" t="s">
        <v>174</v>
      </c>
      <c r="C277" s="128" t="s">
        <v>97</v>
      </c>
      <c r="D277" s="54">
        <v>45427</v>
      </c>
      <c r="E277" s="55"/>
      <c r="F277" s="55" t="s">
        <v>96</v>
      </c>
      <c r="G277" s="55" t="s">
        <v>396</v>
      </c>
      <c r="H277" s="56">
        <v>10.57</v>
      </c>
      <c r="I277" s="56"/>
      <c r="J277" s="55" t="s">
        <v>181</v>
      </c>
      <c r="K277" s="96"/>
    </row>
    <row r="278" spans="2:11" s="42" customFormat="1" hidden="1" x14ac:dyDescent="0.25">
      <c r="B278" s="128" t="s">
        <v>174</v>
      </c>
      <c r="C278" s="128" t="s">
        <v>97</v>
      </c>
      <c r="D278" s="54">
        <v>45427</v>
      </c>
      <c r="E278" s="55"/>
      <c r="F278" s="55" t="s">
        <v>96</v>
      </c>
      <c r="G278" s="55" t="s">
        <v>394</v>
      </c>
      <c r="H278" s="56">
        <v>774186.23</v>
      </c>
      <c r="I278" s="56"/>
      <c r="J278" s="55" t="s">
        <v>155</v>
      </c>
      <c r="K278" s="96"/>
    </row>
    <row r="279" spans="2:11" s="42" customFormat="1" hidden="1" x14ac:dyDescent="0.25">
      <c r="B279" s="128" t="s">
        <v>174</v>
      </c>
      <c r="C279" s="128" t="s">
        <v>97</v>
      </c>
      <c r="D279" s="54">
        <v>45428</v>
      </c>
      <c r="E279" s="55"/>
      <c r="F279" s="55" t="s">
        <v>96</v>
      </c>
      <c r="G279" s="55" t="s">
        <v>394</v>
      </c>
      <c r="H279" s="56"/>
      <c r="I279" s="56">
        <v>774186.23</v>
      </c>
      <c r="J279" s="55" t="s">
        <v>155</v>
      </c>
      <c r="K279" s="96"/>
    </row>
    <row r="280" spans="2:11" s="42" customFormat="1" hidden="1" x14ac:dyDescent="0.25">
      <c r="B280" s="128" t="s">
        <v>174</v>
      </c>
      <c r="C280" s="128" t="s">
        <v>97</v>
      </c>
      <c r="D280" s="54">
        <v>45428</v>
      </c>
      <c r="E280" s="55"/>
      <c r="F280" s="55" t="s">
        <v>96</v>
      </c>
      <c r="G280" s="55" t="s">
        <v>395</v>
      </c>
      <c r="H280" s="56"/>
      <c r="I280" s="56">
        <v>38.71</v>
      </c>
      <c r="J280" s="55" t="s">
        <v>180</v>
      </c>
      <c r="K280" s="96"/>
    </row>
    <row r="281" spans="2:11" s="42" customFormat="1" hidden="1" x14ac:dyDescent="0.25">
      <c r="B281" s="128" t="s">
        <v>174</v>
      </c>
      <c r="C281" s="128" t="s">
        <v>97</v>
      </c>
      <c r="D281" s="54">
        <v>45428</v>
      </c>
      <c r="E281" s="55"/>
      <c r="F281" s="55" t="s">
        <v>96</v>
      </c>
      <c r="G281" s="55" t="s">
        <v>396</v>
      </c>
      <c r="H281" s="56">
        <v>10.57</v>
      </c>
      <c r="I281" s="56"/>
      <c r="J281" s="55" t="s">
        <v>181</v>
      </c>
      <c r="K281" s="96"/>
    </row>
    <row r="282" spans="2:11" s="42" customFormat="1" hidden="1" x14ac:dyDescent="0.25">
      <c r="B282" s="128" t="s">
        <v>174</v>
      </c>
      <c r="C282" s="128" t="s">
        <v>97</v>
      </c>
      <c r="D282" s="54">
        <v>45428</v>
      </c>
      <c r="E282" s="55"/>
      <c r="F282" s="55" t="s">
        <v>96</v>
      </c>
      <c r="G282" s="55" t="s">
        <v>394</v>
      </c>
      <c r="H282" s="56">
        <v>774214.37</v>
      </c>
      <c r="I282" s="56"/>
      <c r="J282" s="55" t="s">
        <v>155</v>
      </c>
      <c r="K282" s="96"/>
    </row>
    <row r="283" spans="2:11" s="42" customFormat="1" hidden="1" x14ac:dyDescent="0.25">
      <c r="B283" s="128" t="s">
        <v>174</v>
      </c>
      <c r="C283" s="128" t="s">
        <v>97</v>
      </c>
      <c r="D283" s="54">
        <v>45429</v>
      </c>
      <c r="E283" s="55"/>
      <c r="F283" s="55" t="s">
        <v>96</v>
      </c>
      <c r="G283" s="55" t="s">
        <v>394</v>
      </c>
      <c r="H283" s="56"/>
      <c r="I283" s="56">
        <v>774214.37</v>
      </c>
      <c r="J283" s="55" t="s">
        <v>155</v>
      </c>
      <c r="K283" s="96"/>
    </row>
    <row r="284" spans="2:11" s="42" customFormat="1" hidden="1" x14ac:dyDescent="0.25">
      <c r="B284" s="128" t="s">
        <v>174</v>
      </c>
      <c r="C284" s="128" t="s">
        <v>97</v>
      </c>
      <c r="D284" s="54">
        <v>45429</v>
      </c>
      <c r="E284" s="55"/>
      <c r="F284" s="55" t="s">
        <v>96</v>
      </c>
      <c r="G284" s="55" t="s">
        <v>395</v>
      </c>
      <c r="H284" s="56"/>
      <c r="I284" s="56">
        <v>38.71</v>
      </c>
      <c r="J284" s="55" t="s">
        <v>180</v>
      </c>
      <c r="K284" s="96"/>
    </row>
    <row r="285" spans="2:11" s="42" customFormat="1" hidden="1" x14ac:dyDescent="0.25">
      <c r="B285" s="128" t="s">
        <v>174</v>
      </c>
      <c r="C285" s="128" t="s">
        <v>97</v>
      </c>
      <c r="D285" s="54">
        <v>45429</v>
      </c>
      <c r="E285" s="55"/>
      <c r="F285" s="55" t="s">
        <v>96</v>
      </c>
      <c r="G285" s="55" t="s">
        <v>396</v>
      </c>
      <c r="H285" s="56">
        <v>10.57</v>
      </c>
      <c r="I285" s="56"/>
      <c r="J285" s="55" t="s">
        <v>181</v>
      </c>
      <c r="K285" s="96"/>
    </row>
    <row r="286" spans="2:11" s="42" customFormat="1" hidden="1" x14ac:dyDescent="0.25">
      <c r="B286" s="128" t="s">
        <v>174</v>
      </c>
      <c r="C286" s="128" t="s">
        <v>97</v>
      </c>
      <c r="D286" s="54">
        <v>45429</v>
      </c>
      <c r="E286" s="55"/>
      <c r="F286" s="55" t="s">
        <v>96</v>
      </c>
      <c r="G286" s="55" t="s">
        <v>394</v>
      </c>
      <c r="H286" s="56">
        <v>774242.51</v>
      </c>
      <c r="I286" s="56"/>
      <c r="J286" s="55" t="s">
        <v>155</v>
      </c>
      <c r="K286" s="96"/>
    </row>
    <row r="287" spans="2:11" s="42" customFormat="1" hidden="1" x14ac:dyDescent="0.25">
      <c r="B287" s="128" t="s">
        <v>174</v>
      </c>
      <c r="C287" s="128" t="s">
        <v>88</v>
      </c>
      <c r="D287" s="54">
        <v>45425</v>
      </c>
      <c r="E287" s="55"/>
      <c r="F287" s="55" t="s">
        <v>96</v>
      </c>
      <c r="G287" s="55" t="s">
        <v>176</v>
      </c>
      <c r="H287" s="56"/>
      <c r="I287" s="56">
        <v>597980.1</v>
      </c>
      <c r="J287" s="55" t="s">
        <v>155</v>
      </c>
      <c r="K287" s="96"/>
    </row>
    <row r="288" spans="2:11" s="42" customFormat="1" hidden="1" x14ac:dyDescent="0.25">
      <c r="B288" s="128" t="s">
        <v>174</v>
      </c>
      <c r="C288" s="128" t="s">
        <v>88</v>
      </c>
      <c r="D288" s="54">
        <v>45425</v>
      </c>
      <c r="E288" s="55"/>
      <c r="F288" s="55" t="s">
        <v>96</v>
      </c>
      <c r="G288" s="55" t="s">
        <v>177</v>
      </c>
      <c r="H288" s="56"/>
      <c r="I288" s="56">
        <v>89.7</v>
      </c>
      <c r="J288" s="55" t="s">
        <v>180</v>
      </c>
      <c r="K288" s="96"/>
    </row>
    <row r="289" spans="2:11" s="42" customFormat="1" hidden="1" x14ac:dyDescent="0.25">
      <c r="B289" s="128" t="s">
        <v>174</v>
      </c>
      <c r="C289" s="128" t="s">
        <v>88</v>
      </c>
      <c r="D289" s="54">
        <v>45425</v>
      </c>
      <c r="E289" s="55"/>
      <c r="F289" s="55" t="s">
        <v>96</v>
      </c>
      <c r="G289" s="55" t="s">
        <v>178</v>
      </c>
      <c r="H289" s="56">
        <v>24.5</v>
      </c>
      <c r="I289" s="56"/>
      <c r="J289" s="55" t="s">
        <v>181</v>
      </c>
      <c r="K289" s="96"/>
    </row>
    <row r="290" spans="2:11" s="42" customFormat="1" hidden="1" x14ac:dyDescent="0.25">
      <c r="B290" s="128" t="s">
        <v>174</v>
      </c>
      <c r="C290" s="128" t="s">
        <v>88</v>
      </c>
      <c r="D290" s="54">
        <v>45425</v>
      </c>
      <c r="E290" s="55"/>
      <c r="F290" s="55" t="s">
        <v>96</v>
      </c>
      <c r="G290" s="55" t="s">
        <v>175</v>
      </c>
      <c r="H290" s="56">
        <v>598045.30000000005</v>
      </c>
      <c r="I290" s="56"/>
      <c r="J290" s="55" t="s">
        <v>155</v>
      </c>
      <c r="K290" s="96"/>
    </row>
    <row r="291" spans="2:11" s="42" customFormat="1" hidden="1" x14ac:dyDescent="0.25">
      <c r="B291" s="128" t="s">
        <v>174</v>
      </c>
      <c r="C291" s="128" t="s">
        <v>88</v>
      </c>
      <c r="D291" s="54">
        <v>45425</v>
      </c>
      <c r="E291" s="55"/>
      <c r="F291" s="55" t="s">
        <v>96</v>
      </c>
      <c r="G291" s="55" t="s">
        <v>397</v>
      </c>
      <c r="H291" s="56"/>
      <c r="I291" s="56">
        <v>133186.6</v>
      </c>
      <c r="J291" s="55" t="s">
        <v>150</v>
      </c>
      <c r="K291" s="96"/>
    </row>
    <row r="292" spans="2:11" s="42" customFormat="1" hidden="1" x14ac:dyDescent="0.25">
      <c r="B292" s="128" t="s">
        <v>174</v>
      </c>
      <c r="C292" s="128" t="s">
        <v>88</v>
      </c>
      <c r="D292" s="54">
        <v>45426</v>
      </c>
      <c r="E292" s="55"/>
      <c r="F292" s="55" t="s">
        <v>96</v>
      </c>
      <c r="G292" s="55" t="s">
        <v>176</v>
      </c>
      <c r="H292" s="56"/>
      <c r="I292" s="56">
        <v>598045.30000000005</v>
      </c>
      <c r="J292" s="55" t="s">
        <v>155</v>
      </c>
      <c r="K292" s="96"/>
    </row>
    <row r="293" spans="2:11" s="42" customFormat="1" hidden="1" x14ac:dyDescent="0.25">
      <c r="B293" s="128" t="s">
        <v>174</v>
      </c>
      <c r="C293" s="128" t="s">
        <v>88</v>
      </c>
      <c r="D293" s="54">
        <v>45426</v>
      </c>
      <c r="E293" s="55"/>
      <c r="F293" s="55" t="s">
        <v>96</v>
      </c>
      <c r="G293" s="55" t="s">
        <v>177</v>
      </c>
      <c r="H293" s="56"/>
      <c r="I293" s="56">
        <v>29.9</v>
      </c>
      <c r="J293" s="55" t="s">
        <v>180</v>
      </c>
      <c r="K293" s="96"/>
    </row>
    <row r="294" spans="2:11" s="42" customFormat="1" hidden="1" x14ac:dyDescent="0.25">
      <c r="B294" s="128" t="s">
        <v>174</v>
      </c>
      <c r="C294" s="128" t="s">
        <v>88</v>
      </c>
      <c r="D294" s="54">
        <v>45426</v>
      </c>
      <c r="E294" s="55"/>
      <c r="F294" s="55" t="s">
        <v>96</v>
      </c>
      <c r="G294" s="55" t="s">
        <v>178</v>
      </c>
      <c r="H294" s="56">
        <v>8.17</v>
      </c>
      <c r="I294" s="56"/>
      <c r="J294" s="55" t="s">
        <v>181</v>
      </c>
      <c r="K294" s="96"/>
    </row>
    <row r="295" spans="2:11" s="42" customFormat="1" hidden="1" x14ac:dyDescent="0.25">
      <c r="B295" s="128" t="s">
        <v>174</v>
      </c>
      <c r="C295" s="128" t="s">
        <v>88</v>
      </c>
      <c r="D295" s="54">
        <v>45426</v>
      </c>
      <c r="E295" s="55"/>
      <c r="F295" s="55" t="s">
        <v>96</v>
      </c>
      <c r="G295" s="55" t="s">
        <v>175</v>
      </c>
      <c r="H295" s="56">
        <v>731253.63</v>
      </c>
      <c r="I295" s="56"/>
      <c r="J295" s="55" t="s">
        <v>155</v>
      </c>
      <c r="K295" s="96"/>
    </row>
    <row r="296" spans="2:11" s="42" customFormat="1" hidden="1" x14ac:dyDescent="0.25">
      <c r="B296" s="128" t="s">
        <v>174</v>
      </c>
      <c r="C296" s="128" t="s">
        <v>88</v>
      </c>
      <c r="D296" s="54">
        <v>45426</v>
      </c>
      <c r="E296" s="55"/>
      <c r="F296" s="55" t="s">
        <v>96</v>
      </c>
      <c r="G296" s="55" t="s">
        <v>398</v>
      </c>
      <c r="H296" s="56"/>
      <c r="I296" s="56">
        <v>33917.64</v>
      </c>
      <c r="J296" s="55" t="s">
        <v>135</v>
      </c>
      <c r="K296" s="96"/>
    </row>
    <row r="297" spans="2:11" s="42" customFormat="1" hidden="1" x14ac:dyDescent="0.25">
      <c r="B297" s="128" t="s">
        <v>174</v>
      </c>
      <c r="C297" s="128" t="s">
        <v>88</v>
      </c>
      <c r="D297" s="54">
        <v>45427</v>
      </c>
      <c r="E297" s="55"/>
      <c r="F297" s="55" t="s">
        <v>96</v>
      </c>
      <c r="G297" s="55" t="s">
        <v>176</v>
      </c>
      <c r="H297" s="56"/>
      <c r="I297" s="56">
        <v>731253.63</v>
      </c>
      <c r="J297" s="55" t="s">
        <v>155</v>
      </c>
      <c r="K297" s="96"/>
    </row>
    <row r="298" spans="2:11" s="42" customFormat="1" hidden="1" x14ac:dyDescent="0.25">
      <c r="B298" s="128" t="s">
        <v>174</v>
      </c>
      <c r="C298" s="128" t="s">
        <v>88</v>
      </c>
      <c r="D298" s="54">
        <v>45427</v>
      </c>
      <c r="E298" s="55"/>
      <c r="F298" s="55" t="s">
        <v>96</v>
      </c>
      <c r="G298" s="55" t="s">
        <v>177</v>
      </c>
      <c r="H298" s="56"/>
      <c r="I298" s="56">
        <v>36.56</v>
      </c>
      <c r="J298" s="55" t="s">
        <v>180</v>
      </c>
      <c r="K298" s="96"/>
    </row>
    <row r="299" spans="2:11" s="42" customFormat="1" hidden="1" x14ac:dyDescent="0.25">
      <c r="B299" s="128" t="s">
        <v>174</v>
      </c>
      <c r="C299" s="128" t="s">
        <v>88</v>
      </c>
      <c r="D299" s="54">
        <v>45427</v>
      </c>
      <c r="E299" s="55"/>
      <c r="F299" s="55" t="s">
        <v>96</v>
      </c>
      <c r="G299" s="55" t="s">
        <v>178</v>
      </c>
      <c r="H299" s="56">
        <v>9.98</v>
      </c>
      <c r="I299" s="56"/>
      <c r="J299" s="55" t="s">
        <v>181</v>
      </c>
      <c r="K299" s="96"/>
    </row>
    <row r="300" spans="2:11" s="42" customFormat="1" hidden="1" x14ac:dyDescent="0.25">
      <c r="B300" s="128" t="s">
        <v>174</v>
      </c>
      <c r="C300" s="128" t="s">
        <v>88</v>
      </c>
      <c r="D300" s="54">
        <v>45427</v>
      </c>
      <c r="E300" s="55"/>
      <c r="F300" s="55" t="s">
        <v>96</v>
      </c>
      <c r="G300" s="55" t="s">
        <v>175</v>
      </c>
      <c r="H300" s="56">
        <v>765197.85</v>
      </c>
      <c r="I300" s="56"/>
      <c r="J300" s="55" t="s">
        <v>155</v>
      </c>
      <c r="K300" s="96"/>
    </row>
    <row r="301" spans="2:11" s="42" customFormat="1" hidden="1" x14ac:dyDescent="0.25">
      <c r="B301" s="128" t="s">
        <v>174</v>
      </c>
      <c r="C301" s="128" t="s">
        <v>88</v>
      </c>
      <c r="D301" s="54">
        <v>45428</v>
      </c>
      <c r="E301" s="55"/>
      <c r="F301" s="55" t="s">
        <v>96</v>
      </c>
      <c r="G301" s="55" t="s">
        <v>176</v>
      </c>
      <c r="H301" s="56"/>
      <c r="I301" s="56">
        <v>765197.85</v>
      </c>
      <c r="J301" s="55" t="s">
        <v>155</v>
      </c>
      <c r="K301" s="96"/>
    </row>
    <row r="302" spans="2:11" s="42" customFormat="1" hidden="1" x14ac:dyDescent="0.25">
      <c r="B302" s="128" t="s">
        <v>174</v>
      </c>
      <c r="C302" s="128" t="s">
        <v>88</v>
      </c>
      <c r="D302" s="54">
        <v>45428</v>
      </c>
      <c r="E302" s="55"/>
      <c r="F302" s="55" t="s">
        <v>96</v>
      </c>
      <c r="G302" s="55" t="s">
        <v>177</v>
      </c>
      <c r="H302" s="56"/>
      <c r="I302" s="56">
        <v>38.26</v>
      </c>
      <c r="J302" s="55" t="s">
        <v>180</v>
      </c>
      <c r="K302" s="96"/>
    </row>
    <row r="303" spans="2:11" s="42" customFormat="1" hidden="1" x14ac:dyDescent="0.25">
      <c r="B303" s="128" t="s">
        <v>174</v>
      </c>
      <c r="C303" s="128" t="s">
        <v>88</v>
      </c>
      <c r="D303" s="54">
        <v>45428</v>
      </c>
      <c r="E303" s="55"/>
      <c r="F303" s="55" t="s">
        <v>96</v>
      </c>
      <c r="G303" s="55" t="s">
        <v>178</v>
      </c>
      <c r="H303" s="56">
        <v>10.45</v>
      </c>
      <c r="I303" s="56"/>
      <c r="J303" s="55" t="s">
        <v>181</v>
      </c>
      <c r="K303" s="96"/>
    </row>
    <row r="304" spans="2:11" s="42" customFormat="1" hidden="1" x14ac:dyDescent="0.25">
      <c r="B304" s="128" t="s">
        <v>174</v>
      </c>
      <c r="C304" s="128" t="s">
        <v>88</v>
      </c>
      <c r="D304" s="54">
        <v>45428</v>
      </c>
      <c r="E304" s="55"/>
      <c r="F304" s="55" t="s">
        <v>96</v>
      </c>
      <c r="G304" s="55" t="s">
        <v>15</v>
      </c>
      <c r="H304" s="56"/>
      <c r="I304" s="56">
        <v>1402.24</v>
      </c>
      <c r="J304" s="55" t="s">
        <v>15</v>
      </c>
      <c r="K304" s="96"/>
    </row>
    <row r="305" spans="2:11" s="42" customFormat="1" hidden="1" x14ac:dyDescent="0.25">
      <c r="B305" s="128" t="s">
        <v>174</v>
      </c>
      <c r="C305" s="128" t="s">
        <v>88</v>
      </c>
      <c r="D305" s="54">
        <v>45428</v>
      </c>
      <c r="E305" s="55"/>
      <c r="F305" s="55" t="s">
        <v>96</v>
      </c>
      <c r="G305" s="55" t="s">
        <v>175</v>
      </c>
      <c r="H305" s="56">
        <v>765225.66</v>
      </c>
      <c r="I305" s="56"/>
      <c r="J305" s="55" t="s">
        <v>155</v>
      </c>
      <c r="K305" s="96"/>
    </row>
    <row r="306" spans="2:11" s="42" customFormat="1" hidden="1" x14ac:dyDescent="0.25">
      <c r="B306" s="128" t="s">
        <v>174</v>
      </c>
      <c r="C306" s="128" t="s">
        <v>88</v>
      </c>
      <c r="D306" s="54">
        <v>45429</v>
      </c>
      <c r="E306" s="55"/>
      <c r="F306" s="55" t="s">
        <v>96</v>
      </c>
      <c r="G306" s="55" t="s">
        <v>176</v>
      </c>
      <c r="H306" s="56"/>
      <c r="I306" s="56">
        <v>765225.66</v>
      </c>
      <c r="J306" s="55" t="s">
        <v>155</v>
      </c>
      <c r="K306" s="96"/>
    </row>
    <row r="307" spans="2:11" s="42" customFormat="1" hidden="1" x14ac:dyDescent="0.25">
      <c r="B307" s="128" t="s">
        <v>174</v>
      </c>
      <c r="C307" s="128" t="s">
        <v>88</v>
      </c>
      <c r="D307" s="54">
        <v>45429</v>
      </c>
      <c r="E307" s="55"/>
      <c r="F307" s="55" t="s">
        <v>96</v>
      </c>
      <c r="G307" s="55" t="s">
        <v>177</v>
      </c>
      <c r="H307" s="56"/>
      <c r="I307" s="56">
        <v>38.26</v>
      </c>
      <c r="J307" s="55" t="s">
        <v>180</v>
      </c>
      <c r="K307" s="96"/>
    </row>
    <row r="308" spans="2:11" s="42" customFormat="1" hidden="1" x14ac:dyDescent="0.25">
      <c r="B308" s="128" t="s">
        <v>174</v>
      </c>
      <c r="C308" s="128" t="s">
        <v>88</v>
      </c>
      <c r="D308" s="54">
        <v>45429</v>
      </c>
      <c r="E308" s="55"/>
      <c r="F308" s="55" t="s">
        <v>96</v>
      </c>
      <c r="G308" s="55" t="s">
        <v>178</v>
      </c>
      <c r="H308" s="56">
        <v>10.45</v>
      </c>
      <c r="I308" s="56"/>
      <c r="J308" s="55" t="s">
        <v>181</v>
      </c>
      <c r="K308" s="96"/>
    </row>
    <row r="309" spans="2:11" s="42" customFormat="1" hidden="1" x14ac:dyDescent="0.25">
      <c r="B309" s="128" t="s">
        <v>174</v>
      </c>
      <c r="C309" s="128" t="s">
        <v>88</v>
      </c>
      <c r="D309" s="54">
        <v>45429</v>
      </c>
      <c r="E309" s="55"/>
      <c r="F309" s="55" t="s">
        <v>96</v>
      </c>
      <c r="G309" s="55" t="s">
        <v>15</v>
      </c>
      <c r="H309" s="56"/>
      <c r="I309" s="56">
        <v>1151.56</v>
      </c>
      <c r="J309" s="55" t="s">
        <v>15</v>
      </c>
      <c r="K309" s="96"/>
    </row>
    <row r="310" spans="2:11" s="42" customFormat="1" hidden="1" x14ac:dyDescent="0.25">
      <c r="B310" s="128" t="s">
        <v>174</v>
      </c>
      <c r="C310" s="128" t="s">
        <v>88</v>
      </c>
      <c r="D310" s="54">
        <v>45429</v>
      </c>
      <c r="E310" s="55"/>
      <c r="F310" s="55" t="s">
        <v>96</v>
      </c>
      <c r="G310" s="55" t="s">
        <v>175</v>
      </c>
      <c r="H310" s="56">
        <v>767807.27</v>
      </c>
      <c r="I310" s="56"/>
      <c r="J310" s="55" t="s">
        <v>155</v>
      </c>
      <c r="K310" s="96"/>
    </row>
    <row r="311" spans="2:11" s="42" customFormat="1" hidden="1" x14ac:dyDescent="0.25">
      <c r="B311" s="128" t="s">
        <v>189</v>
      </c>
      <c r="C311" s="128" t="s">
        <v>46</v>
      </c>
      <c r="D311" s="54">
        <v>45425</v>
      </c>
      <c r="E311" s="55"/>
      <c r="F311" s="55" t="s">
        <v>399</v>
      </c>
      <c r="G311" s="55" t="s">
        <v>400</v>
      </c>
      <c r="H311" s="56"/>
      <c r="I311" s="56">
        <v>1052056</v>
      </c>
      <c r="J311" s="55" t="s">
        <v>14</v>
      </c>
      <c r="K311" s="96"/>
    </row>
    <row r="312" spans="2:11" s="42" customFormat="1" hidden="1" x14ac:dyDescent="0.25">
      <c r="B312" s="128" t="s">
        <v>189</v>
      </c>
      <c r="C312" s="128" t="s">
        <v>46</v>
      </c>
      <c r="D312" s="54">
        <v>45425</v>
      </c>
      <c r="E312" s="55"/>
      <c r="F312" s="55" t="s">
        <v>401</v>
      </c>
      <c r="G312" s="55" t="s">
        <v>402</v>
      </c>
      <c r="H312" s="56">
        <v>624</v>
      </c>
      <c r="I312" s="56"/>
      <c r="J312" s="55" t="s">
        <v>234</v>
      </c>
      <c r="K312" s="96"/>
    </row>
    <row r="313" spans="2:11" s="42" customFormat="1" hidden="1" x14ac:dyDescent="0.25">
      <c r="B313" s="128" t="s">
        <v>189</v>
      </c>
      <c r="C313" s="128" t="s">
        <v>46</v>
      </c>
      <c r="D313" s="54">
        <v>45425</v>
      </c>
      <c r="E313" s="55"/>
      <c r="F313" s="55" t="s">
        <v>401</v>
      </c>
      <c r="G313" s="55" t="s">
        <v>403</v>
      </c>
      <c r="H313" s="56">
        <v>6573.39</v>
      </c>
      <c r="I313" s="56"/>
      <c r="J313" s="55" t="s">
        <v>169</v>
      </c>
      <c r="K313" s="96"/>
    </row>
    <row r="314" spans="2:11" s="42" customFormat="1" hidden="1" x14ac:dyDescent="0.25">
      <c r="B314" s="128" t="s">
        <v>189</v>
      </c>
      <c r="C314" s="128" t="s">
        <v>46</v>
      </c>
      <c r="D314" s="54">
        <v>45425</v>
      </c>
      <c r="E314" s="55"/>
      <c r="F314" s="55" t="s">
        <v>404</v>
      </c>
      <c r="G314" s="55" t="s">
        <v>405</v>
      </c>
      <c r="H314" s="56">
        <v>12489.03</v>
      </c>
      <c r="I314" s="56"/>
      <c r="J314" s="55" t="s">
        <v>169</v>
      </c>
      <c r="K314" s="96"/>
    </row>
    <row r="315" spans="2:11" s="42" customFormat="1" hidden="1" x14ac:dyDescent="0.25">
      <c r="B315" s="128" t="s">
        <v>189</v>
      </c>
      <c r="C315" s="128" t="s">
        <v>46</v>
      </c>
      <c r="D315" s="54">
        <v>45425</v>
      </c>
      <c r="E315" s="55"/>
      <c r="F315" s="55" t="s">
        <v>406</v>
      </c>
      <c r="G315" s="55" t="s">
        <v>407</v>
      </c>
      <c r="H315" s="56">
        <v>15571.41</v>
      </c>
      <c r="I315" s="56"/>
      <c r="J315" s="55" t="s">
        <v>171</v>
      </c>
      <c r="K315" s="96"/>
    </row>
    <row r="316" spans="2:11" s="42" customFormat="1" hidden="1" x14ac:dyDescent="0.25">
      <c r="B316" s="128" t="s">
        <v>189</v>
      </c>
      <c r="C316" s="128" t="s">
        <v>46</v>
      </c>
      <c r="D316" s="54">
        <v>45425</v>
      </c>
      <c r="E316" s="55"/>
      <c r="F316" s="55" t="s">
        <v>116</v>
      </c>
      <c r="G316" s="55" t="s">
        <v>408</v>
      </c>
      <c r="H316" s="56">
        <v>150000</v>
      </c>
      <c r="I316" s="56"/>
      <c r="J316" s="55" t="s">
        <v>155</v>
      </c>
      <c r="K316" s="96"/>
    </row>
    <row r="317" spans="2:11" s="42" customFormat="1" hidden="1" x14ac:dyDescent="0.25">
      <c r="B317" s="128" t="s">
        <v>189</v>
      </c>
      <c r="C317" s="128" t="s">
        <v>46</v>
      </c>
      <c r="D317" s="54">
        <v>45426</v>
      </c>
      <c r="E317" s="55"/>
      <c r="F317" s="55" t="s">
        <v>401</v>
      </c>
      <c r="G317" s="55" t="s">
        <v>409</v>
      </c>
      <c r="H317" s="56">
        <v>52000</v>
      </c>
      <c r="I317" s="56"/>
      <c r="J317" s="55" t="s">
        <v>237</v>
      </c>
      <c r="K317" s="96"/>
    </row>
    <row r="318" spans="2:11" s="42" customFormat="1" hidden="1" x14ac:dyDescent="0.25">
      <c r="B318" s="128" t="s">
        <v>189</v>
      </c>
      <c r="C318" s="128" t="s">
        <v>46</v>
      </c>
      <c r="D318" s="54">
        <v>45426</v>
      </c>
      <c r="E318" s="55"/>
      <c r="F318" s="55" t="s">
        <v>401</v>
      </c>
      <c r="G318" s="55" t="s">
        <v>410</v>
      </c>
      <c r="H318" s="56">
        <v>23720.55</v>
      </c>
      <c r="I318" s="56"/>
      <c r="J318" s="55" t="s">
        <v>449</v>
      </c>
      <c r="K318" s="96"/>
    </row>
    <row r="319" spans="2:11" s="42" customFormat="1" hidden="1" x14ac:dyDescent="0.25">
      <c r="B319" s="128" t="s">
        <v>189</v>
      </c>
      <c r="C319" s="128" t="s">
        <v>46</v>
      </c>
      <c r="D319" s="54">
        <v>45426</v>
      </c>
      <c r="E319" s="55"/>
      <c r="F319" s="55" t="s">
        <v>411</v>
      </c>
      <c r="G319" s="55" t="s">
        <v>192</v>
      </c>
      <c r="H319" s="56">
        <v>208906</v>
      </c>
      <c r="I319" s="56"/>
      <c r="J319" s="55" t="s">
        <v>237</v>
      </c>
      <c r="K319" s="96"/>
    </row>
    <row r="320" spans="2:11" s="42" customFormat="1" hidden="1" x14ac:dyDescent="0.25">
      <c r="B320" s="128" t="s">
        <v>189</v>
      </c>
      <c r="C320" s="128" t="s">
        <v>46</v>
      </c>
      <c r="D320" s="54">
        <v>45426</v>
      </c>
      <c r="E320" s="55"/>
      <c r="F320" s="55" t="s">
        <v>226</v>
      </c>
      <c r="G320" s="55" t="s">
        <v>184</v>
      </c>
      <c r="H320" s="56"/>
      <c r="I320" s="56">
        <v>313</v>
      </c>
      <c r="J320" s="55" t="s">
        <v>160</v>
      </c>
      <c r="K320" s="96"/>
    </row>
    <row r="321" spans="2:11" s="42" customFormat="1" hidden="1" x14ac:dyDescent="0.25">
      <c r="B321" s="128" t="s">
        <v>189</v>
      </c>
      <c r="C321" s="128" t="s">
        <v>46</v>
      </c>
      <c r="D321" s="54">
        <v>45426</v>
      </c>
      <c r="E321" s="55"/>
      <c r="F321" s="55" t="s">
        <v>228</v>
      </c>
      <c r="G321" s="55" t="s">
        <v>217</v>
      </c>
      <c r="H321" s="56">
        <v>100000</v>
      </c>
      <c r="I321" s="56"/>
      <c r="J321" s="55" t="s">
        <v>155</v>
      </c>
      <c r="K321" s="96"/>
    </row>
    <row r="322" spans="2:11" s="42" customFormat="1" hidden="1" x14ac:dyDescent="0.25">
      <c r="B322" s="128" t="s">
        <v>189</v>
      </c>
      <c r="C322" s="128" t="s">
        <v>46</v>
      </c>
      <c r="D322" s="54">
        <v>45426</v>
      </c>
      <c r="E322" s="55"/>
      <c r="F322" s="55" t="s">
        <v>229</v>
      </c>
      <c r="G322" s="55" t="s">
        <v>195</v>
      </c>
      <c r="H322" s="56">
        <v>3220.49</v>
      </c>
      <c r="I322" s="56"/>
      <c r="J322" s="55" t="s">
        <v>169</v>
      </c>
      <c r="K322" s="96"/>
    </row>
    <row r="323" spans="2:11" s="42" customFormat="1" hidden="1" x14ac:dyDescent="0.25">
      <c r="B323" s="128" t="s">
        <v>189</v>
      </c>
      <c r="C323" s="128" t="s">
        <v>46</v>
      </c>
      <c r="D323" s="54">
        <v>45426</v>
      </c>
      <c r="E323" s="55"/>
      <c r="F323" s="55" t="s">
        <v>226</v>
      </c>
      <c r="G323" s="55" t="s">
        <v>412</v>
      </c>
      <c r="H323" s="56">
        <v>570</v>
      </c>
      <c r="I323" s="56"/>
      <c r="J323" s="55" t="s">
        <v>239</v>
      </c>
      <c r="K323" s="96"/>
    </row>
    <row r="324" spans="2:11" s="42" customFormat="1" hidden="1" x14ac:dyDescent="0.25">
      <c r="B324" s="128" t="s">
        <v>189</v>
      </c>
      <c r="C324" s="128" t="s">
        <v>46</v>
      </c>
      <c r="D324" s="54">
        <v>45427</v>
      </c>
      <c r="E324" s="55"/>
      <c r="F324" s="55" t="s">
        <v>226</v>
      </c>
      <c r="G324" s="55" t="s">
        <v>413</v>
      </c>
      <c r="H324" s="56"/>
      <c r="I324" s="56">
        <v>3012.31</v>
      </c>
      <c r="J324" s="55" t="s">
        <v>160</v>
      </c>
      <c r="K324" s="96"/>
    </row>
    <row r="325" spans="2:11" s="42" customFormat="1" hidden="1" x14ac:dyDescent="0.25">
      <c r="B325" s="128" t="s">
        <v>189</v>
      </c>
      <c r="C325" s="128" t="s">
        <v>46</v>
      </c>
      <c r="D325" s="54">
        <v>45427</v>
      </c>
      <c r="E325" s="55"/>
      <c r="F325" s="55" t="s">
        <v>226</v>
      </c>
      <c r="G325" s="55" t="s">
        <v>218</v>
      </c>
      <c r="H325" s="56"/>
      <c r="I325" s="56">
        <v>3050</v>
      </c>
      <c r="J325" s="55" t="s">
        <v>160</v>
      </c>
      <c r="K325" s="96"/>
    </row>
    <row r="326" spans="2:11" s="42" customFormat="1" hidden="1" x14ac:dyDescent="0.25">
      <c r="B326" s="128" t="s">
        <v>189</v>
      </c>
      <c r="C326" s="128" t="s">
        <v>46</v>
      </c>
      <c r="D326" s="54">
        <v>45427</v>
      </c>
      <c r="E326" s="55"/>
      <c r="F326" s="55" t="s">
        <v>226</v>
      </c>
      <c r="G326" s="55" t="s">
        <v>218</v>
      </c>
      <c r="H326" s="56"/>
      <c r="I326" s="56">
        <v>3507</v>
      </c>
      <c r="J326" s="55" t="s">
        <v>160</v>
      </c>
      <c r="K326" s="96"/>
    </row>
    <row r="327" spans="2:11" s="42" customFormat="1" hidden="1" x14ac:dyDescent="0.25">
      <c r="B327" s="128" t="s">
        <v>189</v>
      </c>
      <c r="C327" s="128" t="s">
        <v>46</v>
      </c>
      <c r="D327" s="54">
        <v>45427</v>
      </c>
      <c r="E327" s="55"/>
      <c r="F327" s="55" t="s">
        <v>226</v>
      </c>
      <c r="G327" s="55" t="s">
        <v>414</v>
      </c>
      <c r="H327" s="56">
        <v>30087.200000000001</v>
      </c>
      <c r="I327" s="56"/>
      <c r="J327" s="55" t="s">
        <v>446</v>
      </c>
      <c r="K327" s="96"/>
    </row>
    <row r="328" spans="2:11" s="42" customFormat="1" hidden="1" x14ac:dyDescent="0.25">
      <c r="B328" s="128" t="s">
        <v>189</v>
      </c>
      <c r="C328" s="128" t="s">
        <v>46</v>
      </c>
      <c r="D328" s="54">
        <v>45427</v>
      </c>
      <c r="E328" s="55"/>
      <c r="F328" s="55" t="s">
        <v>231</v>
      </c>
      <c r="G328" s="55" t="s">
        <v>215</v>
      </c>
      <c r="H328" s="56">
        <v>60000</v>
      </c>
      <c r="I328" s="56"/>
      <c r="J328" s="55" t="s">
        <v>155</v>
      </c>
      <c r="K328" s="96"/>
    </row>
    <row r="329" spans="2:11" s="42" customFormat="1" hidden="1" x14ac:dyDescent="0.25">
      <c r="B329" s="128" t="s">
        <v>189</v>
      </c>
      <c r="C329" s="128" t="s">
        <v>46</v>
      </c>
      <c r="D329" s="54">
        <v>45427</v>
      </c>
      <c r="E329" s="55"/>
      <c r="F329" s="55" t="s">
        <v>229</v>
      </c>
      <c r="G329" s="55" t="s">
        <v>415</v>
      </c>
      <c r="H329" s="56">
        <v>86302.99</v>
      </c>
      <c r="I329" s="56"/>
      <c r="J329" s="55" t="s">
        <v>447</v>
      </c>
      <c r="K329" s="96"/>
    </row>
    <row r="330" spans="2:11" s="42" customFormat="1" hidden="1" x14ac:dyDescent="0.25">
      <c r="B330" s="128" t="s">
        <v>189</v>
      </c>
      <c r="C330" s="128" t="s">
        <v>46</v>
      </c>
      <c r="D330" s="54">
        <v>45427</v>
      </c>
      <c r="E330" s="55"/>
      <c r="F330" s="55" t="s">
        <v>229</v>
      </c>
      <c r="G330" s="55" t="s">
        <v>416</v>
      </c>
      <c r="H330" s="56">
        <v>97339.75</v>
      </c>
      <c r="I330" s="56"/>
      <c r="J330" s="55" t="s">
        <v>447</v>
      </c>
      <c r="K330" s="96"/>
    </row>
    <row r="331" spans="2:11" s="42" customFormat="1" hidden="1" x14ac:dyDescent="0.25">
      <c r="B331" s="128" t="s">
        <v>189</v>
      </c>
      <c r="C331" s="128" t="s">
        <v>46</v>
      </c>
      <c r="D331" s="54">
        <v>45427</v>
      </c>
      <c r="E331" s="55"/>
      <c r="F331" s="55" t="s">
        <v>229</v>
      </c>
      <c r="G331" s="55" t="s">
        <v>211</v>
      </c>
      <c r="H331" s="56">
        <v>624</v>
      </c>
      <c r="I331" s="56"/>
      <c r="J331" s="55" t="s">
        <v>234</v>
      </c>
      <c r="K331" s="96"/>
    </row>
    <row r="332" spans="2:11" s="42" customFormat="1" hidden="1" x14ac:dyDescent="0.25">
      <c r="B332" s="128" t="s">
        <v>189</v>
      </c>
      <c r="C332" s="128" t="s">
        <v>46</v>
      </c>
      <c r="D332" s="54">
        <v>45427</v>
      </c>
      <c r="E332" s="55"/>
      <c r="F332" s="55" t="s">
        <v>229</v>
      </c>
      <c r="G332" s="55" t="s">
        <v>195</v>
      </c>
      <c r="H332" s="56">
        <v>7270.62</v>
      </c>
      <c r="I332" s="56"/>
      <c r="J332" s="55" t="s">
        <v>169</v>
      </c>
      <c r="K332" s="96"/>
    </row>
    <row r="333" spans="2:11" s="42" customFormat="1" hidden="1" x14ac:dyDescent="0.25">
      <c r="B333" s="128" t="s">
        <v>189</v>
      </c>
      <c r="C333" s="128" t="s">
        <v>46</v>
      </c>
      <c r="D333" s="54">
        <v>45427</v>
      </c>
      <c r="E333" s="55"/>
      <c r="F333" s="55" t="s">
        <v>228</v>
      </c>
      <c r="G333" s="55" t="s">
        <v>217</v>
      </c>
      <c r="H333" s="56">
        <v>150000</v>
      </c>
      <c r="I333" s="56"/>
      <c r="J333" s="55" t="s">
        <v>155</v>
      </c>
      <c r="K333" s="96"/>
    </row>
    <row r="334" spans="2:11" s="42" customFormat="1" hidden="1" x14ac:dyDescent="0.25">
      <c r="B334" s="128" t="s">
        <v>189</v>
      </c>
      <c r="C334" s="128" t="s">
        <v>46</v>
      </c>
      <c r="D334" s="54">
        <v>45427</v>
      </c>
      <c r="E334" s="55"/>
      <c r="F334" s="55" t="s">
        <v>229</v>
      </c>
      <c r="G334" s="55" t="s">
        <v>417</v>
      </c>
      <c r="H334" s="56">
        <v>9486.2199999999993</v>
      </c>
      <c r="I334" s="56"/>
      <c r="J334" s="55" t="s">
        <v>450</v>
      </c>
      <c r="K334" s="96"/>
    </row>
    <row r="335" spans="2:11" s="42" customFormat="1" hidden="1" x14ac:dyDescent="0.25">
      <c r="B335" s="128" t="s">
        <v>189</v>
      </c>
      <c r="C335" s="128" t="s">
        <v>46</v>
      </c>
      <c r="D335" s="54">
        <v>45427</v>
      </c>
      <c r="E335" s="55"/>
      <c r="F335" s="55" t="s">
        <v>226</v>
      </c>
      <c r="G335" s="55" t="s">
        <v>418</v>
      </c>
      <c r="H335" s="56">
        <v>137</v>
      </c>
      <c r="I335" s="56"/>
      <c r="J335" s="55" t="s">
        <v>448</v>
      </c>
      <c r="K335" s="96"/>
    </row>
    <row r="336" spans="2:11" s="42" customFormat="1" hidden="1" x14ac:dyDescent="0.25">
      <c r="B336" s="128" t="s">
        <v>189</v>
      </c>
      <c r="C336" s="128" t="s">
        <v>46</v>
      </c>
      <c r="D336" s="54">
        <v>45427</v>
      </c>
      <c r="E336" s="55"/>
      <c r="F336" s="55" t="s">
        <v>226</v>
      </c>
      <c r="G336" s="55" t="s">
        <v>419</v>
      </c>
      <c r="H336" s="56">
        <v>137</v>
      </c>
      <c r="I336" s="56"/>
      <c r="J336" s="55" t="s">
        <v>448</v>
      </c>
      <c r="K336" s="96"/>
    </row>
    <row r="337" spans="2:11" s="42" customFormat="1" hidden="1" x14ac:dyDescent="0.25">
      <c r="B337" s="128" t="s">
        <v>189</v>
      </c>
      <c r="C337" s="128" t="s">
        <v>46</v>
      </c>
      <c r="D337" s="54">
        <v>45427</v>
      </c>
      <c r="E337" s="55"/>
      <c r="F337" s="55" t="s">
        <v>226</v>
      </c>
      <c r="G337" s="55" t="s">
        <v>420</v>
      </c>
      <c r="H337" s="56">
        <v>600.29</v>
      </c>
      <c r="I337" s="56"/>
      <c r="J337" s="55" t="s">
        <v>448</v>
      </c>
      <c r="K337" s="96"/>
    </row>
    <row r="338" spans="2:11" s="42" customFormat="1" hidden="1" x14ac:dyDescent="0.25">
      <c r="B338" s="128" t="s">
        <v>189</v>
      </c>
      <c r="C338" s="128" t="s">
        <v>46</v>
      </c>
      <c r="D338" s="54">
        <v>45428</v>
      </c>
      <c r="E338" s="55"/>
      <c r="F338" s="55" t="s">
        <v>226</v>
      </c>
      <c r="G338" s="55" t="s">
        <v>421</v>
      </c>
      <c r="H338" s="56"/>
      <c r="I338" s="56">
        <v>928.97</v>
      </c>
      <c r="J338" s="55" t="s">
        <v>160</v>
      </c>
      <c r="K338" s="96"/>
    </row>
    <row r="339" spans="2:11" s="42" customFormat="1" hidden="1" x14ac:dyDescent="0.25">
      <c r="B339" s="128" t="s">
        <v>189</v>
      </c>
      <c r="C339" s="128" t="s">
        <v>46</v>
      </c>
      <c r="D339" s="54">
        <v>45428</v>
      </c>
      <c r="E339" s="55"/>
      <c r="F339" s="55" t="s">
        <v>228</v>
      </c>
      <c r="G339" s="55" t="s">
        <v>194</v>
      </c>
      <c r="H339" s="56">
        <v>150000</v>
      </c>
      <c r="I339" s="56"/>
      <c r="J339" s="55" t="s">
        <v>155</v>
      </c>
      <c r="K339" s="96"/>
    </row>
    <row r="340" spans="2:11" s="42" customFormat="1" hidden="1" x14ac:dyDescent="0.25">
      <c r="B340" s="128" t="s">
        <v>189</v>
      </c>
      <c r="C340" s="128" t="s">
        <v>46</v>
      </c>
      <c r="D340" s="54">
        <v>45428</v>
      </c>
      <c r="E340" s="55"/>
      <c r="F340" s="55" t="s">
        <v>226</v>
      </c>
      <c r="G340" s="55" t="s">
        <v>422</v>
      </c>
      <c r="H340" s="56"/>
      <c r="I340" s="56">
        <v>427569.26</v>
      </c>
      <c r="J340" s="55" t="s">
        <v>13</v>
      </c>
      <c r="K340" s="96"/>
    </row>
    <row r="341" spans="2:11" s="42" customFormat="1" hidden="1" x14ac:dyDescent="0.25">
      <c r="B341" s="128" t="s">
        <v>189</v>
      </c>
      <c r="C341" s="128" t="s">
        <v>46</v>
      </c>
      <c r="D341" s="54">
        <v>45428</v>
      </c>
      <c r="E341" s="55"/>
      <c r="F341" s="55" t="s">
        <v>226</v>
      </c>
      <c r="G341" s="55" t="s">
        <v>184</v>
      </c>
      <c r="H341" s="56"/>
      <c r="I341" s="56">
        <v>2052.15</v>
      </c>
      <c r="J341" s="55" t="s">
        <v>160</v>
      </c>
      <c r="K341" s="96"/>
    </row>
    <row r="342" spans="2:11" s="42" customFormat="1" hidden="1" x14ac:dyDescent="0.25">
      <c r="B342" s="128" t="s">
        <v>189</v>
      </c>
      <c r="C342" s="128" t="s">
        <v>46</v>
      </c>
      <c r="D342" s="54">
        <v>45428</v>
      </c>
      <c r="E342" s="55"/>
      <c r="F342" s="55" t="s">
        <v>229</v>
      </c>
      <c r="G342" s="55" t="s">
        <v>423</v>
      </c>
      <c r="H342" s="56">
        <v>12023.83</v>
      </c>
      <c r="I342" s="56"/>
      <c r="J342" s="55" t="s">
        <v>169</v>
      </c>
      <c r="K342" s="96"/>
    </row>
    <row r="343" spans="2:11" s="42" customFormat="1" hidden="1" x14ac:dyDescent="0.25">
      <c r="B343" s="128" t="s">
        <v>189</v>
      </c>
      <c r="C343" s="128" t="s">
        <v>46</v>
      </c>
      <c r="D343" s="54">
        <v>45428</v>
      </c>
      <c r="E343" s="55"/>
      <c r="F343" s="55" t="s">
        <v>404</v>
      </c>
      <c r="G343" s="55" t="s">
        <v>424</v>
      </c>
      <c r="H343" s="56">
        <v>12859.95</v>
      </c>
      <c r="I343" s="56"/>
      <c r="J343" s="55" t="s">
        <v>169</v>
      </c>
      <c r="K343" s="96"/>
    </row>
    <row r="344" spans="2:11" s="42" customFormat="1" hidden="1" x14ac:dyDescent="0.25">
      <c r="B344" s="128" t="s">
        <v>189</v>
      </c>
      <c r="C344" s="128" t="s">
        <v>46</v>
      </c>
      <c r="D344" s="54">
        <v>45428</v>
      </c>
      <c r="E344" s="55"/>
      <c r="F344" s="55" t="s">
        <v>425</v>
      </c>
      <c r="G344" s="55" t="s">
        <v>426</v>
      </c>
      <c r="H344" s="56">
        <v>6960</v>
      </c>
      <c r="I344" s="56"/>
      <c r="J344" s="55" t="s">
        <v>275</v>
      </c>
      <c r="K344" s="96"/>
    </row>
    <row r="345" spans="2:11" s="42" customFormat="1" hidden="1" x14ac:dyDescent="0.25">
      <c r="B345" s="128" t="s">
        <v>189</v>
      </c>
      <c r="C345" s="128" t="s">
        <v>46</v>
      </c>
      <c r="D345" s="54">
        <v>45428</v>
      </c>
      <c r="E345" s="55"/>
      <c r="F345" s="55" t="s">
        <v>231</v>
      </c>
      <c r="G345" s="55" t="s">
        <v>194</v>
      </c>
      <c r="H345" s="56">
        <v>30000</v>
      </c>
      <c r="I345" s="56"/>
      <c r="J345" s="55" t="s">
        <v>155</v>
      </c>
      <c r="K345" s="96"/>
    </row>
    <row r="346" spans="2:11" s="42" customFormat="1" hidden="1" x14ac:dyDescent="0.25">
      <c r="B346" s="128" t="s">
        <v>189</v>
      </c>
      <c r="C346" s="128" t="s">
        <v>46</v>
      </c>
      <c r="D346" s="54">
        <v>45428</v>
      </c>
      <c r="E346" s="55"/>
      <c r="F346" s="55" t="s">
        <v>230</v>
      </c>
      <c r="G346" s="55" t="s">
        <v>427</v>
      </c>
      <c r="H346" s="56"/>
      <c r="I346" s="56">
        <v>29838.11</v>
      </c>
      <c r="J346" s="55" t="s">
        <v>160</v>
      </c>
      <c r="K346" s="96"/>
    </row>
    <row r="347" spans="2:11" s="42" customFormat="1" hidden="1" x14ac:dyDescent="0.25">
      <c r="B347" s="128" t="s">
        <v>189</v>
      </c>
      <c r="C347" s="128" t="s">
        <v>46</v>
      </c>
      <c r="D347" s="54">
        <v>45428</v>
      </c>
      <c r="E347" s="55"/>
      <c r="F347" s="55" t="s">
        <v>230</v>
      </c>
      <c r="G347" s="55" t="s">
        <v>428</v>
      </c>
      <c r="H347" s="56"/>
      <c r="I347" s="56">
        <v>149415.43</v>
      </c>
      <c r="J347" s="55" t="s">
        <v>12</v>
      </c>
      <c r="K347" s="96"/>
    </row>
    <row r="348" spans="2:11" s="42" customFormat="1" hidden="1" x14ac:dyDescent="0.25">
      <c r="B348" s="128" t="s">
        <v>189</v>
      </c>
      <c r="C348" s="128" t="s">
        <v>46</v>
      </c>
      <c r="D348" s="54">
        <v>45428</v>
      </c>
      <c r="E348" s="55"/>
      <c r="F348" s="55" t="s">
        <v>230</v>
      </c>
      <c r="G348" s="55" t="s">
        <v>429</v>
      </c>
      <c r="H348" s="56"/>
      <c r="I348" s="56">
        <v>5966.35</v>
      </c>
      <c r="J348" s="55" t="s">
        <v>12</v>
      </c>
      <c r="K348" s="96"/>
    </row>
    <row r="349" spans="2:11" s="42" customFormat="1" hidden="1" x14ac:dyDescent="0.25">
      <c r="B349" s="128" t="s">
        <v>189</v>
      </c>
      <c r="C349" s="128" t="s">
        <v>46</v>
      </c>
      <c r="D349" s="54">
        <v>45428</v>
      </c>
      <c r="E349" s="55"/>
      <c r="F349" s="55" t="s">
        <v>226</v>
      </c>
      <c r="G349" s="55" t="s">
        <v>430</v>
      </c>
      <c r="H349" s="56">
        <v>4327.99</v>
      </c>
      <c r="I349" s="56"/>
      <c r="J349" s="55" t="s">
        <v>274</v>
      </c>
      <c r="K349" s="96"/>
    </row>
    <row r="350" spans="2:11" s="42" customFormat="1" hidden="1" x14ac:dyDescent="0.25">
      <c r="B350" s="128" t="s">
        <v>189</v>
      </c>
      <c r="C350" s="128" t="s">
        <v>46</v>
      </c>
      <c r="D350" s="54">
        <v>45429</v>
      </c>
      <c r="E350" s="55"/>
      <c r="F350" s="55" t="s">
        <v>226</v>
      </c>
      <c r="G350" s="55" t="s">
        <v>431</v>
      </c>
      <c r="H350" s="56">
        <v>420</v>
      </c>
      <c r="I350" s="56"/>
      <c r="J350" s="55" t="s">
        <v>239</v>
      </c>
      <c r="K350" s="96"/>
    </row>
    <row r="351" spans="2:11" s="42" customFormat="1" hidden="1" x14ac:dyDescent="0.25">
      <c r="B351" s="128" t="s">
        <v>189</v>
      </c>
      <c r="C351" s="128" t="s">
        <v>46</v>
      </c>
      <c r="D351" s="54">
        <v>45429</v>
      </c>
      <c r="E351" s="55"/>
      <c r="F351" s="55" t="s">
        <v>226</v>
      </c>
      <c r="G351" s="55" t="s">
        <v>432</v>
      </c>
      <c r="H351" s="56">
        <v>530</v>
      </c>
      <c r="I351" s="56"/>
      <c r="J351" s="55" t="s">
        <v>239</v>
      </c>
      <c r="K351" s="96"/>
    </row>
    <row r="352" spans="2:11" s="42" customFormat="1" hidden="1" x14ac:dyDescent="0.25">
      <c r="B352" s="128" t="s">
        <v>189</v>
      </c>
      <c r="C352" s="128" t="s">
        <v>46</v>
      </c>
      <c r="D352" s="54">
        <v>45429</v>
      </c>
      <c r="E352" s="55"/>
      <c r="F352" s="55" t="s">
        <v>232</v>
      </c>
      <c r="G352" s="55" t="s">
        <v>433</v>
      </c>
      <c r="H352" s="56">
        <v>60</v>
      </c>
      <c r="I352" s="56"/>
      <c r="J352" s="55" t="s">
        <v>239</v>
      </c>
      <c r="K352" s="96"/>
    </row>
    <row r="353" spans="2:11" s="42" customFormat="1" hidden="1" x14ac:dyDescent="0.25">
      <c r="B353" s="128" t="s">
        <v>189</v>
      </c>
      <c r="C353" s="128" t="s">
        <v>46</v>
      </c>
      <c r="D353" s="54">
        <v>45429</v>
      </c>
      <c r="E353" s="55"/>
      <c r="F353" s="55" t="s">
        <v>229</v>
      </c>
      <c r="G353" s="55" t="s">
        <v>434</v>
      </c>
      <c r="H353" s="56">
        <v>14733.34</v>
      </c>
      <c r="I353" s="56"/>
      <c r="J353" s="55" t="s">
        <v>235</v>
      </c>
      <c r="K353" s="96"/>
    </row>
    <row r="354" spans="2:11" s="42" customFormat="1" hidden="1" x14ac:dyDescent="0.25">
      <c r="B354" s="128" t="s">
        <v>189</v>
      </c>
      <c r="C354" s="128" t="s">
        <v>46</v>
      </c>
      <c r="D354" s="54">
        <v>45429</v>
      </c>
      <c r="E354" s="55"/>
      <c r="F354" s="55" t="s">
        <v>229</v>
      </c>
      <c r="G354" s="55" t="s">
        <v>211</v>
      </c>
      <c r="H354" s="56">
        <v>624</v>
      </c>
      <c r="I354" s="56"/>
      <c r="J354" s="55" t="s">
        <v>234</v>
      </c>
      <c r="K354" s="96"/>
    </row>
    <row r="355" spans="2:11" s="42" customFormat="1" hidden="1" x14ac:dyDescent="0.25">
      <c r="B355" s="128" t="s">
        <v>189</v>
      </c>
      <c r="C355" s="128" t="s">
        <v>46</v>
      </c>
      <c r="D355" s="54">
        <v>45429</v>
      </c>
      <c r="E355" s="55"/>
      <c r="F355" s="55" t="s">
        <v>229</v>
      </c>
      <c r="G355" s="55" t="s">
        <v>192</v>
      </c>
      <c r="H355" s="56">
        <v>1482</v>
      </c>
      <c r="I355" s="56"/>
      <c r="J355" s="55" t="s">
        <v>169</v>
      </c>
      <c r="K355" s="96"/>
    </row>
    <row r="356" spans="2:11" s="42" customFormat="1" hidden="1" x14ac:dyDescent="0.25">
      <c r="B356" s="128" t="s">
        <v>189</v>
      </c>
      <c r="C356" s="128" t="s">
        <v>46</v>
      </c>
      <c r="D356" s="54">
        <v>45429</v>
      </c>
      <c r="E356" s="55"/>
      <c r="F356" s="55" t="s">
        <v>404</v>
      </c>
      <c r="G356" s="55" t="s">
        <v>435</v>
      </c>
      <c r="H356" s="56">
        <v>17508.87</v>
      </c>
      <c r="I356" s="56"/>
      <c r="J356" s="55" t="s">
        <v>169</v>
      </c>
      <c r="K356" s="96"/>
    </row>
    <row r="357" spans="2:11" s="42" customFormat="1" hidden="1" x14ac:dyDescent="0.25">
      <c r="B357" s="128" t="s">
        <v>189</v>
      </c>
      <c r="C357" s="128" t="s">
        <v>46</v>
      </c>
      <c r="D357" s="54">
        <v>45429</v>
      </c>
      <c r="E357" s="55"/>
      <c r="F357" s="55" t="s">
        <v>226</v>
      </c>
      <c r="G357" s="55" t="s">
        <v>193</v>
      </c>
      <c r="H357" s="56"/>
      <c r="I357" s="56">
        <v>28254.99</v>
      </c>
      <c r="J357" s="55" t="s">
        <v>157</v>
      </c>
      <c r="K357" s="96"/>
    </row>
    <row r="358" spans="2:11" s="42" customFormat="1" hidden="1" x14ac:dyDescent="0.25">
      <c r="B358" s="128" t="s">
        <v>189</v>
      </c>
      <c r="C358" s="128" t="s">
        <v>46</v>
      </c>
      <c r="D358" s="54">
        <v>45429</v>
      </c>
      <c r="E358" s="55"/>
      <c r="F358" s="55" t="s">
        <v>230</v>
      </c>
      <c r="G358" s="55" t="s">
        <v>436</v>
      </c>
      <c r="H358" s="56"/>
      <c r="I358" s="56">
        <v>18925.29</v>
      </c>
      <c r="J358" s="55" t="s">
        <v>15</v>
      </c>
      <c r="K358" s="96"/>
    </row>
    <row r="359" spans="2:11" s="42" customFormat="1" hidden="1" x14ac:dyDescent="0.25">
      <c r="B359" s="128" t="s">
        <v>189</v>
      </c>
      <c r="C359" s="128" t="s">
        <v>46</v>
      </c>
      <c r="D359" s="54">
        <v>45429</v>
      </c>
      <c r="E359" s="55"/>
      <c r="F359" s="55" t="s">
        <v>230</v>
      </c>
      <c r="G359" s="55" t="s">
        <v>437</v>
      </c>
      <c r="H359" s="56"/>
      <c r="I359" s="56">
        <v>74599.11</v>
      </c>
      <c r="J359" s="55" t="s">
        <v>15</v>
      </c>
      <c r="K359" s="96"/>
    </row>
    <row r="360" spans="2:11" s="42" customFormat="1" hidden="1" x14ac:dyDescent="0.25">
      <c r="B360" s="128" t="s">
        <v>189</v>
      </c>
      <c r="C360" s="128" t="s">
        <v>46</v>
      </c>
      <c r="D360" s="54">
        <v>45429</v>
      </c>
      <c r="E360" s="55"/>
      <c r="F360" s="55" t="s">
        <v>230</v>
      </c>
      <c r="G360" s="55" t="s">
        <v>438</v>
      </c>
      <c r="H360" s="56"/>
      <c r="I360" s="56">
        <v>23877.18</v>
      </c>
      <c r="J360" s="55" t="s">
        <v>15</v>
      </c>
      <c r="K360" s="96"/>
    </row>
    <row r="361" spans="2:11" s="42" customFormat="1" hidden="1" x14ac:dyDescent="0.25">
      <c r="B361" s="128" t="s">
        <v>189</v>
      </c>
      <c r="C361" s="128" t="s">
        <v>46</v>
      </c>
      <c r="D361" s="54">
        <v>45429</v>
      </c>
      <c r="E361" s="55"/>
      <c r="F361" s="55" t="s">
        <v>230</v>
      </c>
      <c r="G361" s="55" t="s">
        <v>439</v>
      </c>
      <c r="H361" s="56"/>
      <c r="I361" s="56">
        <v>34528.29</v>
      </c>
      <c r="J361" s="55" t="s">
        <v>15</v>
      </c>
      <c r="K361" s="96"/>
    </row>
    <row r="362" spans="2:11" s="42" customFormat="1" hidden="1" x14ac:dyDescent="0.25">
      <c r="B362" s="128" t="s">
        <v>189</v>
      </c>
      <c r="C362" s="128" t="s">
        <v>46</v>
      </c>
      <c r="D362" s="54">
        <v>45429</v>
      </c>
      <c r="E362" s="55"/>
      <c r="F362" s="55" t="s">
        <v>230</v>
      </c>
      <c r="G362" s="55" t="s">
        <v>440</v>
      </c>
      <c r="H362" s="56"/>
      <c r="I362" s="56">
        <v>41775.730000000003</v>
      </c>
      <c r="J362" s="55" t="s">
        <v>15</v>
      </c>
      <c r="K362" s="96"/>
    </row>
    <row r="363" spans="2:11" s="42" customFormat="1" hidden="1" x14ac:dyDescent="0.25">
      <c r="B363" s="128" t="s">
        <v>189</v>
      </c>
      <c r="C363" s="128" t="s">
        <v>46</v>
      </c>
      <c r="D363" s="54">
        <v>45429</v>
      </c>
      <c r="E363" s="55"/>
      <c r="F363" s="55" t="s">
        <v>230</v>
      </c>
      <c r="G363" s="55" t="s">
        <v>441</v>
      </c>
      <c r="H363" s="56"/>
      <c r="I363" s="56">
        <v>6054.14</v>
      </c>
      <c r="J363" s="55" t="s">
        <v>15</v>
      </c>
      <c r="K363" s="96"/>
    </row>
    <row r="364" spans="2:11" s="42" customFormat="1" hidden="1" x14ac:dyDescent="0.25">
      <c r="B364" s="128" t="s">
        <v>189</v>
      </c>
      <c r="C364" s="128" t="s">
        <v>46</v>
      </c>
      <c r="D364" s="54">
        <v>45429</v>
      </c>
      <c r="E364" s="55"/>
      <c r="F364" s="55" t="s">
        <v>226</v>
      </c>
      <c r="G364" s="55" t="s">
        <v>442</v>
      </c>
      <c r="H364" s="56"/>
      <c r="I364" s="56">
        <v>119648.81</v>
      </c>
      <c r="J364" s="55" t="s">
        <v>148</v>
      </c>
      <c r="K364" s="96"/>
    </row>
    <row r="365" spans="2:11" s="42" customFormat="1" hidden="1" x14ac:dyDescent="0.25">
      <c r="B365" s="128" t="s">
        <v>189</v>
      </c>
      <c r="C365" s="128" t="s">
        <v>46</v>
      </c>
      <c r="D365" s="54">
        <v>45429</v>
      </c>
      <c r="E365" s="55"/>
      <c r="F365" s="55" t="s">
        <v>229</v>
      </c>
      <c r="G365" s="55" t="s">
        <v>192</v>
      </c>
      <c r="H365" s="56">
        <v>7428.56</v>
      </c>
      <c r="I365" s="56"/>
      <c r="J365" s="55" t="s">
        <v>169</v>
      </c>
      <c r="K365" s="96"/>
    </row>
    <row r="366" spans="2:11" s="42" customFormat="1" hidden="1" x14ac:dyDescent="0.25">
      <c r="B366" s="128" t="s">
        <v>189</v>
      </c>
      <c r="C366" s="128" t="s">
        <v>46</v>
      </c>
      <c r="D366" s="54">
        <v>45429</v>
      </c>
      <c r="E366" s="55"/>
      <c r="F366" s="55" t="s">
        <v>231</v>
      </c>
      <c r="G366" s="55" t="s">
        <v>194</v>
      </c>
      <c r="H366" s="56">
        <v>30000</v>
      </c>
      <c r="I366" s="56"/>
      <c r="J366" s="55" t="s">
        <v>155</v>
      </c>
      <c r="K366" s="96"/>
    </row>
    <row r="367" spans="2:11" s="42" customFormat="1" hidden="1" x14ac:dyDescent="0.25">
      <c r="B367" s="128" t="s">
        <v>189</v>
      </c>
      <c r="C367" s="128" t="s">
        <v>46</v>
      </c>
      <c r="D367" s="54">
        <v>45429</v>
      </c>
      <c r="E367" s="55"/>
      <c r="F367" s="55" t="s">
        <v>228</v>
      </c>
      <c r="G367" s="55" t="s">
        <v>194</v>
      </c>
      <c r="H367" s="56">
        <v>150000</v>
      </c>
      <c r="I367" s="56"/>
      <c r="J367" s="55" t="s">
        <v>155</v>
      </c>
      <c r="K367" s="96"/>
    </row>
    <row r="368" spans="2:11" s="42" customFormat="1" hidden="1" x14ac:dyDescent="0.25">
      <c r="B368" s="128" t="s">
        <v>189</v>
      </c>
      <c r="C368" s="128" t="s">
        <v>46</v>
      </c>
      <c r="D368" s="54">
        <v>45429</v>
      </c>
      <c r="E368" s="55"/>
      <c r="F368" s="55" t="s">
        <v>226</v>
      </c>
      <c r="G368" s="55" t="s">
        <v>443</v>
      </c>
      <c r="H368" s="56">
        <v>7247.49</v>
      </c>
      <c r="I368" s="56"/>
      <c r="J368" s="55" t="s">
        <v>449</v>
      </c>
      <c r="K368" s="96"/>
    </row>
    <row r="369" spans="2:11" s="42" customFormat="1" hidden="1" x14ac:dyDescent="0.25">
      <c r="B369" s="128" t="s">
        <v>189</v>
      </c>
      <c r="C369" s="128" t="s">
        <v>46</v>
      </c>
      <c r="D369" s="54">
        <v>45429</v>
      </c>
      <c r="E369" s="55"/>
      <c r="F369" s="55" t="s">
        <v>444</v>
      </c>
      <c r="G369" s="55" t="s">
        <v>445</v>
      </c>
      <c r="H369" s="56">
        <v>6000</v>
      </c>
      <c r="I369" s="56"/>
      <c r="J369" s="55" t="s">
        <v>449</v>
      </c>
      <c r="K369" s="96"/>
    </row>
    <row r="370" spans="2:11" s="42" customFormat="1" hidden="1" x14ac:dyDescent="0.25">
      <c r="B370" s="128" t="s">
        <v>189</v>
      </c>
      <c r="C370" s="128" t="s">
        <v>46</v>
      </c>
      <c r="D370" s="54">
        <v>45429</v>
      </c>
      <c r="E370" s="55"/>
      <c r="F370" s="55" t="s">
        <v>226</v>
      </c>
      <c r="G370" s="55" t="s">
        <v>443</v>
      </c>
      <c r="H370" s="56">
        <v>35102.74</v>
      </c>
      <c r="I370" s="56"/>
      <c r="J370" s="55" t="s">
        <v>449</v>
      </c>
      <c r="K370" s="96"/>
    </row>
    <row r="371" spans="2:11" s="42" customFormat="1" hidden="1" x14ac:dyDescent="0.25">
      <c r="B371" s="128" t="s">
        <v>189</v>
      </c>
      <c r="C371" s="128" t="s">
        <v>102</v>
      </c>
      <c r="D371" s="54">
        <v>45426</v>
      </c>
      <c r="E371" s="55"/>
      <c r="F371" s="55"/>
      <c r="G371" s="55" t="s">
        <v>243</v>
      </c>
      <c r="H371" s="56">
        <v>8714.84</v>
      </c>
      <c r="I371" s="56"/>
      <c r="J371" s="55" t="s">
        <v>169</v>
      </c>
      <c r="K371" s="96"/>
    </row>
    <row r="372" spans="2:11" s="42" customFormat="1" hidden="1" x14ac:dyDescent="0.25">
      <c r="B372" s="128" t="s">
        <v>189</v>
      </c>
      <c r="C372" s="128" t="s">
        <v>102</v>
      </c>
      <c r="D372" s="54">
        <v>45426</v>
      </c>
      <c r="E372" s="55"/>
      <c r="F372" s="55"/>
      <c r="G372" s="55" t="s">
        <v>241</v>
      </c>
      <c r="H372" s="56"/>
      <c r="I372" s="56">
        <v>200</v>
      </c>
      <c r="J372" s="55" t="s">
        <v>233</v>
      </c>
      <c r="K372" s="96"/>
    </row>
    <row r="373" spans="2:11" s="42" customFormat="1" hidden="1" x14ac:dyDescent="0.25">
      <c r="B373" s="128" t="s">
        <v>189</v>
      </c>
      <c r="C373" s="128" t="s">
        <v>102</v>
      </c>
      <c r="D373" s="54">
        <v>45426</v>
      </c>
      <c r="E373" s="55"/>
      <c r="F373" s="55"/>
      <c r="G373" s="55" t="s">
        <v>241</v>
      </c>
      <c r="H373" s="56"/>
      <c r="I373" s="56">
        <v>400</v>
      </c>
      <c r="J373" s="55" t="s">
        <v>233</v>
      </c>
      <c r="K373" s="96"/>
    </row>
    <row r="374" spans="2:11" s="42" customFormat="1" hidden="1" x14ac:dyDescent="0.25">
      <c r="B374" s="128" t="s">
        <v>189</v>
      </c>
      <c r="C374" s="128" t="s">
        <v>102</v>
      </c>
      <c r="D374" s="54">
        <v>45427</v>
      </c>
      <c r="E374" s="55"/>
      <c r="F374" s="55"/>
      <c r="G374" s="55" t="s">
        <v>451</v>
      </c>
      <c r="H374" s="56">
        <v>4665.57</v>
      </c>
      <c r="I374" s="56"/>
      <c r="J374" s="55" t="s">
        <v>236</v>
      </c>
      <c r="K374" s="96"/>
    </row>
    <row r="375" spans="2:11" s="42" customFormat="1" hidden="1" x14ac:dyDescent="0.25">
      <c r="B375" s="128" t="s">
        <v>189</v>
      </c>
      <c r="C375" s="128" t="s">
        <v>102</v>
      </c>
      <c r="D375" s="54">
        <v>45427</v>
      </c>
      <c r="E375" s="55"/>
      <c r="F375" s="55"/>
      <c r="G375" s="55" t="s">
        <v>452</v>
      </c>
      <c r="H375" s="56">
        <v>10800</v>
      </c>
      <c r="I375" s="56"/>
      <c r="J375" s="55" t="s">
        <v>473</v>
      </c>
      <c r="K375" s="96"/>
    </row>
    <row r="376" spans="2:11" s="42" customFormat="1" hidden="1" x14ac:dyDescent="0.25">
      <c r="B376" s="128" t="s">
        <v>189</v>
      </c>
      <c r="C376" s="128" t="s">
        <v>102</v>
      </c>
      <c r="D376" s="54">
        <v>45427</v>
      </c>
      <c r="E376" s="55"/>
      <c r="F376" s="55"/>
      <c r="G376" s="55" t="s">
        <v>243</v>
      </c>
      <c r="H376" s="56">
        <v>10459.86</v>
      </c>
      <c r="I376" s="56"/>
      <c r="J376" s="55" t="s">
        <v>169</v>
      </c>
      <c r="K376" s="96"/>
    </row>
    <row r="377" spans="2:11" s="42" customFormat="1" hidden="1" x14ac:dyDescent="0.25">
      <c r="B377" s="128" t="s">
        <v>189</v>
      </c>
      <c r="C377" s="128" t="s">
        <v>102</v>
      </c>
      <c r="D377" s="54">
        <v>45427</v>
      </c>
      <c r="E377" s="55"/>
      <c r="F377" s="55"/>
      <c r="G377" s="55" t="s">
        <v>453</v>
      </c>
      <c r="H377" s="56">
        <v>3810.2</v>
      </c>
      <c r="I377" s="56"/>
      <c r="J377" s="55" t="s">
        <v>446</v>
      </c>
      <c r="K377" s="96"/>
    </row>
    <row r="378" spans="2:11" s="42" customFormat="1" hidden="1" x14ac:dyDescent="0.25">
      <c r="B378" s="128" t="s">
        <v>189</v>
      </c>
      <c r="C378" s="128" t="s">
        <v>102</v>
      </c>
      <c r="D378" s="54">
        <v>45427</v>
      </c>
      <c r="E378" s="55"/>
      <c r="F378" s="55"/>
      <c r="G378" s="55" t="s">
        <v>454</v>
      </c>
      <c r="H378" s="56">
        <v>2552.4</v>
      </c>
      <c r="I378" s="56"/>
      <c r="J378" s="55" t="s">
        <v>446</v>
      </c>
      <c r="K378" s="96"/>
    </row>
    <row r="379" spans="2:11" s="42" customFormat="1" hidden="1" x14ac:dyDescent="0.25">
      <c r="B379" s="128" t="s">
        <v>189</v>
      </c>
      <c r="C379" s="128" t="s">
        <v>102</v>
      </c>
      <c r="D379" s="54">
        <v>45427</v>
      </c>
      <c r="E379" s="55"/>
      <c r="F379" s="55"/>
      <c r="G379" s="55" t="s">
        <v>455</v>
      </c>
      <c r="H379" s="56">
        <v>3120.6</v>
      </c>
      <c r="I379" s="56"/>
      <c r="J379" s="55" t="s">
        <v>446</v>
      </c>
      <c r="K379" s="96"/>
    </row>
    <row r="380" spans="2:11" s="42" customFormat="1" hidden="1" x14ac:dyDescent="0.25">
      <c r="B380" s="128" t="s">
        <v>189</v>
      </c>
      <c r="C380" s="128" t="s">
        <v>102</v>
      </c>
      <c r="D380" s="54">
        <v>45427</v>
      </c>
      <c r="E380" s="55"/>
      <c r="F380" s="55"/>
      <c r="G380" s="55" t="s">
        <v>456</v>
      </c>
      <c r="H380" s="56">
        <v>2519.6</v>
      </c>
      <c r="I380" s="56"/>
      <c r="J380" s="55" t="s">
        <v>446</v>
      </c>
      <c r="K380" s="96"/>
    </row>
    <row r="381" spans="2:11" s="42" customFormat="1" hidden="1" x14ac:dyDescent="0.25">
      <c r="B381" s="128" t="s">
        <v>189</v>
      </c>
      <c r="C381" s="128" t="s">
        <v>102</v>
      </c>
      <c r="D381" s="54">
        <v>45427</v>
      </c>
      <c r="E381" s="55"/>
      <c r="F381" s="55"/>
      <c r="G381" s="55" t="s">
        <v>457</v>
      </c>
      <c r="H381" s="56">
        <v>4831.3999999999996</v>
      </c>
      <c r="I381" s="56"/>
      <c r="J381" s="55" t="s">
        <v>446</v>
      </c>
      <c r="K381" s="96"/>
    </row>
    <row r="382" spans="2:11" s="42" customFormat="1" hidden="1" x14ac:dyDescent="0.25">
      <c r="B382" s="128" t="s">
        <v>189</v>
      </c>
      <c r="C382" s="128" t="s">
        <v>102</v>
      </c>
      <c r="D382" s="54">
        <v>45427</v>
      </c>
      <c r="E382" s="55"/>
      <c r="F382" s="55"/>
      <c r="G382" s="55" t="s">
        <v>458</v>
      </c>
      <c r="H382" s="56">
        <v>3987.2</v>
      </c>
      <c r="I382" s="56"/>
      <c r="J382" s="55" t="s">
        <v>446</v>
      </c>
      <c r="K382" s="96"/>
    </row>
    <row r="383" spans="2:11" s="42" customFormat="1" hidden="1" x14ac:dyDescent="0.25">
      <c r="B383" s="128" t="s">
        <v>189</v>
      </c>
      <c r="C383" s="128" t="s">
        <v>102</v>
      </c>
      <c r="D383" s="54">
        <v>45427</v>
      </c>
      <c r="E383" s="55"/>
      <c r="F383" s="55"/>
      <c r="G383" s="55" t="s">
        <v>459</v>
      </c>
      <c r="H383" s="56">
        <v>1741.6</v>
      </c>
      <c r="I383" s="56"/>
      <c r="J383" s="55" t="s">
        <v>446</v>
      </c>
      <c r="K383" s="96"/>
    </row>
    <row r="384" spans="2:11" s="42" customFormat="1" hidden="1" x14ac:dyDescent="0.25">
      <c r="B384" s="128" t="s">
        <v>189</v>
      </c>
      <c r="C384" s="128" t="s">
        <v>102</v>
      </c>
      <c r="D384" s="54">
        <v>45427</v>
      </c>
      <c r="E384" s="55"/>
      <c r="F384" s="55"/>
      <c r="G384" s="55" t="s">
        <v>460</v>
      </c>
      <c r="H384" s="56">
        <v>3792.6</v>
      </c>
      <c r="I384" s="56"/>
      <c r="J384" s="55" t="s">
        <v>446</v>
      </c>
      <c r="K384" s="96"/>
    </row>
    <row r="385" spans="2:11" s="42" customFormat="1" hidden="1" x14ac:dyDescent="0.25">
      <c r="B385" s="128" t="s">
        <v>189</v>
      </c>
      <c r="C385" s="128" t="s">
        <v>102</v>
      </c>
      <c r="D385" s="54">
        <v>45427</v>
      </c>
      <c r="E385" s="55"/>
      <c r="F385" s="55"/>
      <c r="G385" s="55" t="s">
        <v>461</v>
      </c>
      <c r="H385" s="56">
        <v>3692.6</v>
      </c>
      <c r="I385" s="56"/>
      <c r="J385" s="55" t="s">
        <v>446</v>
      </c>
      <c r="K385" s="96"/>
    </row>
    <row r="386" spans="2:11" s="42" customFormat="1" hidden="1" x14ac:dyDescent="0.25">
      <c r="B386" s="128" t="s">
        <v>189</v>
      </c>
      <c r="C386" s="128" t="s">
        <v>102</v>
      </c>
      <c r="D386" s="54">
        <v>45427</v>
      </c>
      <c r="E386" s="55"/>
      <c r="F386" s="55"/>
      <c r="G386" s="55" t="s">
        <v>462</v>
      </c>
      <c r="H386" s="56">
        <v>4831.2</v>
      </c>
      <c r="I386" s="56"/>
      <c r="J386" s="55" t="s">
        <v>446</v>
      </c>
      <c r="K386" s="96"/>
    </row>
    <row r="387" spans="2:11" s="42" customFormat="1" hidden="1" x14ac:dyDescent="0.25">
      <c r="B387" s="128" t="s">
        <v>189</v>
      </c>
      <c r="C387" s="128" t="s">
        <v>102</v>
      </c>
      <c r="D387" s="54">
        <v>45427</v>
      </c>
      <c r="E387" s="55"/>
      <c r="F387" s="55"/>
      <c r="G387" s="55" t="s">
        <v>463</v>
      </c>
      <c r="H387" s="56">
        <v>4123</v>
      </c>
      <c r="I387" s="56"/>
      <c r="J387" s="55" t="s">
        <v>446</v>
      </c>
      <c r="K387" s="96"/>
    </row>
    <row r="388" spans="2:11" s="42" customFormat="1" hidden="1" x14ac:dyDescent="0.25">
      <c r="B388" s="128" t="s">
        <v>189</v>
      </c>
      <c r="C388" s="128" t="s">
        <v>102</v>
      </c>
      <c r="D388" s="54">
        <v>45427</v>
      </c>
      <c r="E388" s="55"/>
      <c r="F388" s="55"/>
      <c r="G388" s="55" t="s">
        <v>464</v>
      </c>
      <c r="H388" s="56"/>
      <c r="I388" s="56">
        <v>60000</v>
      </c>
      <c r="J388" s="55" t="s">
        <v>155</v>
      </c>
      <c r="K388" s="96"/>
    </row>
    <row r="389" spans="2:11" s="42" customFormat="1" hidden="1" x14ac:dyDescent="0.25">
      <c r="B389" s="128" t="s">
        <v>189</v>
      </c>
      <c r="C389" s="128" t="s">
        <v>102</v>
      </c>
      <c r="D389" s="54">
        <v>45428</v>
      </c>
      <c r="E389" s="55"/>
      <c r="F389" s="55"/>
      <c r="G389" s="55" t="s">
        <v>465</v>
      </c>
      <c r="H389" s="56">
        <v>12100.01</v>
      </c>
      <c r="I389" s="56"/>
      <c r="J389" s="55" t="s">
        <v>171</v>
      </c>
      <c r="K389" s="96"/>
    </row>
    <row r="390" spans="2:11" s="42" customFormat="1" hidden="1" x14ac:dyDescent="0.25">
      <c r="B390" s="128" t="s">
        <v>189</v>
      </c>
      <c r="C390" s="128" t="s">
        <v>102</v>
      </c>
      <c r="D390" s="54">
        <v>45428</v>
      </c>
      <c r="E390" s="55"/>
      <c r="F390" s="55"/>
      <c r="G390" s="55" t="s">
        <v>466</v>
      </c>
      <c r="H390" s="56"/>
      <c r="I390" s="56">
        <v>30000</v>
      </c>
      <c r="J390" s="55" t="s">
        <v>155</v>
      </c>
      <c r="K390" s="96"/>
    </row>
    <row r="391" spans="2:11" s="42" customFormat="1" hidden="1" x14ac:dyDescent="0.25">
      <c r="B391" s="128" t="s">
        <v>189</v>
      </c>
      <c r="C391" s="128" t="s">
        <v>102</v>
      </c>
      <c r="D391" s="54">
        <v>45428</v>
      </c>
      <c r="E391" s="55"/>
      <c r="F391" s="55"/>
      <c r="G391" s="55" t="s">
        <v>467</v>
      </c>
      <c r="H391" s="56">
        <v>1218</v>
      </c>
      <c r="I391" s="56"/>
      <c r="J391" s="55" t="s">
        <v>474</v>
      </c>
      <c r="K391" s="96"/>
    </row>
    <row r="392" spans="2:11" s="42" customFormat="1" hidden="1" x14ac:dyDescent="0.25">
      <c r="B392" s="128" t="s">
        <v>189</v>
      </c>
      <c r="C392" s="128" t="s">
        <v>102</v>
      </c>
      <c r="D392" s="54">
        <v>45429</v>
      </c>
      <c r="E392" s="55"/>
      <c r="F392" s="55"/>
      <c r="G392" s="55" t="s">
        <v>468</v>
      </c>
      <c r="H392" s="56">
        <v>4822</v>
      </c>
      <c r="I392" s="56"/>
      <c r="J392" s="55" t="s">
        <v>65</v>
      </c>
      <c r="K392" s="96"/>
    </row>
    <row r="393" spans="2:11" s="42" customFormat="1" hidden="1" x14ac:dyDescent="0.25">
      <c r="B393" s="128" t="s">
        <v>189</v>
      </c>
      <c r="C393" s="128" t="s">
        <v>102</v>
      </c>
      <c r="D393" s="54">
        <v>45429</v>
      </c>
      <c r="E393" s="55"/>
      <c r="F393" s="55"/>
      <c r="G393" s="55" t="s">
        <v>469</v>
      </c>
      <c r="H393" s="56">
        <v>1830</v>
      </c>
      <c r="I393" s="56"/>
      <c r="J393" s="55" t="s">
        <v>65</v>
      </c>
      <c r="K393" s="96"/>
    </row>
    <row r="394" spans="2:11" s="42" customFormat="1" hidden="1" x14ac:dyDescent="0.25">
      <c r="B394" s="128" t="s">
        <v>189</v>
      </c>
      <c r="C394" s="128" t="s">
        <v>102</v>
      </c>
      <c r="D394" s="54">
        <v>45429</v>
      </c>
      <c r="E394" s="55"/>
      <c r="F394" s="55"/>
      <c r="G394" s="55" t="s">
        <v>470</v>
      </c>
      <c r="H394" s="56">
        <v>192</v>
      </c>
      <c r="I394" s="56"/>
      <c r="J394" s="55" t="s">
        <v>65</v>
      </c>
      <c r="K394" s="96"/>
    </row>
    <row r="395" spans="2:11" s="42" customFormat="1" hidden="1" x14ac:dyDescent="0.25">
      <c r="B395" s="128" t="s">
        <v>189</v>
      </c>
      <c r="C395" s="128" t="s">
        <v>102</v>
      </c>
      <c r="D395" s="54">
        <v>45429</v>
      </c>
      <c r="E395" s="55"/>
      <c r="F395" s="55"/>
      <c r="G395" s="55" t="s">
        <v>471</v>
      </c>
      <c r="H395" s="56"/>
      <c r="I395" s="56">
        <v>30000</v>
      </c>
      <c r="J395" s="55" t="s">
        <v>155</v>
      </c>
      <c r="K395" s="96"/>
    </row>
    <row r="396" spans="2:11" s="42" customFormat="1" hidden="1" x14ac:dyDescent="0.25">
      <c r="B396" s="128" t="s">
        <v>189</v>
      </c>
      <c r="C396" s="128" t="s">
        <v>102</v>
      </c>
      <c r="D396" s="54">
        <v>45429</v>
      </c>
      <c r="E396" s="55"/>
      <c r="F396" s="55"/>
      <c r="G396" s="55" t="s">
        <v>472</v>
      </c>
      <c r="H396" s="56">
        <v>1935.71</v>
      </c>
      <c r="I396" s="56"/>
      <c r="J396" s="55" t="s">
        <v>65</v>
      </c>
      <c r="K396" s="96"/>
    </row>
    <row r="397" spans="2:11" s="42" customFormat="1" hidden="1" x14ac:dyDescent="0.25">
      <c r="B397" s="128" t="s">
        <v>189</v>
      </c>
      <c r="C397" s="128" t="s">
        <v>116</v>
      </c>
      <c r="D397" s="54">
        <v>45425</v>
      </c>
      <c r="E397" s="55"/>
      <c r="F397" s="55" t="s">
        <v>475</v>
      </c>
      <c r="G397" s="55" t="s">
        <v>476</v>
      </c>
      <c r="H397" s="56">
        <v>0.01</v>
      </c>
      <c r="I397" s="56"/>
      <c r="J397" s="55" t="s">
        <v>393</v>
      </c>
      <c r="K397" s="96"/>
    </row>
    <row r="398" spans="2:11" s="42" customFormat="1" hidden="1" x14ac:dyDescent="0.25">
      <c r="B398" s="128" t="s">
        <v>189</v>
      </c>
      <c r="C398" s="128" t="s">
        <v>116</v>
      </c>
      <c r="D398" s="54">
        <v>45425</v>
      </c>
      <c r="E398" s="55"/>
      <c r="F398" s="55" t="s">
        <v>475</v>
      </c>
      <c r="G398" s="55" t="s">
        <v>476</v>
      </c>
      <c r="H398" s="56">
        <v>24000</v>
      </c>
      <c r="I398" s="56"/>
      <c r="J398" s="55" t="s">
        <v>393</v>
      </c>
      <c r="K398" s="96"/>
    </row>
    <row r="399" spans="2:11" s="42" customFormat="1" hidden="1" x14ac:dyDescent="0.25">
      <c r="B399" s="128" t="s">
        <v>189</v>
      </c>
      <c r="C399" s="128" t="s">
        <v>116</v>
      </c>
      <c r="D399" s="54">
        <v>45425</v>
      </c>
      <c r="E399" s="55"/>
      <c r="F399" s="55" t="s">
        <v>477</v>
      </c>
      <c r="G399" s="55" t="s">
        <v>478</v>
      </c>
      <c r="H399" s="56">
        <v>0.01</v>
      </c>
      <c r="I399" s="56"/>
      <c r="J399" s="55" t="s">
        <v>393</v>
      </c>
      <c r="K399" s="96"/>
    </row>
    <row r="400" spans="2:11" s="42" customFormat="1" hidden="1" x14ac:dyDescent="0.25">
      <c r="B400" s="128" t="s">
        <v>189</v>
      </c>
      <c r="C400" s="128" t="s">
        <v>116</v>
      </c>
      <c r="D400" s="54">
        <v>45425</v>
      </c>
      <c r="E400" s="55"/>
      <c r="F400" s="55" t="s">
        <v>477</v>
      </c>
      <c r="G400" s="55" t="s">
        <v>478</v>
      </c>
      <c r="H400" s="56">
        <v>22000</v>
      </c>
      <c r="I400" s="56"/>
      <c r="J400" s="55" t="s">
        <v>393</v>
      </c>
      <c r="K400" s="96"/>
    </row>
    <row r="401" spans="2:11" s="42" customFormat="1" hidden="1" x14ac:dyDescent="0.25">
      <c r="B401" s="128" t="s">
        <v>189</v>
      </c>
      <c r="C401" s="128" t="s">
        <v>116</v>
      </c>
      <c r="D401" s="54">
        <v>45425</v>
      </c>
      <c r="E401" s="55"/>
      <c r="F401" s="55" t="s">
        <v>479</v>
      </c>
      <c r="G401" s="55" t="s">
        <v>480</v>
      </c>
      <c r="H401" s="56">
        <v>0.01</v>
      </c>
      <c r="I401" s="56"/>
      <c r="J401" s="55" t="s">
        <v>393</v>
      </c>
      <c r="K401" s="96"/>
    </row>
    <row r="402" spans="2:11" s="42" customFormat="1" hidden="1" x14ac:dyDescent="0.25">
      <c r="B402" s="128" t="s">
        <v>189</v>
      </c>
      <c r="C402" s="128" t="s">
        <v>116</v>
      </c>
      <c r="D402" s="54">
        <v>45425</v>
      </c>
      <c r="E402" s="55"/>
      <c r="F402" s="55" t="s">
        <v>481</v>
      </c>
      <c r="G402" s="55" t="s">
        <v>482</v>
      </c>
      <c r="H402" s="56">
        <v>0.01</v>
      </c>
      <c r="I402" s="56"/>
      <c r="J402" s="55" t="s">
        <v>393</v>
      </c>
      <c r="K402" s="96"/>
    </row>
    <row r="403" spans="2:11" s="42" customFormat="1" hidden="1" x14ac:dyDescent="0.25">
      <c r="B403" s="128" t="s">
        <v>189</v>
      </c>
      <c r="C403" s="128" t="s">
        <v>116</v>
      </c>
      <c r="D403" s="54">
        <v>45425</v>
      </c>
      <c r="E403" s="55"/>
      <c r="F403" s="55" t="s">
        <v>481</v>
      </c>
      <c r="G403" s="55" t="s">
        <v>482</v>
      </c>
      <c r="H403" s="56">
        <v>2490.8200000000002</v>
      </c>
      <c r="I403" s="56"/>
      <c r="J403" s="55" t="s">
        <v>393</v>
      </c>
      <c r="K403" s="96"/>
    </row>
    <row r="404" spans="2:11" s="42" customFormat="1" hidden="1" x14ac:dyDescent="0.25">
      <c r="B404" s="128" t="s">
        <v>189</v>
      </c>
      <c r="C404" s="128" t="s">
        <v>116</v>
      </c>
      <c r="D404" s="54">
        <v>45425</v>
      </c>
      <c r="E404" s="55"/>
      <c r="F404" s="55" t="s">
        <v>479</v>
      </c>
      <c r="G404" s="55" t="s">
        <v>480</v>
      </c>
      <c r="H404" s="56">
        <v>33790.69</v>
      </c>
      <c r="I404" s="56"/>
      <c r="J404" s="55" t="s">
        <v>393</v>
      </c>
      <c r="K404" s="96"/>
    </row>
    <row r="405" spans="2:11" s="42" customFormat="1" hidden="1" x14ac:dyDescent="0.25">
      <c r="B405" s="128" t="s">
        <v>189</v>
      </c>
      <c r="C405" s="128" t="s">
        <v>116</v>
      </c>
      <c r="D405" s="54">
        <v>45426</v>
      </c>
      <c r="E405" s="55"/>
      <c r="F405" s="55" t="s">
        <v>483</v>
      </c>
      <c r="G405" s="55" t="s">
        <v>484</v>
      </c>
      <c r="H405" s="56">
        <v>0.01</v>
      </c>
      <c r="I405" s="56"/>
      <c r="J405" s="55" t="s">
        <v>393</v>
      </c>
      <c r="K405" s="96"/>
    </row>
    <row r="406" spans="2:11" s="42" customFormat="1" hidden="1" x14ac:dyDescent="0.25">
      <c r="B406" s="128" t="s">
        <v>189</v>
      </c>
      <c r="C406" s="128" t="s">
        <v>116</v>
      </c>
      <c r="D406" s="54">
        <v>45426</v>
      </c>
      <c r="E406" s="55"/>
      <c r="F406" s="55" t="s">
        <v>485</v>
      </c>
      <c r="G406" s="55" t="s">
        <v>486</v>
      </c>
      <c r="H406" s="56">
        <v>0.01</v>
      </c>
      <c r="I406" s="56"/>
      <c r="J406" s="55" t="s">
        <v>393</v>
      </c>
      <c r="K406" s="96"/>
    </row>
    <row r="407" spans="2:11" s="42" customFormat="1" hidden="1" x14ac:dyDescent="0.25">
      <c r="B407" s="128" t="s">
        <v>189</v>
      </c>
      <c r="C407" s="128" t="s">
        <v>116</v>
      </c>
      <c r="D407" s="54">
        <v>45426</v>
      </c>
      <c r="E407" s="55"/>
      <c r="F407" s="55" t="s">
        <v>485</v>
      </c>
      <c r="G407" s="55" t="s">
        <v>486</v>
      </c>
      <c r="H407" s="56">
        <v>20364.61</v>
      </c>
      <c r="I407" s="56"/>
      <c r="J407" s="55" t="s">
        <v>393</v>
      </c>
      <c r="K407" s="96"/>
    </row>
    <row r="408" spans="2:11" s="42" customFormat="1" hidden="1" x14ac:dyDescent="0.25">
      <c r="B408" s="128" t="s">
        <v>189</v>
      </c>
      <c r="C408" s="128" t="s">
        <v>116</v>
      </c>
      <c r="D408" s="54">
        <v>45426</v>
      </c>
      <c r="E408" s="55"/>
      <c r="F408" s="55" t="s">
        <v>483</v>
      </c>
      <c r="G408" s="55" t="s">
        <v>484</v>
      </c>
      <c r="H408" s="56">
        <v>30000</v>
      </c>
      <c r="I408" s="56"/>
      <c r="J408" s="55" t="s">
        <v>393</v>
      </c>
      <c r="K408" s="96"/>
    </row>
    <row r="409" spans="2:11" s="42" customFormat="1" hidden="1" x14ac:dyDescent="0.25">
      <c r="B409" s="128" t="s">
        <v>189</v>
      </c>
      <c r="C409" s="128" t="s">
        <v>116</v>
      </c>
      <c r="D409" s="54">
        <v>45426</v>
      </c>
      <c r="E409" s="55"/>
      <c r="F409" s="55" t="s">
        <v>487</v>
      </c>
      <c r="G409" s="55" t="s">
        <v>488</v>
      </c>
      <c r="H409" s="56">
        <v>0.01</v>
      </c>
      <c r="I409" s="56"/>
      <c r="J409" s="55" t="s">
        <v>393</v>
      </c>
      <c r="K409" s="96"/>
    </row>
    <row r="410" spans="2:11" s="42" customFormat="1" hidden="1" x14ac:dyDescent="0.25">
      <c r="B410" s="128" t="s">
        <v>189</v>
      </c>
      <c r="C410" s="128" t="s">
        <v>116</v>
      </c>
      <c r="D410" s="54">
        <v>45426</v>
      </c>
      <c r="E410" s="55"/>
      <c r="F410" s="55" t="s">
        <v>487</v>
      </c>
      <c r="G410" s="55" t="s">
        <v>488</v>
      </c>
      <c r="H410" s="56">
        <v>7897.88</v>
      </c>
      <c r="I410" s="56"/>
      <c r="J410" s="55" t="s">
        <v>393</v>
      </c>
      <c r="K410" s="96"/>
    </row>
    <row r="411" spans="2:11" s="42" customFormat="1" hidden="1" x14ac:dyDescent="0.25">
      <c r="B411" s="128" t="s">
        <v>189</v>
      </c>
      <c r="C411" s="128" t="s">
        <v>116</v>
      </c>
      <c r="D411" s="54">
        <v>45426</v>
      </c>
      <c r="E411" s="55"/>
      <c r="F411" s="55" t="s">
        <v>489</v>
      </c>
      <c r="G411" s="55" t="s">
        <v>490</v>
      </c>
      <c r="H411" s="56">
        <v>0.01</v>
      </c>
      <c r="I411" s="56"/>
      <c r="J411" s="55" t="s">
        <v>393</v>
      </c>
      <c r="K411" s="96"/>
    </row>
    <row r="412" spans="2:11" s="42" customFormat="1" hidden="1" x14ac:dyDescent="0.25">
      <c r="B412" s="128" t="s">
        <v>189</v>
      </c>
      <c r="C412" s="128" t="s">
        <v>116</v>
      </c>
      <c r="D412" s="54">
        <v>45426</v>
      </c>
      <c r="E412" s="55"/>
      <c r="F412" s="55" t="s">
        <v>489</v>
      </c>
      <c r="G412" s="55" t="s">
        <v>490</v>
      </c>
      <c r="H412" s="56">
        <v>15000</v>
      </c>
      <c r="I412" s="56"/>
      <c r="J412" s="55" t="s">
        <v>393</v>
      </c>
      <c r="K412" s="96"/>
    </row>
    <row r="413" spans="2:11" s="42" customFormat="1" hidden="1" x14ac:dyDescent="0.25">
      <c r="B413" s="128" t="s">
        <v>189</v>
      </c>
      <c r="C413" s="128" t="s">
        <v>116</v>
      </c>
      <c r="D413" s="54">
        <v>45426</v>
      </c>
      <c r="E413" s="55"/>
      <c r="F413" s="55" t="s">
        <v>491</v>
      </c>
      <c r="G413" s="55" t="s">
        <v>492</v>
      </c>
      <c r="H413" s="56">
        <v>0.01</v>
      </c>
      <c r="I413" s="56"/>
      <c r="J413" s="55" t="s">
        <v>393</v>
      </c>
      <c r="K413" s="96"/>
    </row>
    <row r="414" spans="2:11" s="42" customFormat="1" hidden="1" x14ac:dyDescent="0.25">
      <c r="B414" s="128" t="s">
        <v>189</v>
      </c>
      <c r="C414" s="128" t="s">
        <v>116</v>
      </c>
      <c r="D414" s="54">
        <v>45426</v>
      </c>
      <c r="E414" s="55"/>
      <c r="F414" s="55" t="s">
        <v>491</v>
      </c>
      <c r="G414" s="55" t="s">
        <v>492</v>
      </c>
      <c r="H414" s="56">
        <v>11100</v>
      </c>
      <c r="I414" s="56"/>
      <c r="J414" s="55" t="s">
        <v>393</v>
      </c>
      <c r="K414" s="96"/>
    </row>
    <row r="415" spans="2:11" s="42" customFormat="1" hidden="1" x14ac:dyDescent="0.25">
      <c r="B415" s="128" t="s">
        <v>189</v>
      </c>
      <c r="C415" s="128" t="s">
        <v>116</v>
      </c>
      <c r="D415" s="54">
        <v>45426</v>
      </c>
      <c r="E415" s="55"/>
      <c r="F415" s="55" t="s">
        <v>493</v>
      </c>
      <c r="G415" s="55" t="s">
        <v>494</v>
      </c>
      <c r="H415" s="56">
        <v>0.01</v>
      </c>
      <c r="I415" s="56"/>
      <c r="J415" s="55" t="s">
        <v>393</v>
      </c>
      <c r="K415" s="96"/>
    </row>
    <row r="416" spans="2:11" s="42" customFormat="1" hidden="1" x14ac:dyDescent="0.25">
      <c r="B416" s="128" t="s">
        <v>189</v>
      </c>
      <c r="C416" s="128" t="s">
        <v>116</v>
      </c>
      <c r="D416" s="54">
        <v>45426</v>
      </c>
      <c r="E416" s="55"/>
      <c r="F416" s="55" t="s">
        <v>493</v>
      </c>
      <c r="G416" s="55" t="s">
        <v>494</v>
      </c>
      <c r="H416" s="56">
        <v>19610.41</v>
      </c>
      <c r="I416" s="56"/>
      <c r="J416" s="55" t="s">
        <v>393</v>
      </c>
      <c r="K416" s="96"/>
    </row>
    <row r="417" spans="2:11" s="42" customFormat="1" hidden="1" x14ac:dyDescent="0.25">
      <c r="B417" s="128" t="s">
        <v>189</v>
      </c>
      <c r="C417" s="128" t="s">
        <v>116</v>
      </c>
      <c r="D417" s="54">
        <v>45426</v>
      </c>
      <c r="E417" s="55"/>
      <c r="F417" s="55" t="s">
        <v>495</v>
      </c>
      <c r="G417" s="55" t="s">
        <v>496</v>
      </c>
      <c r="H417" s="56">
        <v>0.01</v>
      </c>
      <c r="I417" s="56"/>
      <c r="J417" s="55" t="s">
        <v>393</v>
      </c>
      <c r="K417" s="96"/>
    </row>
    <row r="418" spans="2:11" s="42" customFormat="1" hidden="1" x14ac:dyDescent="0.25">
      <c r="B418" s="128" t="s">
        <v>189</v>
      </c>
      <c r="C418" s="128" t="s">
        <v>116</v>
      </c>
      <c r="D418" s="54">
        <v>45426</v>
      </c>
      <c r="E418" s="55"/>
      <c r="F418" s="55" t="s">
        <v>495</v>
      </c>
      <c r="G418" s="55" t="s">
        <v>496</v>
      </c>
      <c r="H418" s="56">
        <v>30202.21</v>
      </c>
      <c r="I418" s="56"/>
      <c r="J418" s="55" t="s">
        <v>393</v>
      </c>
      <c r="K418" s="96"/>
    </row>
    <row r="419" spans="2:11" s="42" customFormat="1" hidden="1" x14ac:dyDescent="0.25">
      <c r="B419" s="128" t="s">
        <v>189</v>
      </c>
      <c r="C419" s="128" t="s">
        <v>116</v>
      </c>
      <c r="D419" s="54">
        <v>45427</v>
      </c>
      <c r="E419" s="55"/>
      <c r="F419" s="55" t="s">
        <v>497</v>
      </c>
      <c r="G419" s="55" t="s">
        <v>498</v>
      </c>
      <c r="H419" s="56">
        <v>0.01</v>
      </c>
      <c r="I419" s="56"/>
      <c r="J419" s="55" t="s">
        <v>393</v>
      </c>
      <c r="K419" s="96"/>
    </row>
    <row r="420" spans="2:11" s="42" customFormat="1" hidden="1" x14ac:dyDescent="0.25">
      <c r="B420" s="128" t="s">
        <v>189</v>
      </c>
      <c r="C420" s="128" t="s">
        <v>116</v>
      </c>
      <c r="D420" s="54">
        <v>45427</v>
      </c>
      <c r="E420" s="55"/>
      <c r="F420" s="55" t="s">
        <v>497</v>
      </c>
      <c r="G420" s="55" t="s">
        <v>498</v>
      </c>
      <c r="H420" s="56">
        <v>31402.05</v>
      </c>
      <c r="I420" s="56"/>
      <c r="J420" s="55" t="s">
        <v>393</v>
      </c>
      <c r="K420" s="96"/>
    </row>
    <row r="421" spans="2:11" s="42" customFormat="1" hidden="1" x14ac:dyDescent="0.25">
      <c r="B421" s="128" t="s">
        <v>189</v>
      </c>
      <c r="C421" s="128" t="s">
        <v>116</v>
      </c>
      <c r="D421" s="54">
        <v>45427</v>
      </c>
      <c r="E421" s="55"/>
      <c r="F421" s="55" t="s">
        <v>499</v>
      </c>
      <c r="G421" s="55" t="s">
        <v>500</v>
      </c>
      <c r="H421" s="56">
        <v>0.01</v>
      </c>
      <c r="I421" s="56"/>
      <c r="J421" s="55" t="s">
        <v>393</v>
      </c>
      <c r="K421" s="96"/>
    </row>
    <row r="422" spans="2:11" s="42" customFormat="1" hidden="1" x14ac:dyDescent="0.25">
      <c r="B422" s="128" t="s">
        <v>189</v>
      </c>
      <c r="C422" s="128" t="s">
        <v>116</v>
      </c>
      <c r="D422" s="54">
        <v>45427</v>
      </c>
      <c r="E422" s="55"/>
      <c r="F422" s="55" t="s">
        <v>501</v>
      </c>
      <c r="G422" s="55" t="s">
        <v>502</v>
      </c>
      <c r="H422" s="56">
        <v>0.01</v>
      </c>
      <c r="I422" s="56"/>
      <c r="J422" s="55" t="s">
        <v>393</v>
      </c>
      <c r="K422" s="96"/>
    </row>
    <row r="423" spans="2:11" s="42" customFormat="1" hidden="1" x14ac:dyDescent="0.25">
      <c r="B423" s="128" t="s">
        <v>189</v>
      </c>
      <c r="C423" s="128" t="s">
        <v>116</v>
      </c>
      <c r="D423" s="54">
        <v>45427</v>
      </c>
      <c r="E423" s="55"/>
      <c r="F423" s="55" t="s">
        <v>501</v>
      </c>
      <c r="G423" s="55" t="s">
        <v>503</v>
      </c>
      <c r="H423" s="56">
        <v>0.01</v>
      </c>
      <c r="I423" s="56"/>
      <c r="J423" s="55" t="s">
        <v>393</v>
      </c>
      <c r="K423" s="96"/>
    </row>
    <row r="424" spans="2:11" s="42" customFormat="1" hidden="1" x14ac:dyDescent="0.25">
      <c r="B424" s="128" t="s">
        <v>189</v>
      </c>
      <c r="C424" s="128" t="s">
        <v>116</v>
      </c>
      <c r="D424" s="54">
        <v>45427</v>
      </c>
      <c r="E424" s="55"/>
      <c r="F424" s="55" t="s">
        <v>499</v>
      </c>
      <c r="G424" s="55" t="s">
        <v>500</v>
      </c>
      <c r="H424" s="56">
        <v>11000</v>
      </c>
      <c r="I424" s="56"/>
      <c r="J424" s="55" t="s">
        <v>393</v>
      </c>
      <c r="K424" s="96"/>
    </row>
    <row r="425" spans="2:11" s="42" customFormat="1" hidden="1" x14ac:dyDescent="0.25">
      <c r="B425" s="128" t="s">
        <v>189</v>
      </c>
      <c r="C425" s="128" t="s">
        <v>116</v>
      </c>
      <c r="D425" s="54">
        <v>45427</v>
      </c>
      <c r="E425" s="55"/>
      <c r="F425" s="55" t="s">
        <v>501</v>
      </c>
      <c r="G425" s="55" t="s">
        <v>502</v>
      </c>
      <c r="H425" s="56">
        <v>10600.49</v>
      </c>
      <c r="I425" s="56"/>
      <c r="J425" s="55" t="s">
        <v>393</v>
      </c>
      <c r="K425" s="96"/>
    </row>
    <row r="426" spans="2:11" s="42" customFormat="1" hidden="1" x14ac:dyDescent="0.25">
      <c r="B426" s="128" t="s">
        <v>189</v>
      </c>
      <c r="C426" s="128" t="s">
        <v>116</v>
      </c>
      <c r="D426" s="54">
        <v>45427</v>
      </c>
      <c r="E426" s="55"/>
      <c r="F426" s="55" t="s">
        <v>504</v>
      </c>
      <c r="G426" s="55" t="s">
        <v>505</v>
      </c>
      <c r="H426" s="56">
        <v>0.01</v>
      </c>
      <c r="I426" s="56"/>
      <c r="J426" s="55" t="s">
        <v>393</v>
      </c>
      <c r="K426" s="96"/>
    </row>
    <row r="427" spans="2:11" s="42" customFormat="1" hidden="1" x14ac:dyDescent="0.25">
      <c r="B427" s="128" t="s">
        <v>189</v>
      </c>
      <c r="C427" s="128" t="s">
        <v>116</v>
      </c>
      <c r="D427" s="54">
        <v>45427</v>
      </c>
      <c r="E427" s="55"/>
      <c r="F427" s="55" t="s">
        <v>504</v>
      </c>
      <c r="G427" s="55" t="s">
        <v>505</v>
      </c>
      <c r="H427" s="56">
        <v>30000</v>
      </c>
      <c r="I427" s="56"/>
      <c r="J427" s="55" t="s">
        <v>393</v>
      </c>
      <c r="K427" s="96"/>
    </row>
    <row r="428" spans="2:11" s="42" customFormat="1" hidden="1" x14ac:dyDescent="0.25">
      <c r="B428" s="128" t="s">
        <v>189</v>
      </c>
      <c r="C428" s="128" t="s">
        <v>116</v>
      </c>
      <c r="D428" s="54">
        <v>45427</v>
      </c>
      <c r="E428" s="55"/>
      <c r="F428" s="55" t="s">
        <v>506</v>
      </c>
      <c r="G428" s="55" t="s">
        <v>507</v>
      </c>
      <c r="H428" s="56">
        <v>0.01</v>
      </c>
      <c r="I428" s="56"/>
      <c r="J428" s="55" t="s">
        <v>393</v>
      </c>
      <c r="K428" s="96"/>
    </row>
    <row r="429" spans="2:11" s="42" customFormat="1" hidden="1" x14ac:dyDescent="0.25">
      <c r="B429" s="128" t="s">
        <v>189</v>
      </c>
      <c r="C429" s="128" t="s">
        <v>116</v>
      </c>
      <c r="D429" s="54">
        <v>45427</v>
      </c>
      <c r="E429" s="55"/>
      <c r="F429" s="55" t="s">
        <v>506</v>
      </c>
      <c r="G429" s="55" t="s">
        <v>507</v>
      </c>
      <c r="H429" s="56">
        <v>27275.62</v>
      </c>
      <c r="I429" s="56"/>
      <c r="J429" s="55" t="s">
        <v>393</v>
      </c>
      <c r="K429" s="96"/>
    </row>
    <row r="430" spans="2:11" s="42" customFormat="1" hidden="1" x14ac:dyDescent="0.25">
      <c r="B430" s="128" t="s">
        <v>189</v>
      </c>
      <c r="C430" s="128" t="s">
        <v>116</v>
      </c>
      <c r="D430" s="54">
        <v>45427</v>
      </c>
      <c r="E430" s="55"/>
      <c r="F430" s="55" t="s">
        <v>501</v>
      </c>
      <c r="G430" s="55" t="s">
        <v>503</v>
      </c>
      <c r="H430" s="56">
        <v>5200</v>
      </c>
      <c r="I430" s="56"/>
      <c r="J430" s="55" t="s">
        <v>393</v>
      </c>
      <c r="K430" s="96"/>
    </row>
    <row r="431" spans="2:11" s="42" customFormat="1" hidden="1" x14ac:dyDescent="0.25">
      <c r="B431" s="128" t="s">
        <v>189</v>
      </c>
      <c r="C431" s="128" t="s">
        <v>116</v>
      </c>
      <c r="D431" s="54">
        <v>45427</v>
      </c>
      <c r="E431" s="55"/>
      <c r="F431" s="55" t="s">
        <v>508</v>
      </c>
      <c r="G431" s="55" t="s">
        <v>509</v>
      </c>
      <c r="H431" s="56">
        <v>0.01</v>
      </c>
      <c r="I431" s="56"/>
      <c r="J431" s="55" t="s">
        <v>393</v>
      </c>
      <c r="K431" s="96"/>
    </row>
    <row r="432" spans="2:11" s="42" customFormat="1" hidden="1" x14ac:dyDescent="0.25">
      <c r="B432" s="128" t="s">
        <v>189</v>
      </c>
      <c r="C432" s="128" t="s">
        <v>116</v>
      </c>
      <c r="D432" s="54">
        <v>45427</v>
      </c>
      <c r="E432" s="55"/>
      <c r="F432" s="55" t="s">
        <v>508</v>
      </c>
      <c r="G432" s="55" t="s">
        <v>509</v>
      </c>
      <c r="H432" s="56">
        <v>42000</v>
      </c>
      <c r="I432" s="56"/>
      <c r="J432" s="55" t="s">
        <v>393</v>
      </c>
      <c r="K432" s="96"/>
    </row>
    <row r="433" spans="2:11" s="42" customFormat="1" hidden="1" x14ac:dyDescent="0.25">
      <c r="B433" s="128" t="s">
        <v>189</v>
      </c>
      <c r="C433" s="128" t="s">
        <v>116</v>
      </c>
      <c r="D433" s="54">
        <v>45427</v>
      </c>
      <c r="E433" s="55"/>
      <c r="F433" s="55" t="s">
        <v>510</v>
      </c>
      <c r="G433" s="55" t="s">
        <v>511</v>
      </c>
      <c r="H433" s="56">
        <v>0.01</v>
      </c>
      <c r="I433" s="56"/>
      <c r="J433" s="55" t="s">
        <v>393</v>
      </c>
      <c r="K433" s="96"/>
    </row>
    <row r="434" spans="2:11" s="42" customFormat="1" hidden="1" x14ac:dyDescent="0.25">
      <c r="B434" s="128" t="s">
        <v>189</v>
      </c>
      <c r="C434" s="128" t="s">
        <v>116</v>
      </c>
      <c r="D434" s="54">
        <v>45427</v>
      </c>
      <c r="E434" s="55"/>
      <c r="F434" s="55" t="s">
        <v>510</v>
      </c>
      <c r="G434" s="55" t="s">
        <v>511</v>
      </c>
      <c r="H434" s="56">
        <v>10000</v>
      </c>
      <c r="I434" s="56"/>
      <c r="J434" s="55" t="s">
        <v>393</v>
      </c>
      <c r="K434" s="96"/>
    </row>
    <row r="435" spans="2:11" s="42" customFormat="1" hidden="1" x14ac:dyDescent="0.25">
      <c r="B435" s="128" t="s">
        <v>189</v>
      </c>
      <c r="C435" s="128" t="s">
        <v>116</v>
      </c>
      <c r="D435" s="54">
        <v>45428</v>
      </c>
      <c r="E435" s="55"/>
      <c r="F435" s="55" t="s">
        <v>512</v>
      </c>
      <c r="G435" s="55" t="s">
        <v>513</v>
      </c>
      <c r="H435" s="56">
        <v>0.01</v>
      </c>
      <c r="I435" s="56"/>
      <c r="J435" s="55" t="s">
        <v>393</v>
      </c>
      <c r="K435" s="96"/>
    </row>
    <row r="436" spans="2:11" s="42" customFormat="1" hidden="1" x14ac:dyDescent="0.25">
      <c r="B436" s="128" t="s">
        <v>189</v>
      </c>
      <c r="C436" s="128" t="s">
        <v>116</v>
      </c>
      <c r="D436" s="54">
        <v>45428</v>
      </c>
      <c r="E436" s="55"/>
      <c r="F436" s="55" t="s">
        <v>512</v>
      </c>
      <c r="G436" s="55" t="s">
        <v>513</v>
      </c>
      <c r="H436" s="56">
        <v>46900</v>
      </c>
      <c r="I436" s="56"/>
      <c r="J436" s="55" t="s">
        <v>393</v>
      </c>
      <c r="K436" s="96"/>
    </row>
    <row r="437" spans="2:11" s="42" customFormat="1" hidden="1" x14ac:dyDescent="0.25">
      <c r="B437" s="128" t="s">
        <v>189</v>
      </c>
      <c r="C437" s="128" t="s">
        <v>116</v>
      </c>
      <c r="D437" s="54">
        <v>45428</v>
      </c>
      <c r="E437" s="55"/>
      <c r="F437" s="55" t="s">
        <v>514</v>
      </c>
      <c r="G437" s="55" t="s">
        <v>515</v>
      </c>
      <c r="H437" s="56">
        <v>0.01</v>
      </c>
      <c r="I437" s="56"/>
      <c r="J437" s="55" t="s">
        <v>393</v>
      </c>
      <c r="K437" s="96"/>
    </row>
    <row r="438" spans="2:11" s="42" customFormat="1" hidden="1" x14ac:dyDescent="0.25">
      <c r="B438" s="128" t="s">
        <v>189</v>
      </c>
      <c r="C438" s="128" t="s">
        <v>116</v>
      </c>
      <c r="D438" s="54">
        <v>45428</v>
      </c>
      <c r="E438" s="55"/>
      <c r="F438" s="55" t="s">
        <v>514</v>
      </c>
      <c r="G438" s="55" t="s">
        <v>515</v>
      </c>
      <c r="H438" s="56">
        <v>46747.55</v>
      </c>
      <c r="I438" s="56"/>
      <c r="J438" s="55" t="s">
        <v>393</v>
      </c>
      <c r="K438" s="96"/>
    </row>
    <row r="439" spans="2:11" s="42" customFormat="1" hidden="1" x14ac:dyDescent="0.25">
      <c r="B439" s="128" t="s">
        <v>189</v>
      </c>
      <c r="C439" s="128" t="s">
        <v>116</v>
      </c>
      <c r="D439" s="54">
        <v>45428</v>
      </c>
      <c r="E439" s="55"/>
      <c r="F439" s="55" t="s">
        <v>516</v>
      </c>
      <c r="G439" s="55" t="s">
        <v>517</v>
      </c>
      <c r="H439" s="56">
        <v>0.01</v>
      </c>
      <c r="I439" s="56"/>
      <c r="J439" s="55" t="s">
        <v>393</v>
      </c>
      <c r="K439" s="96"/>
    </row>
    <row r="440" spans="2:11" s="42" customFormat="1" hidden="1" x14ac:dyDescent="0.25">
      <c r="B440" s="128" t="s">
        <v>189</v>
      </c>
      <c r="C440" s="128" t="s">
        <v>116</v>
      </c>
      <c r="D440" s="54">
        <v>45428</v>
      </c>
      <c r="E440" s="55"/>
      <c r="F440" s="55" t="s">
        <v>516</v>
      </c>
      <c r="G440" s="55" t="s">
        <v>517</v>
      </c>
      <c r="H440" s="56">
        <v>15000</v>
      </c>
      <c r="I440" s="56"/>
      <c r="J440" s="55" t="s">
        <v>393</v>
      </c>
      <c r="K440" s="96"/>
    </row>
    <row r="441" spans="2:11" s="42" customFormat="1" hidden="1" x14ac:dyDescent="0.25">
      <c r="B441" s="128" t="s">
        <v>189</v>
      </c>
      <c r="C441" s="128" t="s">
        <v>116</v>
      </c>
      <c r="D441" s="54">
        <v>45428</v>
      </c>
      <c r="E441" s="55"/>
      <c r="F441" s="55" t="s">
        <v>518</v>
      </c>
      <c r="G441" s="55" t="s">
        <v>519</v>
      </c>
      <c r="H441" s="56">
        <v>0.01</v>
      </c>
      <c r="I441" s="56"/>
      <c r="J441" s="55" t="s">
        <v>393</v>
      </c>
      <c r="K441" s="96"/>
    </row>
    <row r="442" spans="2:11" s="42" customFormat="1" hidden="1" x14ac:dyDescent="0.25">
      <c r="B442" s="128" t="s">
        <v>189</v>
      </c>
      <c r="C442" s="128" t="s">
        <v>116</v>
      </c>
      <c r="D442" s="54">
        <v>45428</v>
      </c>
      <c r="E442" s="55"/>
      <c r="F442" s="55" t="s">
        <v>518</v>
      </c>
      <c r="G442" s="55" t="s">
        <v>519</v>
      </c>
      <c r="H442" s="56">
        <v>22459</v>
      </c>
      <c r="I442" s="56"/>
      <c r="J442" s="55" t="s">
        <v>393</v>
      </c>
      <c r="K442" s="96"/>
    </row>
    <row r="443" spans="2:11" s="42" customFormat="1" hidden="1" x14ac:dyDescent="0.25">
      <c r="B443" s="128" t="s">
        <v>189</v>
      </c>
      <c r="C443" s="128" t="s">
        <v>116</v>
      </c>
      <c r="D443" s="54">
        <v>45429</v>
      </c>
      <c r="E443" s="55"/>
      <c r="F443" s="55" t="s">
        <v>520</v>
      </c>
      <c r="G443" s="55" t="s">
        <v>521</v>
      </c>
      <c r="H443" s="56">
        <v>0.01</v>
      </c>
      <c r="I443" s="56"/>
      <c r="J443" s="55" t="s">
        <v>393</v>
      </c>
      <c r="K443" s="96"/>
    </row>
    <row r="444" spans="2:11" s="42" customFormat="1" hidden="1" x14ac:dyDescent="0.25">
      <c r="B444" s="128" t="s">
        <v>189</v>
      </c>
      <c r="C444" s="128" t="s">
        <v>116</v>
      </c>
      <c r="D444" s="54">
        <v>45429</v>
      </c>
      <c r="E444" s="55"/>
      <c r="F444" s="55" t="s">
        <v>520</v>
      </c>
      <c r="G444" s="55" t="s">
        <v>521</v>
      </c>
      <c r="H444" s="56">
        <v>12254.77</v>
      </c>
      <c r="I444" s="56"/>
      <c r="J444" s="55" t="s">
        <v>393</v>
      </c>
      <c r="K444" s="96"/>
    </row>
    <row r="445" spans="2:11" s="42" customFormat="1" hidden="1" x14ac:dyDescent="0.25">
      <c r="B445" s="128" t="s">
        <v>189</v>
      </c>
      <c r="C445" s="128" t="s">
        <v>116</v>
      </c>
      <c r="D445" s="54">
        <v>45429</v>
      </c>
      <c r="E445" s="55"/>
      <c r="F445" s="55" t="s">
        <v>522</v>
      </c>
      <c r="G445" s="55" t="s">
        <v>523</v>
      </c>
      <c r="H445" s="56">
        <v>0.01</v>
      </c>
      <c r="I445" s="56"/>
      <c r="J445" s="55" t="s">
        <v>393</v>
      </c>
      <c r="K445" s="96"/>
    </row>
    <row r="446" spans="2:11" s="42" customFormat="1" hidden="1" x14ac:dyDescent="0.25">
      <c r="B446" s="128" t="s">
        <v>189</v>
      </c>
      <c r="C446" s="128" t="s">
        <v>116</v>
      </c>
      <c r="D446" s="54">
        <v>45429</v>
      </c>
      <c r="E446" s="55"/>
      <c r="F446" s="55" t="s">
        <v>522</v>
      </c>
      <c r="G446" s="55" t="s">
        <v>523</v>
      </c>
      <c r="H446" s="56">
        <v>10128.02</v>
      </c>
      <c r="I446" s="56"/>
      <c r="J446" s="55" t="s">
        <v>393</v>
      </c>
      <c r="K446" s="96"/>
    </row>
    <row r="447" spans="2:11" s="42" customFormat="1" hidden="1" x14ac:dyDescent="0.25">
      <c r="B447" s="128" t="s">
        <v>189</v>
      </c>
      <c r="C447" s="128" t="s">
        <v>116</v>
      </c>
      <c r="D447" s="54">
        <v>45429</v>
      </c>
      <c r="E447" s="55"/>
      <c r="F447" s="55" t="s">
        <v>524</v>
      </c>
      <c r="G447" s="55" t="s">
        <v>525</v>
      </c>
      <c r="H447" s="56">
        <v>0.01</v>
      </c>
      <c r="I447" s="56"/>
      <c r="J447" s="55" t="s">
        <v>393</v>
      </c>
      <c r="K447" s="96"/>
    </row>
    <row r="448" spans="2:11" s="42" customFormat="1" hidden="1" x14ac:dyDescent="0.25">
      <c r="B448" s="128" t="s">
        <v>189</v>
      </c>
      <c r="C448" s="128" t="s">
        <v>116</v>
      </c>
      <c r="D448" s="54">
        <v>45429</v>
      </c>
      <c r="E448" s="55"/>
      <c r="F448" s="55" t="s">
        <v>524</v>
      </c>
      <c r="G448" s="55" t="s">
        <v>525</v>
      </c>
      <c r="H448" s="56">
        <v>41000</v>
      </c>
      <c r="I448" s="56"/>
      <c r="J448" s="55" t="s">
        <v>393</v>
      </c>
      <c r="K448" s="96"/>
    </row>
    <row r="449" spans="2:11" s="42" customFormat="1" hidden="1" x14ac:dyDescent="0.25">
      <c r="B449" s="128" t="s">
        <v>189</v>
      </c>
      <c r="C449" s="128" t="s">
        <v>116</v>
      </c>
      <c r="D449" s="54">
        <v>45429</v>
      </c>
      <c r="E449" s="55"/>
      <c r="F449" s="55" t="s">
        <v>526</v>
      </c>
      <c r="G449" s="55" t="s">
        <v>527</v>
      </c>
      <c r="H449" s="56">
        <v>0.01</v>
      </c>
      <c r="I449" s="56"/>
      <c r="J449" s="55" t="s">
        <v>393</v>
      </c>
      <c r="K449" s="96"/>
    </row>
    <row r="450" spans="2:11" s="42" customFormat="1" hidden="1" x14ac:dyDescent="0.25">
      <c r="B450" s="128" t="s">
        <v>189</v>
      </c>
      <c r="C450" s="128" t="s">
        <v>116</v>
      </c>
      <c r="D450" s="54">
        <v>45429</v>
      </c>
      <c r="E450" s="55"/>
      <c r="F450" s="55" t="s">
        <v>528</v>
      </c>
      <c r="G450" s="55" t="s">
        <v>529</v>
      </c>
      <c r="H450" s="56">
        <v>0.01</v>
      </c>
      <c r="I450" s="56"/>
      <c r="J450" s="55" t="s">
        <v>393</v>
      </c>
      <c r="K450" s="96"/>
    </row>
    <row r="451" spans="2:11" s="42" customFormat="1" hidden="1" x14ac:dyDescent="0.25">
      <c r="B451" s="128" t="s">
        <v>189</v>
      </c>
      <c r="C451" s="128" t="s">
        <v>116</v>
      </c>
      <c r="D451" s="54">
        <v>45429</v>
      </c>
      <c r="E451" s="55"/>
      <c r="F451" s="55" t="s">
        <v>530</v>
      </c>
      <c r="G451" s="55" t="s">
        <v>531</v>
      </c>
      <c r="H451" s="56">
        <v>0.01</v>
      </c>
      <c r="I451" s="56"/>
      <c r="J451" s="55" t="s">
        <v>393</v>
      </c>
      <c r="K451" s="96"/>
    </row>
    <row r="452" spans="2:11" s="42" customFormat="1" hidden="1" x14ac:dyDescent="0.25">
      <c r="B452" s="128" t="s">
        <v>189</v>
      </c>
      <c r="C452" s="128" t="s">
        <v>116</v>
      </c>
      <c r="D452" s="54">
        <v>45429</v>
      </c>
      <c r="E452" s="55"/>
      <c r="F452" s="55" t="s">
        <v>530</v>
      </c>
      <c r="G452" s="55" t="s">
        <v>531</v>
      </c>
      <c r="H452" s="56">
        <v>6000</v>
      </c>
      <c r="I452" s="56"/>
      <c r="J452" s="55" t="s">
        <v>393</v>
      </c>
      <c r="K452" s="96"/>
    </row>
    <row r="453" spans="2:11" s="42" customFormat="1" hidden="1" x14ac:dyDescent="0.25">
      <c r="B453" s="128" t="s">
        <v>189</v>
      </c>
      <c r="C453" s="128" t="s">
        <v>116</v>
      </c>
      <c r="D453" s="54">
        <v>45429</v>
      </c>
      <c r="E453" s="55"/>
      <c r="F453" s="55" t="s">
        <v>528</v>
      </c>
      <c r="G453" s="55" t="s">
        <v>529</v>
      </c>
      <c r="H453" s="56">
        <v>41000</v>
      </c>
      <c r="I453" s="56"/>
      <c r="J453" s="55" t="s">
        <v>393</v>
      </c>
      <c r="K453" s="96"/>
    </row>
    <row r="454" spans="2:11" s="42" customFormat="1" hidden="1" x14ac:dyDescent="0.25">
      <c r="B454" s="128" t="s">
        <v>189</v>
      </c>
      <c r="C454" s="128" t="s">
        <v>116</v>
      </c>
      <c r="D454" s="54">
        <v>45429</v>
      </c>
      <c r="E454" s="55"/>
      <c r="F454" s="55" t="s">
        <v>526</v>
      </c>
      <c r="G454" s="55" t="s">
        <v>527</v>
      </c>
      <c r="H454" s="56">
        <v>10000</v>
      </c>
      <c r="I454" s="56"/>
      <c r="J454" s="55" t="s">
        <v>393</v>
      </c>
      <c r="K454" s="96"/>
    </row>
    <row r="455" spans="2:11" s="42" customFormat="1" hidden="1" x14ac:dyDescent="0.25">
      <c r="B455" s="128" t="s">
        <v>189</v>
      </c>
      <c r="C455" s="128" t="s">
        <v>116</v>
      </c>
      <c r="D455" s="54">
        <v>45429</v>
      </c>
      <c r="E455" s="55"/>
      <c r="F455" s="55" t="s">
        <v>532</v>
      </c>
      <c r="G455" s="55"/>
      <c r="H455" s="56">
        <v>37000</v>
      </c>
      <c r="I455" s="56"/>
      <c r="J455" s="55" t="s">
        <v>393</v>
      </c>
      <c r="K455" s="96"/>
    </row>
    <row r="456" spans="2:11" s="42" customFormat="1" hidden="1" x14ac:dyDescent="0.25">
      <c r="B456" s="128" t="s">
        <v>189</v>
      </c>
      <c r="C456" s="128" t="s">
        <v>116</v>
      </c>
      <c r="D456" s="54">
        <v>45429</v>
      </c>
      <c r="E456" s="55"/>
      <c r="F456" s="55" t="s">
        <v>532</v>
      </c>
      <c r="G456" s="55"/>
      <c r="H456" s="56">
        <v>0.01</v>
      </c>
      <c r="I456" s="56"/>
      <c r="J456" s="55" t="s">
        <v>393</v>
      </c>
      <c r="K456" s="96"/>
    </row>
    <row r="457" spans="2:11" s="42" customFormat="1" hidden="1" x14ac:dyDescent="0.25">
      <c r="B457" s="128" t="s">
        <v>189</v>
      </c>
      <c r="C457" s="128" t="s">
        <v>46</v>
      </c>
      <c r="D457" s="54">
        <v>45446</v>
      </c>
      <c r="E457" s="132" t="s">
        <v>533</v>
      </c>
      <c r="F457" s="55" t="s">
        <v>85</v>
      </c>
      <c r="G457" s="55" t="s">
        <v>639</v>
      </c>
      <c r="H457" s="56"/>
      <c r="I457" s="56">
        <v>2156.5100000000002</v>
      </c>
      <c r="J457" s="55" t="s">
        <v>640</v>
      </c>
      <c r="K457" s="96"/>
    </row>
    <row r="458" spans="2:11" s="42" customFormat="1" hidden="1" x14ac:dyDescent="0.25">
      <c r="B458" s="128" t="s">
        <v>189</v>
      </c>
      <c r="C458" s="128" t="s">
        <v>46</v>
      </c>
      <c r="D458" s="54">
        <v>45446</v>
      </c>
      <c r="E458" s="130" t="s">
        <v>533</v>
      </c>
      <c r="F458" s="55" t="s">
        <v>85</v>
      </c>
      <c r="G458" s="55" t="s">
        <v>534</v>
      </c>
      <c r="H458" s="56"/>
      <c r="I458" s="56">
        <v>119195.47</v>
      </c>
      <c r="J458" s="55" t="s">
        <v>148</v>
      </c>
      <c r="K458" s="96"/>
    </row>
    <row r="459" spans="2:11" s="42" customFormat="1" hidden="1" x14ac:dyDescent="0.25">
      <c r="B459" s="128" t="s">
        <v>189</v>
      </c>
      <c r="C459" s="128" t="s">
        <v>46</v>
      </c>
      <c r="D459" s="54">
        <v>45446</v>
      </c>
      <c r="E459" s="132" t="s">
        <v>533</v>
      </c>
      <c r="F459" s="55" t="s">
        <v>85</v>
      </c>
      <c r="G459" s="55" t="s">
        <v>193</v>
      </c>
      <c r="H459" s="56"/>
      <c r="I459" s="56">
        <v>29272.33</v>
      </c>
      <c r="J459" s="55" t="s">
        <v>157</v>
      </c>
      <c r="K459" s="96"/>
    </row>
    <row r="460" spans="2:11" s="42" customFormat="1" hidden="1" x14ac:dyDescent="0.25">
      <c r="B460" s="128" t="s">
        <v>189</v>
      </c>
      <c r="C460" s="128" t="s">
        <v>46</v>
      </c>
      <c r="D460" s="54">
        <v>45446</v>
      </c>
      <c r="E460" s="130" t="s">
        <v>533</v>
      </c>
      <c r="F460" s="55" t="s">
        <v>85</v>
      </c>
      <c r="G460" s="55" t="s">
        <v>641</v>
      </c>
      <c r="H460" s="56"/>
      <c r="I460" s="56">
        <v>5432</v>
      </c>
      <c r="J460" s="55" t="s">
        <v>640</v>
      </c>
      <c r="K460" s="96"/>
    </row>
    <row r="461" spans="2:11" s="42" customFormat="1" hidden="1" x14ac:dyDescent="0.25">
      <c r="B461" s="128" t="s">
        <v>189</v>
      </c>
      <c r="C461" s="128" t="s">
        <v>46</v>
      </c>
      <c r="D461" s="54">
        <v>45446</v>
      </c>
      <c r="E461" s="132" t="s">
        <v>533</v>
      </c>
      <c r="F461" s="55" t="s">
        <v>85</v>
      </c>
      <c r="G461" s="55" t="s">
        <v>642</v>
      </c>
      <c r="H461" s="56"/>
      <c r="I461" s="56">
        <v>2718</v>
      </c>
      <c r="J461" s="55" t="s">
        <v>640</v>
      </c>
      <c r="K461" s="96"/>
    </row>
    <row r="462" spans="2:11" s="42" customFormat="1" hidden="1" x14ac:dyDescent="0.25">
      <c r="B462" s="128" t="s">
        <v>189</v>
      </c>
      <c r="C462" s="128" t="s">
        <v>46</v>
      </c>
      <c r="D462" s="54">
        <v>45447</v>
      </c>
      <c r="E462" s="130" t="s">
        <v>533</v>
      </c>
      <c r="F462" s="55" t="s">
        <v>85</v>
      </c>
      <c r="G462" s="55" t="s">
        <v>535</v>
      </c>
      <c r="H462" s="56"/>
      <c r="I462" s="56">
        <v>34421.360000000001</v>
      </c>
      <c r="J462" s="55" t="s">
        <v>160</v>
      </c>
      <c r="K462" s="96"/>
    </row>
    <row r="463" spans="2:11" s="42" customFormat="1" hidden="1" x14ac:dyDescent="0.25">
      <c r="B463" s="128" t="s">
        <v>189</v>
      </c>
      <c r="C463" s="128" t="s">
        <v>46</v>
      </c>
      <c r="D463" s="54">
        <v>45447</v>
      </c>
      <c r="E463" s="132" t="s">
        <v>533</v>
      </c>
      <c r="F463" s="55" t="s">
        <v>85</v>
      </c>
      <c r="G463" s="55" t="s">
        <v>536</v>
      </c>
      <c r="H463" s="56"/>
      <c r="I463" s="56">
        <v>43679.98</v>
      </c>
      <c r="J463" s="55" t="s">
        <v>160</v>
      </c>
      <c r="K463" s="96"/>
    </row>
    <row r="464" spans="2:11" s="42" customFormat="1" hidden="1" x14ac:dyDescent="0.25">
      <c r="B464" s="128" t="s">
        <v>189</v>
      </c>
      <c r="C464" s="128" t="s">
        <v>46</v>
      </c>
      <c r="D464" s="54">
        <v>45447</v>
      </c>
      <c r="E464" s="130" t="s">
        <v>533</v>
      </c>
      <c r="F464" s="55" t="s">
        <v>85</v>
      </c>
      <c r="G464" s="55" t="s">
        <v>537</v>
      </c>
      <c r="H464" s="56"/>
      <c r="I464" s="56">
        <v>18925.29</v>
      </c>
      <c r="J464" s="55" t="s">
        <v>15</v>
      </c>
      <c r="K464" s="96"/>
    </row>
    <row r="465" spans="2:11" s="42" customFormat="1" hidden="1" x14ac:dyDescent="0.25">
      <c r="B465" s="128" t="s">
        <v>189</v>
      </c>
      <c r="C465" s="128" t="s">
        <v>46</v>
      </c>
      <c r="D465" s="54">
        <v>45447</v>
      </c>
      <c r="E465" s="132" t="s">
        <v>533</v>
      </c>
      <c r="F465" s="55" t="s">
        <v>85</v>
      </c>
      <c r="G465" s="55" t="s">
        <v>538</v>
      </c>
      <c r="H465" s="56"/>
      <c r="I465" s="56">
        <v>86472.8</v>
      </c>
      <c r="J465" s="55" t="s">
        <v>15</v>
      </c>
      <c r="K465" s="96"/>
    </row>
    <row r="466" spans="2:11" s="42" customFormat="1" hidden="1" x14ac:dyDescent="0.25">
      <c r="B466" s="128" t="s">
        <v>189</v>
      </c>
      <c r="C466" s="128" t="s">
        <v>46</v>
      </c>
      <c r="D466" s="54">
        <v>45447</v>
      </c>
      <c r="E466" s="130" t="s">
        <v>533</v>
      </c>
      <c r="F466" s="55" t="s">
        <v>85</v>
      </c>
      <c r="G466" s="55" t="s">
        <v>539</v>
      </c>
      <c r="H466" s="56"/>
      <c r="I466" s="56">
        <v>39261.4</v>
      </c>
      <c r="J466" s="55" t="s">
        <v>15</v>
      </c>
      <c r="K466" s="96"/>
    </row>
    <row r="467" spans="2:11" s="42" customFormat="1" hidden="1" x14ac:dyDescent="0.25">
      <c r="B467" s="128" t="s">
        <v>189</v>
      </c>
      <c r="C467" s="128" t="s">
        <v>46</v>
      </c>
      <c r="D467" s="54">
        <v>45447</v>
      </c>
      <c r="E467" s="132" t="s">
        <v>533</v>
      </c>
      <c r="F467" s="55" t="s">
        <v>85</v>
      </c>
      <c r="G467" s="55" t="s">
        <v>540</v>
      </c>
      <c r="H467" s="56"/>
      <c r="I467" s="56">
        <v>28330.57</v>
      </c>
      <c r="J467" s="55" t="s">
        <v>15</v>
      </c>
      <c r="K467" s="96"/>
    </row>
    <row r="468" spans="2:11" s="42" customFormat="1" hidden="1" x14ac:dyDescent="0.25">
      <c r="B468" s="128" t="s">
        <v>189</v>
      </c>
      <c r="C468" s="128" t="s">
        <v>46</v>
      </c>
      <c r="D468" s="54">
        <v>45447</v>
      </c>
      <c r="E468" s="130" t="s">
        <v>533</v>
      </c>
      <c r="F468" s="55" t="s">
        <v>85</v>
      </c>
      <c r="G468" s="55" t="s">
        <v>541</v>
      </c>
      <c r="H468" s="56"/>
      <c r="I468" s="56">
        <v>47001.26</v>
      </c>
      <c r="J468" s="55" t="s">
        <v>15</v>
      </c>
      <c r="K468" s="96"/>
    </row>
    <row r="469" spans="2:11" s="42" customFormat="1" hidden="1" x14ac:dyDescent="0.25">
      <c r="B469" s="128" t="s">
        <v>189</v>
      </c>
      <c r="C469" s="128" t="s">
        <v>46</v>
      </c>
      <c r="D469" s="54">
        <v>45447</v>
      </c>
      <c r="E469" s="132" t="s">
        <v>533</v>
      </c>
      <c r="F469" s="55" t="s">
        <v>85</v>
      </c>
      <c r="G469" s="55" t="s">
        <v>542</v>
      </c>
      <c r="H469" s="56"/>
      <c r="I469" s="56">
        <v>6054.14</v>
      </c>
      <c r="J469" s="55" t="s">
        <v>15</v>
      </c>
      <c r="K469" s="96"/>
    </row>
    <row r="470" spans="2:11" s="42" customFormat="1" hidden="1" x14ac:dyDescent="0.25">
      <c r="B470" s="128" t="s">
        <v>189</v>
      </c>
      <c r="C470" s="128" t="s">
        <v>46</v>
      </c>
      <c r="D470" s="54">
        <v>45447</v>
      </c>
      <c r="E470" s="130"/>
      <c r="F470" s="55" t="s">
        <v>85</v>
      </c>
      <c r="G470" s="55" t="s">
        <v>643</v>
      </c>
      <c r="H470" s="56"/>
      <c r="I470" s="56">
        <v>1380</v>
      </c>
      <c r="J470" s="55" t="s">
        <v>640</v>
      </c>
      <c r="K470" s="96"/>
    </row>
    <row r="471" spans="2:11" s="42" customFormat="1" hidden="1" x14ac:dyDescent="0.25">
      <c r="B471" s="128" t="s">
        <v>189</v>
      </c>
      <c r="C471" s="128" t="s">
        <v>46</v>
      </c>
      <c r="D471" s="54">
        <v>45449</v>
      </c>
      <c r="E471" s="132" t="s">
        <v>533</v>
      </c>
      <c r="F471" s="55" t="s">
        <v>85</v>
      </c>
      <c r="G471" s="55" t="s">
        <v>543</v>
      </c>
      <c r="H471" s="56"/>
      <c r="I471" s="56">
        <v>35476.550000000003</v>
      </c>
      <c r="J471" s="55" t="s">
        <v>160</v>
      </c>
      <c r="K471" s="96"/>
    </row>
    <row r="472" spans="2:11" s="42" customFormat="1" hidden="1" x14ac:dyDescent="0.25">
      <c r="B472" s="128" t="s">
        <v>189</v>
      </c>
      <c r="C472" s="128" t="s">
        <v>46</v>
      </c>
      <c r="D472" s="54">
        <v>45449</v>
      </c>
      <c r="E472" s="130" t="s">
        <v>533</v>
      </c>
      <c r="F472" s="55" t="s">
        <v>85</v>
      </c>
      <c r="G472" s="55" t="s">
        <v>544</v>
      </c>
      <c r="H472" s="56"/>
      <c r="I472" s="56">
        <v>5834.95</v>
      </c>
      <c r="J472" s="55" t="s">
        <v>160</v>
      </c>
      <c r="K472" s="96"/>
    </row>
    <row r="473" spans="2:11" s="42" customFormat="1" hidden="1" x14ac:dyDescent="0.25">
      <c r="B473" s="128" t="s">
        <v>189</v>
      </c>
      <c r="C473" s="128" t="s">
        <v>46</v>
      </c>
      <c r="D473" s="54">
        <v>45450</v>
      </c>
      <c r="E473" s="132" t="s">
        <v>533</v>
      </c>
      <c r="F473" s="55" t="s">
        <v>85</v>
      </c>
      <c r="G473" s="55" t="s">
        <v>545</v>
      </c>
      <c r="H473" s="56"/>
      <c r="I473" s="56">
        <v>192598.95</v>
      </c>
      <c r="J473" s="55" t="s">
        <v>156</v>
      </c>
      <c r="K473" s="96"/>
    </row>
    <row r="474" spans="2:11" s="42" customFormat="1" hidden="1" x14ac:dyDescent="0.25">
      <c r="B474" s="128" t="s">
        <v>189</v>
      </c>
      <c r="C474" s="128" t="s">
        <v>46</v>
      </c>
      <c r="D474" s="54">
        <v>45450</v>
      </c>
      <c r="E474" s="130" t="s">
        <v>533</v>
      </c>
      <c r="F474" s="55" t="s">
        <v>85</v>
      </c>
      <c r="G474" s="55" t="s">
        <v>546</v>
      </c>
      <c r="H474" s="56"/>
      <c r="I474" s="56">
        <v>17308.310000000001</v>
      </c>
      <c r="J474" s="55" t="s">
        <v>160</v>
      </c>
      <c r="K474" s="96"/>
    </row>
    <row r="475" spans="2:11" s="42" customFormat="1" hidden="1" x14ac:dyDescent="0.25">
      <c r="B475" s="128" t="s">
        <v>189</v>
      </c>
      <c r="C475" s="128" t="s">
        <v>46</v>
      </c>
      <c r="D475" s="54">
        <v>45450</v>
      </c>
      <c r="E475" s="132" t="s">
        <v>533</v>
      </c>
      <c r="F475" s="55" t="s">
        <v>85</v>
      </c>
      <c r="G475" s="55" t="s">
        <v>547</v>
      </c>
      <c r="H475" s="56"/>
      <c r="I475" s="56">
        <v>12962.12</v>
      </c>
      <c r="J475" s="55" t="s">
        <v>160</v>
      </c>
      <c r="K475" s="96"/>
    </row>
    <row r="476" spans="2:11" s="42" customFormat="1" hidden="1" x14ac:dyDescent="0.25">
      <c r="B476" s="128" t="s">
        <v>189</v>
      </c>
      <c r="C476" s="128" t="s">
        <v>46</v>
      </c>
      <c r="D476" s="54">
        <v>45450</v>
      </c>
      <c r="E476" s="130" t="s">
        <v>533</v>
      </c>
      <c r="F476" s="55" t="s">
        <v>85</v>
      </c>
      <c r="G476" s="55" t="s">
        <v>548</v>
      </c>
      <c r="H476" s="56"/>
      <c r="I476" s="56">
        <v>18437.93</v>
      </c>
      <c r="J476" s="55" t="s">
        <v>160</v>
      </c>
      <c r="K476" s="96"/>
    </row>
    <row r="477" spans="2:11" s="42" customFormat="1" hidden="1" x14ac:dyDescent="0.25">
      <c r="B477" s="128" t="s">
        <v>189</v>
      </c>
      <c r="C477" s="128" t="s">
        <v>46</v>
      </c>
      <c r="D477" s="54">
        <v>45450</v>
      </c>
      <c r="E477" s="132" t="s">
        <v>533</v>
      </c>
      <c r="F477" s="55" t="s">
        <v>85</v>
      </c>
      <c r="G477" s="55" t="s">
        <v>549</v>
      </c>
      <c r="H477" s="56"/>
      <c r="I477" s="56">
        <v>5782.59</v>
      </c>
      <c r="J477" s="55" t="s">
        <v>160</v>
      </c>
      <c r="K477" s="96"/>
    </row>
    <row r="478" spans="2:11" s="42" customFormat="1" hidden="1" x14ac:dyDescent="0.25">
      <c r="B478" s="128" t="s">
        <v>189</v>
      </c>
      <c r="C478" s="128" t="s">
        <v>46</v>
      </c>
      <c r="D478" s="54">
        <v>45453</v>
      </c>
      <c r="E478" s="130" t="s">
        <v>533</v>
      </c>
      <c r="F478" s="55" t="s">
        <v>85</v>
      </c>
      <c r="G478" s="55" t="s">
        <v>550</v>
      </c>
      <c r="H478" s="56"/>
      <c r="I478" s="56">
        <v>583314.18999999994</v>
      </c>
      <c r="J478" s="55" t="s">
        <v>11</v>
      </c>
      <c r="K478" s="96"/>
    </row>
    <row r="479" spans="2:11" s="42" customFormat="1" hidden="1" x14ac:dyDescent="0.25">
      <c r="B479" s="128" t="s">
        <v>189</v>
      </c>
      <c r="C479" s="128" t="s">
        <v>46</v>
      </c>
      <c r="D479" s="54">
        <v>45453</v>
      </c>
      <c r="E479" s="132" t="s">
        <v>533</v>
      </c>
      <c r="F479" s="55" t="s">
        <v>85</v>
      </c>
      <c r="G479" s="55" t="s">
        <v>551</v>
      </c>
      <c r="H479" s="56"/>
      <c r="I479" s="56">
        <v>26005.79</v>
      </c>
      <c r="J479" s="55" t="s">
        <v>160</v>
      </c>
      <c r="K479" s="96"/>
    </row>
    <row r="480" spans="2:11" s="42" customFormat="1" hidden="1" x14ac:dyDescent="0.25">
      <c r="B480" s="128" t="s">
        <v>189</v>
      </c>
      <c r="C480" s="128" t="s">
        <v>46</v>
      </c>
      <c r="D480" s="54">
        <v>45453</v>
      </c>
      <c r="E480" s="130" t="s">
        <v>533</v>
      </c>
      <c r="F480" s="55" t="s">
        <v>85</v>
      </c>
      <c r="G480" s="55" t="s">
        <v>552</v>
      </c>
      <c r="H480" s="56"/>
      <c r="I480" s="56">
        <v>67962.399999999994</v>
      </c>
      <c r="J480" s="55" t="s">
        <v>160</v>
      </c>
      <c r="K480" s="96"/>
    </row>
    <row r="481" spans="2:11" s="42" customFormat="1" hidden="1" x14ac:dyDescent="0.25">
      <c r="B481" s="128" t="s">
        <v>189</v>
      </c>
      <c r="C481" s="128" t="s">
        <v>46</v>
      </c>
      <c r="D481" s="54">
        <v>45453</v>
      </c>
      <c r="E481" s="132" t="s">
        <v>533</v>
      </c>
      <c r="F481" s="55" t="s">
        <v>85</v>
      </c>
      <c r="G481" s="55" t="s">
        <v>553</v>
      </c>
      <c r="H481" s="56"/>
      <c r="I481" s="56">
        <v>19613.04</v>
      </c>
      <c r="J481" s="55" t="s">
        <v>160</v>
      </c>
      <c r="K481" s="96"/>
    </row>
    <row r="482" spans="2:11" s="42" customFormat="1" hidden="1" x14ac:dyDescent="0.25">
      <c r="B482" s="128" t="s">
        <v>189</v>
      </c>
      <c r="C482" s="128" t="s">
        <v>46</v>
      </c>
      <c r="D482" s="54">
        <v>45453</v>
      </c>
      <c r="E482" s="130" t="s">
        <v>533</v>
      </c>
      <c r="F482" s="55" t="s">
        <v>85</v>
      </c>
      <c r="G482" s="55" t="s">
        <v>554</v>
      </c>
      <c r="H482" s="56"/>
      <c r="I482" s="56">
        <v>4951.45</v>
      </c>
      <c r="J482" s="55" t="s">
        <v>160</v>
      </c>
      <c r="K482" s="96"/>
    </row>
    <row r="483" spans="2:11" s="42" customFormat="1" hidden="1" x14ac:dyDescent="0.25">
      <c r="B483" s="128" t="s">
        <v>189</v>
      </c>
      <c r="C483" s="128" t="s">
        <v>46</v>
      </c>
      <c r="D483" s="54">
        <v>45453</v>
      </c>
      <c r="E483" s="132" t="s">
        <v>533</v>
      </c>
      <c r="F483" s="55" t="s">
        <v>85</v>
      </c>
      <c r="G483" s="55" t="s">
        <v>555</v>
      </c>
      <c r="H483" s="56"/>
      <c r="I483" s="56">
        <v>13063.38</v>
      </c>
      <c r="J483" s="55" t="s">
        <v>160</v>
      </c>
      <c r="K483" s="96"/>
    </row>
    <row r="484" spans="2:11" s="42" customFormat="1" hidden="1" x14ac:dyDescent="0.25">
      <c r="B484" s="128" t="s">
        <v>189</v>
      </c>
      <c r="C484" s="128" t="s">
        <v>46</v>
      </c>
      <c r="D484" s="54">
        <v>45453</v>
      </c>
      <c r="E484" s="130" t="s">
        <v>533</v>
      </c>
      <c r="F484" s="55" t="s">
        <v>85</v>
      </c>
      <c r="G484" s="55" t="s">
        <v>556</v>
      </c>
      <c r="H484" s="56"/>
      <c r="I484" s="56">
        <v>16157.23</v>
      </c>
      <c r="J484" s="55" t="s">
        <v>160</v>
      </c>
      <c r="K484" s="96"/>
    </row>
    <row r="485" spans="2:11" s="42" customFormat="1" hidden="1" x14ac:dyDescent="0.25">
      <c r="B485" s="128" t="s">
        <v>189</v>
      </c>
      <c r="C485" s="128" t="s">
        <v>46</v>
      </c>
      <c r="D485" s="54">
        <v>45454</v>
      </c>
      <c r="E485" s="132" t="s">
        <v>533</v>
      </c>
      <c r="F485" s="55" t="s">
        <v>85</v>
      </c>
      <c r="G485" s="55" t="s">
        <v>557</v>
      </c>
      <c r="H485" s="56"/>
      <c r="I485" s="56">
        <v>79334.28</v>
      </c>
      <c r="J485" s="55" t="s">
        <v>156</v>
      </c>
      <c r="K485" s="96"/>
    </row>
    <row r="486" spans="2:11" s="42" customFormat="1" hidden="1" x14ac:dyDescent="0.25">
      <c r="B486" s="128" t="s">
        <v>189</v>
      </c>
      <c r="C486" s="128" t="s">
        <v>46</v>
      </c>
      <c r="D486" s="54">
        <v>45456</v>
      </c>
      <c r="E486" s="130" t="s">
        <v>533</v>
      </c>
      <c r="F486" s="55" t="s">
        <v>85</v>
      </c>
      <c r="G486" s="55" t="s">
        <v>559</v>
      </c>
      <c r="H486" s="56"/>
      <c r="I486" s="56">
        <v>1067089</v>
      </c>
      <c r="J486" s="55" t="s">
        <v>14</v>
      </c>
      <c r="K486" s="96"/>
    </row>
    <row r="487" spans="2:11" s="42" customFormat="1" hidden="1" x14ac:dyDescent="0.25">
      <c r="B487" s="128" t="s">
        <v>189</v>
      </c>
      <c r="C487" s="128" t="s">
        <v>46</v>
      </c>
      <c r="D487" s="54">
        <v>45456</v>
      </c>
      <c r="E487" s="132" t="s">
        <v>533</v>
      </c>
      <c r="F487" s="55" t="s">
        <v>85</v>
      </c>
      <c r="G487" s="55" t="s">
        <v>560</v>
      </c>
      <c r="H487" s="56"/>
      <c r="I487" s="56">
        <v>123746.08</v>
      </c>
      <c r="J487" s="55" t="s">
        <v>148</v>
      </c>
      <c r="K487" s="96"/>
    </row>
    <row r="488" spans="2:11" s="42" customFormat="1" hidden="1" x14ac:dyDescent="0.25">
      <c r="B488" s="128" t="s">
        <v>189</v>
      </c>
      <c r="C488" s="128" t="s">
        <v>46</v>
      </c>
      <c r="D488" s="54">
        <v>45456</v>
      </c>
      <c r="E488" s="130" t="s">
        <v>533</v>
      </c>
      <c r="F488" s="55" t="s">
        <v>85</v>
      </c>
      <c r="G488" s="55" t="s">
        <v>561</v>
      </c>
      <c r="H488" s="56"/>
      <c r="I488" s="56">
        <v>126064.9</v>
      </c>
      <c r="J488" s="55" t="s">
        <v>12</v>
      </c>
      <c r="K488" s="96"/>
    </row>
    <row r="489" spans="2:11" s="42" customFormat="1" hidden="1" x14ac:dyDescent="0.25">
      <c r="B489" s="128" t="s">
        <v>189</v>
      </c>
      <c r="C489" s="128" t="s">
        <v>46</v>
      </c>
      <c r="D489" s="54">
        <v>45456</v>
      </c>
      <c r="E489" s="132" t="s">
        <v>533</v>
      </c>
      <c r="F489" s="55" t="s">
        <v>85</v>
      </c>
      <c r="G489" s="55" t="s">
        <v>562</v>
      </c>
      <c r="H489" s="56"/>
      <c r="I489" s="56">
        <v>8595.7099999999991</v>
      </c>
      <c r="J489" s="55" t="s">
        <v>12</v>
      </c>
      <c r="K489" s="96"/>
    </row>
    <row r="490" spans="2:11" s="42" customFormat="1" hidden="1" x14ac:dyDescent="0.25">
      <c r="B490" s="128" t="s">
        <v>189</v>
      </c>
      <c r="C490" s="128" t="s">
        <v>46</v>
      </c>
      <c r="D490" s="54">
        <v>45457</v>
      </c>
      <c r="E490" s="130" t="s">
        <v>533</v>
      </c>
      <c r="F490" s="55" t="s">
        <v>85</v>
      </c>
      <c r="G490" s="55" t="s">
        <v>644</v>
      </c>
      <c r="H490" s="56"/>
      <c r="I490" s="56">
        <v>3740</v>
      </c>
      <c r="J490" s="55" t="s">
        <v>640</v>
      </c>
      <c r="K490" s="96"/>
    </row>
    <row r="491" spans="2:11" s="42" customFormat="1" hidden="1" x14ac:dyDescent="0.25">
      <c r="B491" s="128" t="s">
        <v>189</v>
      </c>
      <c r="C491" s="128" t="s">
        <v>46</v>
      </c>
      <c r="D491" s="54">
        <v>45457</v>
      </c>
      <c r="E491" s="132" t="s">
        <v>533</v>
      </c>
      <c r="F491" s="55" t="s">
        <v>85</v>
      </c>
      <c r="G491" s="55" t="s">
        <v>645</v>
      </c>
      <c r="H491" s="56"/>
      <c r="I491" s="56">
        <v>3012.31</v>
      </c>
      <c r="J491" s="55" t="s">
        <v>640</v>
      </c>
      <c r="K491" s="96"/>
    </row>
    <row r="492" spans="2:11" s="42" customFormat="1" hidden="1" x14ac:dyDescent="0.25">
      <c r="B492" s="128" t="s">
        <v>189</v>
      </c>
      <c r="C492" s="128" t="s">
        <v>46</v>
      </c>
      <c r="D492" s="54">
        <v>45457</v>
      </c>
      <c r="E492" s="130" t="s">
        <v>533</v>
      </c>
      <c r="F492" s="55" t="s">
        <v>85</v>
      </c>
      <c r="G492" s="55" t="s">
        <v>646</v>
      </c>
      <c r="H492" s="56"/>
      <c r="I492" s="56">
        <v>2052.15</v>
      </c>
      <c r="J492" s="55" t="s">
        <v>640</v>
      </c>
      <c r="K492" s="96"/>
    </row>
    <row r="493" spans="2:11" s="42" customFormat="1" hidden="1" x14ac:dyDescent="0.25">
      <c r="B493" s="128" t="s">
        <v>189</v>
      </c>
      <c r="C493" s="128" t="s">
        <v>46</v>
      </c>
      <c r="D493" s="54">
        <v>45457</v>
      </c>
      <c r="E493" s="132" t="s">
        <v>533</v>
      </c>
      <c r="F493" s="55" t="s">
        <v>85</v>
      </c>
      <c r="G493" s="55" t="s">
        <v>647</v>
      </c>
      <c r="H493" s="56"/>
      <c r="I493" s="56">
        <v>928.97</v>
      </c>
      <c r="J493" s="55" t="s">
        <v>640</v>
      </c>
      <c r="K493" s="96"/>
    </row>
    <row r="494" spans="2:11" s="42" customFormat="1" hidden="1" x14ac:dyDescent="0.25">
      <c r="B494" s="128" t="s">
        <v>189</v>
      </c>
      <c r="C494" s="128" t="s">
        <v>46</v>
      </c>
      <c r="D494" s="54">
        <v>45460</v>
      </c>
      <c r="E494" s="130" t="s">
        <v>533</v>
      </c>
      <c r="F494" s="55" t="s">
        <v>85</v>
      </c>
      <c r="G494" s="55">
        <v>9003894</v>
      </c>
      <c r="H494" s="56"/>
      <c r="I494" s="56">
        <v>407825.5</v>
      </c>
      <c r="J494" s="55" t="s">
        <v>13</v>
      </c>
      <c r="K494" s="96"/>
    </row>
    <row r="495" spans="2:11" s="42" customFormat="1" hidden="1" x14ac:dyDescent="0.25">
      <c r="B495" s="128" t="s">
        <v>189</v>
      </c>
      <c r="C495" s="128" t="s">
        <v>46</v>
      </c>
      <c r="D495" s="54">
        <v>45460</v>
      </c>
      <c r="E495" s="132" t="s">
        <v>533</v>
      </c>
      <c r="F495" s="55" t="s">
        <v>85</v>
      </c>
      <c r="G495" s="55" t="s">
        <v>648</v>
      </c>
      <c r="H495" s="56"/>
      <c r="I495" s="56">
        <v>313</v>
      </c>
      <c r="J495" s="55" t="s">
        <v>640</v>
      </c>
      <c r="K495" s="96"/>
    </row>
    <row r="496" spans="2:11" s="42" customFormat="1" hidden="1" x14ac:dyDescent="0.25">
      <c r="B496" s="128" t="s">
        <v>189</v>
      </c>
      <c r="C496" s="128" t="s">
        <v>46</v>
      </c>
      <c r="D496" s="54">
        <v>45460</v>
      </c>
      <c r="E496" s="130" t="s">
        <v>533</v>
      </c>
      <c r="F496" s="55" t="s">
        <v>85</v>
      </c>
      <c r="G496" s="55" t="s">
        <v>649</v>
      </c>
      <c r="H496" s="56"/>
      <c r="I496" s="56">
        <v>2156.5100000000002</v>
      </c>
      <c r="J496" s="55" t="s">
        <v>640</v>
      </c>
      <c r="K496" s="96"/>
    </row>
    <row r="497" spans="2:11" s="42" customFormat="1" hidden="1" x14ac:dyDescent="0.25">
      <c r="B497" s="128" t="s">
        <v>189</v>
      </c>
      <c r="C497" s="128" t="s">
        <v>46</v>
      </c>
      <c r="D497" s="54">
        <v>45461</v>
      </c>
      <c r="E497" s="132" t="s">
        <v>533</v>
      </c>
      <c r="F497" s="55" t="s">
        <v>85</v>
      </c>
      <c r="G497" s="55" t="s">
        <v>563</v>
      </c>
      <c r="H497" s="56"/>
      <c r="I497" s="56">
        <v>16015.48</v>
      </c>
      <c r="J497" s="55" t="s">
        <v>160</v>
      </c>
      <c r="K497" s="96"/>
    </row>
    <row r="498" spans="2:11" s="42" customFormat="1" hidden="1" x14ac:dyDescent="0.25">
      <c r="B498" s="128" t="s">
        <v>189</v>
      </c>
      <c r="C498" s="128" t="s">
        <v>46</v>
      </c>
      <c r="D498" s="54">
        <v>45461</v>
      </c>
      <c r="E498" s="130" t="s">
        <v>533</v>
      </c>
      <c r="F498" s="55" t="s">
        <v>85</v>
      </c>
      <c r="G498" s="55" t="s">
        <v>564</v>
      </c>
      <c r="H498" s="56"/>
      <c r="I498" s="56">
        <v>57245.41</v>
      </c>
      <c r="J498" s="55" t="s">
        <v>160</v>
      </c>
      <c r="K498" s="96"/>
    </row>
    <row r="499" spans="2:11" s="42" customFormat="1" hidden="1" x14ac:dyDescent="0.25">
      <c r="B499" s="128" t="s">
        <v>189</v>
      </c>
      <c r="C499" s="128" t="s">
        <v>46</v>
      </c>
      <c r="D499" s="54">
        <v>45462</v>
      </c>
      <c r="E499" s="132" t="s">
        <v>533</v>
      </c>
      <c r="F499" s="55" t="s">
        <v>85</v>
      </c>
      <c r="G499" s="55" t="s">
        <v>565</v>
      </c>
      <c r="H499" s="56"/>
      <c r="I499" s="56">
        <v>20537.52</v>
      </c>
      <c r="J499" s="55" t="s">
        <v>15</v>
      </c>
      <c r="K499" s="96"/>
    </row>
    <row r="500" spans="2:11" s="42" customFormat="1" hidden="1" x14ac:dyDescent="0.25">
      <c r="B500" s="128" t="s">
        <v>189</v>
      </c>
      <c r="C500" s="128" t="s">
        <v>46</v>
      </c>
      <c r="D500" s="54">
        <v>45462</v>
      </c>
      <c r="E500" s="130" t="s">
        <v>533</v>
      </c>
      <c r="F500" s="55" t="s">
        <v>85</v>
      </c>
      <c r="G500" s="55" t="s">
        <v>566</v>
      </c>
      <c r="H500" s="56"/>
      <c r="I500" s="56">
        <v>31421.63</v>
      </c>
      <c r="J500" s="55" t="s">
        <v>15</v>
      </c>
      <c r="K500" s="96"/>
    </row>
    <row r="501" spans="2:11" s="42" customFormat="1" hidden="1" x14ac:dyDescent="0.25">
      <c r="B501" s="128" t="s">
        <v>189</v>
      </c>
      <c r="C501" s="128" t="s">
        <v>46</v>
      </c>
      <c r="D501" s="54">
        <v>45462</v>
      </c>
      <c r="E501" s="132" t="s">
        <v>533</v>
      </c>
      <c r="F501" s="55" t="s">
        <v>85</v>
      </c>
      <c r="G501" s="55" t="s">
        <v>567</v>
      </c>
      <c r="H501" s="56"/>
      <c r="I501" s="56">
        <v>42064.17</v>
      </c>
      <c r="J501" s="55" t="s">
        <v>15</v>
      </c>
      <c r="K501" s="96"/>
    </row>
    <row r="502" spans="2:11" s="42" customFormat="1" hidden="1" x14ac:dyDescent="0.25">
      <c r="B502" s="128" t="s">
        <v>189</v>
      </c>
      <c r="C502" s="128" t="s">
        <v>46</v>
      </c>
      <c r="D502" s="54">
        <v>45462</v>
      </c>
      <c r="E502" s="130" t="s">
        <v>533</v>
      </c>
      <c r="F502" s="55" t="s">
        <v>85</v>
      </c>
      <c r="G502" s="55" t="s">
        <v>568</v>
      </c>
      <c r="H502" s="56"/>
      <c r="I502" s="56">
        <v>96900.37</v>
      </c>
      <c r="J502" s="55" t="s">
        <v>15</v>
      </c>
      <c r="K502" s="96"/>
    </row>
    <row r="503" spans="2:11" s="42" customFormat="1" hidden="1" x14ac:dyDescent="0.25">
      <c r="B503" s="128" t="s">
        <v>189</v>
      </c>
      <c r="C503" s="128" t="s">
        <v>46</v>
      </c>
      <c r="D503" s="54">
        <v>45462</v>
      </c>
      <c r="E503" s="132" t="s">
        <v>533</v>
      </c>
      <c r="F503" s="55" t="s">
        <v>85</v>
      </c>
      <c r="G503" s="55" t="s">
        <v>569</v>
      </c>
      <c r="H503" s="56"/>
      <c r="I503" s="56">
        <v>52069.78</v>
      </c>
      <c r="J503" s="55" t="s">
        <v>15</v>
      </c>
      <c r="K503" s="96"/>
    </row>
    <row r="504" spans="2:11" s="42" customFormat="1" hidden="1" x14ac:dyDescent="0.25">
      <c r="B504" s="128" t="s">
        <v>189</v>
      </c>
      <c r="C504" s="128" t="s">
        <v>46</v>
      </c>
      <c r="D504" s="54">
        <v>45462</v>
      </c>
      <c r="E504" s="130" t="s">
        <v>533</v>
      </c>
      <c r="F504" s="55" t="s">
        <v>85</v>
      </c>
      <c r="G504" s="55" t="s">
        <v>570</v>
      </c>
      <c r="H504" s="56"/>
      <c r="I504" s="56">
        <v>7260.64</v>
      </c>
      <c r="J504" s="55" t="s">
        <v>15</v>
      </c>
      <c r="K504" s="96"/>
    </row>
    <row r="505" spans="2:11" s="42" customFormat="1" hidden="1" x14ac:dyDescent="0.25">
      <c r="B505" s="128" t="s">
        <v>189</v>
      </c>
      <c r="C505" s="128" t="s">
        <v>46</v>
      </c>
      <c r="D505" s="54">
        <v>45463</v>
      </c>
      <c r="E505" s="132"/>
      <c r="F505" s="55" t="s">
        <v>85</v>
      </c>
      <c r="G505" s="55" t="s">
        <v>650</v>
      </c>
      <c r="H505" s="56"/>
      <c r="I505" s="56">
        <v>79098.39</v>
      </c>
      <c r="J505" s="55" t="s">
        <v>156</v>
      </c>
      <c r="K505" s="96"/>
    </row>
    <row r="506" spans="2:11" s="42" customFormat="1" hidden="1" x14ac:dyDescent="0.25">
      <c r="B506" s="128" t="s">
        <v>189</v>
      </c>
      <c r="C506" s="128" t="s">
        <v>46</v>
      </c>
      <c r="D506" s="54">
        <v>45464</v>
      </c>
      <c r="E506" s="130"/>
      <c r="F506" s="55" t="s">
        <v>85</v>
      </c>
      <c r="G506" s="55" t="s">
        <v>651</v>
      </c>
      <c r="H506" s="56"/>
      <c r="I506" s="56">
        <v>1920</v>
      </c>
      <c r="J506" s="55" t="s">
        <v>640</v>
      </c>
      <c r="K506" s="96"/>
    </row>
    <row r="507" spans="2:11" s="42" customFormat="1" hidden="1" x14ac:dyDescent="0.25">
      <c r="B507" s="128" t="s">
        <v>189</v>
      </c>
      <c r="C507" s="128" t="s">
        <v>46</v>
      </c>
      <c r="D507" s="54">
        <v>45464</v>
      </c>
      <c r="E507" s="132"/>
      <c r="F507" s="55" t="s">
        <v>85</v>
      </c>
      <c r="G507" s="55" t="s">
        <v>652</v>
      </c>
      <c r="H507" s="56"/>
      <c r="I507" s="56">
        <v>44283.44</v>
      </c>
      <c r="J507" s="55" t="s">
        <v>160</v>
      </c>
      <c r="K507" s="96"/>
    </row>
    <row r="508" spans="2:11" s="42" customFormat="1" hidden="1" x14ac:dyDescent="0.25">
      <c r="B508" s="128" t="s">
        <v>189</v>
      </c>
      <c r="C508" s="128" t="s">
        <v>46</v>
      </c>
      <c r="D508" s="54">
        <v>45464</v>
      </c>
      <c r="E508" s="130"/>
      <c r="F508" s="55" t="s">
        <v>85</v>
      </c>
      <c r="G508" s="55" t="s">
        <v>650</v>
      </c>
      <c r="H508" s="56"/>
      <c r="I508" s="56">
        <v>200964.44</v>
      </c>
      <c r="J508" s="55" t="s">
        <v>156</v>
      </c>
      <c r="K508" s="96"/>
    </row>
    <row r="509" spans="2:11" s="42" customFormat="1" hidden="1" x14ac:dyDescent="0.25">
      <c r="B509" s="128" t="s">
        <v>189</v>
      </c>
      <c r="C509" s="128" t="s">
        <v>46</v>
      </c>
      <c r="D509" s="54">
        <v>45464</v>
      </c>
      <c r="E509" s="132"/>
      <c r="F509" s="55" t="s">
        <v>85</v>
      </c>
      <c r="G509" s="55" t="s">
        <v>653</v>
      </c>
      <c r="H509" s="56"/>
      <c r="I509" s="56">
        <v>43342.25</v>
      </c>
      <c r="J509" s="55" t="s">
        <v>160</v>
      </c>
      <c r="K509" s="96"/>
    </row>
    <row r="510" spans="2:11" s="42" customFormat="1" hidden="1" x14ac:dyDescent="0.25">
      <c r="B510" s="128" t="s">
        <v>189</v>
      </c>
      <c r="C510" s="128" t="s">
        <v>46</v>
      </c>
      <c r="D510" s="54">
        <v>45469</v>
      </c>
      <c r="E510" s="130"/>
      <c r="F510" s="55" t="s">
        <v>85</v>
      </c>
      <c r="G510" s="55" t="s">
        <v>654</v>
      </c>
      <c r="H510" s="56"/>
      <c r="I510" s="56">
        <v>10458.5</v>
      </c>
      <c r="J510" s="55" t="s">
        <v>134</v>
      </c>
      <c r="K510" s="96"/>
    </row>
    <row r="511" spans="2:11" s="42" customFormat="1" hidden="1" x14ac:dyDescent="0.25">
      <c r="B511" s="128" t="s">
        <v>189</v>
      </c>
      <c r="C511" s="128" t="s">
        <v>46</v>
      </c>
      <c r="D511" s="54">
        <v>45469</v>
      </c>
      <c r="E511" s="132"/>
      <c r="F511" s="55" t="s">
        <v>85</v>
      </c>
      <c r="G511" s="55" t="s">
        <v>654</v>
      </c>
      <c r="H511" s="56"/>
      <c r="I511" s="56">
        <v>607775.88</v>
      </c>
      <c r="J511" s="55" t="s">
        <v>133</v>
      </c>
      <c r="K511" s="96"/>
    </row>
    <row r="512" spans="2:11" s="42" customFormat="1" hidden="1" x14ac:dyDescent="0.25">
      <c r="B512" s="128" t="s">
        <v>189</v>
      </c>
      <c r="C512" s="128" t="s">
        <v>46</v>
      </c>
      <c r="D512" s="54">
        <v>45469</v>
      </c>
      <c r="E512" s="130"/>
      <c r="F512" s="55" t="s">
        <v>85</v>
      </c>
      <c r="G512" s="55" t="s">
        <v>654</v>
      </c>
      <c r="H512" s="56"/>
      <c r="I512" s="56">
        <v>13566.11</v>
      </c>
      <c r="J512" s="55" t="s">
        <v>133</v>
      </c>
      <c r="K512" s="96"/>
    </row>
    <row r="513" spans="2:11" s="42" customFormat="1" hidden="1" x14ac:dyDescent="0.25">
      <c r="B513" s="128" t="s">
        <v>189</v>
      </c>
      <c r="C513" s="128" t="s">
        <v>46</v>
      </c>
      <c r="D513" s="54">
        <v>45469</v>
      </c>
      <c r="E513" s="132"/>
      <c r="F513" s="55" t="s">
        <v>85</v>
      </c>
      <c r="G513" s="55" t="s">
        <v>654</v>
      </c>
      <c r="H513" s="56"/>
      <c r="I513" s="56">
        <v>1232.42</v>
      </c>
      <c r="J513" s="55" t="s">
        <v>134</v>
      </c>
      <c r="K513" s="96"/>
    </row>
    <row r="514" spans="2:11" s="42" customFormat="1" hidden="1" x14ac:dyDescent="0.25">
      <c r="B514" s="128" t="s">
        <v>189</v>
      </c>
      <c r="C514" s="128" t="s">
        <v>46</v>
      </c>
      <c r="D514" s="54">
        <v>45469</v>
      </c>
      <c r="E514" s="130"/>
      <c r="F514" s="55" t="s">
        <v>85</v>
      </c>
      <c r="G514" s="55" t="s">
        <v>654</v>
      </c>
      <c r="H514" s="56"/>
      <c r="I514" s="56">
        <v>10458.5</v>
      </c>
      <c r="J514" s="55" t="s">
        <v>134</v>
      </c>
      <c r="K514" s="96"/>
    </row>
    <row r="515" spans="2:11" s="42" customFormat="1" hidden="1" x14ac:dyDescent="0.25">
      <c r="B515" s="128" t="s">
        <v>189</v>
      </c>
      <c r="C515" s="128" t="s">
        <v>46</v>
      </c>
      <c r="D515" s="54">
        <v>45469</v>
      </c>
      <c r="E515" s="132"/>
      <c r="F515" s="55" t="s">
        <v>85</v>
      </c>
      <c r="G515" s="55" t="s">
        <v>654</v>
      </c>
      <c r="H515" s="56"/>
      <c r="I515" s="56">
        <v>1232.42</v>
      </c>
      <c r="J515" s="55" t="s">
        <v>134</v>
      </c>
      <c r="K515" s="96"/>
    </row>
    <row r="516" spans="2:11" s="42" customFormat="1" hidden="1" x14ac:dyDescent="0.25">
      <c r="B516" s="128" t="s">
        <v>189</v>
      </c>
      <c r="C516" s="128" t="s">
        <v>46</v>
      </c>
      <c r="D516" s="54">
        <v>45469</v>
      </c>
      <c r="E516" s="130"/>
      <c r="F516" s="55" t="s">
        <v>85</v>
      </c>
      <c r="G516" s="55" t="s">
        <v>654</v>
      </c>
      <c r="H516" s="56"/>
      <c r="I516" s="56">
        <v>1232.42</v>
      </c>
      <c r="J516" s="55" t="s">
        <v>134</v>
      </c>
      <c r="K516" s="96"/>
    </row>
    <row r="517" spans="2:11" s="42" customFormat="1" hidden="1" x14ac:dyDescent="0.25">
      <c r="B517" s="128" t="s">
        <v>189</v>
      </c>
      <c r="C517" s="128" t="s">
        <v>46</v>
      </c>
      <c r="D517" s="54">
        <v>45469</v>
      </c>
      <c r="E517" s="132"/>
      <c r="F517" s="55" t="s">
        <v>85</v>
      </c>
      <c r="G517" s="55" t="s">
        <v>655</v>
      </c>
      <c r="H517" s="56"/>
      <c r="I517" s="56">
        <v>125793.04</v>
      </c>
      <c r="J517" s="55" t="s">
        <v>12</v>
      </c>
      <c r="K517" s="96"/>
    </row>
    <row r="518" spans="2:11" s="42" customFormat="1" hidden="1" x14ac:dyDescent="0.25">
      <c r="B518" s="128" t="s">
        <v>189</v>
      </c>
      <c r="C518" s="128" t="s">
        <v>46</v>
      </c>
      <c r="D518" s="54">
        <v>45469</v>
      </c>
      <c r="E518" s="130"/>
      <c r="F518" s="55" t="s">
        <v>85</v>
      </c>
      <c r="G518" s="55" t="s">
        <v>655</v>
      </c>
      <c r="H518" s="56"/>
      <c r="I518" s="56">
        <v>9028.1</v>
      </c>
      <c r="J518" s="55" t="s">
        <v>12</v>
      </c>
      <c r="K518" s="96"/>
    </row>
    <row r="519" spans="2:11" s="42" customFormat="1" hidden="1" x14ac:dyDescent="0.25">
      <c r="B519" s="128" t="s">
        <v>189</v>
      </c>
      <c r="C519" s="128" t="s">
        <v>46</v>
      </c>
      <c r="D519" s="54">
        <v>45470</v>
      </c>
      <c r="E519" s="132"/>
      <c r="F519" s="55" t="s">
        <v>85</v>
      </c>
      <c r="G519" s="55" t="s">
        <v>656</v>
      </c>
      <c r="H519" s="56"/>
      <c r="I519" s="56">
        <v>1123033</v>
      </c>
      <c r="J519" s="55" t="s">
        <v>14</v>
      </c>
      <c r="K519" s="96"/>
    </row>
    <row r="520" spans="2:11" s="42" customFormat="1" hidden="1" x14ac:dyDescent="0.25">
      <c r="B520" s="128" t="s">
        <v>189</v>
      </c>
      <c r="C520" s="128" t="s">
        <v>46</v>
      </c>
      <c r="D520" s="54">
        <v>45470</v>
      </c>
      <c r="E520" s="130"/>
      <c r="F520" s="55" t="s">
        <v>85</v>
      </c>
      <c r="G520" s="55" t="s">
        <v>646</v>
      </c>
      <c r="H520" s="56"/>
      <c r="I520" s="56">
        <v>2052.15</v>
      </c>
      <c r="J520" s="55" t="s">
        <v>640</v>
      </c>
      <c r="K520" s="96"/>
    </row>
    <row r="521" spans="2:11" s="42" customFormat="1" ht="15.75" hidden="1" x14ac:dyDescent="0.25">
      <c r="B521" s="128" t="s">
        <v>189</v>
      </c>
      <c r="C521" s="128" t="s">
        <v>46</v>
      </c>
      <c r="D521" s="54">
        <v>45470</v>
      </c>
      <c r="E521" s="133"/>
      <c r="F521" s="55" t="s">
        <v>85</v>
      </c>
      <c r="G521" s="55" t="s">
        <v>193</v>
      </c>
      <c r="H521" s="56"/>
      <c r="I521" s="56">
        <v>28263.79</v>
      </c>
      <c r="J521" s="55" t="s">
        <v>157</v>
      </c>
      <c r="K521" s="96"/>
    </row>
    <row r="522" spans="2:11" s="42" customFormat="1" ht="15.75" hidden="1" x14ac:dyDescent="0.25">
      <c r="B522" s="128" t="s">
        <v>189</v>
      </c>
      <c r="C522" s="128" t="s">
        <v>46</v>
      </c>
      <c r="D522" s="54">
        <v>45470</v>
      </c>
      <c r="E522" s="134"/>
      <c r="F522" s="55" t="s">
        <v>85</v>
      </c>
      <c r="G522" s="55" t="s">
        <v>657</v>
      </c>
      <c r="H522" s="56"/>
      <c r="I522" s="56">
        <v>602624.18000000005</v>
      </c>
      <c r="J522" s="55" t="s">
        <v>11</v>
      </c>
      <c r="K522" s="96"/>
    </row>
    <row r="523" spans="2:11" s="42" customFormat="1" ht="15.75" hidden="1" x14ac:dyDescent="0.25">
      <c r="B523" s="128" t="s">
        <v>189</v>
      </c>
      <c r="C523" s="128" t="s">
        <v>46</v>
      </c>
      <c r="D523" s="54">
        <v>45470</v>
      </c>
      <c r="E523" s="135"/>
      <c r="F523" s="55" t="s">
        <v>85</v>
      </c>
      <c r="G523" s="55" t="s">
        <v>658</v>
      </c>
      <c r="H523" s="56"/>
      <c r="I523" s="56">
        <v>117580.3</v>
      </c>
      <c r="J523" s="55" t="s">
        <v>148</v>
      </c>
      <c r="K523" s="96"/>
    </row>
    <row r="524" spans="2:11" s="42" customFormat="1" ht="15.75" hidden="1" x14ac:dyDescent="0.25">
      <c r="B524" s="128" t="s">
        <v>189</v>
      </c>
      <c r="C524" s="128" t="s">
        <v>46</v>
      </c>
      <c r="D524" s="54">
        <v>45471</v>
      </c>
      <c r="E524" s="134"/>
      <c r="F524" s="55" t="s">
        <v>85</v>
      </c>
      <c r="G524" s="55" t="s">
        <v>413</v>
      </c>
      <c r="H524" s="56"/>
      <c r="I524" s="56">
        <v>3012.31</v>
      </c>
      <c r="J524" s="55" t="s">
        <v>640</v>
      </c>
      <c r="K524" s="96"/>
    </row>
    <row r="525" spans="2:11" s="42" customFormat="1" ht="15.75" hidden="1" x14ac:dyDescent="0.25">
      <c r="B525" s="128" t="s">
        <v>189</v>
      </c>
      <c r="C525" s="128" t="s">
        <v>46</v>
      </c>
      <c r="D525" s="54">
        <v>45471</v>
      </c>
      <c r="E525" s="133"/>
      <c r="F525" s="55" t="s">
        <v>85</v>
      </c>
      <c r="G525" s="55" t="s">
        <v>659</v>
      </c>
      <c r="H525" s="56"/>
      <c r="I525" s="56">
        <v>3740</v>
      </c>
      <c r="J525" s="55" t="s">
        <v>640</v>
      </c>
      <c r="K525" s="96"/>
    </row>
    <row r="526" spans="2:11" s="42" customFormat="1" ht="15.75" hidden="1" x14ac:dyDescent="0.25">
      <c r="B526" s="128" t="s">
        <v>189</v>
      </c>
      <c r="C526" s="128" t="s">
        <v>46</v>
      </c>
      <c r="D526" s="54">
        <v>45471</v>
      </c>
      <c r="E526" s="134"/>
      <c r="F526" s="55" t="s">
        <v>85</v>
      </c>
      <c r="G526" s="55" t="s">
        <v>184</v>
      </c>
      <c r="H526" s="56"/>
      <c r="I526" s="56">
        <v>313</v>
      </c>
      <c r="J526" s="55" t="s">
        <v>640</v>
      </c>
      <c r="K526" s="96"/>
    </row>
    <row r="527" spans="2:11" s="42" customFormat="1" ht="15.75" hidden="1" x14ac:dyDescent="0.25">
      <c r="B527" s="128" t="s">
        <v>189</v>
      </c>
      <c r="C527" s="128" t="s">
        <v>46</v>
      </c>
      <c r="D527" s="54">
        <v>45471</v>
      </c>
      <c r="E527" s="133"/>
      <c r="F527" s="55" t="s">
        <v>85</v>
      </c>
      <c r="G527" s="55" t="s">
        <v>660</v>
      </c>
      <c r="H527" s="56"/>
      <c r="I527" s="56">
        <v>20529.650000000001</v>
      </c>
      <c r="J527" s="55" t="s">
        <v>160</v>
      </c>
      <c r="K527" s="96"/>
    </row>
    <row r="528" spans="2:11" s="42" customFormat="1" ht="15.75" hidden="1" x14ac:dyDescent="0.25">
      <c r="B528" s="128" t="s">
        <v>189</v>
      </c>
      <c r="C528" s="128" t="s">
        <v>46</v>
      </c>
      <c r="D528" s="54">
        <v>45471</v>
      </c>
      <c r="E528" s="134"/>
      <c r="F528" s="55" t="s">
        <v>85</v>
      </c>
      <c r="G528" s="55" t="s">
        <v>661</v>
      </c>
      <c r="H528" s="56"/>
      <c r="I528" s="56">
        <v>28883.77</v>
      </c>
      <c r="J528" s="55" t="s">
        <v>160</v>
      </c>
      <c r="K528" s="96"/>
    </row>
    <row r="529" spans="2:11" s="42" customFormat="1" ht="15.75" hidden="1" x14ac:dyDescent="0.25">
      <c r="B529" s="128" t="s">
        <v>189</v>
      </c>
      <c r="C529" s="128" t="s">
        <v>46</v>
      </c>
      <c r="D529" s="54">
        <v>45471</v>
      </c>
      <c r="E529" s="135"/>
      <c r="F529" s="55" t="s">
        <v>85</v>
      </c>
      <c r="G529" s="55" t="s">
        <v>662</v>
      </c>
      <c r="H529" s="56"/>
      <c r="I529" s="56">
        <v>12930.03</v>
      </c>
      <c r="J529" s="55" t="s">
        <v>160</v>
      </c>
      <c r="K529" s="96"/>
    </row>
    <row r="530" spans="2:11" s="42" customFormat="1" ht="15.75" hidden="1" x14ac:dyDescent="0.25">
      <c r="B530" s="128" t="s">
        <v>189</v>
      </c>
      <c r="C530" s="128" t="s">
        <v>46</v>
      </c>
      <c r="D530" s="54">
        <v>45471</v>
      </c>
      <c r="E530" s="136"/>
      <c r="F530" s="55" t="s">
        <v>85</v>
      </c>
      <c r="G530" s="55" t="s">
        <v>663</v>
      </c>
      <c r="H530" s="56"/>
      <c r="I530" s="56">
        <v>4400</v>
      </c>
      <c r="J530" s="55" t="s">
        <v>640</v>
      </c>
      <c r="K530" s="96"/>
    </row>
    <row r="531" spans="2:11" s="42" customFormat="1" hidden="1" x14ac:dyDescent="0.25">
      <c r="B531" s="128" t="s">
        <v>174</v>
      </c>
      <c r="C531" s="128" t="s">
        <v>88</v>
      </c>
      <c r="D531" s="54">
        <v>45447</v>
      </c>
      <c r="E531" s="55" t="s">
        <v>533</v>
      </c>
      <c r="F531" s="55" t="s">
        <v>571</v>
      </c>
      <c r="G531" s="55" t="s">
        <v>572</v>
      </c>
      <c r="H531" s="56"/>
      <c r="I531" s="56">
        <v>1151.56</v>
      </c>
      <c r="J531" s="56" t="s">
        <v>15</v>
      </c>
      <c r="K531" s="96"/>
    </row>
    <row r="532" spans="2:11" s="42" customFormat="1" hidden="1" x14ac:dyDescent="0.25">
      <c r="B532" s="128" t="s">
        <v>174</v>
      </c>
      <c r="C532" s="128" t="s">
        <v>88</v>
      </c>
      <c r="D532" s="54">
        <v>45447</v>
      </c>
      <c r="E532" s="55" t="s">
        <v>533</v>
      </c>
      <c r="F532" s="55" t="s">
        <v>571</v>
      </c>
      <c r="G532" s="55" t="s">
        <v>573</v>
      </c>
      <c r="H532" s="56"/>
      <c r="I532" s="56">
        <v>674.19</v>
      </c>
      <c r="J532" s="56" t="s">
        <v>70</v>
      </c>
      <c r="K532" s="96"/>
    </row>
    <row r="533" spans="2:11" s="42" customFormat="1" hidden="1" x14ac:dyDescent="0.25">
      <c r="B533" s="128" t="s">
        <v>174</v>
      </c>
      <c r="C533" s="128" t="s">
        <v>88</v>
      </c>
      <c r="D533" s="54">
        <v>45447</v>
      </c>
      <c r="E533" s="55" t="s">
        <v>533</v>
      </c>
      <c r="F533" s="55" t="s">
        <v>571</v>
      </c>
      <c r="G533" s="55" t="s">
        <v>574</v>
      </c>
      <c r="H533" s="56"/>
      <c r="I533" s="56">
        <v>1062.73</v>
      </c>
      <c r="J533" s="56" t="s">
        <v>70</v>
      </c>
      <c r="K533" s="96"/>
    </row>
    <row r="534" spans="2:11" s="42" customFormat="1" hidden="1" x14ac:dyDescent="0.25">
      <c r="B534" s="128" t="s">
        <v>174</v>
      </c>
      <c r="C534" s="128" t="s">
        <v>88</v>
      </c>
      <c r="D534" s="54">
        <v>45447</v>
      </c>
      <c r="E534" s="55" t="s">
        <v>533</v>
      </c>
      <c r="F534" s="55" t="s">
        <v>571</v>
      </c>
      <c r="G534" s="55" t="s">
        <v>575</v>
      </c>
      <c r="H534" s="56"/>
      <c r="I534" s="56">
        <v>2761.68</v>
      </c>
      <c r="J534" s="56" t="s">
        <v>70</v>
      </c>
      <c r="K534" s="96"/>
    </row>
    <row r="535" spans="2:11" s="42" customFormat="1" hidden="1" x14ac:dyDescent="0.25">
      <c r="B535" s="128" t="s">
        <v>174</v>
      </c>
      <c r="C535" s="128" t="s">
        <v>88</v>
      </c>
      <c r="D535" s="54">
        <v>45447</v>
      </c>
      <c r="E535" s="55" t="s">
        <v>533</v>
      </c>
      <c r="F535" s="55" t="s">
        <v>571</v>
      </c>
      <c r="G535" s="55" t="s">
        <v>576</v>
      </c>
      <c r="H535" s="56"/>
      <c r="I535" s="56">
        <v>3537.51</v>
      </c>
      <c r="J535" s="56" t="s">
        <v>70</v>
      </c>
      <c r="K535" s="96"/>
    </row>
    <row r="536" spans="2:11" s="42" customFormat="1" hidden="1" x14ac:dyDescent="0.25">
      <c r="B536" s="128" t="s">
        <v>174</v>
      </c>
      <c r="C536" s="128" t="s">
        <v>88</v>
      </c>
      <c r="D536" s="54">
        <v>45447</v>
      </c>
      <c r="E536" s="55" t="s">
        <v>533</v>
      </c>
      <c r="F536" s="55" t="s">
        <v>571</v>
      </c>
      <c r="G536" s="55" t="s">
        <v>577</v>
      </c>
      <c r="H536" s="56"/>
      <c r="I536" s="56">
        <v>479.51</v>
      </c>
      <c r="J536" s="56" t="s">
        <v>70</v>
      </c>
      <c r="K536" s="96"/>
    </row>
    <row r="537" spans="2:11" s="42" customFormat="1" hidden="1" x14ac:dyDescent="0.25">
      <c r="B537" s="128" t="s">
        <v>174</v>
      </c>
      <c r="C537" s="128" t="s">
        <v>88</v>
      </c>
      <c r="D537" s="54">
        <v>45447</v>
      </c>
      <c r="E537" s="55" t="s">
        <v>533</v>
      </c>
      <c r="F537" s="55" t="s">
        <v>571</v>
      </c>
      <c r="G537" s="55" t="s">
        <v>578</v>
      </c>
      <c r="H537" s="56"/>
      <c r="I537" s="56">
        <v>1453.06</v>
      </c>
      <c r="J537" s="56" t="s">
        <v>70</v>
      </c>
      <c r="K537" s="96"/>
    </row>
    <row r="538" spans="2:11" s="42" customFormat="1" hidden="1" x14ac:dyDescent="0.25">
      <c r="B538" s="128" t="s">
        <v>174</v>
      </c>
      <c r="C538" s="128" t="s">
        <v>88</v>
      </c>
      <c r="D538" s="54">
        <v>45447</v>
      </c>
      <c r="E538" s="55" t="s">
        <v>533</v>
      </c>
      <c r="F538" s="55" t="s">
        <v>571</v>
      </c>
      <c r="G538" s="55" t="s">
        <v>579</v>
      </c>
      <c r="H538" s="56"/>
      <c r="I538" s="56">
        <v>7030.18</v>
      </c>
      <c r="J538" s="56" t="s">
        <v>70</v>
      </c>
      <c r="K538" s="96"/>
    </row>
    <row r="539" spans="2:11" s="42" customFormat="1" hidden="1" x14ac:dyDescent="0.25">
      <c r="B539" s="128" t="s">
        <v>174</v>
      </c>
      <c r="C539" s="128" t="s">
        <v>88</v>
      </c>
      <c r="D539" s="54">
        <v>45447</v>
      </c>
      <c r="E539" s="55" t="s">
        <v>533</v>
      </c>
      <c r="F539" s="55" t="s">
        <v>571</v>
      </c>
      <c r="G539" s="55" t="s">
        <v>580</v>
      </c>
      <c r="H539" s="56"/>
      <c r="I539" s="56">
        <v>2761.68</v>
      </c>
      <c r="J539" s="56" t="s">
        <v>70</v>
      </c>
      <c r="K539" s="96"/>
    </row>
    <row r="540" spans="2:11" s="42" customFormat="1" hidden="1" x14ac:dyDescent="0.25">
      <c r="B540" s="128" t="s">
        <v>174</v>
      </c>
      <c r="C540" s="128" t="s">
        <v>88</v>
      </c>
      <c r="D540" s="54">
        <v>45447</v>
      </c>
      <c r="E540" s="55" t="s">
        <v>533</v>
      </c>
      <c r="F540" s="55" t="s">
        <v>571</v>
      </c>
      <c r="G540" s="55" t="s">
        <v>581</v>
      </c>
      <c r="H540" s="56"/>
      <c r="I540" s="56">
        <v>3537.51</v>
      </c>
      <c r="J540" s="56" t="s">
        <v>70</v>
      </c>
      <c r="K540" s="96"/>
    </row>
    <row r="541" spans="2:11" s="42" customFormat="1" hidden="1" x14ac:dyDescent="0.25">
      <c r="B541" s="128" t="s">
        <v>174</v>
      </c>
      <c r="C541" s="128" t="s">
        <v>88</v>
      </c>
      <c r="D541" s="54">
        <v>45447</v>
      </c>
      <c r="E541" s="55" t="s">
        <v>533</v>
      </c>
      <c r="F541" s="55" t="s">
        <v>571</v>
      </c>
      <c r="G541" s="55" t="s">
        <v>582</v>
      </c>
      <c r="H541" s="56"/>
      <c r="I541" s="56">
        <v>726.51</v>
      </c>
      <c r="J541" s="56" t="s">
        <v>70</v>
      </c>
      <c r="K541" s="96"/>
    </row>
    <row r="542" spans="2:11" s="42" customFormat="1" hidden="1" x14ac:dyDescent="0.25">
      <c r="B542" s="128" t="s">
        <v>174</v>
      </c>
      <c r="C542" s="128" t="s">
        <v>88</v>
      </c>
      <c r="D542" s="54">
        <v>45447</v>
      </c>
      <c r="E542" s="55" t="s">
        <v>533</v>
      </c>
      <c r="F542" s="55" t="s">
        <v>571</v>
      </c>
      <c r="G542" s="55" t="s">
        <v>583</v>
      </c>
      <c r="H542" s="56"/>
      <c r="I542" s="56">
        <v>537.95000000000005</v>
      </c>
      <c r="J542" s="56" t="s">
        <v>70</v>
      </c>
      <c r="K542" s="96"/>
    </row>
    <row r="543" spans="2:11" s="42" customFormat="1" hidden="1" x14ac:dyDescent="0.25">
      <c r="B543" s="128" t="s">
        <v>174</v>
      </c>
      <c r="C543" s="128" t="s">
        <v>88</v>
      </c>
      <c r="D543" s="54">
        <v>45447</v>
      </c>
      <c r="E543" s="55" t="s">
        <v>533</v>
      </c>
      <c r="F543" s="55" t="s">
        <v>571</v>
      </c>
      <c r="G543" s="55" t="s">
        <v>584</v>
      </c>
      <c r="H543" s="56"/>
      <c r="I543" s="56">
        <v>18164.34</v>
      </c>
      <c r="J543" s="56" t="s">
        <v>70</v>
      </c>
      <c r="K543" s="96"/>
    </row>
    <row r="544" spans="2:11" s="42" customFormat="1" hidden="1" x14ac:dyDescent="0.25">
      <c r="B544" s="128" t="s">
        <v>174</v>
      </c>
      <c r="C544" s="128" t="s">
        <v>88</v>
      </c>
      <c r="D544" s="54">
        <v>45447</v>
      </c>
      <c r="E544" s="55" t="s">
        <v>533</v>
      </c>
      <c r="F544" s="55" t="s">
        <v>571</v>
      </c>
      <c r="G544" s="55" t="s">
        <v>585</v>
      </c>
      <c r="H544" s="56"/>
      <c r="I544" s="56">
        <v>1062.73</v>
      </c>
      <c r="J544" s="56" t="s">
        <v>70</v>
      </c>
      <c r="K544" s="96"/>
    </row>
    <row r="545" spans="2:11" s="42" customFormat="1" hidden="1" x14ac:dyDescent="0.25">
      <c r="B545" s="128" t="s">
        <v>174</v>
      </c>
      <c r="C545" s="128" t="s">
        <v>88</v>
      </c>
      <c r="D545" s="54">
        <v>45447</v>
      </c>
      <c r="E545" s="55" t="s">
        <v>533</v>
      </c>
      <c r="F545" s="55" t="s">
        <v>571</v>
      </c>
      <c r="G545" s="55" t="s">
        <v>586</v>
      </c>
      <c r="H545" s="56"/>
      <c r="I545" s="56">
        <v>674.19</v>
      </c>
      <c r="J545" s="56" t="s">
        <v>70</v>
      </c>
      <c r="K545" s="96"/>
    </row>
    <row r="546" spans="2:11" s="42" customFormat="1" hidden="1" x14ac:dyDescent="0.25">
      <c r="B546" s="128" t="s">
        <v>174</v>
      </c>
      <c r="C546" s="128" t="s">
        <v>88</v>
      </c>
      <c r="D546" s="54">
        <v>45447</v>
      </c>
      <c r="E546" s="55" t="s">
        <v>533</v>
      </c>
      <c r="F546" s="55" t="s">
        <v>571</v>
      </c>
      <c r="G546" s="55" t="s">
        <v>587</v>
      </c>
      <c r="H546" s="56"/>
      <c r="I546" s="56">
        <v>7030.18</v>
      </c>
      <c r="J546" s="56" t="s">
        <v>70</v>
      </c>
      <c r="K546" s="96"/>
    </row>
    <row r="547" spans="2:11" s="42" customFormat="1" hidden="1" x14ac:dyDescent="0.25">
      <c r="B547" s="128" t="s">
        <v>174</v>
      </c>
      <c r="C547" s="128" t="s">
        <v>88</v>
      </c>
      <c r="D547" s="54">
        <v>45447</v>
      </c>
      <c r="E547" s="55" t="s">
        <v>533</v>
      </c>
      <c r="F547" s="55" t="s">
        <v>571</v>
      </c>
      <c r="G547" s="55" t="s">
        <v>588</v>
      </c>
      <c r="H547" s="56"/>
      <c r="I547" s="56">
        <v>1453.06</v>
      </c>
      <c r="J547" s="56" t="s">
        <v>70</v>
      </c>
      <c r="K547" s="96"/>
    </row>
    <row r="548" spans="2:11" s="42" customFormat="1" hidden="1" x14ac:dyDescent="0.25">
      <c r="B548" s="128" t="s">
        <v>174</v>
      </c>
      <c r="C548" s="128" t="s">
        <v>88</v>
      </c>
      <c r="D548" s="54">
        <v>45447</v>
      </c>
      <c r="E548" s="55" t="s">
        <v>533</v>
      </c>
      <c r="F548" s="55" t="s">
        <v>571</v>
      </c>
      <c r="G548" s="55" t="s">
        <v>589</v>
      </c>
      <c r="H548" s="56"/>
      <c r="I548" s="56">
        <v>537.95000000000005</v>
      </c>
      <c r="J548" s="56" t="s">
        <v>70</v>
      </c>
      <c r="K548" s="96"/>
    </row>
    <row r="549" spans="2:11" s="42" customFormat="1" hidden="1" x14ac:dyDescent="0.25">
      <c r="B549" s="128" t="s">
        <v>174</v>
      </c>
      <c r="C549" s="128" t="s">
        <v>88</v>
      </c>
      <c r="D549" s="54">
        <v>45447</v>
      </c>
      <c r="E549" s="55" t="s">
        <v>533</v>
      </c>
      <c r="F549" s="55" t="s">
        <v>571</v>
      </c>
      <c r="G549" s="55" t="s">
        <v>590</v>
      </c>
      <c r="H549" s="56"/>
      <c r="I549" s="56">
        <v>726.51</v>
      </c>
      <c r="J549" s="56" t="s">
        <v>70</v>
      </c>
      <c r="K549" s="96"/>
    </row>
    <row r="550" spans="2:11" s="42" customFormat="1" hidden="1" x14ac:dyDescent="0.25">
      <c r="B550" s="128" t="s">
        <v>174</v>
      </c>
      <c r="C550" s="128" t="s">
        <v>88</v>
      </c>
      <c r="D550" s="54">
        <v>45447</v>
      </c>
      <c r="E550" s="55" t="s">
        <v>533</v>
      </c>
      <c r="F550" s="55" t="s">
        <v>571</v>
      </c>
      <c r="G550" s="55" t="s">
        <v>591</v>
      </c>
      <c r="H550" s="56"/>
      <c r="I550" s="56">
        <v>479.51</v>
      </c>
      <c r="J550" s="56" t="s">
        <v>70</v>
      </c>
      <c r="K550" s="96"/>
    </row>
    <row r="551" spans="2:11" s="42" customFormat="1" hidden="1" x14ac:dyDescent="0.25">
      <c r="B551" s="128" t="s">
        <v>174</v>
      </c>
      <c r="C551" s="128" t="s">
        <v>88</v>
      </c>
      <c r="D551" s="54">
        <v>45447</v>
      </c>
      <c r="E551" s="55" t="s">
        <v>533</v>
      </c>
      <c r="F551" s="55" t="s">
        <v>571</v>
      </c>
      <c r="G551" s="55" t="s">
        <v>592</v>
      </c>
      <c r="H551" s="56"/>
      <c r="I551" s="56">
        <v>15722.34</v>
      </c>
      <c r="J551" s="56" t="s">
        <v>70</v>
      </c>
      <c r="K551" s="96"/>
    </row>
    <row r="552" spans="2:11" s="42" customFormat="1" hidden="1" x14ac:dyDescent="0.25">
      <c r="B552" s="128" t="s">
        <v>174</v>
      </c>
      <c r="C552" s="128" t="s">
        <v>88</v>
      </c>
      <c r="D552" s="54">
        <v>45448</v>
      </c>
      <c r="E552" s="55" t="s">
        <v>533</v>
      </c>
      <c r="F552" s="55" t="s">
        <v>571</v>
      </c>
      <c r="G552" s="55" t="s">
        <v>593</v>
      </c>
      <c r="H552" s="56"/>
      <c r="I552" s="56">
        <v>537.95000000000005</v>
      </c>
      <c r="J552" s="56" t="s">
        <v>70</v>
      </c>
      <c r="K552" s="96"/>
    </row>
    <row r="553" spans="2:11" s="42" customFormat="1" hidden="1" x14ac:dyDescent="0.25">
      <c r="B553" s="128" t="s">
        <v>174</v>
      </c>
      <c r="C553" s="128" t="s">
        <v>88</v>
      </c>
      <c r="D553" s="54">
        <v>45448</v>
      </c>
      <c r="E553" s="55" t="s">
        <v>533</v>
      </c>
      <c r="F553" s="55" t="s">
        <v>571</v>
      </c>
      <c r="G553" s="55" t="s">
        <v>594</v>
      </c>
      <c r="H553" s="56"/>
      <c r="I553" s="56">
        <v>2761.78</v>
      </c>
      <c r="J553" s="56" t="s">
        <v>70</v>
      </c>
      <c r="K553" s="96"/>
    </row>
    <row r="554" spans="2:11" s="42" customFormat="1" hidden="1" x14ac:dyDescent="0.25">
      <c r="B554" s="128" t="s">
        <v>174</v>
      </c>
      <c r="C554" s="128" t="s">
        <v>88</v>
      </c>
      <c r="D554" s="54">
        <v>45448</v>
      </c>
      <c r="E554" s="55" t="s">
        <v>533</v>
      </c>
      <c r="F554" s="55" t="s">
        <v>571</v>
      </c>
      <c r="G554" s="55" t="s">
        <v>595</v>
      </c>
      <c r="H554" s="56"/>
      <c r="I554" s="56">
        <v>1453.06</v>
      </c>
      <c r="J554" s="56" t="s">
        <v>70</v>
      </c>
      <c r="K554" s="96"/>
    </row>
    <row r="555" spans="2:11" s="42" customFormat="1" hidden="1" x14ac:dyDescent="0.25">
      <c r="B555" s="128" t="s">
        <v>174</v>
      </c>
      <c r="C555" s="128" t="s">
        <v>88</v>
      </c>
      <c r="D555" s="54">
        <v>45448</v>
      </c>
      <c r="E555" s="55" t="s">
        <v>533</v>
      </c>
      <c r="F555" s="55" t="s">
        <v>571</v>
      </c>
      <c r="G555" s="55" t="s">
        <v>596</v>
      </c>
      <c r="H555" s="56"/>
      <c r="I555" s="56">
        <v>3537.7</v>
      </c>
      <c r="J555" s="56" t="s">
        <v>70</v>
      </c>
      <c r="K555" s="96"/>
    </row>
    <row r="556" spans="2:11" s="42" customFormat="1" hidden="1" x14ac:dyDescent="0.25">
      <c r="B556" s="128" t="s">
        <v>174</v>
      </c>
      <c r="C556" s="128" t="s">
        <v>88</v>
      </c>
      <c r="D556" s="54">
        <v>45448</v>
      </c>
      <c r="E556" s="55" t="s">
        <v>533</v>
      </c>
      <c r="F556" s="55" t="s">
        <v>571</v>
      </c>
      <c r="G556" s="55" t="s">
        <v>597</v>
      </c>
      <c r="H556" s="56"/>
      <c r="I556" s="56">
        <v>674.19</v>
      </c>
      <c r="J556" s="56" t="s">
        <v>70</v>
      </c>
      <c r="K556" s="96"/>
    </row>
    <row r="557" spans="2:11" s="42" customFormat="1" hidden="1" x14ac:dyDescent="0.25">
      <c r="B557" s="128" t="s">
        <v>174</v>
      </c>
      <c r="C557" s="128" t="s">
        <v>88</v>
      </c>
      <c r="D557" s="54">
        <v>45448</v>
      </c>
      <c r="E557" s="55" t="s">
        <v>533</v>
      </c>
      <c r="F557" s="55" t="s">
        <v>571</v>
      </c>
      <c r="G557" s="55" t="s">
        <v>598</v>
      </c>
      <c r="H557" s="56"/>
      <c r="I557" s="56">
        <v>726.51</v>
      </c>
      <c r="J557" s="56" t="s">
        <v>70</v>
      </c>
      <c r="K557" s="96"/>
    </row>
    <row r="558" spans="2:11" s="42" customFormat="1" hidden="1" x14ac:dyDescent="0.25">
      <c r="B558" s="128" t="s">
        <v>174</v>
      </c>
      <c r="C558" s="128" t="s">
        <v>88</v>
      </c>
      <c r="D558" s="54">
        <v>45448</v>
      </c>
      <c r="E558" s="55" t="s">
        <v>533</v>
      </c>
      <c r="F558" s="55" t="s">
        <v>571</v>
      </c>
      <c r="G558" s="55" t="s">
        <v>599</v>
      </c>
      <c r="H558" s="56"/>
      <c r="I558" s="56">
        <v>479.51</v>
      </c>
      <c r="J558" s="56" t="s">
        <v>70</v>
      </c>
      <c r="K558" s="96"/>
    </row>
    <row r="559" spans="2:11" s="42" customFormat="1" hidden="1" x14ac:dyDescent="0.25">
      <c r="B559" s="128" t="s">
        <v>174</v>
      </c>
      <c r="C559" s="128" t="s">
        <v>88</v>
      </c>
      <c r="D559" s="54">
        <v>45448</v>
      </c>
      <c r="E559" s="55" t="s">
        <v>533</v>
      </c>
      <c r="F559" s="55" t="s">
        <v>571</v>
      </c>
      <c r="G559" s="55" t="s">
        <v>600</v>
      </c>
      <c r="H559" s="56"/>
      <c r="I559" s="56">
        <v>18630.150000000001</v>
      </c>
      <c r="J559" s="56" t="s">
        <v>70</v>
      </c>
      <c r="K559" s="96"/>
    </row>
    <row r="560" spans="2:11" s="42" customFormat="1" hidden="1" x14ac:dyDescent="0.25">
      <c r="B560" s="128" t="s">
        <v>174</v>
      </c>
      <c r="C560" s="128" t="s">
        <v>88</v>
      </c>
      <c r="D560" s="54">
        <v>45448</v>
      </c>
      <c r="E560" s="55" t="s">
        <v>533</v>
      </c>
      <c r="F560" s="55" t="s">
        <v>571</v>
      </c>
      <c r="G560" s="55" t="s">
        <v>601</v>
      </c>
      <c r="H560" s="56"/>
      <c r="I560" s="56">
        <v>1062.73</v>
      </c>
      <c r="J560" s="56" t="s">
        <v>70</v>
      </c>
      <c r="K560" s="96"/>
    </row>
    <row r="561" spans="2:11" s="42" customFormat="1" hidden="1" x14ac:dyDescent="0.25">
      <c r="B561" s="128" t="s">
        <v>174</v>
      </c>
      <c r="C561" s="128" t="s">
        <v>88</v>
      </c>
      <c r="D561" s="54">
        <v>45448</v>
      </c>
      <c r="E561" s="55" t="s">
        <v>533</v>
      </c>
      <c r="F561" s="55" t="s">
        <v>571</v>
      </c>
      <c r="G561" s="55" t="s">
        <v>602</v>
      </c>
      <c r="H561" s="56"/>
      <c r="I561" s="56">
        <v>7030.18</v>
      </c>
      <c r="J561" s="56" t="s">
        <v>70</v>
      </c>
      <c r="K561" s="96"/>
    </row>
    <row r="562" spans="2:11" s="42" customFormat="1" hidden="1" x14ac:dyDescent="0.25">
      <c r="B562" s="128" t="s">
        <v>174</v>
      </c>
      <c r="C562" s="128" t="s">
        <v>88</v>
      </c>
      <c r="D562" s="54">
        <v>45448</v>
      </c>
      <c r="E562" s="55" t="s">
        <v>533</v>
      </c>
      <c r="F562" s="55" t="s">
        <v>571</v>
      </c>
      <c r="G562" s="55" t="s">
        <v>603</v>
      </c>
      <c r="H562" s="56"/>
      <c r="I562" s="56">
        <v>669.08</v>
      </c>
      <c r="J562" s="56" t="s">
        <v>70</v>
      </c>
      <c r="K562" s="96"/>
    </row>
    <row r="563" spans="2:11" s="42" customFormat="1" hidden="1" x14ac:dyDescent="0.25">
      <c r="B563" s="128" t="s">
        <v>174</v>
      </c>
      <c r="C563" s="128" t="s">
        <v>88</v>
      </c>
      <c r="D563" s="54">
        <v>45449</v>
      </c>
      <c r="E563" s="55" t="s">
        <v>533</v>
      </c>
      <c r="F563" s="55" t="s">
        <v>571</v>
      </c>
      <c r="G563" s="55" t="s">
        <v>604</v>
      </c>
      <c r="H563" s="56"/>
      <c r="I563" s="56">
        <v>45495.08</v>
      </c>
      <c r="J563" s="56" t="s">
        <v>20</v>
      </c>
      <c r="K563" s="96"/>
    </row>
    <row r="564" spans="2:11" s="42" customFormat="1" hidden="1" x14ac:dyDescent="0.25">
      <c r="B564" s="128" t="s">
        <v>174</v>
      </c>
      <c r="C564" s="128" t="s">
        <v>88</v>
      </c>
      <c r="D564" s="54">
        <v>45449</v>
      </c>
      <c r="E564" s="55" t="s">
        <v>533</v>
      </c>
      <c r="F564" s="55" t="s">
        <v>571</v>
      </c>
      <c r="G564" s="55" t="s">
        <v>605</v>
      </c>
      <c r="H564" s="56"/>
      <c r="I564" s="56">
        <v>2761.68</v>
      </c>
      <c r="J564" s="56" t="s">
        <v>70</v>
      </c>
      <c r="K564" s="96"/>
    </row>
    <row r="565" spans="2:11" s="42" customFormat="1" hidden="1" x14ac:dyDescent="0.25">
      <c r="B565" s="128" t="s">
        <v>174</v>
      </c>
      <c r="C565" s="128" t="s">
        <v>88</v>
      </c>
      <c r="D565" s="54">
        <v>45449</v>
      </c>
      <c r="E565" s="55" t="s">
        <v>533</v>
      </c>
      <c r="F565" s="55" t="s">
        <v>571</v>
      </c>
      <c r="G565" s="55" t="s">
        <v>606</v>
      </c>
      <c r="H565" s="56"/>
      <c r="I565" s="56">
        <v>674.19</v>
      </c>
      <c r="J565" s="56" t="s">
        <v>70</v>
      </c>
      <c r="K565" s="96"/>
    </row>
    <row r="566" spans="2:11" s="42" customFormat="1" hidden="1" x14ac:dyDescent="0.25">
      <c r="B566" s="128" t="s">
        <v>174</v>
      </c>
      <c r="C566" s="128" t="s">
        <v>88</v>
      </c>
      <c r="D566" s="54">
        <v>45449</v>
      </c>
      <c r="E566" s="55" t="s">
        <v>533</v>
      </c>
      <c r="F566" s="55" t="s">
        <v>571</v>
      </c>
      <c r="G566" s="55" t="s">
        <v>607</v>
      </c>
      <c r="H566" s="56"/>
      <c r="I566" s="56">
        <v>479.51</v>
      </c>
      <c r="J566" s="56" t="s">
        <v>70</v>
      </c>
      <c r="K566" s="96"/>
    </row>
    <row r="567" spans="2:11" s="42" customFormat="1" hidden="1" x14ac:dyDescent="0.25">
      <c r="B567" s="128" t="s">
        <v>174</v>
      </c>
      <c r="C567" s="128" t="s">
        <v>88</v>
      </c>
      <c r="D567" s="54">
        <v>45449</v>
      </c>
      <c r="E567" s="55" t="s">
        <v>533</v>
      </c>
      <c r="F567" s="55" t="s">
        <v>571</v>
      </c>
      <c r="G567" s="55" t="s">
        <v>608</v>
      </c>
      <c r="H567" s="56"/>
      <c r="I567" s="56">
        <v>1453.06</v>
      </c>
      <c r="J567" s="56" t="s">
        <v>70</v>
      </c>
      <c r="K567" s="96"/>
    </row>
    <row r="568" spans="2:11" s="42" customFormat="1" hidden="1" x14ac:dyDescent="0.25">
      <c r="B568" s="128" t="s">
        <v>174</v>
      </c>
      <c r="C568" s="128" t="s">
        <v>88</v>
      </c>
      <c r="D568" s="54">
        <v>45449</v>
      </c>
      <c r="E568" s="55" t="s">
        <v>533</v>
      </c>
      <c r="F568" s="55" t="s">
        <v>571</v>
      </c>
      <c r="G568" s="55" t="s">
        <v>609</v>
      </c>
      <c r="H568" s="56"/>
      <c r="I568" s="56">
        <v>1062.73</v>
      </c>
      <c r="J568" s="56" t="s">
        <v>70</v>
      </c>
      <c r="K568" s="96"/>
    </row>
    <row r="569" spans="2:11" s="42" customFormat="1" hidden="1" x14ac:dyDescent="0.25">
      <c r="B569" s="128" t="s">
        <v>174</v>
      </c>
      <c r="C569" s="128" t="s">
        <v>88</v>
      </c>
      <c r="D569" s="54">
        <v>45449</v>
      </c>
      <c r="E569" s="55" t="s">
        <v>533</v>
      </c>
      <c r="F569" s="55" t="s">
        <v>571</v>
      </c>
      <c r="G569" s="55" t="s">
        <v>610</v>
      </c>
      <c r="H569" s="56"/>
      <c r="I569" s="56">
        <v>537.95000000000005</v>
      </c>
      <c r="J569" s="56" t="s">
        <v>70</v>
      </c>
      <c r="K569" s="96"/>
    </row>
    <row r="570" spans="2:11" s="42" customFormat="1" hidden="1" x14ac:dyDescent="0.25">
      <c r="B570" s="128" t="s">
        <v>174</v>
      </c>
      <c r="C570" s="128" t="s">
        <v>88</v>
      </c>
      <c r="D570" s="54">
        <v>45449</v>
      </c>
      <c r="E570" s="55" t="s">
        <v>533</v>
      </c>
      <c r="F570" s="55" t="s">
        <v>571</v>
      </c>
      <c r="G570" s="55" t="s">
        <v>611</v>
      </c>
      <c r="H570" s="56"/>
      <c r="I570" s="56">
        <v>3537.51</v>
      </c>
      <c r="J570" s="56" t="s">
        <v>70</v>
      </c>
      <c r="K570" s="96"/>
    </row>
    <row r="571" spans="2:11" s="42" customFormat="1" hidden="1" x14ac:dyDescent="0.25">
      <c r="B571" s="128" t="s">
        <v>174</v>
      </c>
      <c r="C571" s="128" t="s">
        <v>88</v>
      </c>
      <c r="D571" s="54">
        <v>45449</v>
      </c>
      <c r="E571" s="55" t="s">
        <v>533</v>
      </c>
      <c r="F571" s="55" t="s">
        <v>571</v>
      </c>
      <c r="G571" s="55" t="s">
        <v>612</v>
      </c>
      <c r="H571" s="56"/>
      <c r="I571" s="56">
        <v>726.51</v>
      </c>
      <c r="J571" s="56" t="s">
        <v>70</v>
      </c>
      <c r="K571" s="96"/>
    </row>
    <row r="572" spans="2:11" s="42" customFormat="1" hidden="1" x14ac:dyDescent="0.25">
      <c r="B572" s="128" t="s">
        <v>174</v>
      </c>
      <c r="C572" s="128" t="s">
        <v>88</v>
      </c>
      <c r="D572" s="54">
        <v>45449</v>
      </c>
      <c r="E572" s="55" t="s">
        <v>533</v>
      </c>
      <c r="F572" s="55" t="s">
        <v>571</v>
      </c>
      <c r="G572" s="55" t="s">
        <v>613</v>
      </c>
      <c r="H572" s="56"/>
      <c r="I572" s="56">
        <v>15726.53</v>
      </c>
      <c r="J572" s="56" t="s">
        <v>70</v>
      </c>
      <c r="K572" s="96"/>
    </row>
    <row r="573" spans="2:11" s="42" customFormat="1" hidden="1" x14ac:dyDescent="0.25">
      <c r="B573" s="128" t="s">
        <v>174</v>
      </c>
      <c r="C573" s="128" t="s">
        <v>88</v>
      </c>
      <c r="D573" s="54">
        <v>45449</v>
      </c>
      <c r="E573" s="55" t="s">
        <v>533</v>
      </c>
      <c r="F573" s="55" t="s">
        <v>571</v>
      </c>
      <c r="G573" s="55" t="s">
        <v>614</v>
      </c>
      <c r="H573" s="56"/>
      <c r="I573" s="56">
        <v>7030.18</v>
      </c>
      <c r="J573" s="56" t="s">
        <v>70</v>
      </c>
      <c r="K573" s="96"/>
    </row>
    <row r="574" spans="2:11" s="42" customFormat="1" hidden="1" x14ac:dyDescent="0.25">
      <c r="B574" s="128" t="s">
        <v>174</v>
      </c>
      <c r="C574" s="128" t="s">
        <v>88</v>
      </c>
      <c r="D574" s="54">
        <v>45450</v>
      </c>
      <c r="E574" s="55" t="s">
        <v>533</v>
      </c>
      <c r="F574" s="55" t="s">
        <v>571</v>
      </c>
      <c r="G574" s="55" t="s">
        <v>615</v>
      </c>
      <c r="H574" s="56"/>
      <c r="I574" s="56">
        <v>2863.46</v>
      </c>
      <c r="J574" s="56" t="s">
        <v>70</v>
      </c>
      <c r="K574" s="96"/>
    </row>
    <row r="575" spans="2:11" s="42" customFormat="1" hidden="1" x14ac:dyDescent="0.25">
      <c r="B575" s="128" t="s">
        <v>174</v>
      </c>
      <c r="C575" s="128" t="s">
        <v>88</v>
      </c>
      <c r="D575" s="54">
        <v>45450</v>
      </c>
      <c r="E575" s="55" t="s">
        <v>533</v>
      </c>
      <c r="F575" s="55" t="s">
        <v>571</v>
      </c>
      <c r="G575" s="55" t="s">
        <v>616</v>
      </c>
      <c r="H575" s="56"/>
      <c r="I575" s="56">
        <v>2863.46</v>
      </c>
      <c r="J575" s="56" t="s">
        <v>70</v>
      </c>
      <c r="K575" s="96"/>
    </row>
    <row r="576" spans="2:11" s="42" customFormat="1" hidden="1" x14ac:dyDescent="0.25">
      <c r="B576" s="128" t="s">
        <v>174</v>
      </c>
      <c r="C576" s="128" t="s">
        <v>88</v>
      </c>
      <c r="D576" s="54">
        <v>45450</v>
      </c>
      <c r="E576" s="55" t="s">
        <v>533</v>
      </c>
      <c r="F576" s="55" t="s">
        <v>571</v>
      </c>
      <c r="G576" s="55" t="s">
        <v>617</v>
      </c>
      <c r="H576" s="56"/>
      <c r="I576" s="56">
        <v>132815.59</v>
      </c>
      <c r="J576" s="56" t="s">
        <v>150</v>
      </c>
      <c r="K576" s="96"/>
    </row>
    <row r="577" spans="2:11" s="42" customFormat="1" hidden="1" x14ac:dyDescent="0.25">
      <c r="B577" s="128" t="s">
        <v>174</v>
      </c>
      <c r="C577" s="128" t="s">
        <v>88</v>
      </c>
      <c r="D577" s="54">
        <v>45453</v>
      </c>
      <c r="E577" s="55" t="s">
        <v>533</v>
      </c>
      <c r="F577" s="55" t="s">
        <v>571</v>
      </c>
      <c r="G577" s="55" t="s">
        <v>618</v>
      </c>
      <c r="H577" s="56"/>
      <c r="I577" s="56">
        <v>56138.75</v>
      </c>
      <c r="J577" s="56" t="s">
        <v>19</v>
      </c>
      <c r="K577" s="96"/>
    </row>
    <row r="578" spans="2:11" s="42" customFormat="1" hidden="1" x14ac:dyDescent="0.25">
      <c r="B578" s="128" t="s">
        <v>174</v>
      </c>
      <c r="C578" s="128" t="s">
        <v>88</v>
      </c>
      <c r="D578" s="54">
        <v>45453</v>
      </c>
      <c r="E578" s="55" t="s">
        <v>533</v>
      </c>
      <c r="F578" s="55" t="s">
        <v>571</v>
      </c>
      <c r="G578" s="55" t="s">
        <v>619</v>
      </c>
      <c r="H578" s="56"/>
      <c r="I578" s="56">
        <v>67819.47</v>
      </c>
      <c r="J578" s="56" t="s">
        <v>19</v>
      </c>
      <c r="K578" s="96"/>
    </row>
    <row r="579" spans="2:11" s="42" customFormat="1" hidden="1" x14ac:dyDescent="0.25">
      <c r="B579" s="128" t="s">
        <v>174</v>
      </c>
      <c r="C579" s="128" t="s">
        <v>88</v>
      </c>
      <c r="D579" s="54">
        <v>45454</v>
      </c>
      <c r="E579" s="55" t="s">
        <v>533</v>
      </c>
      <c r="F579" s="55" t="s">
        <v>571</v>
      </c>
      <c r="G579" s="55" t="s">
        <v>620</v>
      </c>
      <c r="H579" s="56"/>
      <c r="I579" s="56">
        <v>343604.51</v>
      </c>
      <c r="J579" s="56" t="s">
        <v>19</v>
      </c>
      <c r="K579" s="96"/>
    </row>
    <row r="580" spans="2:11" s="42" customFormat="1" hidden="1" x14ac:dyDescent="0.25">
      <c r="B580" s="128" t="s">
        <v>174</v>
      </c>
      <c r="C580" s="128" t="s">
        <v>88</v>
      </c>
      <c r="D580" s="54">
        <v>45454</v>
      </c>
      <c r="E580" s="55" t="s">
        <v>533</v>
      </c>
      <c r="F580" s="55" t="s">
        <v>571</v>
      </c>
      <c r="G580" s="55" t="s">
        <v>621</v>
      </c>
      <c r="H580" s="56"/>
      <c r="I580" s="56">
        <v>46583.49</v>
      </c>
      <c r="J580" s="56" t="s">
        <v>19</v>
      </c>
      <c r="K580" s="96"/>
    </row>
    <row r="581" spans="2:11" s="42" customFormat="1" hidden="1" x14ac:dyDescent="0.25">
      <c r="B581" s="128" t="s">
        <v>174</v>
      </c>
      <c r="C581" s="128" t="s">
        <v>88</v>
      </c>
      <c r="D581" s="54">
        <v>45456</v>
      </c>
      <c r="E581" s="55" t="s">
        <v>533</v>
      </c>
      <c r="F581" s="55" t="s">
        <v>571</v>
      </c>
      <c r="G581" s="55" t="s">
        <v>622</v>
      </c>
      <c r="H581" s="56"/>
      <c r="I581" s="56">
        <v>121084.15</v>
      </c>
      <c r="J581" s="56" t="s">
        <v>19</v>
      </c>
      <c r="K581" s="96"/>
    </row>
    <row r="582" spans="2:11" s="42" customFormat="1" hidden="1" x14ac:dyDescent="0.25">
      <c r="B582" s="128" t="s">
        <v>174</v>
      </c>
      <c r="C582" s="128" t="s">
        <v>88</v>
      </c>
      <c r="D582" s="54">
        <v>45456</v>
      </c>
      <c r="E582" s="55" t="s">
        <v>533</v>
      </c>
      <c r="F582" s="55" t="s">
        <v>571</v>
      </c>
      <c r="G582" s="55" t="s">
        <v>623</v>
      </c>
      <c r="H582" s="56"/>
      <c r="I582" s="56">
        <v>332910.87</v>
      </c>
      <c r="J582" s="56" t="s">
        <v>19</v>
      </c>
      <c r="K582" s="96"/>
    </row>
    <row r="583" spans="2:11" s="42" customFormat="1" hidden="1" x14ac:dyDescent="0.25">
      <c r="B583" s="128" t="s">
        <v>174</v>
      </c>
      <c r="C583" s="128" t="s">
        <v>88</v>
      </c>
      <c r="D583" s="54">
        <v>45457</v>
      </c>
      <c r="E583" s="55" t="s">
        <v>533</v>
      </c>
      <c r="F583" s="55" t="s">
        <v>571</v>
      </c>
      <c r="G583" s="55" t="s">
        <v>624</v>
      </c>
      <c r="H583" s="56"/>
      <c r="I583" s="56">
        <v>1402.24</v>
      </c>
      <c r="J583" s="56" t="s">
        <v>70</v>
      </c>
      <c r="K583" s="96"/>
    </row>
    <row r="584" spans="2:11" s="42" customFormat="1" hidden="1" x14ac:dyDescent="0.25">
      <c r="B584" s="128" t="s">
        <v>174</v>
      </c>
      <c r="C584" s="128" t="s">
        <v>88</v>
      </c>
      <c r="D584" s="54">
        <v>45460</v>
      </c>
      <c r="E584" s="55" t="s">
        <v>533</v>
      </c>
      <c r="F584" s="55" t="s">
        <v>571</v>
      </c>
      <c r="G584" s="55" t="s">
        <v>625</v>
      </c>
      <c r="H584" s="56"/>
      <c r="I584" s="56">
        <v>9355.92</v>
      </c>
      <c r="J584" s="56" t="s">
        <v>19</v>
      </c>
      <c r="K584" s="96"/>
    </row>
    <row r="585" spans="2:11" s="42" customFormat="1" hidden="1" x14ac:dyDescent="0.25">
      <c r="B585" s="128" t="s">
        <v>174</v>
      </c>
      <c r="C585" s="128" t="s">
        <v>88</v>
      </c>
      <c r="D585" s="54">
        <v>45461</v>
      </c>
      <c r="E585" s="55" t="s">
        <v>533</v>
      </c>
      <c r="F585" s="55" t="s">
        <v>571</v>
      </c>
      <c r="G585" s="55" t="s">
        <v>626</v>
      </c>
      <c r="H585" s="56"/>
      <c r="I585" s="56">
        <v>2863.46</v>
      </c>
      <c r="J585" s="56" t="s">
        <v>70</v>
      </c>
      <c r="K585" s="96"/>
    </row>
    <row r="586" spans="2:11" s="42" customFormat="1" hidden="1" x14ac:dyDescent="0.25">
      <c r="B586" s="128" t="s">
        <v>174</v>
      </c>
      <c r="C586" s="128" t="s">
        <v>88</v>
      </c>
      <c r="D586" s="54">
        <v>45461</v>
      </c>
      <c r="E586" s="55" t="s">
        <v>533</v>
      </c>
      <c r="F586" s="55" t="s">
        <v>571</v>
      </c>
      <c r="G586" s="55" t="s">
        <v>627</v>
      </c>
      <c r="H586" s="56"/>
      <c r="I586" s="56">
        <v>2863.46</v>
      </c>
      <c r="J586" s="56" t="s">
        <v>70</v>
      </c>
      <c r="K586" s="96"/>
    </row>
    <row r="587" spans="2:11" s="42" customFormat="1" hidden="1" x14ac:dyDescent="0.25">
      <c r="B587" s="128" t="s">
        <v>174</v>
      </c>
      <c r="C587" s="128" t="s">
        <v>88</v>
      </c>
      <c r="D587" s="54">
        <v>45462</v>
      </c>
      <c r="E587" s="55" t="s">
        <v>533</v>
      </c>
      <c r="F587" s="55" t="s">
        <v>571</v>
      </c>
      <c r="G587" s="55" t="s">
        <v>628</v>
      </c>
      <c r="H587" s="56"/>
      <c r="I587" s="56">
        <v>1151.56</v>
      </c>
      <c r="J587" s="56" t="s">
        <v>15</v>
      </c>
      <c r="K587" s="96"/>
    </row>
    <row r="588" spans="2:11" s="42" customFormat="1" hidden="1" x14ac:dyDescent="0.25">
      <c r="B588" s="128" t="s">
        <v>174</v>
      </c>
      <c r="C588" s="128" t="s">
        <v>88</v>
      </c>
      <c r="D588" s="54">
        <v>45462</v>
      </c>
      <c r="E588" s="55" t="s">
        <v>533</v>
      </c>
      <c r="F588" s="55" t="s">
        <v>571</v>
      </c>
      <c r="G588" s="55" t="s">
        <v>629</v>
      </c>
      <c r="H588" s="56"/>
      <c r="I588" s="56">
        <v>1062.73</v>
      </c>
      <c r="J588" s="56" t="s">
        <v>70</v>
      </c>
      <c r="K588" s="96"/>
    </row>
    <row r="589" spans="2:11" s="42" customFormat="1" hidden="1" x14ac:dyDescent="0.25">
      <c r="B589" s="128" t="s">
        <v>174</v>
      </c>
      <c r="C589" s="128" t="s">
        <v>88</v>
      </c>
      <c r="D589" s="54">
        <v>45462</v>
      </c>
      <c r="E589" s="55" t="s">
        <v>533</v>
      </c>
      <c r="F589" s="55" t="s">
        <v>571</v>
      </c>
      <c r="G589" s="55" t="s">
        <v>630</v>
      </c>
      <c r="H589" s="56"/>
      <c r="I589" s="56">
        <v>479.51</v>
      </c>
      <c r="J589" s="56" t="s">
        <v>70</v>
      </c>
      <c r="K589" s="96"/>
    </row>
    <row r="590" spans="2:11" s="42" customFormat="1" hidden="1" x14ac:dyDescent="0.25">
      <c r="B590" s="128" t="s">
        <v>174</v>
      </c>
      <c r="C590" s="128" t="s">
        <v>88</v>
      </c>
      <c r="D590" s="54">
        <v>45462</v>
      </c>
      <c r="E590" s="55" t="s">
        <v>533</v>
      </c>
      <c r="F590" s="55" t="s">
        <v>571</v>
      </c>
      <c r="G590" s="55" t="s">
        <v>631</v>
      </c>
      <c r="H590" s="56"/>
      <c r="I590" s="56">
        <v>2761.68</v>
      </c>
      <c r="J590" s="56" t="s">
        <v>70</v>
      </c>
      <c r="K590" s="96"/>
    </row>
    <row r="591" spans="2:11" s="42" customFormat="1" hidden="1" x14ac:dyDescent="0.25">
      <c r="B591" s="128" t="s">
        <v>174</v>
      </c>
      <c r="C591" s="128" t="s">
        <v>88</v>
      </c>
      <c r="D591" s="54">
        <v>45462</v>
      </c>
      <c r="E591" s="55" t="s">
        <v>533</v>
      </c>
      <c r="F591" s="55" t="s">
        <v>571</v>
      </c>
      <c r="G591" s="55" t="s">
        <v>632</v>
      </c>
      <c r="H591" s="56"/>
      <c r="I591" s="56">
        <v>3537.51</v>
      </c>
      <c r="J591" s="56" t="s">
        <v>70</v>
      </c>
      <c r="K591" s="96"/>
    </row>
    <row r="592" spans="2:11" s="42" customFormat="1" hidden="1" x14ac:dyDescent="0.25">
      <c r="B592" s="128" t="s">
        <v>174</v>
      </c>
      <c r="C592" s="128" t="s">
        <v>88</v>
      </c>
      <c r="D592" s="54">
        <v>45462</v>
      </c>
      <c r="E592" s="55" t="s">
        <v>533</v>
      </c>
      <c r="F592" s="55" t="s">
        <v>571</v>
      </c>
      <c r="G592" s="55" t="s">
        <v>633</v>
      </c>
      <c r="H592" s="56"/>
      <c r="I592" s="56">
        <v>726.51</v>
      </c>
      <c r="J592" s="56" t="s">
        <v>70</v>
      </c>
      <c r="K592" s="96"/>
    </row>
    <row r="593" spans="2:11" s="42" customFormat="1" hidden="1" x14ac:dyDescent="0.25">
      <c r="B593" s="128" t="s">
        <v>174</v>
      </c>
      <c r="C593" s="128" t="s">
        <v>88</v>
      </c>
      <c r="D593" s="54">
        <v>45462</v>
      </c>
      <c r="E593" s="55" t="s">
        <v>533</v>
      </c>
      <c r="F593" s="55" t="s">
        <v>571</v>
      </c>
      <c r="G593" s="55" t="s">
        <v>634</v>
      </c>
      <c r="H593" s="56"/>
      <c r="I593" s="56">
        <v>7030.18</v>
      </c>
      <c r="J593" s="56" t="s">
        <v>70</v>
      </c>
      <c r="K593" s="96"/>
    </row>
    <row r="594" spans="2:11" s="42" customFormat="1" hidden="1" x14ac:dyDescent="0.25">
      <c r="B594" s="128" t="s">
        <v>174</v>
      </c>
      <c r="C594" s="128" t="s">
        <v>88</v>
      </c>
      <c r="D594" s="54">
        <v>45462</v>
      </c>
      <c r="E594" s="55" t="s">
        <v>533</v>
      </c>
      <c r="F594" s="55" t="s">
        <v>571</v>
      </c>
      <c r="G594" s="55" t="s">
        <v>635</v>
      </c>
      <c r="H594" s="56"/>
      <c r="I594" s="56">
        <v>15722</v>
      </c>
      <c r="J594" s="56" t="s">
        <v>70</v>
      </c>
      <c r="K594" s="96"/>
    </row>
    <row r="595" spans="2:11" s="42" customFormat="1" hidden="1" x14ac:dyDescent="0.25">
      <c r="B595" s="128" t="s">
        <v>174</v>
      </c>
      <c r="C595" s="128" t="s">
        <v>88</v>
      </c>
      <c r="D595" s="54">
        <v>45462</v>
      </c>
      <c r="E595" s="55" t="s">
        <v>533</v>
      </c>
      <c r="F595" s="55" t="s">
        <v>571</v>
      </c>
      <c r="G595" s="55" t="s">
        <v>636</v>
      </c>
      <c r="H595" s="56"/>
      <c r="I595" s="56">
        <v>674.19</v>
      </c>
      <c r="J595" s="56" t="s">
        <v>70</v>
      </c>
      <c r="K595" s="96"/>
    </row>
    <row r="596" spans="2:11" s="42" customFormat="1" hidden="1" x14ac:dyDescent="0.25">
      <c r="B596" s="128" t="s">
        <v>174</v>
      </c>
      <c r="C596" s="128" t="s">
        <v>88</v>
      </c>
      <c r="D596" s="54">
        <v>45462</v>
      </c>
      <c r="E596" s="55" t="s">
        <v>533</v>
      </c>
      <c r="F596" s="55" t="s">
        <v>571</v>
      </c>
      <c r="G596" s="55" t="s">
        <v>637</v>
      </c>
      <c r="H596" s="56"/>
      <c r="I596" s="56">
        <v>1453.06</v>
      </c>
      <c r="J596" s="56" t="s">
        <v>70</v>
      </c>
      <c r="K596" s="96"/>
    </row>
    <row r="597" spans="2:11" s="42" customFormat="1" hidden="1" x14ac:dyDescent="0.25">
      <c r="B597" s="128" t="s">
        <v>174</v>
      </c>
      <c r="C597" s="128" t="s">
        <v>88</v>
      </c>
      <c r="D597" s="54">
        <v>45462</v>
      </c>
      <c r="E597" s="55" t="s">
        <v>533</v>
      </c>
      <c r="F597" s="55" t="s">
        <v>571</v>
      </c>
      <c r="G597" s="55" t="s">
        <v>638</v>
      </c>
      <c r="H597" s="56"/>
      <c r="I597" s="56">
        <v>537.95000000000005</v>
      </c>
      <c r="J597" s="56" t="s">
        <v>70</v>
      </c>
      <c r="K597" s="96"/>
    </row>
    <row r="598" spans="2:11" s="42" customFormat="1" hidden="1" x14ac:dyDescent="0.25">
      <c r="B598" s="128" t="s">
        <v>174</v>
      </c>
      <c r="C598" s="128" t="s">
        <v>88</v>
      </c>
      <c r="D598" s="54">
        <v>45467</v>
      </c>
      <c r="E598" s="55"/>
      <c r="F598" s="55" t="s">
        <v>571</v>
      </c>
      <c r="G598" s="55" t="s">
        <v>664</v>
      </c>
      <c r="H598" s="56"/>
      <c r="I598" s="56">
        <v>133407.42000000001</v>
      </c>
      <c r="J598" s="56" t="s">
        <v>150</v>
      </c>
      <c r="K598" s="96"/>
    </row>
    <row r="599" spans="2:11" s="42" customFormat="1" hidden="1" x14ac:dyDescent="0.25">
      <c r="B599" s="128" t="s">
        <v>174</v>
      </c>
      <c r="C599" s="128" t="s">
        <v>88</v>
      </c>
      <c r="D599" s="54">
        <v>45467</v>
      </c>
      <c r="E599" s="55"/>
      <c r="F599" s="55" t="s">
        <v>571</v>
      </c>
      <c r="G599" s="55" t="s">
        <v>665</v>
      </c>
      <c r="H599" s="56"/>
      <c r="I599" s="56">
        <v>2861.39</v>
      </c>
      <c r="J599" s="56" t="s">
        <v>17</v>
      </c>
      <c r="K599" s="96"/>
    </row>
    <row r="600" spans="2:11" s="42" customFormat="1" hidden="1" x14ac:dyDescent="0.25">
      <c r="B600" s="128" t="s">
        <v>174</v>
      </c>
      <c r="C600" s="128" t="s">
        <v>88</v>
      </c>
      <c r="D600" s="54">
        <v>45467</v>
      </c>
      <c r="E600" s="55"/>
      <c r="F600" s="55" t="s">
        <v>571</v>
      </c>
      <c r="G600" s="55" t="s">
        <v>665</v>
      </c>
      <c r="H600" s="56"/>
      <c r="I600" s="56">
        <v>1194.54</v>
      </c>
      <c r="J600" s="56" t="s">
        <v>17</v>
      </c>
      <c r="K600" s="96"/>
    </row>
    <row r="601" spans="2:11" s="42" customFormat="1" hidden="1" x14ac:dyDescent="0.25">
      <c r="B601" s="128" t="s">
        <v>174</v>
      </c>
      <c r="C601" s="128" t="s">
        <v>88</v>
      </c>
      <c r="D601" s="54">
        <v>45468</v>
      </c>
      <c r="E601" s="55"/>
      <c r="F601" s="55" t="s">
        <v>571</v>
      </c>
      <c r="G601" s="55" t="s">
        <v>666</v>
      </c>
      <c r="H601" s="56"/>
      <c r="I601" s="56">
        <v>45495.08</v>
      </c>
      <c r="J601" s="56"/>
      <c r="K601" s="96"/>
    </row>
    <row r="602" spans="2:11" s="42" customFormat="1" hidden="1" x14ac:dyDescent="0.25">
      <c r="B602" s="128" t="s">
        <v>174</v>
      </c>
      <c r="C602" s="128" t="s">
        <v>88</v>
      </c>
      <c r="D602" s="54">
        <v>45469</v>
      </c>
      <c r="E602" s="55" t="s">
        <v>533</v>
      </c>
      <c r="F602" s="55" t="s">
        <v>571</v>
      </c>
      <c r="G602" s="55" t="s">
        <v>667</v>
      </c>
      <c r="H602" s="56"/>
      <c r="I602" s="56">
        <v>46583.49</v>
      </c>
      <c r="J602" s="56" t="s">
        <v>19</v>
      </c>
      <c r="K602" s="96"/>
    </row>
    <row r="603" spans="2:11" s="42" customFormat="1" hidden="1" x14ac:dyDescent="0.25">
      <c r="B603" s="128" t="s">
        <v>174</v>
      </c>
      <c r="C603" s="128" t="s">
        <v>88</v>
      </c>
      <c r="D603" s="54">
        <v>45471</v>
      </c>
      <c r="E603" s="55" t="s">
        <v>533</v>
      </c>
      <c r="F603" s="55" t="s">
        <v>571</v>
      </c>
      <c r="G603" s="55" t="s">
        <v>668</v>
      </c>
      <c r="H603" s="56"/>
      <c r="I603" s="56">
        <v>9917.42</v>
      </c>
      <c r="J603" s="56" t="s">
        <v>70</v>
      </c>
      <c r="K603" s="96"/>
    </row>
    <row r="604" spans="2:11" s="42" customFormat="1" ht="15.75" hidden="1" x14ac:dyDescent="0.25">
      <c r="B604" s="128" t="s">
        <v>189</v>
      </c>
      <c r="C604" s="128" t="s">
        <v>46</v>
      </c>
      <c r="D604" s="141">
        <v>45474</v>
      </c>
      <c r="E604" s="134" t="s">
        <v>533</v>
      </c>
      <c r="F604" s="134" t="s">
        <v>399</v>
      </c>
      <c r="G604" s="142" t="s">
        <v>669</v>
      </c>
      <c r="I604" s="139">
        <v>3826</v>
      </c>
      <c r="J604" s="144" t="s">
        <v>640</v>
      </c>
      <c r="K604" s="96"/>
    </row>
    <row r="605" spans="2:11" s="42" customFormat="1" ht="15.75" hidden="1" x14ac:dyDescent="0.25">
      <c r="B605" s="128" t="s">
        <v>189</v>
      </c>
      <c r="C605" s="128" t="s">
        <v>46</v>
      </c>
      <c r="D605" s="137">
        <v>45474</v>
      </c>
      <c r="E605" s="133" t="s">
        <v>533</v>
      </c>
      <c r="F605" s="133" t="s">
        <v>399</v>
      </c>
      <c r="G605" s="138" t="s">
        <v>196</v>
      </c>
      <c r="I605" s="139">
        <v>2156.5100000000002</v>
      </c>
      <c r="J605" s="140" t="s">
        <v>640</v>
      </c>
      <c r="K605" s="96"/>
    </row>
    <row r="606" spans="2:11" s="42" customFormat="1" ht="15.75" hidden="1" x14ac:dyDescent="0.25">
      <c r="B606" s="128" t="s">
        <v>189</v>
      </c>
      <c r="C606" s="128" t="s">
        <v>46</v>
      </c>
      <c r="D606" s="141">
        <v>45474</v>
      </c>
      <c r="E606" s="134" t="s">
        <v>533</v>
      </c>
      <c r="F606" s="134" t="s">
        <v>399</v>
      </c>
      <c r="G606" s="142" t="s">
        <v>670</v>
      </c>
      <c r="I606" s="139">
        <v>397463.87</v>
      </c>
      <c r="J606" s="144" t="s">
        <v>13</v>
      </c>
      <c r="K606" s="96"/>
    </row>
    <row r="607" spans="2:11" s="42" customFormat="1" ht="15.75" hidden="1" x14ac:dyDescent="0.25">
      <c r="B607" s="128" t="s">
        <v>189</v>
      </c>
      <c r="C607" s="128" t="s">
        <v>46</v>
      </c>
      <c r="D607" s="137">
        <v>45475</v>
      </c>
      <c r="E607" s="133" t="s">
        <v>533</v>
      </c>
      <c r="F607" s="133" t="s">
        <v>571</v>
      </c>
      <c r="G607" s="138" t="s">
        <v>671</v>
      </c>
      <c r="I607" s="139">
        <v>1402.24</v>
      </c>
      <c r="J607" s="140" t="s">
        <v>70</v>
      </c>
      <c r="K607" s="96"/>
    </row>
    <row r="608" spans="2:11" s="42" customFormat="1" ht="15.75" hidden="1" x14ac:dyDescent="0.25">
      <c r="B608" s="128" t="s">
        <v>189</v>
      </c>
      <c r="C608" s="128" t="s">
        <v>46</v>
      </c>
      <c r="D608" s="141">
        <v>45475</v>
      </c>
      <c r="E608" s="134" t="s">
        <v>533</v>
      </c>
      <c r="F608" s="134" t="s">
        <v>571</v>
      </c>
      <c r="G608" s="142" t="s">
        <v>672</v>
      </c>
      <c r="I608" s="139">
        <v>46583.49</v>
      </c>
      <c r="J608" s="144" t="s">
        <v>19</v>
      </c>
      <c r="K608" s="96"/>
    </row>
    <row r="609" spans="2:11" s="42" customFormat="1" ht="15.75" hidden="1" x14ac:dyDescent="0.25">
      <c r="B609" s="128" t="s">
        <v>189</v>
      </c>
      <c r="C609" s="128" t="s">
        <v>46</v>
      </c>
      <c r="D609" s="137">
        <v>45475</v>
      </c>
      <c r="E609" s="133" t="s">
        <v>533</v>
      </c>
      <c r="F609" s="133" t="s">
        <v>571</v>
      </c>
      <c r="G609" s="138" t="s">
        <v>673</v>
      </c>
      <c r="I609" s="139">
        <v>337294.61</v>
      </c>
      <c r="J609" s="140" t="s">
        <v>19</v>
      </c>
      <c r="K609" s="96"/>
    </row>
    <row r="610" spans="2:11" s="42" customFormat="1" ht="15.75" hidden="1" x14ac:dyDescent="0.25">
      <c r="B610" s="128" t="s">
        <v>189</v>
      </c>
      <c r="C610" s="128" t="s">
        <v>46</v>
      </c>
      <c r="D610" s="141">
        <v>45475</v>
      </c>
      <c r="E610" s="134" t="s">
        <v>533</v>
      </c>
      <c r="F610" s="134" t="s">
        <v>571</v>
      </c>
      <c r="G610" s="142" t="s">
        <v>674</v>
      </c>
      <c r="I610" s="139">
        <v>113711.69</v>
      </c>
      <c r="J610" s="144" t="s">
        <v>19</v>
      </c>
      <c r="K610" s="96"/>
    </row>
    <row r="611" spans="2:11" s="42" customFormat="1" ht="15.75" hidden="1" x14ac:dyDescent="0.25">
      <c r="B611" s="128" t="s">
        <v>189</v>
      </c>
      <c r="C611" s="128" t="s">
        <v>46</v>
      </c>
      <c r="D611" s="137">
        <v>45475</v>
      </c>
      <c r="E611" s="133" t="s">
        <v>533</v>
      </c>
      <c r="F611" s="133" t="s">
        <v>571</v>
      </c>
      <c r="G611" s="138" t="s">
        <v>675</v>
      </c>
      <c r="I611" s="139">
        <v>41844.06</v>
      </c>
      <c r="J611" s="140" t="s">
        <v>20</v>
      </c>
      <c r="K611" s="96"/>
    </row>
    <row r="612" spans="2:11" s="42" customFormat="1" ht="15.75" hidden="1" x14ac:dyDescent="0.25">
      <c r="B612" s="128" t="s">
        <v>189</v>
      </c>
      <c r="C612" s="128" t="s">
        <v>46</v>
      </c>
      <c r="D612" s="141">
        <v>45475</v>
      </c>
      <c r="E612" s="134" t="s">
        <v>533</v>
      </c>
      <c r="F612" s="134" t="s">
        <v>571</v>
      </c>
      <c r="G612" s="142" t="s">
        <v>676</v>
      </c>
      <c r="I612" s="139">
        <v>23529.200000000001</v>
      </c>
      <c r="J612" s="147" t="s">
        <v>135</v>
      </c>
      <c r="K612" s="96"/>
    </row>
    <row r="613" spans="2:11" s="42" customFormat="1" ht="15.75" hidden="1" x14ac:dyDescent="0.25">
      <c r="B613" s="128" t="s">
        <v>189</v>
      </c>
      <c r="C613" s="128" t="s">
        <v>46</v>
      </c>
      <c r="D613" s="137">
        <v>45476</v>
      </c>
      <c r="E613" s="133" t="s">
        <v>533</v>
      </c>
      <c r="F613" s="133" t="s">
        <v>399</v>
      </c>
      <c r="G613" s="138" t="s">
        <v>545</v>
      </c>
      <c r="I613" s="139">
        <v>202992.16</v>
      </c>
      <c r="J613" s="146" t="s">
        <v>156</v>
      </c>
      <c r="K613" s="96"/>
    </row>
    <row r="614" spans="2:11" s="42" customFormat="1" ht="15.75" hidden="1" x14ac:dyDescent="0.25">
      <c r="B614" s="128" t="s">
        <v>189</v>
      </c>
      <c r="C614" s="128" t="s">
        <v>46</v>
      </c>
      <c r="D614" s="141">
        <v>45476</v>
      </c>
      <c r="E614" s="134" t="s">
        <v>533</v>
      </c>
      <c r="F614" s="134" t="s">
        <v>399</v>
      </c>
      <c r="G614" s="142" t="s">
        <v>677</v>
      </c>
      <c r="I614" s="139">
        <v>41057.279999999999</v>
      </c>
      <c r="J614" s="144" t="s">
        <v>160</v>
      </c>
      <c r="K614" s="96"/>
    </row>
    <row r="615" spans="2:11" s="42" customFormat="1" ht="15.75" hidden="1" x14ac:dyDescent="0.25">
      <c r="B615" s="128" t="s">
        <v>189</v>
      </c>
      <c r="C615" s="128" t="s">
        <v>46</v>
      </c>
      <c r="D615" s="137">
        <v>45476</v>
      </c>
      <c r="E615" s="133" t="s">
        <v>533</v>
      </c>
      <c r="F615" s="133" t="s">
        <v>399</v>
      </c>
      <c r="G615" s="138" t="s">
        <v>678</v>
      </c>
      <c r="I615" s="139">
        <v>2716</v>
      </c>
      <c r="J615" s="140" t="s">
        <v>640</v>
      </c>
      <c r="K615" s="96"/>
    </row>
    <row r="616" spans="2:11" s="42" customFormat="1" ht="15.75" hidden="1" x14ac:dyDescent="0.25">
      <c r="B616" s="128" t="s">
        <v>189</v>
      </c>
      <c r="C616" s="128" t="s">
        <v>46</v>
      </c>
      <c r="D616" s="141">
        <v>45476</v>
      </c>
      <c r="E616" s="134" t="s">
        <v>533</v>
      </c>
      <c r="F616" s="134" t="s">
        <v>399</v>
      </c>
      <c r="G616" s="142" t="s">
        <v>679</v>
      </c>
      <c r="I616" s="139">
        <v>21188.27</v>
      </c>
      <c r="J616" s="17" t="s">
        <v>15</v>
      </c>
      <c r="K616" s="96"/>
    </row>
    <row r="617" spans="2:11" s="42" customFormat="1" ht="15.75" hidden="1" x14ac:dyDescent="0.25">
      <c r="B617" s="128" t="s">
        <v>189</v>
      </c>
      <c r="C617" s="128" t="s">
        <v>46</v>
      </c>
      <c r="D617" s="137">
        <v>45476</v>
      </c>
      <c r="E617" s="133" t="s">
        <v>533</v>
      </c>
      <c r="F617" s="133" t="s">
        <v>399</v>
      </c>
      <c r="G617" s="138" t="s">
        <v>680</v>
      </c>
      <c r="I617" s="139">
        <v>108816.02</v>
      </c>
      <c r="J617" s="17" t="s">
        <v>15</v>
      </c>
      <c r="K617" s="96"/>
    </row>
    <row r="618" spans="2:11" s="42" customFormat="1" ht="15.75" hidden="1" x14ac:dyDescent="0.25">
      <c r="B618" s="128" t="s">
        <v>189</v>
      </c>
      <c r="C618" s="128" t="s">
        <v>46</v>
      </c>
      <c r="D618" s="141">
        <v>45476</v>
      </c>
      <c r="E618" s="134" t="s">
        <v>533</v>
      </c>
      <c r="F618" s="134" t="s">
        <v>399</v>
      </c>
      <c r="G618" s="142" t="s">
        <v>681</v>
      </c>
      <c r="I618" s="139">
        <v>31421.63</v>
      </c>
      <c r="J618" s="17" t="s">
        <v>15</v>
      </c>
      <c r="K618" s="96"/>
    </row>
    <row r="619" spans="2:11" s="42" customFormat="1" ht="15.75" hidden="1" x14ac:dyDescent="0.25">
      <c r="B619" s="128" t="s">
        <v>189</v>
      </c>
      <c r="C619" s="128" t="s">
        <v>46</v>
      </c>
      <c r="D619" s="137">
        <v>45476</v>
      </c>
      <c r="E619" s="133" t="s">
        <v>533</v>
      </c>
      <c r="F619" s="133" t="s">
        <v>399</v>
      </c>
      <c r="G619" s="138" t="s">
        <v>682</v>
      </c>
      <c r="I619" s="139">
        <v>46070.79</v>
      </c>
      <c r="J619" s="17" t="s">
        <v>15</v>
      </c>
      <c r="K619" s="96"/>
    </row>
    <row r="620" spans="2:11" s="42" customFormat="1" ht="15.75" hidden="1" x14ac:dyDescent="0.25">
      <c r="B620" s="128" t="s">
        <v>189</v>
      </c>
      <c r="C620" s="128" t="s">
        <v>46</v>
      </c>
      <c r="D620" s="141">
        <v>45476</v>
      </c>
      <c r="E620" s="134" t="s">
        <v>533</v>
      </c>
      <c r="F620" s="134" t="s">
        <v>399</v>
      </c>
      <c r="G620" s="142" t="s">
        <v>683</v>
      </c>
      <c r="I620" s="139">
        <v>7260.64</v>
      </c>
      <c r="J620" s="17" t="s">
        <v>15</v>
      </c>
      <c r="K620" s="96"/>
    </row>
    <row r="621" spans="2:11" s="42" customFormat="1" ht="15.75" hidden="1" x14ac:dyDescent="0.25">
      <c r="B621" s="128" t="s">
        <v>189</v>
      </c>
      <c r="C621" s="128" t="s">
        <v>46</v>
      </c>
      <c r="D621" s="137">
        <v>45476</v>
      </c>
      <c r="E621" s="133" t="s">
        <v>533</v>
      </c>
      <c r="F621" s="133" t="s">
        <v>399</v>
      </c>
      <c r="G621" s="138" t="s">
        <v>684</v>
      </c>
      <c r="I621" s="139">
        <v>53231.27</v>
      </c>
      <c r="J621" s="17" t="s">
        <v>15</v>
      </c>
      <c r="K621" s="96"/>
    </row>
    <row r="622" spans="2:11" s="42" customFormat="1" ht="15.75" hidden="1" x14ac:dyDescent="0.25">
      <c r="B622" s="128" t="s">
        <v>174</v>
      </c>
      <c r="C622" s="128" t="s">
        <v>88</v>
      </c>
      <c r="D622" s="150">
        <v>45476</v>
      </c>
      <c r="E622" s="134" t="s">
        <v>533</v>
      </c>
      <c r="F622" s="134" t="s">
        <v>571</v>
      </c>
      <c r="G622" s="151" t="s">
        <v>685</v>
      </c>
      <c r="I622" s="152">
        <v>1151.56</v>
      </c>
      <c r="J622" s="17" t="s">
        <v>15</v>
      </c>
      <c r="K622" s="96"/>
    </row>
    <row r="623" spans="2:11" s="42" customFormat="1" ht="15.75" hidden="1" x14ac:dyDescent="0.25">
      <c r="B623" s="128"/>
      <c r="C623" s="128"/>
      <c r="D623" s="148">
        <v>45478</v>
      </c>
      <c r="E623" s="135" t="s">
        <v>533</v>
      </c>
      <c r="F623" s="133" t="s">
        <v>399</v>
      </c>
      <c r="G623" s="135" t="s">
        <v>686</v>
      </c>
      <c r="I623" s="152">
        <v>603757.86</v>
      </c>
      <c r="J623" s="153" t="s">
        <v>11</v>
      </c>
      <c r="K623" s="96"/>
    </row>
    <row r="624" spans="2:11" s="42" customFormat="1" ht="15.75" hidden="1" x14ac:dyDescent="0.25">
      <c r="B624" s="128"/>
      <c r="C624" s="128"/>
      <c r="D624" s="141">
        <v>45478</v>
      </c>
      <c r="E624" s="136" t="s">
        <v>533</v>
      </c>
      <c r="F624" s="134" t="s">
        <v>399</v>
      </c>
      <c r="G624" s="134" t="s">
        <v>687</v>
      </c>
      <c r="I624" s="139">
        <v>3365.33</v>
      </c>
      <c r="J624" s="144" t="s">
        <v>14</v>
      </c>
      <c r="K624" s="96"/>
    </row>
    <row r="625" spans="2:13" s="42" customFormat="1" ht="15.75" hidden="1" x14ac:dyDescent="0.25">
      <c r="B625" s="128"/>
      <c r="C625" s="128"/>
      <c r="D625" s="137">
        <v>45478</v>
      </c>
      <c r="E625" s="135" t="s">
        <v>533</v>
      </c>
      <c r="F625" s="133" t="s">
        <v>399</v>
      </c>
      <c r="G625" s="133" t="s">
        <v>688</v>
      </c>
      <c r="I625" s="139">
        <v>2226.7600000000002</v>
      </c>
      <c r="J625" s="140" t="s">
        <v>14</v>
      </c>
      <c r="K625" s="96"/>
    </row>
    <row r="626" spans="2:13" s="42" customFormat="1" ht="15.75" hidden="1" x14ac:dyDescent="0.25">
      <c r="B626" s="128"/>
      <c r="C626" s="128"/>
      <c r="D626" s="150">
        <v>45478</v>
      </c>
      <c r="E626" s="136" t="s">
        <v>533</v>
      </c>
      <c r="F626" s="134" t="s">
        <v>399</v>
      </c>
      <c r="G626" s="136" t="s">
        <v>689</v>
      </c>
      <c r="I626" s="152">
        <v>6037.67</v>
      </c>
      <c r="J626" s="154" t="s">
        <v>14</v>
      </c>
      <c r="K626" s="96"/>
    </row>
    <row r="627" spans="2:13" s="42" customFormat="1" ht="15.75" hidden="1" x14ac:dyDescent="0.25">
      <c r="B627" s="128"/>
      <c r="C627" s="128"/>
      <c r="D627" s="148">
        <v>45478</v>
      </c>
      <c r="E627" s="135" t="s">
        <v>533</v>
      </c>
      <c r="F627" s="133" t="s">
        <v>399</v>
      </c>
      <c r="G627" s="135" t="s">
        <v>690</v>
      </c>
      <c r="I627" s="152">
        <v>117580.3</v>
      </c>
      <c r="J627" s="153" t="s">
        <v>148</v>
      </c>
      <c r="K627" s="96"/>
    </row>
    <row r="628" spans="2:13" s="42" customFormat="1" ht="15.75" hidden="1" x14ac:dyDescent="0.25">
      <c r="B628" s="128"/>
      <c r="C628" s="128"/>
      <c r="D628" s="141">
        <v>45476</v>
      </c>
      <c r="E628" s="136" t="s">
        <v>533</v>
      </c>
      <c r="F628" s="134" t="s">
        <v>571</v>
      </c>
      <c r="G628" s="134" t="s">
        <v>680</v>
      </c>
      <c r="I628" s="143">
        <v>1151.56</v>
      </c>
      <c r="J628" s="17" t="s">
        <v>15</v>
      </c>
      <c r="K628" s="96"/>
    </row>
    <row r="629" spans="2:13" s="42" customFormat="1" ht="15.75" hidden="1" x14ac:dyDescent="0.25">
      <c r="B629" s="128"/>
      <c r="C629" s="128"/>
      <c r="D629" s="137">
        <v>45478</v>
      </c>
      <c r="E629" s="135" t="s">
        <v>533</v>
      </c>
      <c r="F629" s="133" t="s">
        <v>571</v>
      </c>
      <c r="G629" s="133" t="s">
        <v>691</v>
      </c>
      <c r="I629" s="145">
        <v>46583.49</v>
      </c>
      <c r="J629" s="140" t="s">
        <v>19</v>
      </c>
      <c r="K629" s="96"/>
      <c r="M629" s="96"/>
    </row>
    <row r="630" spans="2:13" s="42" customFormat="1" ht="15.75" hidden="1" x14ac:dyDescent="0.25">
      <c r="B630" s="128"/>
      <c r="C630" s="128"/>
      <c r="D630" s="141">
        <v>45478</v>
      </c>
      <c r="E630" s="136" t="s">
        <v>533</v>
      </c>
      <c r="F630" s="134" t="s">
        <v>571</v>
      </c>
      <c r="G630" s="134" t="s">
        <v>692</v>
      </c>
      <c r="I630" s="143">
        <v>23529.200000000001</v>
      </c>
      <c r="J630" s="144" t="s">
        <v>135</v>
      </c>
      <c r="K630" s="96"/>
    </row>
    <row r="631" spans="2:13" s="42" customFormat="1" ht="15.75" hidden="1" x14ac:dyDescent="0.25">
      <c r="B631" s="128"/>
      <c r="C631" s="128"/>
      <c r="D631" s="137">
        <v>45478</v>
      </c>
      <c r="E631" s="135" t="s">
        <v>533</v>
      </c>
      <c r="F631" s="133" t="s">
        <v>571</v>
      </c>
      <c r="G631" s="133" t="s">
        <v>693</v>
      </c>
      <c r="I631" s="145">
        <v>335790.98</v>
      </c>
      <c r="J631" s="140" t="s">
        <v>19</v>
      </c>
      <c r="K631" s="96"/>
    </row>
    <row r="632" spans="2:13" s="42" customFormat="1" ht="15.75" hidden="1" x14ac:dyDescent="0.25">
      <c r="B632" s="128"/>
      <c r="C632" s="128"/>
      <c r="D632" s="141">
        <v>45478</v>
      </c>
      <c r="E632" s="136" t="s">
        <v>533</v>
      </c>
      <c r="F632" s="134" t="s">
        <v>571</v>
      </c>
      <c r="G632" s="134" t="s">
        <v>694</v>
      </c>
      <c r="I632" s="143">
        <v>105397.35</v>
      </c>
      <c r="J632" s="144" t="s">
        <v>19</v>
      </c>
      <c r="K632" s="96"/>
    </row>
    <row r="633" spans="2:13" s="42" customFormat="1" ht="15.75" hidden="1" x14ac:dyDescent="0.25">
      <c r="B633" s="128"/>
      <c r="C633" s="128"/>
      <c r="D633" s="148">
        <v>45478</v>
      </c>
      <c r="E633" s="135" t="s">
        <v>533</v>
      </c>
      <c r="F633" s="135" t="s">
        <v>571</v>
      </c>
      <c r="G633" s="135" t="s">
        <v>695</v>
      </c>
      <c r="I633" s="149">
        <v>134115.26999999999</v>
      </c>
      <c r="J633" s="153" t="s">
        <v>150</v>
      </c>
      <c r="K633" s="96"/>
    </row>
    <row r="634" spans="2:13" s="42" customFormat="1" ht="15.75" hidden="1" x14ac:dyDescent="0.25">
      <c r="B634" s="128"/>
      <c r="C634" s="159"/>
      <c r="D634" s="168">
        <v>45481</v>
      </c>
      <c r="E634" s="161"/>
      <c r="F634" s="159" t="s">
        <v>85</v>
      </c>
      <c r="G634" s="167" t="s">
        <v>557</v>
      </c>
      <c r="I634" s="161">
        <v>87551.98</v>
      </c>
      <c r="J634" s="163" t="s">
        <v>156</v>
      </c>
      <c r="K634" s="96"/>
    </row>
    <row r="635" spans="2:13" s="42" customFormat="1" ht="15.75" hidden="1" x14ac:dyDescent="0.25">
      <c r="B635" s="128"/>
      <c r="C635" s="155"/>
      <c r="D635" s="169">
        <v>45482</v>
      </c>
      <c r="E635" s="157"/>
      <c r="F635" s="155" t="s">
        <v>571</v>
      </c>
      <c r="G635" s="156" t="s">
        <v>696</v>
      </c>
      <c r="I635" s="157">
        <v>2863.46</v>
      </c>
      <c r="J635" s="158" t="s">
        <v>70</v>
      </c>
      <c r="K635" s="96"/>
    </row>
    <row r="636" spans="2:13" s="42" customFormat="1" ht="15.75" hidden="1" x14ac:dyDescent="0.25">
      <c r="B636" s="128"/>
      <c r="C636" s="159"/>
      <c r="D636" s="168">
        <v>45482</v>
      </c>
      <c r="E636" s="161"/>
      <c r="F636" s="159" t="s">
        <v>571</v>
      </c>
      <c r="G636" s="160" t="s">
        <v>697</v>
      </c>
      <c r="I636" s="162">
        <v>16673.73</v>
      </c>
      <c r="J636" s="163" t="s">
        <v>70</v>
      </c>
      <c r="K636" s="96"/>
    </row>
    <row r="637" spans="2:13" s="42" customFormat="1" ht="15.75" hidden="1" x14ac:dyDescent="0.25">
      <c r="B637" s="128"/>
      <c r="C637" s="155"/>
      <c r="D637" s="169">
        <v>45482</v>
      </c>
      <c r="E637" s="157"/>
      <c r="F637" s="155" t="s">
        <v>571</v>
      </c>
      <c r="G637" s="160" t="s">
        <v>697</v>
      </c>
      <c r="I637" s="162">
        <v>1062.73</v>
      </c>
      <c r="J637" s="158" t="s">
        <v>70</v>
      </c>
      <c r="K637" s="96"/>
    </row>
    <row r="638" spans="2:13" s="42" customFormat="1" ht="15.75" hidden="1" x14ac:dyDescent="0.25">
      <c r="B638" s="128"/>
      <c r="C638" s="159"/>
      <c r="D638" s="168">
        <v>45482</v>
      </c>
      <c r="E638" s="161"/>
      <c r="F638" s="159" t="s">
        <v>571</v>
      </c>
      <c r="G638" s="160" t="s">
        <v>697</v>
      </c>
      <c r="I638" s="162">
        <v>479.51</v>
      </c>
      <c r="J638" s="163" t="s">
        <v>70</v>
      </c>
      <c r="K638" s="96"/>
    </row>
    <row r="639" spans="2:13" s="42" customFormat="1" ht="15.75" hidden="1" x14ac:dyDescent="0.25">
      <c r="B639" s="128"/>
      <c r="C639" s="155"/>
      <c r="D639" s="169">
        <v>45482</v>
      </c>
      <c r="E639" s="157"/>
      <c r="F639" s="155" t="s">
        <v>571</v>
      </c>
      <c r="G639" s="160" t="s">
        <v>697</v>
      </c>
      <c r="I639" s="162">
        <v>1453.06</v>
      </c>
      <c r="J639" s="158" t="s">
        <v>70</v>
      </c>
      <c r="K639" s="96"/>
    </row>
    <row r="640" spans="2:13" s="42" customFormat="1" ht="15.75" hidden="1" x14ac:dyDescent="0.25">
      <c r="B640" s="128"/>
      <c r="C640" s="159"/>
      <c r="D640" s="168">
        <v>45482</v>
      </c>
      <c r="E640" s="161"/>
      <c r="F640" s="159" t="s">
        <v>571</v>
      </c>
      <c r="G640" s="160" t="s">
        <v>697</v>
      </c>
      <c r="I640" s="162">
        <v>537.95000000000005</v>
      </c>
      <c r="J640" s="163" t="s">
        <v>70</v>
      </c>
      <c r="K640" s="96"/>
    </row>
    <row r="641" spans="2:11" s="42" customFormat="1" ht="15.75" hidden="1" x14ac:dyDescent="0.25">
      <c r="B641" s="128"/>
      <c r="C641" s="155"/>
      <c r="D641" s="169">
        <v>45482</v>
      </c>
      <c r="E641" s="157"/>
      <c r="F641" s="155" t="s">
        <v>571</v>
      </c>
      <c r="G641" s="160" t="s">
        <v>697</v>
      </c>
      <c r="I641" s="162">
        <v>16673.73</v>
      </c>
      <c r="J641" s="158" t="s">
        <v>70</v>
      </c>
      <c r="K641" s="96"/>
    </row>
    <row r="642" spans="2:11" s="42" customFormat="1" ht="15.75" hidden="1" x14ac:dyDescent="0.25">
      <c r="B642" s="128"/>
      <c r="C642" s="159"/>
      <c r="D642" s="168">
        <v>45482</v>
      </c>
      <c r="E642" s="161"/>
      <c r="F642" s="159" t="s">
        <v>571</v>
      </c>
      <c r="G642" s="160" t="s">
        <v>697</v>
      </c>
      <c r="I642" s="162">
        <v>2761.68</v>
      </c>
      <c r="J642" s="163" t="s">
        <v>70</v>
      </c>
      <c r="K642" s="96"/>
    </row>
    <row r="643" spans="2:11" s="42" customFormat="1" ht="15.75" hidden="1" x14ac:dyDescent="0.25">
      <c r="B643" s="128"/>
      <c r="C643" s="155"/>
      <c r="D643" s="169">
        <v>45482</v>
      </c>
      <c r="E643" s="157"/>
      <c r="F643" s="155" t="s">
        <v>571</v>
      </c>
      <c r="G643" s="160" t="s">
        <v>697</v>
      </c>
      <c r="I643" s="162">
        <v>3537.51</v>
      </c>
      <c r="J643" s="158" t="s">
        <v>70</v>
      </c>
      <c r="K643" s="96"/>
    </row>
    <row r="644" spans="2:11" s="42" customFormat="1" ht="15.75" hidden="1" x14ac:dyDescent="0.25">
      <c r="B644" s="128"/>
      <c r="C644" s="159"/>
      <c r="D644" s="168">
        <v>45482</v>
      </c>
      <c r="E644" s="161"/>
      <c r="F644" s="159" t="s">
        <v>571</v>
      </c>
      <c r="G644" s="160" t="s">
        <v>697</v>
      </c>
      <c r="I644" s="162">
        <v>674.19</v>
      </c>
      <c r="J644" s="163" t="s">
        <v>70</v>
      </c>
      <c r="K644" s="96"/>
    </row>
    <row r="645" spans="2:11" s="42" customFormat="1" ht="15.75" hidden="1" x14ac:dyDescent="0.25">
      <c r="B645" s="128"/>
      <c r="C645" s="155"/>
      <c r="D645" s="169">
        <v>45482</v>
      </c>
      <c r="E645" s="157"/>
      <c r="F645" s="155" t="s">
        <v>571</v>
      </c>
      <c r="G645" s="160" t="s">
        <v>697</v>
      </c>
      <c r="I645" s="162">
        <v>726.51</v>
      </c>
      <c r="J645" s="158" t="s">
        <v>70</v>
      </c>
      <c r="K645" s="96"/>
    </row>
    <row r="646" spans="2:11" s="42" customFormat="1" ht="15.75" hidden="1" x14ac:dyDescent="0.25">
      <c r="B646" s="128"/>
      <c r="C646" s="159"/>
      <c r="D646" s="168">
        <v>45482</v>
      </c>
      <c r="E646" s="161"/>
      <c r="F646" s="159" t="s">
        <v>571</v>
      </c>
      <c r="G646" s="160" t="s">
        <v>697</v>
      </c>
      <c r="I646" s="162">
        <v>7030.18</v>
      </c>
      <c r="J646" s="163" t="s">
        <v>70</v>
      </c>
      <c r="K646" s="96"/>
    </row>
    <row r="647" spans="2:11" s="42" customFormat="1" ht="15.75" hidden="1" x14ac:dyDescent="0.25">
      <c r="B647" s="128"/>
      <c r="C647" s="155"/>
      <c r="D647" s="169">
        <v>45482</v>
      </c>
      <c r="E647" s="157"/>
      <c r="F647" s="155" t="s">
        <v>571</v>
      </c>
      <c r="G647" s="160" t="s">
        <v>697</v>
      </c>
      <c r="I647" s="162">
        <v>1062.73</v>
      </c>
      <c r="J647" s="158" t="s">
        <v>70</v>
      </c>
      <c r="K647" s="96"/>
    </row>
    <row r="648" spans="2:11" s="42" customFormat="1" ht="15.75" hidden="1" x14ac:dyDescent="0.25">
      <c r="B648" s="128"/>
      <c r="C648" s="159"/>
      <c r="D648" s="168">
        <v>45482</v>
      </c>
      <c r="E648" s="161"/>
      <c r="F648" s="159" t="s">
        <v>571</v>
      </c>
      <c r="G648" s="160" t="s">
        <v>697</v>
      </c>
      <c r="I648" s="162">
        <v>674.19</v>
      </c>
      <c r="J648" s="163" t="s">
        <v>70</v>
      </c>
      <c r="K648" s="96"/>
    </row>
    <row r="649" spans="2:11" s="42" customFormat="1" ht="15.75" hidden="1" x14ac:dyDescent="0.25">
      <c r="B649" s="128"/>
      <c r="C649" s="155"/>
      <c r="D649" s="169">
        <v>45482</v>
      </c>
      <c r="E649" s="157"/>
      <c r="F649" s="155" t="s">
        <v>571</v>
      </c>
      <c r="G649" s="160" t="s">
        <v>697</v>
      </c>
      <c r="I649" s="162">
        <v>479.51</v>
      </c>
      <c r="J649" s="158" t="s">
        <v>70</v>
      </c>
      <c r="K649" s="96"/>
    </row>
    <row r="650" spans="2:11" s="42" customFormat="1" ht="15.75" hidden="1" x14ac:dyDescent="0.25">
      <c r="B650" s="128"/>
      <c r="C650" s="159"/>
      <c r="D650" s="168">
        <v>45482</v>
      </c>
      <c r="E650" s="161"/>
      <c r="F650" s="159" t="s">
        <v>571</v>
      </c>
      <c r="G650" s="160" t="s">
        <v>697</v>
      </c>
      <c r="I650" s="162">
        <v>1453.06</v>
      </c>
      <c r="J650" s="163" t="s">
        <v>70</v>
      </c>
      <c r="K650" s="96"/>
    </row>
    <row r="651" spans="2:11" s="42" customFormat="1" ht="15.75" hidden="1" x14ac:dyDescent="0.25">
      <c r="B651" s="128"/>
      <c r="C651" s="155"/>
      <c r="D651" s="169">
        <v>45482</v>
      </c>
      <c r="E651" s="157"/>
      <c r="F651" s="155" t="s">
        <v>571</v>
      </c>
      <c r="G651" s="160" t="s">
        <v>697</v>
      </c>
      <c r="I651" s="162">
        <v>537.95000000000005</v>
      </c>
      <c r="J651" s="158" t="s">
        <v>70</v>
      </c>
      <c r="K651" s="96"/>
    </row>
    <row r="652" spans="2:11" s="42" customFormat="1" ht="15.75" hidden="1" x14ac:dyDescent="0.25">
      <c r="B652" s="128"/>
      <c r="C652" s="159"/>
      <c r="D652" s="168">
        <v>45482</v>
      </c>
      <c r="E652" s="161"/>
      <c r="F652" s="159" t="s">
        <v>571</v>
      </c>
      <c r="G652" s="160" t="s">
        <v>697</v>
      </c>
      <c r="I652" s="162">
        <v>7030.18</v>
      </c>
      <c r="J652" s="163" t="s">
        <v>70</v>
      </c>
      <c r="K652" s="96"/>
    </row>
    <row r="653" spans="2:11" s="42" customFormat="1" ht="15.75" hidden="1" x14ac:dyDescent="0.25">
      <c r="B653" s="128"/>
      <c r="C653" s="155"/>
      <c r="D653" s="169">
        <v>45482</v>
      </c>
      <c r="E653" s="157"/>
      <c r="F653" s="155" t="s">
        <v>571</v>
      </c>
      <c r="G653" s="160" t="s">
        <v>697</v>
      </c>
      <c r="I653" s="162">
        <v>2761.68</v>
      </c>
      <c r="J653" s="158" t="s">
        <v>70</v>
      </c>
      <c r="K653" s="96"/>
    </row>
    <row r="654" spans="2:11" s="42" customFormat="1" ht="15.75" hidden="1" x14ac:dyDescent="0.25">
      <c r="B654" s="128"/>
      <c r="C654" s="159"/>
      <c r="D654" s="168">
        <v>45482</v>
      </c>
      <c r="E654" s="161"/>
      <c r="F654" s="159" t="s">
        <v>571</v>
      </c>
      <c r="G654" s="160" t="s">
        <v>697</v>
      </c>
      <c r="I654" s="162">
        <v>3537.55</v>
      </c>
      <c r="J654" s="163" t="s">
        <v>70</v>
      </c>
      <c r="K654" s="96"/>
    </row>
    <row r="655" spans="2:11" s="42" customFormat="1" ht="15.75" hidden="1" x14ac:dyDescent="0.25">
      <c r="B655" s="128"/>
      <c r="C655" s="155"/>
      <c r="D655" s="169">
        <v>45482</v>
      </c>
      <c r="E655" s="157"/>
      <c r="F655" s="155" t="s">
        <v>571</v>
      </c>
      <c r="G655" s="160" t="s">
        <v>697</v>
      </c>
      <c r="I655" s="162">
        <v>726.51</v>
      </c>
      <c r="J655" s="158" t="s">
        <v>70</v>
      </c>
      <c r="K655" s="96"/>
    </row>
    <row r="656" spans="2:11" s="42" customFormat="1" ht="15.75" hidden="1" x14ac:dyDescent="0.25">
      <c r="B656" s="128"/>
      <c r="C656" s="159"/>
      <c r="D656" s="168">
        <v>45483</v>
      </c>
      <c r="E656" s="161"/>
      <c r="F656" s="159" t="s">
        <v>85</v>
      </c>
      <c r="G656" s="160" t="s">
        <v>698</v>
      </c>
      <c r="I656" s="162">
        <v>1069543</v>
      </c>
      <c r="J656" s="164" t="s">
        <v>14</v>
      </c>
      <c r="K656" s="96"/>
    </row>
    <row r="657" spans="2:11" s="42" customFormat="1" ht="15.75" hidden="1" x14ac:dyDescent="0.25">
      <c r="B657" s="128"/>
      <c r="C657" s="155"/>
      <c r="D657" s="169">
        <v>45484</v>
      </c>
      <c r="E657" s="157"/>
      <c r="F657" s="155" t="s">
        <v>85</v>
      </c>
      <c r="G657" s="156" t="s">
        <v>193</v>
      </c>
      <c r="I657" s="165">
        <v>28500.85</v>
      </c>
      <c r="J657" s="166" t="s">
        <v>157</v>
      </c>
      <c r="K657" s="96"/>
    </row>
    <row r="658" spans="2:11" s="42" customFormat="1" ht="15.75" hidden="1" x14ac:dyDescent="0.25">
      <c r="B658" s="128"/>
      <c r="C658" s="159"/>
      <c r="D658" s="168">
        <v>45484</v>
      </c>
      <c r="E658" s="161"/>
      <c r="F658" s="159" t="s">
        <v>571</v>
      </c>
      <c r="G658" s="167" t="s">
        <v>699</v>
      </c>
      <c r="I658" s="162">
        <v>3886</v>
      </c>
      <c r="J658" s="17" t="s">
        <v>15</v>
      </c>
      <c r="K658" s="96"/>
    </row>
    <row r="659" spans="2:11" s="42" customFormat="1" ht="15.75" hidden="1" x14ac:dyDescent="0.25">
      <c r="B659" s="128"/>
      <c r="C659" s="128"/>
      <c r="D659" s="170">
        <v>45485</v>
      </c>
      <c r="E659" s="171" t="s">
        <v>533</v>
      </c>
      <c r="F659" s="171" t="s">
        <v>85</v>
      </c>
      <c r="G659" s="172" t="s">
        <v>700</v>
      </c>
      <c r="H659" s="174"/>
      <c r="I659" s="175">
        <v>313</v>
      </c>
      <c r="J659" s="144" t="s">
        <v>640</v>
      </c>
      <c r="K659" s="96"/>
    </row>
    <row r="660" spans="2:11" s="42" customFormat="1" ht="15.75" hidden="1" x14ac:dyDescent="0.25">
      <c r="B660" s="128"/>
      <c r="C660" s="128"/>
      <c r="D660" s="176">
        <v>45488</v>
      </c>
      <c r="E660" s="177" t="s">
        <v>533</v>
      </c>
      <c r="F660" s="178" t="s">
        <v>85</v>
      </c>
      <c r="G660" s="179" t="s">
        <v>701</v>
      </c>
      <c r="H660" s="173"/>
      <c r="I660" s="180">
        <v>139296.73000000001</v>
      </c>
      <c r="J660" s="140" t="s">
        <v>12</v>
      </c>
      <c r="K660" s="96"/>
    </row>
    <row r="661" spans="2:11" s="42" customFormat="1" ht="15.75" hidden="1" x14ac:dyDescent="0.25">
      <c r="B661" s="128"/>
      <c r="C661" s="128"/>
      <c r="D661" s="181">
        <v>45488</v>
      </c>
      <c r="E661" s="182" t="s">
        <v>533</v>
      </c>
      <c r="F661" s="171" t="s">
        <v>85</v>
      </c>
      <c r="G661" s="183" t="s">
        <v>702</v>
      </c>
      <c r="H661" s="184"/>
      <c r="I661" s="175">
        <v>10837.15</v>
      </c>
      <c r="J661" s="144" t="s">
        <v>12</v>
      </c>
      <c r="K661" s="96"/>
    </row>
    <row r="662" spans="2:11" s="42" customFormat="1" ht="15.75" hidden="1" x14ac:dyDescent="0.25">
      <c r="B662" s="128"/>
      <c r="C662" s="128"/>
      <c r="D662" s="176">
        <v>45488</v>
      </c>
      <c r="E662" s="177" t="s">
        <v>533</v>
      </c>
      <c r="F662" s="178" t="s">
        <v>85</v>
      </c>
      <c r="G662" s="179" t="s">
        <v>413</v>
      </c>
      <c r="H662" s="173"/>
      <c r="I662" s="180">
        <v>3012.31</v>
      </c>
      <c r="J662" s="185" t="s">
        <v>640</v>
      </c>
      <c r="K662" s="96"/>
    </row>
    <row r="663" spans="2:11" s="42" customFormat="1" ht="15.75" hidden="1" x14ac:dyDescent="0.25">
      <c r="B663" s="128"/>
      <c r="C663" s="128"/>
      <c r="D663" s="170">
        <v>45488</v>
      </c>
      <c r="E663" s="171" t="s">
        <v>533</v>
      </c>
      <c r="F663" s="171" t="s">
        <v>85</v>
      </c>
      <c r="G663" s="183" t="s">
        <v>184</v>
      </c>
      <c r="H663" s="174"/>
      <c r="I663" s="175">
        <v>2052.15</v>
      </c>
      <c r="J663" s="186" t="s">
        <v>640</v>
      </c>
      <c r="K663" s="96"/>
    </row>
    <row r="664" spans="2:11" s="42" customFormat="1" ht="15.75" hidden="1" x14ac:dyDescent="0.25">
      <c r="B664" s="128"/>
      <c r="C664" s="128"/>
      <c r="D664" s="176">
        <v>45488</v>
      </c>
      <c r="E664" s="177" t="s">
        <v>533</v>
      </c>
      <c r="F664" s="178" t="s">
        <v>85</v>
      </c>
      <c r="G664" s="146" t="s">
        <v>703</v>
      </c>
      <c r="H664" s="173"/>
      <c r="I664" s="180">
        <v>388509.75</v>
      </c>
      <c r="J664" s="140" t="s">
        <v>13</v>
      </c>
      <c r="K664" s="96"/>
    </row>
    <row r="665" spans="2:11" s="42" customFormat="1" ht="15.75" hidden="1" x14ac:dyDescent="0.25">
      <c r="B665" s="128"/>
      <c r="C665" s="128"/>
      <c r="D665" s="181">
        <v>45488</v>
      </c>
      <c r="E665" s="182" t="s">
        <v>533</v>
      </c>
      <c r="F665" s="171" t="s">
        <v>85</v>
      </c>
      <c r="G665" s="147" t="s">
        <v>704</v>
      </c>
      <c r="H665" s="184"/>
      <c r="I665" s="175">
        <v>3740</v>
      </c>
      <c r="J665" s="144" t="s">
        <v>640</v>
      </c>
      <c r="K665" s="96"/>
    </row>
    <row r="666" spans="2:11" s="42" customFormat="1" ht="15.75" hidden="1" x14ac:dyDescent="0.25">
      <c r="B666" s="128"/>
      <c r="C666" s="128"/>
      <c r="D666" s="176">
        <v>45488</v>
      </c>
      <c r="E666" s="177" t="s">
        <v>533</v>
      </c>
      <c r="F666" s="178" t="s">
        <v>571</v>
      </c>
      <c r="G666" s="179" t="s">
        <v>705</v>
      </c>
      <c r="H666" s="173"/>
      <c r="I666" s="180">
        <v>1402.24</v>
      </c>
      <c r="J666" s="185" t="s">
        <v>70</v>
      </c>
      <c r="K666" s="96"/>
    </row>
    <row r="667" spans="2:11" s="42" customFormat="1" ht="15.75" hidden="1" x14ac:dyDescent="0.25">
      <c r="B667" s="128"/>
      <c r="C667" s="128"/>
      <c r="D667" s="170">
        <v>45488</v>
      </c>
      <c r="E667" s="171" t="s">
        <v>533</v>
      </c>
      <c r="F667" s="171" t="s">
        <v>85</v>
      </c>
      <c r="G667" s="187" t="s">
        <v>196</v>
      </c>
      <c r="H667" s="174"/>
      <c r="I667" s="188">
        <v>2156.5100000000002</v>
      </c>
      <c r="J667" s="189" t="s">
        <v>640</v>
      </c>
      <c r="K667" s="96"/>
    </row>
    <row r="668" spans="2:11" s="42" customFormat="1" ht="15.75" hidden="1" x14ac:dyDescent="0.25">
      <c r="B668" s="128"/>
      <c r="C668" s="128"/>
      <c r="D668" s="190">
        <v>45489</v>
      </c>
      <c r="E668" s="177" t="s">
        <v>533</v>
      </c>
      <c r="F668" s="177" t="s">
        <v>85</v>
      </c>
      <c r="G668" s="191" t="s">
        <v>545</v>
      </c>
      <c r="H668" s="173"/>
      <c r="I668" s="192">
        <v>193255.4</v>
      </c>
      <c r="J668" s="185" t="s">
        <v>156</v>
      </c>
      <c r="K668" s="96"/>
    </row>
    <row r="669" spans="2:11" s="42" customFormat="1" ht="15.75" hidden="1" x14ac:dyDescent="0.25">
      <c r="B669" s="128"/>
      <c r="C669" s="128"/>
      <c r="D669" s="193">
        <v>45490</v>
      </c>
      <c r="E669" s="194" t="s">
        <v>533</v>
      </c>
      <c r="F669" s="182" t="s">
        <v>85</v>
      </c>
      <c r="G669" s="147" t="s">
        <v>706</v>
      </c>
      <c r="H669" s="184"/>
      <c r="I669" s="175">
        <v>22849.03</v>
      </c>
      <c r="J669" s="17" t="s">
        <v>15</v>
      </c>
      <c r="K669" s="96"/>
    </row>
    <row r="670" spans="2:11" s="42" customFormat="1" ht="15.75" hidden="1" x14ac:dyDescent="0.25">
      <c r="B670" s="128"/>
      <c r="C670" s="128"/>
      <c r="D670" s="195">
        <v>45490</v>
      </c>
      <c r="E670" s="196" t="s">
        <v>533</v>
      </c>
      <c r="F670" s="177" t="s">
        <v>85</v>
      </c>
      <c r="G670" s="146" t="s">
        <v>707</v>
      </c>
      <c r="H670" s="173"/>
      <c r="I670" s="180">
        <v>1817.14</v>
      </c>
      <c r="J670" s="17" t="s">
        <v>15</v>
      </c>
      <c r="K670" s="96"/>
    </row>
    <row r="671" spans="2:11" s="42" customFormat="1" ht="15.75" hidden="1" x14ac:dyDescent="0.25">
      <c r="B671" s="128"/>
      <c r="C671" s="128"/>
      <c r="D671" s="193">
        <v>45490</v>
      </c>
      <c r="E671" s="194" t="s">
        <v>533</v>
      </c>
      <c r="F671" s="182" t="s">
        <v>85</v>
      </c>
      <c r="G671" s="147" t="s">
        <v>708</v>
      </c>
      <c r="H671" s="184"/>
      <c r="I671" s="175">
        <v>54395.02</v>
      </c>
      <c r="J671" s="17" t="s">
        <v>15</v>
      </c>
      <c r="K671" s="96"/>
    </row>
    <row r="672" spans="2:11" s="42" customFormat="1" ht="15.75" hidden="1" x14ac:dyDescent="0.25">
      <c r="B672" s="128"/>
      <c r="C672" s="128"/>
      <c r="D672" s="195">
        <v>45490</v>
      </c>
      <c r="E672" s="196" t="s">
        <v>533</v>
      </c>
      <c r="F672" s="177" t="s">
        <v>85</v>
      </c>
      <c r="G672" s="146" t="s">
        <v>709</v>
      </c>
      <c r="H672" s="173"/>
      <c r="I672" s="180">
        <v>37274.68</v>
      </c>
      <c r="J672" s="17" t="s">
        <v>15</v>
      </c>
      <c r="K672" s="96"/>
    </row>
    <row r="673" spans="2:11" s="42" customFormat="1" ht="15.75" hidden="1" x14ac:dyDescent="0.25">
      <c r="B673" s="128"/>
      <c r="C673" s="128"/>
      <c r="D673" s="193">
        <v>45490</v>
      </c>
      <c r="E673" s="194" t="s">
        <v>533</v>
      </c>
      <c r="F673" s="182" t="s">
        <v>85</v>
      </c>
      <c r="G673" s="147" t="s">
        <v>710</v>
      </c>
      <c r="H673" s="184"/>
      <c r="I673" s="175">
        <v>46070.79</v>
      </c>
      <c r="J673" s="17" t="s">
        <v>15</v>
      </c>
      <c r="K673" s="96"/>
    </row>
    <row r="674" spans="2:11" s="42" customFormat="1" ht="15.75" hidden="1" x14ac:dyDescent="0.25">
      <c r="B674" s="128"/>
      <c r="C674" s="128"/>
      <c r="D674" s="195">
        <v>45490</v>
      </c>
      <c r="E674" s="196" t="s">
        <v>533</v>
      </c>
      <c r="F674" s="177" t="s">
        <v>85</v>
      </c>
      <c r="G674" s="146" t="s">
        <v>711</v>
      </c>
      <c r="H674" s="173"/>
      <c r="I674" s="180">
        <v>7260.64</v>
      </c>
      <c r="J674" s="17" t="s">
        <v>15</v>
      </c>
      <c r="K674" s="96"/>
    </row>
    <row r="675" spans="2:11" s="42" customFormat="1" ht="15.75" hidden="1" x14ac:dyDescent="0.25">
      <c r="B675" s="128"/>
      <c r="C675" s="128"/>
      <c r="D675" s="193">
        <v>45490</v>
      </c>
      <c r="E675" s="194" t="s">
        <v>533</v>
      </c>
      <c r="F675" s="182" t="s">
        <v>85</v>
      </c>
      <c r="G675" s="147" t="s">
        <v>712</v>
      </c>
      <c r="H675" s="184"/>
      <c r="I675" s="175">
        <v>115033.37</v>
      </c>
      <c r="J675" s="17" t="s">
        <v>15</v>
      </c>
      <c r="K675" s="96"/>
    </row>
    <row r="676" spans="2:11" s="42" customFormat="1" ht="15.75" hidden="1" x14ac:dyDescent="0.25">
      <c r="B676" s="128"/>
      <c r="C676" s="128"/>
      <c r="D676" s="190">
        <v>45490</v>
      </c>
      <c r="E676" s="178" t="s">
        <v>533</v>
      </c>
      <c r="F676" s="178" t="s">
        <v>571</v>
      </c>
      <c r="G676" s="146" t="s">
        <v>712</v>
      </c>
      <c r="H676" s="197"/>
      <c r="I676" s="180">
        <v>1151.56</v>
      </c>
      <c r="J676" s="17" t="s">
        <v>15</v>
      </c>
      <c r="K676" s="96"/>
    </row>
    <row r="677" spans="2:11" s="42" customFormat="1" ht="15.75" hidden="1" x14ac:dyDescent="0.25">
      <c r="B677" s="128"/>
      <c r="C677" s="128"/>
      <c r="D677" s="181">
        <v>45490</v>
      </c>
      <c r="E677" s="182" t="s">
        <v>533</v>
      </c>
      <c r="F677" s="182" t="s">
        <v>571</v>
      </c>
      <c r="G677" s="147" t="s">
        <v>713</v>
      </c>
      <c r="H677" s="184"/>
      <c r="I677" s="175">
        <v>37143.379999999997</v>
      </c>
      <c r="J677" s="147" t="s">
        <v>20</v>
      </c>
      <c r="K677" s="96"/>
    </row>
    <row r="678" spans="2:11" s="42" customFormat="1" ht="15.75" hidden="1" x14ac:dyDescent="0.25">
      <c r="B678" s="128"/>
      <c r="C678" s="128"/>
      <c r="D678" s="176">
        <v>45491</v>
      </c>
      <c r="E678" s="177" t="s">
        <v>533</v>
      </c>
      <c r="F678" s="177" t="s">
        <v>85</v>
      </c>
      <c r="G678" s="146" t="s">
        <v>714</v>
      </c>
      <c r="H678" s="173"/>
      <c r="I678" s="198">
        <v>10964.11</v>
      </c>
      <c r="J678" s="185" t="s">
        <v>160</v>
      </c>
      <c r="K678" s="96"/>
    </row>
    <row r="679" spans="2:11" s="42" customFormat="1" ht="15.75" hidden="1" x14ac:dyDescent="0.25">
      <c r="B679" s="128"/>
      <c r="C679" s="128"/>
      <c r="D679" s="181">
        <v>45491</v>
      </c>
      <c r="E679" s="182" t="s">
        <v>533</v>
      </c>
      <c r="F679" s="182" t="s">
        <v>85</v>
      </c>
      <c r="G679" s="147" t="s">
        <v>715</v>
      </c>
      <c r="H679" s="184"/>
      <c r="I679" s="199">
        <v>8279.9500000000007</v>
      </c>
      <c r="J679" s="186" t="s">
        <v>160</v>
      </c>
      <c r="K679" s="96"/>
    </row>
    <row r="680" spans="2:11" s="42" customFormat="1" ht="15.75" hidden="1" x14ac:dyDescent="0.25">
      <c r="B680" s="128"/>
      <c r="C680" s="128"/>
      <c r="D680" s="176">
        <v>45491</v>
      </c>
      <c r="E680" s="177" t="s">
        <v>533</v>
      </c>
      <c r="F680" s="177" t="s">
        <v>85</v>
      </c>
      <c r="G680" s="146" t="s">
        <v>716</v>
      </c>
      <c r="H680" s="173"/>
      <c r="I680" s="198">
        <v>10066.36</v>
      </c>
      <c r="J680" s="185" t="s">
        <v>160</v>
      </c>
      <c r="K680" s="96"/>
    </row>
    <row r="681" spans="2:11" s="42" customFormat="1" ht="15.75" hidden="1" x14ac:dyDescent="0.25">
      <c r="B681" s="128"/>
      <c r="C681" s="128"/>
      <c r="D681" s="181">
        <v>45491</v>
      </c>
      <c r="E681" s="182" t="s">
        <v>533</v>
      </c>
      <c r="F681" s="182" t="s">
        <v>85</v>
      </c>
      <c r="G681" s="147" t="s">
        <v>717</v>
      </c>
      <c r="H681" s="184"/>
      <c r="I681" s="199">
        <v>20527.650000000001</v>
      </c>
      <c r="J681" s="186" t="s">
        <v>160</v>
      </c>
      <c r="K681" s="96"/>
    </row>
    <row r="682" spans="2:11" s="42" customFormat="1" ht="15.75" hidden="1" x14ac:dyDescent="0.25">
      <c r="B682" s="128"/>
      <c r="C682" s="128"/>
      <c r="D682" s="176">
        <v>45492</v>
      </c>
      <c r="E682" s="177" t="s">
        <v>533</v>
      </c>
      <c r="F682" s="177" t="s">
        <v>85</v>
      </c>
      <c r="G682" s="146" t="s">
        <v>718</v>
      </c>
      <c r="H682" s="173"/>
      <c r="I682" s="198">
        <v>2200</v>
      </c>
      <c r="J682" s="185" t="s">
        <v>640</v>
      </c>
      <c r="K682" s="96"/>
    </row>
    <row r="683" spans="2:11" s="42" customFormat="1" ht="15.75" hidden="1" x14ac:dyDescent="0.25">
      <c r="B683" s="128"/>
      <c r="C683" s="128"/>
      <c r="D683" s="181">
        <v>45492</v>
      </c>
      <c r="E683" s="182" t="s">
        <v>533</v>
      </c>
      <c r="F683" s="182" t="s">
        <v>85</v>
      </c>
      <c r="G683" s="147" t="s">
        <v>719</v>
      </c>
      <c r="H683" s="184"/>
      <c r="I683" s="199">
        <v>67323.62</v>
      </c>
      <c r="J683" s="186" t="s">
        <v>160</v>
      </c>
      <c r="K683" s="96"/>
    </row>
    <row r="684" spans="2:11" s="42" customFormat="1" ht="15.75" hidden="1" x14ac:dyDescent="0.25">
      <c r="B684" s="128"/>
      <c r="C684" s="128"/>
      <c r="D684" s="176">
        <v>45492</v>
      </c>
      <c r="E684" s="177" t="s">
        <v>533</v>
      </c>
      <c r="F684" s="177" t="s">
        <v>85</v>
      </c>
      <c r="G684" s="146" t="s">
        <v>720</v>
      </c>
      <c r="H684" s="173"/>
      <c r="I684" s="198">
        <v>5834.95</v>
      </c>
      <c r="J684" s="185" t="s">
        <v>160</v>
      </c>
      <c r="K684" s="96"/>
    </row>
    <row r="685" spans="2:11" s="42" customFormat="1" ht="15.75" hidden="1" x14ac:dyDescent="0.25">
      <c r="B685" s="128"/>
      <c r="C685" s="128"/>
      <c r="D685" s="181">
        <v>45492</v>
      </c>
      <c r="E685" s="182" t="s">
        <v>533</v>
      </c>
      <c r="F685" s="182" t="s">
        <v>85</v>
      </c>
      <c r="G685" s="147" t="s">
        <v>721</v>
      </c>
      <c r="H685" s="184"/>
      <c r="I685" s="199">
        <v>37811.14</v>
      </c>
      <c r="J685" s="186" t="s">
        <v>160</v>
      </c>
      <c r="K685" s="96"/>
    </row>
    <row r="686" spans="2:11" s="42" customFormat="1" ht="15.75" hidden="1" x14ac:dyDescent="0.25">
      <c r="B686" s="128"/>
      <c r="C686" s="128"/>
      <c r="D686" s="176">
        <v>45492</v>
      </c>
      <c r="E686" s="177" t="s">
        <v>533</v>
      </c>
      <c r="F686" s="177" t="s">
        <v>571</v>
      </c>
      <c r="G686" s="146" t="s">
        <v>722</v>
      </c>
      <c r="H686" s="173"/>
      <c r="I686" s="198">
        <v>136391.17000000001</v>
      </c>
      <c r="J686" s="200" t="s">
        <v>397</v>
      </c>
      <c r="K686" s="96"/>
    </row>
    <row r="687" spans="2:11" s="42" customFormat="1" hidden="1" x14ac:dyDescent="0.25">
      <c r="B687" s="128" t="s">
        <v>189</v>
      </c>
      <c r="C687" s="128" t="s">
        <v>162</v>
      </c>
      <c r="D687" s="54">
        <v>45628</v>
      </c>
      <c r="E687" s="55"/>
      <c r="F687" s="54" t="s">
        <v>230</v>
      </c>
      <c r="G687" s="55" t="s">
        <v>723</v>
      </c>
      <c r="H687" s="56"/>
      <c r="I687" s="56">
        <v>1293</v>
      </c>
      <c r="J687" s="55" t="s">
        <v>160</v>
      </c>
      <c r="K687" s="96"/>
    </row>
    <row r="688" spans="2:11" s="42" customFormat="1" hidden="1" x14ac:dyDescent="0.25">
      <c r="B688" s="128" t="s">
        <v>189</v>
      </c>
      <c r="C688" s="128" t="s">
        <v>162</v>
      </c>
      <c r="D688" s="54">
        <v>45628</v>
      </c>
      <c r="E688" s="55"/>
      <c r="F688" s="54" t="s">
        <v>230</v>
      </c>
      <c r="G688" s="55" t="s">
        <v>724</v>
      </c>
      <c r="H688" s="56"/>
      <c r="I688" s="56">
        <v>0.03</v>
      </c>
      <c r="J688" s="55" t="s">
        <v>946</v>
      </c>
      <c r="K688" s="96"/>
    </row>
    <row r="689" spans="2:11" s="42" customFormat="1" hidden="1" x14ac:dyDescent="0.25">
      <c r="B689" s="128" t="s">
        <v>189</v>
      </c>
      <c r="C689" s="128" t="s">
        <v>162</v>
      </c>
      <c r="D689" s="54">
        <v>45628</v>
      </c>
      <c r="E689" s="55"/>
      <c r="F689" s="54"/>
      <c r="G689" s="55" t="s">
        <v>724</v>
      </c>
      <c r="H689" s="56">
        <v>0.03</v>
      </c>
      <c r="I689" s="56"/>
      <c r="J689" s="55" t="s">
        <v>272</v>
      </c>
      <c r="K689" s="96"/>
    </row>
    <row r="690" spans="2:11" s="42" customFormat="1" hidden="1" x14ac:dyDescent="0.25">
      <c r="B690" s="128" t="s">
        <v>189</v>
      </c>
      <c r="C690" s="128" t="s">
        <v>162</v>
      </c>
      <c r="D690" s="54">
        <v>45628</v>
      </c>
      <c r="E690" s="55"/>
      <c r="F690" s="54" t="s">
        <v>230</v>
      </c>
      <c r="G690" s="55" t="s">
        <v>700</v>
      </c>
      <c r="H690" s="56"/>
      <c r="I690" s="56">
        <v>2100</v>
      </c>
      <c r="J690" s="55" t="s">
        <v>160</v>
      </c>
      <c r="K690" s="96"/>
    </row>
    <row r="691" spans="2:11" s="42" customFormat="1" hidden="1" x14ac:dyDescent="0.25">
      <c r="B691" s="128" t="s">
        <v>189</v>
      </c>
      <c r="C691" s="128" t="s">
        <v>162</v>
      </c>
      <c r="D691" s="54">
        <v>45628</v>
      </c>
      <c r="E691" s="55"/>
      <c r="F691" s="54" t="s">
        <v>230</v>
      </c>
      <c r="G691" s="55" t="s">
        <v>725</v>
      </c>
      <c r="H691" s="56"/>
      <c r="I691" s="56">
        <v>955</v>
      </c>
      <c r="J691" s="55" t="s">
        <v>160</v>
      </c>
      <c r="K691" s="96"/>
    </row>
    <row r="692" spans="2:11" s="42" customFormat="1" hidden="1" x14ac:dyDescent="0.25">
      <c r="B692" s="128" t="s">
        <v>189</v>
      </c>
      <c r="C692" s="128" t="s">
        <v>162</v>
      </c>
      <c r="D692" s="54">
        <v>45628</v>
      </c>
      <c r="E692" s="55"/>
      <c r="F692" s="54" t="s">
        <v>230</v>
      </c>
      <c r="G692" s="55" t="s">
        <v>726</v>
      </c>
      <c r="H692" s="56"/>
      <c r="I692" s="56">
        <v>2058</v>
      </c>
      <c r="J692" s="55" t="s">
        <v>160</v>
      </c>
      <c r="K692" s="96"/>
    </row>
    <row r="693" spans="2:11" s="42" customFormat="1" hidden="1" x14ac:dyDescent="0.25">
      <c r="B693" s="128" t="s">
        <v>189</v>
      </c>
      <c r="C693" s="128" t="s">
        <v>162</v>
      </c>
      <c r="D693" s="54">
        <v>45628</v>
      </c>
      <c r="E693" s="55"/>
      <c r="F693" s="54" t="s">
        <v>230</v>
      </c>
      <c r="G693" s="55" t="s">
        <v>727</v>
      </c>
      <c r="H693" s="56"/>
      <c r="I693" s="56">
        <v>1000</v>
      </c>
      <c r="J693" s="55" t="s">
        <v>160</v>
      </c>
      <c r="K693" s="96"/>
    </row>
    <row r="694" spans="2:11" s="42" customFormat="1" hidden="1" x14ac:dyDescent="0.25">
      <c r="B694" s="128" t="s">
        <v>189</v>
      </c>
      <c r="C694" s="128" t="s">
        <v>162</v>
      </c>
      <c r="D694" s="54">
        <v>45628</v>
      </c>
      <c r="E694" s="55"/>
      <c r="F694" s="54" t="s">
        <v>230</v>
      </c>
      <c r="G694" s="55" t="s">
        <v>728</v>
      </c>
      <c r="H694" s="56"/>
      <c r="I694" s="56">
        <v>1556</v>
      </c>
      <c r="J694" s="55" t="s">
        <v>160</v>
      </c>
      <c r="K694" s="96"/>
    </row>
    <row r="695" spans="2:11" s="42" customFormat="1" hidden="1" x14ac:dyDescent="0.25">
      <c r="B695" s="128" t="s">
        <v>189</v>
      </c>
      <c r="C695" s="128" t="s">
        <v>162</v>
      </c>
      <c r="D695" s="54">
        <v>45628</v>
      </c>
      <c r="E695" s="55"/>
      <c r="F695" s="54" t="s">
        <v>230</v>
      </c>
      <c r="G695" s="55" t="s">
        <v>729</v>
      </c>
      <c r="H695" s="56"/>
      <c r="I695" s="56">
        <v>1912</v>
      </c>
      <c r="J695" s="55" t="s">
        <v>160</v>
      </c>
      <c r="K695" s="96"/>
    </row>
    <row r="696" spans="2:11" s="42" customFormat="1" hidden="1" x14ac:dyDescent="0.25">
      <c r="B696" s="128" t="s">
        <v>189</v>
      </c>
      <c r="C696" s="128" t="s">
        <v>162</v>
      </c>
      <c r="D696" s="54">
        <v>45628</v>
      </c>
      <c r="E696" s="55"/>
      <c r="F696" s="54" t="s">
        <v>230</v>
      </c>
      <c r="G696" s="55" t="s">
        <v>730</v>
      </c>
      <c r="H696" s="56"/>
      <c r="I696" s="56">
        <v>3000</v>
      </c>
      <c r="J696" s="55" t="s">
        <v>160</v>
      </c>
      <c r="K696" s="96"/>
    </row>
    <row r="697" spans="2:11" s="42" customFormat="1" hidden="1" x14ac:dyDescent="0.25">
      <c r="B697" s="128" t="s">
        <v>189</v>
      </c>
      <c r="C697" s="128" t="s">
        <v>162</v>
      </c>
      <c r="D697" s="54">
        <v>45628</v>
      </c>
      <c r="E697" s="55"/>
      <c r="F697" s="54" t="s">
        <v>230</v>
      </c>
      <c r="G697" s="55" t="s">
        <v>730</v>
      </c>
      <c r="H697" s="56"/>
      <c r="I697" s="56">
        <v>34</v>
      </c>
      <c r="J697" s="55" t="s">
        <v>160</v>
      </c>
      <c r="K697" s="96"/>
    </row>
    <row r="698" spans="2:11" s="42" customFormat="1" hidden="1" x14ac:dyDescent="0.25">
      <c r="B698" s="128" t="s">
        <v>189</v>
      </c>
      <c r="C698" s="128" t="s">
        <v>162</v>
      </c>
      <c r="D698" s="54">
        <v>45628</v>
      </c>
      <c r="E698" s="55"/>
      <c r="F698" s="54" t="s">
        <v>230</v>
      </c>
      <c r="G698" s="55" t="s">
        <v>731</v>
      </c>
      <c r="H698" s="56"/>
      <c r="I698" s="56">
        <v>2716</v>
      </c>
      <c r="J698" s="55" t="s">
        <v>160</v>
      </c>
      <c r="K698" s="96"/>
    </row>
    <row r="699" spans="2:11" s="42" customFormat="1" hidden="1" x14ac:dyDescent="0.25">
      <c r="B699" s="128" t="s">
        <v>189</v>
      </c>
      <c r="C699" s="128" t="s">
        <v>162</v>
      </c>
      <c r="D699" s="54">
        <v>45628</v>
      </c>
      <c r="E699" s="55"/>
      <c r="F699" s="54" t="s">
        <v>230</v>
      </c>
      <c r="G699" s="55" t="s">
        <v>732</v>
      </c>
      <c r="H699" s="56"/>
      <c r="I699" s="56">
        <v>35057.660000000003</v>
      </c>
      <c r="J699" s="55" t="s">
        <v>160</v>
      </c>
      <c r="K699" s="96"/>
    </row>
    <row r="700" spans="2:11" s="42" customFormat="1" hidden="1" x14ac:dyDescent="0.25">
      <c r="B700" s="128" t="s">
        <v>189</v>
      </c>
      <c r="C700" s="128" t="s">
        <v>162</v>
      </c>
      <c r="D700" s="54">
        <v>45628</v>
      </c>
      <c r="E700" s="55"/>
      <c r="F700" s="54" t="s">
        <v>230</v>
      </c>
      <c r="G700" s="55" t="s">
        <v>733</v>
      </c>
      <c r="H700" s="56"/>
      <c r="I700" s="56">
        <v>24286.3</v>
      </c>
      <c r="J700" s="55" t="s">
        <v>160</v>
      </c>
      <c r="K700" s="96"/>
    </row>
    <row r="701" spans="2:11" s="42" customFormat="1" hidden="1" x14ac:dyDescent="0.25">
      <c r="B701" s="128" t="s">
        <v>189</v>
      </c>
      <c r="C701" s="128" t="s">
        <v>162</v>
      </c>
      <c r="D701" s="54">
        <v>45628</v>
      </c>
      <c r="E701" s="55"/>
      <c r="F701" s="54" t="s">
        <v>734</v>
      </c>
      <c r="G701" s="55" t="s">
        <v>735</v>
      </c>
      <c r="H701" s="56">
        <v>624</v>
      </c>
      <c r="I701" s="56"/>
      <c r="J701" s="55" t="s">
        <v>934</v>
      </c>
      <c r="K701" s="96"/>
    </row>
    <row r="702" spans="2:11" s="42" customFormat="1" hidden="1" x14ac:dyDescent="0.25">
      <c r="B702" s="128" t="s">
        <v>189</v>
      </c>
      <c r="C702" s="128" t="s">
        <v>162</v>
      </c>
      <c r="D702" s="54">
        <v>45628</v>
      </c>
      <c r="E702" s="55"/>
      <c r="F702" s="54" t="s">
        <v>734</v>
      </c>
      <c r="G702" s="55" t="s">
        <v>736</v>
      </c>
      <c r="H702" s="56">
        <v>3345.77</v>
      </c>
      <c r="I702" s="56"/>
      <c r="J702" s="55" t="s">
        <v>169</v>
      </c>
      <c r="K702" s="96"/>
    </row>
    <row r="703" spans="2:11" s="42" customFormat="1" hidden="1" x14ac:dyDescent="0.25">
      <c r="B703" s="128" t="s">
        <v>189</v>
      </c>
      <c r="C703" s="128" t="s">
        <v>162</v>
      </c>
      <c r="D703" s="54">
        <v>45628</v>
      </c>
      <c r="E703" s="55"/>
      <c r="F703" s="54" t="s">
        <v>737</v>
      </c>
      <c r="G703" s="55" t="s">
        <v>738</v>
      </c>
      <c r="H703" s="56">
        <v>22300.15</v>
      </c>
      <c r="I703" s="56"/>
      <c r="J703" s="55" t="s">
        <v>169</v>
      </c>
      <c r="K703" s="96"/>
    </row>
    <row r="704" spans="2:11" s="42" customFormat="1" hidden="1" x14ac:dyDescent="0.25">
      <c r="B704" s="128" t="s">
        <v>189</v>
      </c>
      <c r="C704" s="128" t="s">
        <v>162</v>
      </c>
      <c r="D704" s="54">
        <v>45628</v>
      </c>
      <c r="E704" s="55"/>
      <c r="F704" s="54" t="s">
        <v>230</v>
      </c>
      <c r="G704" s="55" t="s">
        <v>700</v>
      </c>
      <c r="H704" s="56"/>
      <c r="I704" s="56">
        <v>313</v>
      </c>
      <c r="J704" s="55" t="s">
        <v>160</v>
      </c>
      <c r="K704" s="96"/>
    </row>
    <row r="705" spans="2:11" s="42" customFormat="1" hidden="1" x14ac:dyDescent="0.25">
      <c r="B705" s="128" t="s">
        <v>189</v>
      </c>
      <c r="C705" s="128" t="s">
        <v>162</v>
      </c>
      <c r="D705" s="54">
        <v>45629</v>
      </c>
      <c r="E705" s="55"/>
      <c r="F705" s="54" t="s">
        <v>737</v>
      </c>
      <c r="G705" s="55" t="s">
        <v>739</v>
      </c>
      <c r="H705" s="56">
        <v>2358.52</v>
      </c>
      <c r="I705" s="56"/>
      <c r="J705" s="55" t="s">
        <v>169</v>
      </c>
      <c r="K705" s="96"/>
    </row>
    <row r="706" spans="2:11" s="42" customFormat="1" hidden="1" x14ac:dyDescent="0.25">
      <c r="B706" s="128" t="s">
        <v>189</v>
      </c>
      <c r="C706" s="128" t="s">
        <v>162</v>
      </c>
      <c r="D706" s="54">
        <v>45629</v>
      </c>
      <c r="E706" s="55"/>
      <c r="F706" s="54" t="s">
        <v>734</v>
      </c>
      <c r="G706" s="55" t="s">
        <v>740</v>
      </c>
      <c r="H706" s="56">
        <v>2320.54</v>
      </c>
      <c r="I706" s="56"/>
      <c r="J706" s="55" t="s">
        <v>169</v>
      </c>
      <c r="K706" s="96"/>
    </row>
    <row r="707" spans="2:11" s="42" customFormat="1" hidden="1" x14ac:dyDescent="0.25">
      <c r="B707" s="128" t="s">
        <v>189</v>
      </c>
      <c r="C707" s="128" t="s">
        <v>162</v>
      </c>
      <c r="D707" s="54">
        <v>45629</v>
      </c>
      <c r="E707" s="55"/>
      <c r="F707" s="54" t="s">
        <v>230</v>
      </c>
      <c r="G707" s="55" t="s">
        <v>741</v>
      </c>
      <c r="H707" s="56"/>
      <c r="I707" s="56">
        <v>7327.98</v>
      </c>
      <c r="J707" s="55" t="s">
        <v>160</v>
      </c>
      <c r="K707" s="96"/>
    </row>
    <row r="708" spans="2:11" s="42" customFormat="1" hidden="1" x14ac:dyDescent="0.25">
      <c r="B708" s="128" t="s">
        <v>189</v>
      </c>
      <c r="C708" s="128" t="s">
        <v>162</v>
      </c>
      <c r="D708" s="54">
        <v>45629</v>
      </c>
      <c r="E708" s="55"/>
      <c r="F708" s="54" t="s">
        <v>230</v>
      </c>
      <c r="G708" s="55" t="s">
        <v>742</v>
      </c>
      <c r="H708" s="56"/>
      <c r="I708" s="56">
        <v>3201.55</v>
      </c>
      <c r="J708" s="55" t="s">
        <v>160</v>
      </c>
      <c r="K708" s="96"/>
    </row>
    <row r="709" spans="2:11" s="42" customFormat="1" hidden="1" x14ac:dyDescent="0.25">
      <c r="B709" s="128" t="s">
        <v>189</v>
      </c>
      <c r="C709" s="128" t="s">
        <v>162</v>
      </c>
      <c r="D709" s="54">
        <v>45629</v>
      </c>
      <c r="E709" s="55"/>
      <c r="F709" s="54" t="s">
        <v>230</v>
      </c>
      <c r="G709" s="55" t="s">
        <v>743</v>
      </c>
      <c r="H709" s="56"/>
      <c r="I709" s="56">
        <v>1000</v>
      </c>
      <c r="J709" s="55" t="s">
        <v>160</v>
      </c>
      <c r="K709" s="96"/>
    </row>
    <row r="710" spans="2:11" s="42" customFormat="1" hidden="1" x14ac:dyDescent="0.25">
      <c r="B710" s="128" t="s">
        <v>189</v>
      </c>
      <c r="C710" s="128" t="s">
        <v>162</v>
      </c>
      <c r="D710" s="54">
        <v>45629</v>
      </c>
      <c r="E710" s="55"/>
      <c r="F710" s="54" t="s">
        <v>230</v>
      </c>
      <c r="G710" s="55" t="s">
        <v>700</v>
      </c>
      <c r="H710" s="56"/>
      <c r="I710" s="56">
        <v>2000</v>
      </c>
      <c r="J710" s="55" t="s">
        <v>160</v>
      </c>
      <c r="K710" s="96"/>
    </row>
    <row r="711" spans="2:11" s="42" customFormat="1" hidden="1" x14ac:dyDescent="0.25">
      <c r="B711" s="128" t="s">
        <v>189</v>
      </c>
      <c r="C711" s="128" t="s">
        <v>162</v>
      </c>
      <c r="D711" s="54">
        <v>45630</v>
      </c>
      <c r="E711" s="55"/>
      <c r="F711" s="54" t="s">
        <v>734</v>
      </c>
      <c r="G711" s="55" t="s">
        <v>744</v>
      </c>
      <c r="H711" s="56">
        <v>624</v>
      </c>
      <c r="I711" s="56"/>
      <c r="J711" s="55" t="s">
        <v>934</v>
      </c>
      <c r="K711" s="96"/>
    </row>
    <row r="712" spans="2:11" s="42" customFormat="1" hidden="1" x14ac:dyDescent="0.25">
      <c r="B712" s="128" t="s">
        <v>189</v>
      </c>
      <c r="C712" s="128" t="s">
        <v>162</v>
      </c>
      <c r="D712" s="54">
        <v>45630</v>
      </c>
      <c r="E712" s="55"/>
      <c r="F712" s="54" t="s">
        <v>230</v>
      </c>
      <c r="G712" s="55" t="s">
        <v>745</v>
      </c>
      <c r="H712" s="56"/>
      <c r="I712" s="56">
        <v>52388.21</v>
      </c>
      <c r="J712" s="55" t="s">
        <v>160</v>
      </c>
      <c r="K712" s="96"/>
    </row>
    <row r="713" spans="2:11" s="42" customFormat="1" hidden="1" x14ac:dyDescent="0.25">
      <c r="B713" s="128" t="s">
        <v>189</v>
      </c>
      <c r="C713" s="128" t="s">
        <v>162</v>
      </c>
      <c r="D713" s="54">
        <v>45630</v>
      </c>
      <c r="E713" s="55"/>
      <c r="F713" s="54" t="s">
        <v>230</v>
      </c>
      <c r="G713" s="55" t="s">
        <v>700</v>
      </c>
      <c r="H713" s="56"/>
      <c r="I713" s="56">
        <v>1000</v>
      </c>
      <c r="J713" s="55" t="s">
        <v>160</v>
      </c>
      <c r="K713" s="96"/>
    </row>
    <row r="714" spans="2:11" s="42" customFormat="1" hidden="1" x14ac:dyDescent="0.25">
      <c r="B714" s="128" t="s">
        <v>189</v>
      </c>
      <c r="C714" s="128" t="s">
        <v>162</v>
      </c>
      <c r="D714" s="54">
        <v>45630</v>
      </c>
      <c r="E714" s="55"/>
      <c r="F714" s="54" t="s">
        <v>734</v>
      </c>
      <c r="G714" s="55" t="s">
        <v>746</v>
      </c>
      <c r="H714" s="56">
        <v>659.52</v>
      </c>
      <c r="I714" s="56"/>
      <c r="J714" s="55" t="s">
        <v>169</v>
      </c>
      <c r="K714" s="96"/>
    </row>
    <row r="715" spans="2:11" s="42" customFormat="1" hidden="1" x14ac:dyDescent="0.25">
      <c r="B715" s="128" t="s">
        <v>189</v>
      </c>
      <c r="C715" s="128" t="s">
        <v>162</v>
      </c>
      <c r="D715" s="54">
        <v>45630</v>
      </c>
      <c r="E715" s="55"/>
      <c r="F715" s="54" t="s">
        <v>737</v>
      </c>
      <c r="G715" s="55" t="s">
        <v>747</v>
      </c>
      <c r="H715" s="56">
        <v>5721.05</v>
      </c>
      <c r="I715" s="56"/>
      <c r="J715" s="55" t="s">
        <v>169</v>
      </c>
      <c r="K715" s="96"/>
    </row>
    <row r="716" spans="2:11" s="42" customFormat="1" hidden="1" x14ac:dyDescent="0.25">
      <c r="B716" s="128" t="s">
        <v>189</v>
      </c>
      <c r="C716" s="128" t="s">
        <v>162</v>
      </c>
      <c r="D716" s="54">
        <v>45630</v>
      </c>
      <c r="E716" s="55"/>
      <c r="F716" s="54" t="s">
        <v>230</v>
      </c>
      <c r="G716" s="55" t="s">
        <v>748</v>
      </c>
      <c r="H716" s="56"/>
      <c r="I716" s="56">
        <v>160728.56</v>
      </c>
      <c r="J716" s="55" t="s">
        <v>15</v>
      </c>
      <c r="K716" s="96"/>
    </row>
    <row r="717" spans="2:11" s="42" customFormat="1" hidden="1" x14ac:dyDescent="0.25">
      <c r="B717" s="128" t="s">
        <v>189</v>
      </c>
      <c r="C717" s="128" t="s">
        <v>162</v>
      </c>
      <c r="D717" s="54">
        <v>45630</v>
      </c>
      <c r="E717" s="55"/>
      <c r="F717" s="54" t="s">
        <v>230</v>
      </c>
      <c r="G717" s="55" t="s">
        <v>749</v>
      </c>
      <c r="H717" s="56"/>
      <c r="I717" s="56">
        <v>27932</v>
      </c>
      <c r="J717" s="55" t="s">
        <v>15</v>
      </c>
      <c r="K717" s="96"/>
    </row>
    <row r="718" spans="2:11" s="42" customFormat="1" hidden="1" x14ac:dyDescent="0.25">
      <c r="B718" s="128" t="s">
        <v>189</v>
      </c>
      <c r="C718" s="128" t="s">
        <v>162</v>
      </c>
      <c r="D718" s="54">
        <v>45630</v>
      </c>
      <c r="E718" s="55"/>
      <c r="F718" s="54" t="s">
        <v>230</v>
      </c>
      <c r="G718" s="55" t="s">
        <v>750</v>
      </c>
      <c r="H718" s="56"/>
      <c r="I718" s="56">
        <v>46568.49</v>
      </c>
      <c r="J718" s="55" t="s">
        <v>15</v>
      </c>
      <c r="K718" s="96"/>
    </row>
    <row r="719" spans="2:11" s="42" customFormat="1" hidden="1" x14ac:dyDescent="0.25">
      <c r="B719" s="128" t="s">
        <v>189</v>
      </c>
      <c r="C719" s="128" t="s">
        <v>162</v>
      </c>
      <c r="D719" s="54">
        <v>45630</v>
      </c>
      <c r="E719" s="55"/>
      <c r="F719" s="54" t="s">
        <v>230</v>
      </c>
      <c r="G719" s="55" t="s">
        <v>751</v>
      </c>
      <c r="H719" s="56"/>
      <c r="I719" s="56">
        <v>63865.37</v>
      </c>
      <c r="J719" s="55" t="s">
        <v>15</v>
      </c>
      <c r="K719" s="96"/>
    </row>
    <row r="720" spans="2:11" s="42" customFormat="1" hidden="1" x14ac:dyDescent="0.25">
      <c r="B720" s="128" t="s">
        <v>189</v>
      </c>
      <c r="C720" s="128" t="s">
        <v>162</v>
      </c>
      <c r="D720" s="54">
        <v>45630</v>
      </c>
      <c r="E720" s="55"/>
      <c r="F720" s="54" t="s">
        <v>230</v>
      </c>
      <c r="G720" s="55" t="s">
        <v>752</v>
      </c>
      <c r="H720" s="56"/>
      <c r="I720" s="56">
        <v>55934.46</v>
      </c>
      <c r="J720" s="55" t="s">
        <v>15</v>
      </c>
      <c r="K720" s="96"/>
    </row>
    <row r="721" spans="2:11" s="42" customFormat="1" hidden="1" x14ac:dyDescent="0.25">
      <c r="B721" s="128" t="s">
        <v>189</v>
      </c>
      <c r="C721" s="128" t="s">
        <v>162</v>
      </c>
      <c r="D721" s="54">
        <v>45630</v>
      </c>
      <c r="E721" s="55"/>
      <c r="F721" s="54" t="s">
        <v>230</v>
      </c>
      <c r="G721" s="55" t="s">
        <v>753</v>
      </c>
      <c r="H721" s="56"/>
      <c r="I721" s="56">
        <v>3964.14</v>
      </c>
      <c r="J721" s="55" t="s">
        <v>15</v>
      </c>
      <c r="K721" s="96"/>
    </row>
    <row r="722" spans="2:11" s="42" customFormat="1" hidden="1" x14ac:dyDescent="0.25">
      <c r="B722" s="128" t="s">
        <v>189</v>
      </c>
      <c r="C722" s="128" t="s">
        <v>162</v>
      </c>
      <c r="D722" s="54">
        <v>45630</v>
      </c>
      <c r="E722" s="55"/>
      <c r="F722" s="54" t="s">
        <v>230</v>
      </c>
      <c r="G722" s="55" t="s">
        <v>754</v>
      </c>
      <c r="H722" s="56"/>
      <c r="I722" s="56">
        <v>10888.85</v>
      </c>
      <c r="J722" s="55" t="s">
        <v>15</v>
      </c>
      <c r="K722" s="96"/>
    </row>
    <row r="723" spans="2:11" s="42" customFormat="1" hidden="1" x14ac:dyDescent="0.25">
      <c r="B723" s="128" t="s">
        <v>189</v>
      </c>
      <c r="C723" s="128" t="s">
        <v>162</v>
      </c>
      <c r="D723" s="54">
        <v>45631</v>
      </c>
      <c r="E723" s="55"/>
      <c r="F723" s="54" t="s">
        <v>755</v>
      </c>
      <c r="G723" s="55" t="s">
        <v>756</v>
      </c>
      <c r="H723" s="56">
        <v>200000</v>
      </c>
      <c r="I723" s="56"/>
      <c r="J723" s="55" t="s">
        <v>947</v>
      </c>
      <c r="K723" s="96"/>
    </row>
    <row r="724" spans="2:11" s="42" customFormat="1" hidden="1" x14ac:dyDescent="0.25">
      <c r="B724" s="128" t="s">
        <v>189</v>
      </c>
      <c r="C724" s="128" t="s">
        <v>162</v>
      </c>
      <c r="D724" s="54">
        <v>45631</v>
      </c>
      <c r="E724" s="55"/>
      <c r="F724" s="54" t="s">
        <v>734</v>
      </c>
      <c r="G724" s="55" t="s">
        <v>757</v>
      </c>
      <c r="H724" s="56">
        <v>2650.71</v>
      </c>
      <c r="I724" s="56"/>
      <c r="J724" s="55" t="s">
        <v>169</v>
      </c>
      <c r="K724" s="96"/>
    </row>
    <row r="725" spans="2:11" s="42" customFormat="1" hidden="1" x14ac:dyDescent="0.25">
      <c r="B725" s="128" t="s">
        <v>189</v>
      </c>
      <c r="C725" s="128" t="s">
        <v>162</v>
      </c>
      <c r="D725" s="54">
        <v>45631</v>
      </c>
      <c r="E725" s="55"/>
      <c r="F725" s="54" t="s">
        <v>230</v>
      </c>
      <c r="G725" s="55" t="s">
        <v>745</v>
      </c>
      <c r="H725" s="56"/>
      <c r="I725" s="56">
        <v>28756.47</v>
      </c>
      <c r="J725" s="55" t="s">
        <v>160</v>
      </c>
      <c r="K725" s="96"/>
    </row>
    <row r="726" spans="2:11" s="42" customFormat="1" hidden="1" x14ac:dyDescent="0.25">
      <c r="B726" s="128" t="s">
        <v>189</v>
      </c>
      <c r="C726" s="128" t="s">
        <v>162</v>
      </c>
      <c r="D726" s="54">
        <v>45631</v>
      </c>
      <c r="E726" s="55"/>
      <c r="F726" s="54" t="s">
        <v>230</v>
      </c>
      <c r="G726" s="55" t="s">
        <v>745</v>
      </c>
      <c r="H726" s="56"/>
      <c r="I726" s="56">
        <v>28613.56</v>
      </c>
      <c r="J726" s="55" t="s">
        <v>160</v>
      </c>
      <c r="K726" s="96"/>
    </row>
    <row r="727" spans="2:11" s="42" customFormat="1" hidden="1" x14ac:dyDescent="0.25">
      <c r="B727" s="128" t="s">
        <v>189</v>
      </c>
      <c r="C727" s="128" t="s">
        <v>162</v>
      </c>
      <c r="D727" s="54">
        <v>45631</v>
      </c>
      <c r="E727" s="55"/>
      <c r="F727" s="54" t="s">
        <v>230</v>
      </c>
      <c r="G727" s="55" t="s">
        <v>745</v>
      </c>
      <c r="H727" s="56"/>
      <c r="I727" s="56">
        <v>23443.96</v>
      </c>
      <c r="J727" s="55" t="s">
        <v>160</v>
      </c>
      <c r="K727" s="96"/>
    </row>
    <row r="728" spans="2:11" s="42" customFormat="1" hidden="1" x14ac:dyDescent="0.25">
      <c r="B728" s="128" t="s">
        <v>189</v>
      </c>
      <c r="C728" s="128" t="s">
        <v>162</v>
      </c>
      <c r="D728" s="54">
        <v>45631</v>
      </c>
      <c r="E728" s="55"/>
      <c r="F728" s="54" t="s">
        <v>230</v>
      </c>
      <c r="G728" s="55" t="s">
        <v>758</v>
      </c>
      <c r="H728" s="56"/>
      <c r="I728" s="56">
        <v>1100.54</v>
      </c>
      <c r="J728" s="55" t="s">
        <v>932</v>
      </c>
      <c r="K728" s="96"/>
    </row>
    <row r="729" spans="2:11" s="42" customFormat="1" hidden="1" x14ac:dyDescent="0.25">
      <c r="B729" s="128" t="s">
        <v>189</v>
      </c>
      <c r="C729" s="128" t="s">
        <v>162</v>
      </c>
      <c r="D729" s="54">
        <v>45631</v>
      </c>
      <c r="E729" s="55"/>
      <c r="F729" s="54" t="s">
        <v>230</v>
      </c>
      <c r="G729" s="55" t="s">
        <v>758</v>
      </c>
      <c r="H729" s="56"/>
      <c r="I729" s="56">
        <v>1616.51</v>
      </c>
      <c r="J729" s="55" t="s">
        <v>932</v>
      </c>
      <c r="K729" s="96"/>
    </row>
    <row r="730" spans="2:11" s="42" customFormat="1" hidden="1" x14ac:dyDescent="0.25">
      <c r="B730" s="128" t="s">
        <v>189</v>
      </c>
      <c r="C730" s="128" t="s">
        <v>162</v>
      </c>
      <c r="D730" s="54">
        <v>45631</v>
      </c>
      <c r="E730" s="55"/>
      <c r="F730" s="54" t="s">
        <v>230</v>
      </c>
      <c r="G730" s="55" t="s">
        <v>758</v>
      </c>
      <c r="H730" s="56"/>
      <c r="I730" s="56">
        <v>951.24</v>
      </c>
      <c r="J730" s="55" t="s">
        <v>932</v>
      </c>
      <c r="K730" s="96"/>
    </row>
    <row r="731" spans="2:11" s="42" customFormat="1" hidden="1" x14ac:dyDescent="0.25">
      <c r="B731" s="128" t="s">
        <v>189</v>
      </c>
      <c r="C731" s="128" t="s">
        <v>162</v>
      </c>
      <c r="D731" s="54">
        <v>45631</v>
      </c>
      <c r="E731" s="55"/>
      <c r="F731" s="54" t="s">
        <v>734</v>
      </c>
      <c r="G731" s="55" t="s">
        <v>759</v>
      </c>
      <c r="H731" s="56">
        <v>21988.560000000001</v>
      </c>
      <c r="I731" s="56"/>
      <c r="J731" s="55" t="s">
        <v>930</v>
      </c>
      <c r="K731" s="96"/>
    </row>
    <row r="732" spans="2:11" s="42" customFormat="1" hidden="1" x14ac:dyDescent="0.25">
      <c r="B732" s="128" t="s">
        <v>189</v>
      </c>
      <c r="C732" s="128" t="s">
        <v>162</v>
      </c>
      <c r="D732" s="54">
        <v>45631</v>
      </c>
      <c r="E732" s="55"/>
      <c r="F732" s="54" t="s">
        <v>760</v>
      </c>
      <c r="G732" s="55">
        <v>5151941</v>
      </c>
      <c r="H732" s="56">
        <v>1249.6199999999999</v>
      </c>
      <c r="I732" s="56"/>
      <c r="J732" s="55" t="s">
        <v>1055</v>
      </c>
      <c r="K732" s="96"/>
    </row>
    <row r="733" spans="2:11" s="42" customFormat="1" hidden="1" x14ac:dyDescent="0.25">
      <c r="B733" s="128" t="s">
        <v>189</v>
      </c>
      <c r="C733" s="128" t="s">
        <v>162</v>
      </c>
      <c r="D733" s="54">
        <v>45632</v>
      </c>
      <c r="E733" s="55"/>
      <c r="F733" s="54" t="s">
        <v>734</v>
      </c>
      <c r="G733" s="55" t="s">
        <v>761</v>
      </c>
      <c r="H733" s="56">
        <v>98358.1</v>
      </c>
      <c r="I733" s="56"/>
      <c r="J733" s="55" t="s">
        <v>952</v>
      </c>
      <c r="K733" s="96"/>
    </row>
    <row r="734" spans="2:11" s="42" customFormat="1" hidden="1" x14ac:dyDescent="0.25">
      <c r="B734" s="128" t="s">
        <v>189</v>
      </c>
      <c r="C734" s="128" t="s">
        <v>162</v>
      </c>
      <c r="D734" s="54">
        <v>45632</v>
      </c>
      <c r="E734" s="55"/>
      <c r="F734" s="54" t="s">
        <v>734</v>
      </c>
      <c r="G734" s="55" t="s">
        <v>762</v>
      </c>
      <c r="H734" s="56">
        <v>16147.66</v>
      </c>
      <c r="I734" s="56"/>
      <c r="J734" s="55" t="s">
        <v>169</v>
      </c>
      <c r="K734" s="96"/>
    </row>
    <row r="735" spans="2:11" s="42" customFormat="1" hidden="1" x14ac:dyDescent="0.25">
      <c r="B735" s="128" t="s">
        <v>189</v>
      </c>
      <c r="C735" s="128" t="s">
        <v>162</v>
      </c>
      <c r="D735" s="54">
        <v>45632</v>
      </c>
      <c r="E735" s="55"/>
      <c r="F735" s="54" t="s">
        <v>737</v>
      </c>
      <c r="G735" s="55" t="s">
        <v>763</v>
      </c>
      <c r="H735" s="56">
        <v>2186.0100000000002</v>
      </c>
      <c r="I735" s="56"/>
      <c r="J735" s="55" t="s">
        <v>169</v>
      </c>
      <c r="K735" s="96"/>
    </row>
    <row r="736" spans="2:11" s="42" customFormat="1" hidden="1" x14ac:dyDescent="0.25">
      <c r="B736" s="128" t="s">
        <v>189</v>
      </c>
      <c r="C736" s="128" t="s">
        <v>162</v>
      </c>
      <c r="D736" s="54">
        <v>45632</v>
      </c>
      <c r="E736" s="55"/>
      <c r="F736" s="54" t="s">
        <v>734</v>
      </c>
      <c r="G736" s="55" t="s">
        <v>764</v>
      </c>
      <c r="H736" s="56">
        <v>624</v>
      </c>
      <c r="I736" s="56"/>
      <c r="J736" s="55" t="s">
        <v>934</v>
      </c>
      <c r="K736" s="96"/>
    </row>
    <row r="737" spans="2:11" s="42" customFormat="1" hidden="1" x14ac:dyDescent="0.25">
      <c r="B737" s="128" t="s">
        <v>189</v>
      </c>
      <c r="C737" s="128" t="s">
        <v>162</v>
      </c>
      <c r="D737" s="54">
        <v>45632</v>
      </c>
      <c r="E737" s="55"/>
      <c r="F737" s="54" t="s">
        <v>755</v>
      </c>
      <c r="G737" s="55" t="s">
        <v>756</v>
      </c>
      <c r="H737" s="56">
        <v>100000</v>
      </c>
      <c r="I737" s="56"/>
      <c r="J737" s="55" t="s">
        <v>947</v>
      </c>
      <c r="K737" s="96"/>
    </row>
    <row r="738" spans="2:11" s="42" customFormat="1" hidden="1" x14ac:dyDescent="0.25">
      <c r="B738" s="128" t="s">
        <v>189</v>
      </c>
      <c r="C738" s="128" t="s">
        <v>162</v>
      </c>
      <c r="D738" s="54">
        <v>45632</v>
      </c>
      <c r="E738" s="55"/>
      <c r="F738" s="54" t="s">
        <v>765</v>
      </c>
      <c r="G738" s="55" t="s">
        <v>766</v>
      </c>
      <c r="H738" s="56">
        <v>54000</v>
      </c>
      <c r="I738" s="56"/>
      <c r="J738" s="55" t="s">
        <v>947</v>
      </c>
      <c r="K738" s="96"/>
    </row>
    <row r="739" spans="2:11" s="42" customFormat="1" hidden="1" x14ac:dyDescent="0.25">
      <c r="B739" s="128" t="s">
        <v>189</v>
      </c>
      <c r="C739" s="128" t="s">
        <v>162</v>
      </c>
      <c r="D739" s="54">
        <v>45632</v>
      </c>
      <c r="E739" s="55"/>
      <c r="F739" s="54" t="s">
        <v>734</v>
      </c>
      <c r="G739" s="55" t="s">
        <v>767</v>
      </c>
      <c r="H739" s="56">
        <v>2931.15</v>
      </c>
      <c r="I739" s="56"/>
      <c r="J739" s="55" t="s">
        <v>941</v>
      </c>
      <c r="K739" s="96"/>
    </row>
    <row r="740" spans="2:11" s="42" customFormat="1" hidden="1" x14ac:dyDescent="0.25">
      <c r="B740" s="128" t="s">
        <v>189</v>
      </c>
      <c r="C740" s="128" t="s">
        <v>162</v>
      </c>
      <c r="D740" s="54">
        <v>45632</v>
      </c>
      <c r="E740" s="55"/>
      <c r="F740" s="54" t="s">
        <v>768</v>
      </c>
      <c r="G740" s="55" t="s">
        <v>769</v>
      </c>
      <c r="H740" s="56">
        <v>4174.78</v>
      </c>
      <c r="I740" s="56"/>
      <c r="J740" s="55" t="s">
        <v>25</v>
      </c>
      <c r="K740" s="96"/>
    </row>
    <row r="741" spans="2:11" s="42" customFormat="1" hidden="1" x14ac:dyDescent="0.25">
      <c r="B741" s="128" t="s">
        <v>189</v>
      </c>
      <c r="C741" s="128" t="s">
        <v>162</v>
      </c>
      <c r="D741" s="54">
        <v>45632</v>
      </c>
      <c r="E741" s="55"/>
      <c r="F741" s="54" t="s">
        <v>734</v>
      </c>
      <c r="G741" s="55" t="s">
        <v>770</v>
      </c>
      <c r="H741" s="56">
        <v>14733.34</v>
      </c>
      <c r="I741" s="56"/>
      <c r="J741" s="55" t="s">
        <v>235</v>
      </c>
      <c r="K741" s="96"/>
    </row>
    <row r="742" spans="2:11" s="42" customFormat="1" hidden="1" x14ac:dyDescent="0.25">
      <c r="B742" s="128" t="s">
        <v>189</v>
      </c>
      <c r="C742" s="128" t="s">
        <v>162</v>
      </c>
      <c r="D742" s="54">
        <v>45632</v>
      </c>
      <c r="E742" s="55"/>
      <c r="F742" s="54" t="s">
        <v>771</v>
      </c>
      <c r="G742" s="55" t="s">
        <v>772</v>
      </c>
      <c r="H742" s="56">
        <v>4000</v>
      </c>
      <c r="I742" s="56"/>
      <c r="J742" s="55" t="s">
        <v>27</v>
      </c>
      <c r="K742" s="96"/>
    </row>
    <row r="743" spans="2:11" s="42" customFormat="1" hidden="1" x14ac:dyDescent="0.25">
      <c r="B743" s="128" t="s">
        <v>189</v>
      </c>
      <c r="C743" s="128" t="s">
        <v>162</v>
      </c>
      <c r="D743" s="54">
        <v>45632</v>
      </c>
      <c r="E743" s="55"/>
      <c r="F743" s="54" t="s">
        <v>773</v>
      </c>
      <c r="G743" s="55" t="s">
        <v>774</v>
      </c>
      <c r="H743" s="56">
        <v>11600</v>
      </c>
      <c r="I743" s="56"/>
      <c r="J743" s="55" t="s">
        <v>37</v>
      </c>
      <c r="K743" s="96"/>
    </row>
    <row r="744" spans="2:11" s="42" customFormat="1" hidden="1" x14ac:dyDescent="0.25">
      <c r="B744" s="128" t="s">
        <v>189</v>
      </c>
      <c r="C744" s="128" t="s">
        <v>162</v>
      </c>
      <c r="D744" s="54">
        <v>45635</v>
      </c>
      <c r="E744" s="55"/>
      <c r="F744" s="54"/>
      <c r="G744" s="55" t="s">
        <v>775</v>
      </c>
      <c r="H744" s="56"/>
      <c r="I744" s="56">
        <v>1810.13</v>
      </c>
      <c r="J744" s="55" t="s">
        <v>932</v>
      </c>
      <c r="K744" s="96"/>
    </row>
    <row r="745" spans="2:11" s="42" customFormat="1" hidden="1" x14ac:dyDescent="0.25">
      <c r="B745" s="128" t="s">
        <v>189</v>
      </c>
      <c r="C745" s="128" t="s">
        <v>162</v>
      </c>
      <c r="D745" s="54">
        <v>45635</v>
      </c>
      <c r="E745" s="55"/>
      <c r="F745" s="54"/>
      <c r="G745" s="55" t="s">
        <v>775</v>
      </c>
      <c r="H745" s="56"/>
      <c r="I745" s="56">
        <v>1777.81</v>
      </c>
      <c r="J745" s="55" t="s">
        <v>932</v>
      </c>
      <c r="K745" s="96"/>
    </row>
    <row r="746" spans="2:11" s="42" customFormat="1" hidden="1" x14ac:dyDescent="0.25">
      <c r="B746" s="128" t="s">
        <v>189</v>
      </c>
      <c r="C746" s="128" t="s">
        <v>162</v>
      </c>
      <c r="D746" s="54">
        <v>45635</v>
      </c>
      <c r="E746" s="55"/>
      <c r="F746" s="54"/>
      <c r="G746" s="55" t="s">
        <v>775</v>
      </c>
      <c r="H746" s="56"/>
      <c r="I746" s="56">
        <v>3003.57</v>
      </c>
      <c r="J746" s="55" t="s">
        <v>932</v>
      </c>
      <c r="K746" s="96"/>
    </row>
    <row r="747" spans="2:11" s="42" customFormat="1" hidden="1" x14ac:dyDescent="0.25">
      <c r="B747" s="128" t="s">
        <v>189</v>
      </c>
      <c r="C747" s="128" t="s">
        <v>162</v>
      </c>
      <c r="D747" s="54">
        <v>45635</v>
      </c>
      <c r="E747" s="55"/>
      <c r="F747" s="54"/>
      <c r="G747" s="55" t="s">
        <v>775</v>
      </c>
      <c r="H747" s="56"/>
      <c r="I747" s="56">
        <v>1558.05</v>
      </c>
      <c r="J747" s="55" t="s">
        <v>932</v>
      </c>
      <c r="K747" s="96"/>
    </row>
    <row r="748" spans="2:11" s="42" customFormat="1" hidden="1" x14ac:dyDescent="0.25">
      <c r="B748" s="128" t="s">
        <v>189</v>
      </c>
      <c r="C748" s="128" t="s">
        <v>162</v>
      </c>
      <c r="D748" s="54">
        <v>45635</v>
      </c>
      <c r="E748" s="55"/>
      <c r="F748" s="54"/>
      <c r="G748" s="55" t="s">
        <v>775</v>
      </c>
      <c r="H748" s="56"/>
      <c r="I748" s="56">
        <v>1480.55</v>
      </c>
      <c r="J748" s="55" t="s">
        <v>932</v>
      </c>
      <c r="K748" s="96"/>
    </row>
    <row r="749" spans="2:11" s="42" customFormat="1" hidden="1" x14ac:dyDescent="0.25">
      <c r="B749" s="128" t="s">
        <v>189</v>
      </c>
      <c r="C749" s="128" t="s">
        <v>162</v>
      </c>
      <c r="D749" s="54">
        <v>45635</v>
      </c>
      <c r="E749" s="55"/>
      <c r="F749" s="54"/>
      <c r="G749" s="55" t="s">
        <v>776</v>
      </c>
      <c r="H749" s="56"/>
      <c r="I749" s="56">
        <v>636054.82999999996</v>
      </c>
      <c r="J749" s="55" t="s">
        <v>11</v>
      </c>
      <c r="K749" s="96"/>
    </row>
    <row r="750" spans="2:11" s="42" customFormat="1" hidden="1" x14ac:dyDescent="0.25">
      <c r="B750" s="128" t="s">
        <v>189</v>
      </c>
      <c r="C750" s="128" t="s">
        <v>162</v>
      </c>
      <c r="D750" s="54">
        <v>45635</v>
      </c>
      <c r="E750" s="55"/>
      <c r="F750" s="54" t="s">
        <v>777</v>
      </c>
      <c r="G750" s="55" t="s">
        <v>778</v>
      </c>
      <c r="H750" s="56">
        <v>10117.61</v>
      </c>
      <c r="I750" s="56"/>
      <c r="J750" s="55" t="s">
        <v>942</v>
      </c>
      <c r="K750" s="96"/>
    </row>
    <row r="751" spans="2:11" s="42" customFormat="1" hidden="1" x14ac:dyDescent="0.25">
      <c r="B751" s="128" t="s">
        <v>189</v>
      </c>
      <c r="C751" s="128" t="s">
        <v>162</v>
      </c>
      <c r="D751" s="54">
        <v>45635</v>
      </c>
      <c r="E751" s="55"/>
      <c r="F751" s="54" t="s">
        <v>777</v>
      </c>
      <c r="G751" s="55" t="s">
        <v>778</v>
      </c>
      <c r="H751" s="56">
        <v>7071.95</v>
      </c>
      <c r="I751" s="56"/>
      <c r="J751" s="55" t="s">
        <v>942</v>
      </c>
      <c r="K751" s="96"/>
    </row>
    <row r="752" spans="2:11" s="42" customFormat="1" hidden="1" x14ac:dyDescent="0.25">
      <c r="B752" s="128" t="s">
        <v>189</v>
      </c>
      <c r="C752" s="128" t="s">
        <v>162</v>
      </c>
      <c r="D752" s="54">
        <v>45635</v>
      </c>
      <c r="E752" s="55"/>
      <c r="F752" s="54" t="s">
        <v>734</v>
      </c>
      <c r="G752" s="55" t="s">
        <v>779</v>
      </c>
      <c r="H752" s="56">
        <v>624</v>
      </c>
      <c r="I752" s="56"/>
      <c r="J752" s="55" t="s">
        <v>937</v>
      </c>
      <c r="K752" s="96"/>
    </row>
    <row r="753" spans="2:11" s="42" customFormat="1" hidden="1" x14ac:dyDescent="0.25">
      <c r="B753" s="128" t="s">
        <v>189</v>
      </c>
      <c r="C753" s="128" t="s">
        <v>162</v>
      </c>
      <c r="D753" s="54">
        <v>45635</v>
      </c>
      <c r="E753" s="55"/>
      <c r="F753" s="54"/>
      <c r="G753" s="55" t="s">
        <v>780</v>
      </c>
      <c r="H753" s="56"/>
      <c r="I753" s="56">
        <v>12201.47</v>
      </c>
      <c r="J753" s="55" t="s">
        <v>160</v>
      </c>
      <c r="K753" s="96"/>
    </row>
    <row r="754" spans="2:11" s="42" customFormat="1" hidden="1" x14ac:dyDescent="0.25">
      <c r="B754" s="128" t="s">
        <v>189</v>
      </c>
      <c r="C754" s="128" t="s">
        <v>162</v>
      </c>
      <c r="D754" s="54">
        <v>45635</v>
      </c>
      <c r="E754" s="55"/>
      <c r="F754" s="54" t="s">
        <v>737</v>
      </c>
      <c r="G754" s="55" t="s">
        <v>781</v>
      </c>
      <c r="H754" s="56">
        <v>6982.86</v>
      </c>
      <c r="I754" s="56"/>
      <c r="J754" s="55" t="s">
        <v>169</v>
      </c>
      <c r="K754" s="96"/>
    </row>
    <row r="755" spans="2:11" s="42" customFormat="1" hidden="1" x14ac:dyDescent="0.25">
      <c r="B755" s="128" t="s">
        <v>189</v>
      </c>
      <c r="C755" s="128" t="s">
        <v>162</v>
      </c>
      <c r="D755" s="54">
        <v>45636</v>
      </c>
      <c r="E755" s="55"/>
      <c r="F755" s="54"/>
      <c r="G755" s="55" t="s">
        <v>782</v>
      </c>
      <c r="H755" s="56"/>
      <c r="I755" s="56">
        <v>5390.33</v>
      </c>
      <c r="J755" s="55" t="s">
        <v>160</v>
      </c>
      <c r="K755" s="96"/>
    </row>
    <row r="756" spans="2:11" s="42" customFormat="1" hidden="1" x14ac:dyDescent="0.25">
      <c r="B756" s="128" t="s">
        <v>189</v>
      </c>
      <c r="C756" s="128" t="s">
        <v>162</v>
      </c>
      <c r="D756" s="54">
        <v>45636</v>
      </c>
      <c r="E756" s="55"/>
      <c r="F756" s="54" t="s">
        <v>734</v>
      </c>
      <c r="G756" s="55" t="s">
        <v>783</v>
      </c>
      <c r="H756" s="56">
        <v>1757.12</v>
      </c>
      <c r="I756" s="56"/>
      <c r="J756" s="55" t="s">
        <v>169</v>
      </c>
      <c r="K756" s="96"/>
    </row>
    <row r="757" spans="2:11" s="42" customFormat="1" hidden="1" x14ac:dyDescent="0.25">
      <c r="B757" s="128" t="s">
        <v>189</v>
      </c>
      <c r="C757" s="128" t="s">
        <v>162</v>
      </c>
      <c r="D757" s="54">
        <v>45636</v>
      </c>
      <c r="E757" s="55"/>
      <c r="F757" s="54" t="s">
        <v>737</v>
      </c>
      <c r="G757" s="55" t="s">
        <v>784</v>
      </c>
      <c r="H757" s="56">
        <v>5020.24</v>
      </c>
      <c r="I757" s="56"/>
      <c r="J757" s="55" t="s">
        <v>169</v>
      </c>
      <c r="K757" s="96"/>
    </row>
    <row r="758" spans="2:11" s="42" customFormat="1" hidden="1" x14ac:dyDescent="0.25">
      <c r="B758" s="128" t="s">
        <v>189</v>
      </c>
      <c r="C758" s="128" t="s">
        <v>162</v>
      </c>
      <c r="D758" s="54">
        <v>45636</v>
      </c>
      <c r="E758" s="55"/>
      <c r="F758" s="54" t="s">
        <v>230</v>
      </c>
      <c r="G758" s="55" t="s">
        <v>718</v>
      </c>
      <c r="H758" s="56"/>
      <c r="I758" s="56">
        <v>636</v>
      </c>
      <c r="J758" s="55" t="s">
        <v>160</v>
      </c>
      <c r="K758" s="96"/>
    </row>
    <row r="759" spans="2:11" s="42" customFormat="1" hidden="1" x14ac:dyDescent="0.25">
      <c r="B759" s="128" t="s">
        <v>189</v>
      </c>
      <c r="C759" s="128" t="s">
        <v>162</v>
      </c>
      <c r="D759" s="54">
        <v>45637</v>
      </c>
      <c r="E759" s="55"/>
      <c r="F759" s="54" t="s">
        <v>230</v>
      </c>
      <c r="G759" s="55" t="s">
        <v>785</v>
      </c>
      <c r="H759" s="56"/>
      <c r="I759" s="56">
        <v>32000</v>
      </c>
      <c r="J759" s="55" t="s">
        <v>160</v>
      </c>
      <c r="K759" s="96"/>
    </row>
    <row r="760" spans="2:11" s="42" customFormat="1" hidden="1" x14ac:dyDescent="0.25">
      <c r="B760" s="128" t="s">
        <v>189</v>
      </c>
      <c r="C760" s="128" t="s">
        <v>162</v>
      </c>
      <c r="D760" s="54">
        <v>45637</v>
      </c>
      <c r="E760" s="55"/>
      <c r="F760" s="54" t="s">
        <v>230</v>
      </c>
      <c r="G760" s="55" t="s">
        <v>786</v>
      </c>
      <c r="H760" s="56"/>
      <c r="I760" s="56">
        <v>975165</v>
      </c>
      <c r="J760" s="55" t="s">
        <v>14</v>
      </c>
      <c r="K760" s="96"/>
    </row>
    <row r="761" spans="2:11" s="42" customFormat="1" hidden="1" x14ac:dyDescent="0.25">
      <c r="B761" s="128" t="s">
        <v>189</v>
      </c>
      <c r="C761" s="128" t="s">
        <v>162</v>
      </c>
      <c r="D761" s="54">
        <v>45637</v>
      </c>
      <c r="E761" s="55"/>
      <c r="F761" s="54" t="s">
        <v>230</v>
      </c>
      <c r="G761" s="55" t="s">
        <v>787</v>
      </c>
      <c r="H761" s="56"/>
      <c r="I761" s="56">
        <v>7.0000000000000007E-2</v>
      </c>
      <c r="J761" s="55" t="s">
        <v>946</v>
      </c>
      <c r="K761" s="96"/>
    </row>
    <row r="762" spans="2:11" s="42" customFormat="1" hidden="1" x14ac:dyDescent="0.25">
      <c r="B762" s="128" t="s">
        <v>189</v>
      </c>
      <c r="C762" s="128" t="s">
        <v>162</v>
      </c>
      <c r="D762" s="54">
        <v>45637</v>
      </c>
      <c r="E762" s="55"/>
      <c r="F762" s="54" t="s">
        <v>734</v>
      </c>
      <c r="G762" s="55" t="s">
        <v>788</v>
      </c>
      <c r="H762" s="56">
        <v>3431.28</v>
      </c>
      <c r="I762" s="56"/>
      <c r="J762" s="55" t="s">
        <v>169</v>
      </c>
      <c r="K762" s="96"/>
    </row>
    <row r="763" spans="2:11" s="42" customFormat="1" hidden="1" x14ac:dyDescent="0.25">
      <c r="B763" s="128" t="s">
        <v>189</v>
      </c>
      <c r="C763" s="128" t="s">
        <v>162</v>
      </c>
      <c r="D763" s="54">
        <v>45637</v>
      </c>
      <c r="E763" s="55"/>
      <c r="F763" s="54" t="s">
        <v>755</v>
      </c>
      <c r="G763" s="55" t="s">
        <v>756</v>
      </c>
      <c r="H763" s="56">
        <v>300000</v>
      </c>
      <c r="I763" s="56"/>
      <c r="J763" s="55" t="s">
        <v>947</v>
      </c>
      <c r="K763" s="96"/>
    </row>
    <row r="764" spans="2:11" s="42" customFormat="1" hidden="1" x14ac:dyDescent="0.25">
      <c r="B764" s="128" t="s">
        <v>189</v>
      </c>
      <c r="C764" s="128" t="s">
        <v>162</v>
      </c>
      <c r="D764" s="54">
        <v>45637</v>
      </c>
      <c r="E764" s="55"/>
      <c r="F764" s="54" t="s">
        <v>737</v>
      </c>
      <c r="G764" s="55" t="s">
        <v>789</v>
      </c>
      <c r="H764" s="56">
        <v>2621.83</v>
      </c>
      <c r="I764" s="56"/>
      <c r="J764" s="55" t="s">
        <v>169</v>
      </c>
      <c r="K764" s="96"/>
    </row>
    <row r="765" spans="2:11" s="42" customFormat="1" hidden="1" x14ac:dyDescent="0.25">
      <c r="B765" s="128" t="s">
        <v>189</v>
      </c>
      <c r="C765" s="128" t="s">
        <v>162</v>
      </c>
      <c r="D765" s="54">
        <v>45637</v>
      </c>
      <c r="E765" s="55"/>
      <c r="F765" s="54" t="s">
        <v>734</v>
      </c>
      <c r="G765" s="55" t="s">
        <v>790</v>
      </c>
      <c r="H765" s="56">
        <v>624</v>
      </c>
      <c r="I765" s="56"/>
      <c r="J765" s="55" t="s">
        <v>934</v>
      </c>
      <c r="K765" s="96"/>
    </row>
    <row r="766" spans="2:11" s="42" customFormat="1" hidden="1" x14ac:dyDescent="0.25">
      <c r="B766" s="128" t="s">
        <v>189</v>
      </c>
      <c r="C766" s="128" t="s">
        <v>162</v>
      </c>
      <c r="D766" s="54">
        <v>45637</v>
      </c>
      <c r="E766" s="55"/>
      <c r="F766" s="54" t="s">
        <v>230</v>
      </c>
      <c r="G766" s="55" t="s">
        <v>558</v>
      </c>
      <c r="H766" s="56"/>
      <c r="I766" s="56">
        <v>6492.25</v>
      </c>
      <c r="J766" s="55" t="s">
        <v>134</v>
      </c>
      <c r="K766" s="96"/>
    </row>
    <row r="767" spans="2:11" s="42" customFormat="1" hidden="1" x14ac:dyDescent="0.25">
      <c r="B767" s="128" t="s">
        <v>189</v>
      </c>
      <c r="C767" s="128" t="s">
        <v>162</v>
      </c>
      <c r="D767" s="54">
        <v>45637</v>
      </c>
      <c r="E767" s="55"/>
      <c r="F767" s="54" t="s">
        <v>230</v>
      </c>
      <c r="G767" s="55" t="s">
        <v>558</v>
      </c>
      <c r="H767" s="56"/>
      <c r="I767" s="56">
        <v>1232.42</v>
      </c>
      <c r="J767" s="55" t="s">
        <v>134</v>
      </c>
      <c r="K767" s="96"/>
    </row>
    <row r="768" spans="2:11" s="42" customFormat="1" hidden="1" x14ac:dyDescent="0.25">
      <c r="B768" s="128" t="s">
        <v>189</v>
      </c>
      <c r="C768" s="128" t="s">
        <v>162</v>
      </c>
      <c r="D768" s="54">
        <v>45637</v>
      </c>
      <c r="E768" s="55"/>
      <c r="F768" s="54" t="s">
        <v>230</v>
      </c>
      <c r="G768" s="55" t="s">
        <v>193</v>
      </c>
      <c r="H768" s="56"/>
      <c r="I768" s="56">
        <v>25799.15</v>
      </c>
      <c r="J768" s="55" t="s">
        <v>157</v>
      </c>
      <c r="K768" s="96"/>
    </row>
    <row r="769" spans="2:11" s="42" customFormat="1" hidden="1" x14ac:dyDescent="0.25">
      <c r="B769" s="128" t="s">
        <v>189</v>
      </c>
      <c r="C769" s="128" t="s">
        <v>162</v>
      </c>
      <c r="D769" s="54">
        <v>45637</v>
      </c>
      <c r="E769" s="55"/>
      <c r="F769" s="55" t="s">
        <v>230</v>
      </c>
      <c r="G769" s="55" t="s">
        <v>193</v>
      </c>
      <c r="H769" s="56"/>
      <c r="I769" s="56">
        <v>844.36</v>
      </c>
      <c r="J769" s="55" t="s">
        <v>157</v>
      </c>
      <c r="K769" s="96"/>
    </row>
    <row r="770" spans="2:11" s="42" customFormat="1" hidden="1" x14ac:dyDescent="0.25">
      <c r="B770" s="128" t="s">
        <v>189</v>
      </c>
      <c r="C770" s="128" t="s">
        <v>162</v>
      </c>
      <c r="D770" s="54">
        <v>45637</v>
      </c>
      <c r="E770" s="55"/>
      <c r="F770" s="55" t="s">
        <v>230</v>
      </c>
      <c r="G770" s="55" t="s">
        <v>193</v>
      </c>
      <c r="H770" s="56"/>
      <c r="I770" s="56">
        <v>26492.05</v>
      </c>
      <c r="J770" s="55" t="s">
        <v>157</v>
      </c>
      <c r="K770" s="96"/>
    </row>
    <row r="771" spans="2:11" s="42" customFormat="1" hidden="1" x14ac:dyDescent="0.25">
      <c r="B771" s="128" t="s">
        <v>189</v>
      </c>
      <c r="C771" s="128" t="s">
        <v>162</v>
      </c>
      <c r="D771" s="54">
        <v>45637</v>
      </c>
      <c r="E771" s="55"/>
      <c r="F771" s="55" t="s">
        <v>230</v>
      </c>
      <c r="G771" s="55" t="s">
        <v>193</v>
      </c>
      <c r="H771" s="56"/>
      <c r="I771" s="56">
        <v>867.04</v>
      </c>
      <c r="J771" s="55" t="s">
        <v>157</v>
      </c>
      <c r="K771" s="96"/>
    </row>
    <row r="772" spans="2:11" s="42" customFormat="1" hidden="1" x14ac:dyDescent="0.25">
      <c r="B772" s="128" t="s">
        <v>189</v>
      </c>
      <c r="C772" s="128" t="s">
        <v>162</v>
      </c>
      <c r="D772" s="54">
        <v>45639</v>
      </c>
      <c r="E772" s="55"/>
      <c r="F772" s="55" t="s">
        <v>230</v>
      </c>
      <c r="G772" s="55" t="s">
        <v>791</v>
      </c>
      <c r="H772" s="56"/>
      <c r="I772" s="56">
        <v>13793.74</v>
      </c>
      <c r="J772" s="55" t="s">
        <v>160</v>
      </c>
      <c r="K772" s="96"/>
    </row>
    <row r="773" spans="2:11" s="42" customFormat="1" hidden="1" x14ac:dyDescent="0.25">
      <c r="B773" s="128" t="s">
        <v>189</v>
      </c>
      <c r="C773" s="128" t="s">
        <v>162</v>
      </c>
      <c r="D773" s="54">
        <v>45639</v>
      </c>
      <c r="E773" s="55"/>
      <c r="F773" s="55" t="s">
        <v>230</v>
      </c>
      <c r="G773" s="55" t="s">
        <v>792</v>
      </c>
      <c r="H773" s="56"/>
      <c r="I773" s="56">
        <v>381.17</v>
      </c>
      <c r="J773" s="55" t="s">
        <v>160</v>
      </c>
      <c r="K773" s="96"/>
    </row>
    <row r="774" spans="2:11" s="42" customFormat="1" hidden="1" x14ac:dyDescent="0.25">
      <c r="B774" s="128" t="s">
        <v>189</v>
      </c>
      <c r="C774" s="128" t="s">
        <v>162</v>
      </c>
      <c r="D774" s="54">
        <v>45639</v>
      </c>
      <c r="E774" s="55"/>
      <c r="F774" s="55" t="s">
        <v>230</v>
      </c>
      <c r="G774" s="55">
        <v>551155</v>
      </c>
      <c r="H774" s="56"/>
      <c r="I774" s="56">
        <v>327244.65000000002</v>
      </c>
      <c r="J774" s="55" t="s">
        <v>13</v>
      </c>
      <c r="K774" s="96"/>
    </row>
    <row r="775" spans="2:11" s="42" customFormat="1" hidden="1" x14ac:dyDescent="0.25">
      <c r="B775" s="128" t="s">
        <v>189</v>
      </c>
      <c r="C775" s="128" t="s">
        <v>162</v>
      </c>
      <c r="D775" s="54">
        <v>45639</v>
      </c>
      <c r="E775" s="55"/>
      <c r="F775" s="55" t="s">
        <v>734</v>
      </c>
      <c r="G775" s="55" t="s">
        <v>793</v>
      </c>
      <c r="H775" s="56">
        <v>1482</v>
      </c>
      <c r="I775" s="56"/>
      <c r="J775" s="55" t="s">
        <v>169</v>
      </c>
      <c r="K775" s="96"/>
    </row>
    <row r="776" spans="2:11" s="42" customFormat="1" hidden="1" x14ac:dyDescent="0.25">
      <c r="B776" s="128" t="s">
        <v>189</v>
      </c>
      <c r="C776" s="128" t="s">
        <v>162</v>
      </c>
      <c r="D776" s="54">
        <v>45639</v>
      </c>
      <c r="E776" s="55"/>
      <c r="F776" s="55" t="s">
        <v>737</v>
      </c>
      <c r="G776" s="55" t="s">
        <v>794</v>
      </c>
      <c r="H776" s="56">
        <v>1402.44</v>
      </c>
      <c r="I776" s="56"/>
      <c r="J776" s="55" t="s">
        <v>169</v>
      </c>
      <c r="K776" s="96"/>
    </row>
    <row r="777" spans="2:11" s="42" customFormat="1" hidden="1" x14ac:dyDescent="0.25">
      <c r="B777" s="128" t="s">
        <v>189</v>
      </c>
      <c r="C777" s="128" t="s">
        <v>162</v>
      </c>
      <c r="D777" s="54">
        <v>45639</v>
      </c>
      <c r="E777" s="55"/>
      <c r="F777" s="55" t="s">
        <v>230</v>
      </c>
      <c r="G777" s="55" t="s">
        <v>795</v>
      </c>
      <c r="H777" s="56"/>
      <c r="I777" s="56">
        <v>3740</v>
      </c>
      <c r="J777" s="55" t="s">
        <v>160</v>
      </c>
      <c r="K777" s="96"/>
    </row>
    <row r="778" spans="2:11" s="42" customFormat="1" hidden="1" x14ac:dyDescent="0.25">
      <c r="B778" s="128" t="s">
        <v>189</v>
      </c>
      <c r="C778" s="128" t="s">
        <v>162</v>
      </c>
      <c r="D778" s="54">
        <v>45639</v>
      </c>
      <c r="E778" s="55"/>
      <c r="F778" s="55" t="s">
        <v>734</v>
      </c>
      <c r="G778" s="55" t="s">
        <v>796</v>
      </c>
      <c r="H778" s="56">
        <v>624</v>
      </c>
      <c r="I778" s="56"/>
      <c r="J778" s="55" t="s">
        <v>934</v>
      </c>
      <c r="K778" s="96"/>
    </row>
    <row r="779" spans="2:11" s="42" customFormat="1" hidden="1" x14ac:dyDescent="0.25">
      <c r="B779" s="128" t="s">
        <v>189</v>
      </c>
      <c r="C779" s="128" t="s">
        <v>162</v>
      </c>
      <c r="D779" s="54">
        <v>45639</v>
      </c>
      <c r="E779" s="55"/>
      <c r="F779" s="55" t="s">
        <v>230</v>
      </c>
      <c r="G779" s="55" t="s">
        <v>730</v>
      </c>
      <c r="H779" s="56"/>
      <c r="I779" s="56">
        <v>3034</v>
      </c>
      <c r="J779" s="55" t="s">
        <v>160</v>
      </c>
      <c r="K779" s="96"/>
    </row>
    <row r="780" spans="2:11" s="42" customFormat="1" hidden="1" x14ac:dyDescent="0.25">
      <c r="B780" s="128" t="s">
        <v>189</v>
      </c>
      <c r="C780" s="128" t="s">
        <v>162</v>
      </c>
      <c r="D780" s="54">
        <v>45639</v>
      </c>
      <c r="E780" s="55"/>
      <c r="F780" s="55" t="s">
        <v>230</v>
      </c>
      <c r="G780" s="55" t="s">
        <v>797</v>
      </c>
      <c r="H780" s="56"/>
      <c r="I780" s="56">
        <v>955</v>
      </c>
      <c r="J780" s="55" t="s">
        <v>160</v>
      </c>
      <c r="K780" s="96"/>
    </row>
    <row r="781" spans="2:11" s="42" customFormat="1" hidden="1" x14ac:dyDescent="0.25">
      <c r="B781" s="128" t="s">
        <v>189</v>
      </c>
      <c r="C781" s="128" t="s">
        <v>162</v>
      </c>
      <c r="D781" s="54">
        <v>45639</v>
      </c>
      <c r="E781" s="55"/>
      <c r="F781" s="55" t="s">
        <v>230</v>
      </c>
      <c r="G781" s="55" t="s">
        <v>798</v>
      </c>
      <c r="H781" s="56"/>
      <c r="I781" s="56">
        <v>196936.34</v>
      </c>
      <c r="J781" s="55" t="s">
        <v>156</v>
      </c>
      <c r="K781" s="96"/>
    </row>
    <row r="782" spans="2:11" s="42" customFormat="1" hidden="1" x14ac:dyDescent="0.25">
      <c r="B782" s="128" t="s">
        <v>189</v>
      </c>
      <c r="C782" s="128" t="s">
        <v>162</v>
      </c>
      <c r="D782" s="54">
        <v>45639</v>
      </c>
      <c r="E782" s="55"/>
      <c r="F782" s="55" t="s">
        <v>230</v>
      </c>
      <c r="G782" s="55" t="s">
        <v>799</v>
      </c>
      <c r="H782" s="56"/>
      <c r="I782" s="56">
        <v>191559.11</v>
      </c>
      <c r="J782" s="55" t="s">
        <v>156</v>
      </c>
      <c r="K782" s="96"/>
    </row>
    <row r="783" spans="2:11" s="42" customFormat="1" hidden="1" x14ac:dyDescent="0.25">
      <c r="B783" s="128" t="s">
        <v>189</v>
      </c>
      <c r="C783" s="128" t="s">
        <v>162</v>
      </c>
      <c r="D783" s="54">
        <v>45639</v>
      </c>
      <c r="E783" s="55"/>
      <c r="F783" s="55"/>
      <c r="G783" s="55" t="s">
        <v>787</v>
      </c>
      <c r="H783" s="56"/>
      <c r="I783" s="56">
        <v>0.04</v>
      </c>
      <c r="J783" s="55" t="s">
        <v>946</v>
      </c>
      <c r="K783" s="96"/>
    </row>
    <row r="784" spans="2:11" s="42" customFormat="1" hidden="1" x14ac:dyDescent="0.25">
      <c r="B784" s="128" t="s">
        <v>189</v>
      </c>
      <c r="C784" s="128" t="s">
        <v>162</v>
      </c>
      <c r="D784" s="54">
        <v>45639</v>
      </c>
      <c r="E784" s="55"/>
      <c r="F784" s="55"/>
      <c r="G784" s="55" t="s">
        <v>787</v>
      </c>
      <c r="H784" s="56"/>
      <c r="I784" s="56">
        <v>0.05</v>
      </c>
      <c r="J784" s="55" t="s">
        <v>946</v>
      </c>
      <c r="K784" s="96"/>
    </row>
    <row r="785" spans="2:11" s="42" customFormat="1" hidden="1" x14ac:dyDescent="0.25">
      <c r="B785" s="128" t="s">
        <v>189</v>
      </c>
      <c r="C785" s="128" t="s">
        <v>162</v>
      </c>
      <c r="D785" s="54">
        <v>45639</v>
      </c>
      <c r="E785" s="55"/>
      <c r="F785" s="55" t="s">
        <v>230</v>
      </c>
      <c r="G785" s="55" t="s">
        <v>800</v>
      </c>
      <c r="H785" s="56"/>
      <c r="I785" s="56">
        <v>800000</v>
      </c>
      <c r="J785" s="55" t="s">
        <v>940</v>
      </c>
      <c r="K785" s="96"/>
    </row>
    <row r="786" spans="2:11" s="42" customFormat="1" hidden="1" x14ac:dyDescent="0.25">
      <c r="B786" s="128" t="s">
        <v>189</v>
      </c>
      <c r="C786" s="128" t="s">
        <v>162</v>
      </c>
      <c r="D786" s="54">
        <v>45639</v>
      </c>
      <c r="E786" s="55"/>
      <c r="F786" s="55" t="s">
        <v>734</v>
      </c>
      <c r="G786" s="55" t="s">
        <v>801</v>
      </c>
      <c r="H786" s="56">
        <v>66578.820000000007</v>
      </c>
      <c r="I786" s="56"/>
      <c r="J786" s="55" t="s">
        <v>447</v>
      </c>
      <c r="K786" s="96"/>
    </row>
    <row r="787" spans="2:11" s="42" customFormat="1" hidden="1" x14ac:dyDescent="0.25">
      <c r="B787" s="128" t="s">
        <v>189</v>
      </c>
      <c r="C787" s="128" t="s">
        <v>162</v>
      </c>
      <c r="D787" s="54">
        <v>45639</v>
      </c>
      <c r="E787" s="55"/>
      <c r="F787" s="55" t="s">
        <v>734</v>
      </c>
      <c r="G787" s="55" t="s">
        <v>192</v>
      </c>
      <c r="H787" s="56">
        <v>51165.760000000002</v>
      </c>
      <c r="I787" s="56"/>
      <c r="J787" s="55" t="s">
        <v>447</v>
      </c>
      <c r="K787" s="96"/>
    </row>
    <row r="788" spans="2:11" s="42" customFormat="1" hidden="1" x14ac:dyDescent="0.25">
      <c r="B788" s="128" t="s">
        <v>189</v>
      </c>
      <c r="C788" s="128" t="s">
        <v>162</v>
      </c>
      <c r="D788" s="54">
        <v>45639</v>
      </c>
      <c r="E788" s="55"/>
      <c r="F788" s="55" t="s">
        <v>230</v>
      </c>
      <c r="G788" s="55" t="s">
        <v>802</v>
      </c>
      <c r="H788" s="56"/>
      <c r="I788" s="56">
        <v>102088.27</v>
      </c>
      <c r="J788" s="55" t="s">
        <v>148</v>
      </c>
      <c r="K788" s="96"/>
    </row>
    <row r="789" spans="2:11" s="42" customFormat="1" hidden="1" x14ac:dyDescent="0.25">
      <c r="B789" s="128" t="s">
        <v>189</v>
      </c>
      <c r="C789" s="128" t="s">
        <v>162</v>
      </c>
      <c r="D789" s="54">
        <v>45639</v>
      </c>
      <c r="E789" s="55"/>
      <c r="F789" s="55"/>
      <c r="G789" s="55" t="s">
        <v>414</v>
      </c>
      <c r="H789" s="56">
        <v>23593</v>
      </c>
      <c r="I789" s="56"/>
      <c r="J789" s="55" t="s">
        <v>446</v>
      </c>
      <c r="K789" s="96"/>
    </row>
    <row r="790" spans="2:11" s="42" customFormat="1" hidden="1" x14ac:dyDescent="0.25">
      <c r="B790" s="128" t="s">
        <v>189</v>
      </c>
      <c r="C790" s="128" t="s">
        <v>162</v>
      </c>
      <c r="D790" s="54">
        <v>45639</v>
      </c>
      <c r="E790" s="55"/>
      <c r="F790" s="55"/>
      <c r="G790" s="55" t="s">
        <v>803</v>
      </c>
      <c r="H790" s="56">
        <v>30</v>
      </c>
      <c r="I790" s="56"/>
      <c r="J790" s="55" t="s">
        <v>272</v>
      </c>
      <c r="K790" s="96"/>
    </row>
    <row r="791" spans="2:11" s="42" customFormat="1" hidden="1" x14ac:dyDescent="0.25">
      <c r="B791" s="128" t="s">
        <v>189</v>
      </c>
      <c r="C791" s="128" t="s">
        <v>162</v>
      </c>
      <c r="D791" s="54">
        <v>45639</v>
      </c>
      <c r="E791" s="55"/>
      <c r="F791" s="55"/>
      <c r="G791" s="55" t="s">
        <v>804</v>
      </c>
      <c r="H791" s="56">
        <v>4.8</v>
      </c>
      <c r="I791" s="56"/>
      <c r="J791" s="55" t="s">
        <v>272</v>
      </c>
      <c r="K791" s="96"/>
    </row>
    <row r="792" spans="2:11" s="42" customFormat="1" hidden="1" x14ac:dyDescent="0.25">
      <c r="B792" s="128" t="s">
        <v>189</v>
      </c>
      <c r="C792" s="128" t="s">
        <v>162</v>
      </c>
      <c r="D792" s="54">
        <v>45639</v>
      </c>
      <c r="E792" s="55"/>
      <c r="F792" s="55"/>
      <c r="G792" s="55" t="s">
        <v>805</v>
      </c>
      <c r="H792" s="56">
        <v>4118.2</v>
      </c>
      <c r="I792" s="56"/>
      <c r="J792" s="55" t="s">
        <v>446</v>
      </c>
      <c r="K792" s="96"/>
    </row>
    <row r="793" spans="2:11" s="42" customFormat="1" hidden="1" x14ac:dyDescent="0.25">
      <c r="B793" s="128" t="s">
        <v>189</v>
      </c>
      <c r="C793" s="128" t="s">
        <v>162</v>
      </c>
      <c r="D793" s="54">
        <v>45639</v>
      </c>
      <c r="E793" s="55"/>
      <c r="F793" s="55"/>
      <c r="G793" s="55" t="s">
        <v>805</v>
      </c>
      <c r="H793" s="56">
        <v>3692.6</v>
      </c>
      <c r="I793" s="56"/>
      <c r="J793" s="55" t="s">
        <v>446</v>
      </c>
      <c r="K793" s="96"/>
    </row>
    <row r="794" spans="2:11" s="42" customFormat="1" hidden="1" x14ac:dyDescent="0.25">
      <c r="B794" s="128" t="s">
        <v>189</v>
      </c>
      <c r="C794" s="128" t="s">
        <v>162</v>
      </c>
      <c r="D794" s="54">
        <v>45639</v>
      </c>
      <c r="E794" s="55"/>
      <c r="F794" s="55"/>
      <c r="G794" s="55" t="s">
        <v>805</v>
      </c>
      <c r="H794" s="56">
        <v>4831.3999999999996</v>
      </c>
      <c r="I794" s="56"/>
      <c r="J794" s="55" t="s">
        <v>446</v>
      </c>
      <c r="K794" s="96"/>
    </row>
    <row r="795" spans="2:11" s="42" customFormat="1" hidden="1" x14ac:dyDescent="0.25">
      <c r="B795" s="128" t="s">
        <v>189</v>
      </c>
      <c r="C795" s="128" t="s">
        <v>162</v>
      </c>
      <c r="D795" s="54">
        <v>45639</v>
      </c>
      <c r="E795" s="55"/>
      <c r="F795" s="55"/>
      <c r="G795" s="55" t="s">
        <v>805</v>
      </c>
      <c r="H795" s="56">
        <v>3801.4</v>
      </c>
      <c r="I795" s="56"/>
      <c r="J795" s="55" t="s">
        <v>446</v>
      </c>
      <c r="K795" s="96"/>
    </row>
    <row r="796" spans="2:11" s="42" customFormat="1" hidden="1" x14ac:dyDescent="0.25">
      <c r="B796" s="128" t="s">
        <v>189</v>
      </c>
      <c r="C796" s="128" t="s">
        <v>162</v>
      </c>
      <c r="D796" s="54">
        <v>45639</v>
      </c>
      <c r="E796" s="55"/>
      <c r="F796" s="55"/>
      <c r="G796" s="55" t="s">
        <v>805</v>
      </c>
      <c r="H796" s="56">
        <v>3699.2</v>
      </c>
      <c r="I796" s="56"/>
      <c r="J796" s="55" t="s">
        <v>446</v>
      </c>
      <c r="K796" s="96"/>
    </row>
    <row r="797" spans="2:11" s="42" customFormat="1" hidden="1" x14ac:dyDescent="0.25">
      <c r="B797" s="128" t="s">
        <v>189</v>
      </c>
      <c r="C797" s="128" t="s">
        <v>162</v>
      </c>
      <c r="D797" s="54">
        <v>45639</v>
      </c>
      <c r="E797" s="55"/>
      <c r="F797" s="55"/>
      <c r="G797" s="55" t="s">
        <v>805</v>
      </c>
      <c r="H797" s="56">
        <v>5322.4</v>
      </c>
      <c r="I797" s="56"/>
      <c r="J797" s="55" t="s">
        <v>446</v>
      </c>
      <c r="K797" s="96"/>
    </row>
    <row r="798" spans="2:11" s="42" customFormat="1" hidden="1" x14ac:dyDescent="0.25">
      <c r="B798" s="128" t="s">
        <v>189</v>
      </c>
      <c r="C798" s="128" t="s">
        <v>162</v>
      </c>
      <c r="D798" s="54">
        <v>45639</v>
      </c>
      <c r="E798" s="55"/>
      <c r="F798" s="55"/>
      <c r="G798" s="55" t="s">
        <v>805</v>
      </c>
      <c r="H798" s="56">
        <v>6213.4</v>
      </c>
      <c r="I798" s="56"/>
      <c r="J798" s="55" t="s">
        <v>446</v>
      </c>
      <c r="K798" s="96"/>
    </row>
    <row r="799" spans="2:11" s="42" customFormat="1" hidden="1" x14ac:dyDescent="0.25">
      <c r="B799" s="128" t="s">
        <v>189</v>
      </c>
      <c r="C799" s="128" t="s">
        <v>162</v>
      </c>
      <c r="D799" s="54">
        <v>45639</v>
      </c>
      <c r="E799" s="55"/>
      <c r="F799" s="55"/>
      <c r="G799" s="55" t="s">
        <v>805</v>
      </c>
      <c r="H799" s="56">
        <v>3692.6</v>
      </c>
      <c r="I799" s="56"/>
      <c r="J799" s="55" t="s">
        <v>446</v>
      </c>
      <c r="K799" s="96"/>
    </row>
    <row r="800" spans="2:11" s="42" customFormat="1" hidden="1" x14ac:dyDescent="0.25">
      <c r="B800" s="128" t="s">
        <v>189</v>
      </c>
      <c r="C800" s="128" t="s">
        <v>162</v>
      </c>
      <c r="D800" s="54">
        <v>45639</v>
      </c>
      <c r="E800" s="55"/>
      <c r="F800" s="55"/>
      <c r="G800" s="55" t="s">
        <v>805</v>
      </c>
      <c r="H800" s="56">
        <v>6213.4</v>
      </c>
      <c r="I800" s="56"/>
      <c r="J800" s="55" t="s">
        <v>446</v>
      </c>
      <c r="K800" s="96"/>
    </row>
    <row r="801" spans="2:11" s="42" customFormat="1" hidden="1" x14ac:dyDescent="0.25">
      <c r="B801" s="128" t="s">
        <v>189</v>
      </c>
      <c r="C801" s="128" t="s">
        <v>162</v>
      </c>
      <c r="D801" s="54">
        <v>45639</v>
      </c>
      <c r="E801" s="55"/>
      <c r="F801" s="55"/>
      <c r="G801" s="55" t="s">
        <v>806</v>
      </c>
      <c r="H801" s="56">
        <v>3159.8</v>
      </c>
      <c r="I801" s="56"/>
      <c r="J801" s="55" t="s">
        <v>446</v>
      </c>
      <c r="K801" s="96"/>
    </row>
    <row r="802" spans="2:11" s="42" customFormat="1" hidden="1" x14ac:dyDescent="0.25">
      <c r="B802" s="128" t="s">
        <v>189</v>
      </c>
      <c r="C802" s="128" t="s">
        <v>162</v>
      </c>
      <c r="D802" s="54">
        <v>45639</v>
      </c>
      <c r="E802" s="55"/>
      <c r="F802" s="55"/>
      <c r="G802" s="55" t="s">
        <v>806</v>
      </c>
      <c r="H802" s="56">
        <v>4831.2</v>
      </c>
      <c r="I802" s="56"/>
      <c r="J802" s="55" t="s">
        <v>446</v>
      </c>
      <c r="K802" s="96"/>
    </row>
    <row r="803" spans="2:11" s="42" customFormat="1" hidden="1" x14ac:dyDescent="0.25">
      <c r="B803" s="128" t="s">
        <v>189</v>
      </c>
      <c r="C803" s="128" t="s">
        <v>162</v>
      </c>
      <c r="D803" s="54">
        <v>45639</v>
      </c>
      <c r="E803" s="55"/>
      <c r="F803" s="55"/>
      <c r="G803" s="55" t="s">
        <v>806</v>
      </c>
      <c r="H803" s="56">
        <v>4314</v>
      </c>
      <c r="I803" s="56"/>
      <c r="J803" s="55" t="s">
        <v>446</v>
      </c>
      <c r="K803" s="96"/>
    </row>
    <row r="804" spans="2:11" s="42" customFormat="1" hidden="1" x14ac:dyDescent="0.25">
      <c r="B804" s="128" t="s">
        <v>189</v>
      </c>
      <c r="C804" s="128" t="s">
        <v>162</v>
      </c>
      <c r="D804" s="54">
        <v>45639</v>
      </c>
      <c r="E804" s="55"/>
      <c r="F804" s="55" t="s">
        <v>948</v>
      </c>
      <c r="G804" s="55" t="s">
        <v>807</v>
      </c>
      <c r="H804" s="56">
        <v>9294.75</v>
      </c>
      <c r="I804" s="56"/>
      <c r="J804" s="55" t="s">
        <v>1055</v>
      </c>
      <c r="K804" s="96"/>
    </row>
    <row r="805" spans="2:11" s="42" customFormat="1" hidden="1" x14ac:dyDescent="0.25">
      <c r="B805" s="128" t="s">
        <v>189</v>
      </c>
      <c r="C805" s="128" t="s">
        <v>162</v>
      </c>
      <c r="D805" s="54">
        <v>45639</v>
      </c>
      <c r="E805" s="55"/>
      <c r="F805" s="55" t="s">
        <v>230</v>
      </c>
      <c r="G805" s="55" t="s">
        <v>218</v>
      </c>
      <c r="H805" s="56"/>
      <c r="I805" s="56">
        <v>3300</v>
      </c>
      <c r="J805" s="55" t="s">
        <v>160</v>
      </c>
      <c r="K805" s="96"/>
    </row>
    <row r="806" spans="2:11" s="42" customFormat="1" hidden="1" x14ac:dyDescent="0.25">
      <c r="B806" s="128" t="s">
        <v>189</v>
      </c>
      <c r="C806" s="128" t="s">
        <v>162</v>
      </c>
      <c r="D806" s="54">
        <v>45639</v>
      </c>
      <c r="E806" s="55"/>
      <c r="F806" s="55" t="s">
        <v>230</v>
      </c>
      <c r="G806" s="55" t="s">
        <v>808</v>
      </c>
      <c r="H806" s="56"/>
      <c r="I806" s="56">
        <v>137072.5</v>
      </c>
      <c r="J806" s="55" t="s">
        <v>397</v>
      </c>
      <c r="K806" s="96"/>
    </row>
    <row r="807" spans="2:11" s="42" customFormat="1" hidden="1" x14ac:dyDescent="0.25">
      <c r="B807" s="128" t="s">
        <v>189</v>
      </c>
      <c r="C807" s="128" t="s">
        <v>162</v>
      </c>
      <c r="D807" s="54">
        <v>45639</v>
      </c>
      <c r="E807" s="55"/>
      <c r="F807" s="55"/>
      <c r="G807" s="55" t="s">
        <v>787</v>
      </c>
      <c r="H807" s="56"/>
      <c r="I807" s="56">
        <v>0.01</v>
      </c>
      <c r="J807" s="55" t="s">
        <v>946</v>
      </c>
      <c r="K807" s="96"/>
    </row>
    <row r="808" spans="2:11" s="42" customFormat="1" hidden="1" x14ac:dyDescent="0.25">
      <c r="B808" s="128" t="s">
        <v>189</v>
      </c>
      <c r="C808" s="128" t="s">
        <v>162</v>
      </c>
      <c r="D808" s="54">
        <v>45639</v>
      </c>
      <c r="E808" s="55"/>
      <c r="F808" s="55" t="s">
        <v>230</v>
      </c>
      <c r="G808" s="55" t="s">
        <v>727</v>
      </c>
      <c r="H808" s="56"/>
      <c r="I808" s="56">
        <v>1000</v>
      </c>
      <c r="J808" s="55" t="s">
        <v>160</v>
      </c>
      <c r="K808" s="96"/>
    </row>
    <row r="809" spans="2:11" s="42" customFormat="1" hidden="1" x14ac:dyDescent="0.25">
      <c r="B809" s="128" t="s">
        <v>189</v>
      </c>
      <c r="C809" s="128" t="s">
        <v>162</v>
      </c>
      <c r="D809" s="54">
        <v>45639</v>
      </c>
      <c r="E809" s="55"/>
      <c r="F809" s="55" t="s">
        <v>230</v>
      </c>
      <c r="G809" s="55" t="s">
        <v>809</v>
      </c>
      <c r="H809" s="56"/>
      <c r="I809" s="56">
        <v>1753</v>
      </c>
      <c r="J809" s="55" t="s">
        <v>160</v>
      </c>
      <c r="K809" s="96"/>
    </row>
    <row r="810" spans="2:11" s="42" customFormat="1" hidden="1" x14ac:dyDescent="0.25">
      <c r="B810" s="128" t="s">
        <v>189</v>
      </c>
      <c r="C810" s="128" t="s">
        <v>162</v>
      </c>
      <c r="D810" s="54">
        <v>45639</v>
      </c>
      <c r="E810" s="55"/>
      <c r="F810" s="55" t="s">
        <v>230</v>
      </c>
      <c r="G810" s="55" t="s">
        <v>810</v>
      </c>
      <c r="H810" s="56"/>
      <c r="I810" s="56">
        <v>84484.95</v>
      </c>
      <c r="J810" s="55" t="s">
        <v>156</v>
      </c>
      <c r="K810" s="96"/>
    </row>
    <row r="811" spans="2:11" s="42" customFormat="1" hidden="1" x14ac:dyDescent="0.25">
      <c r="B811" s="128" t="s">
        <v>189</v>
      </c>
      <c r="C811" s="128" t="s">
        <v>162</v>
      </c>
      <c r="D811" s="54">
        <v>45639</v>
      </c>
      <c r="E811" s="55"/>
      <c r="F811" s="55" t="s">
        <v>230</v>
      </c>
      <c r="G811" s="55" t="s">
        <v>811</v>
      </c>
      <c r="H811" s="56"/>
      <c r="I811" s="56">
        <v>85447.49</v>
      </c>
      <c r="J811" s="55" t="s">
        <v>156</v>
      </c>
      <c r="K811" s="96"/>
    </row>
    <row r="812" spans="2:11" s="42" customFormat="1" hidden="1" x14ac:dyDescent="0.25">
      <c r="B812" s="128" t="s">
        <v>189</v>
      </c>
      <c r="C812" s="128" t="s">
        <v>162</v>
      </c>
      <c r="D812" s="54">
        <v>45639</v>
      </c>
      <c r="E812" s="55"/>
      <c r="F812" s="55"/>
      <c r="G812" s="55" t="s">
        <v>787</v>
      </c>
      <c r="H812" s="56"/>
      <c r="I812" s="56">
        <v>0.01</v>
      </c>
      <c r="J812" s="55" t="s">
        <v>946</v>
      </c>
      <c r="K812" s="96"/>
    </row>
    <row r="813" spans="2:11" s="42" customFormat="1" hidden="1" x14ac:dyDescent="0.25">
      <c r="B813" s="128" t="s">
        <v>189</v>
      </c>
      <c r="C813" s="128" t="s">
        <v>162</v>
      </c>
      <c r="D813" s="54">
        <v>45639</v>
      </c>
      <c r="E813" s="55"/>
      <c r="F813" s="55" t="s">
        <v>950</v>
      </c>
      <c r="G813" s="55" t="s">
        <v>812</v>
      </c>
      <c r="H813" s="56">
        <v>15571.41</v>
      </c>
      <c r="I813" s="56"/>
      <c r="J813" s="55" t="s">
        <v>935</v>
      </c>
      <c r="K813" s="96"/>
    </row>
    <row r="814" spans="2:11" s="42" customFormat="1" hidden="1" x14ac:dyDescent="0.25">
      <c r="B814" s="128" t="s">
        <v>189</v>
      </c>
      <c r="C814" s="128" t="s">
        <v>162</v>
      </c>
      <c r="D814" s="54">
        <v>45639</v>
      </c>
      <c r="E814" s="55"/>
      <c r="F814" s="55" t="s">
        <v>734</v>
      </c>
      <c r="G814" s="55" t="s">
        <v>813</v>
      </c>
      <c r="H814" s="56">
        <v>26000</v>
      </c>
      <c r="I814" s="56"/>
      <c r="J814" s="55" t="s">
        <v>37</v>
      </c>
      <c r="K814" s="96"/>
    </row>
    <row r="815" spans="2:11" s="42" customFormat="1" hidden="1" x14ac:dyDescent="0.25">
      <c r="B815" s="128" t="s">
        <v>189</v>
      </c>
      <c r="C815" s="128" t="s">
        <v>162</v>
      </c>
      <c r="D815" s="54">
        <v>45639</v>
      </c>
      <c r="E815" s="55"/>
      <c r="F815" s="55" t="s">
        <v>814</v>
      </c>
      <c r="G815" s="55" t="s">
        <v>192</v>
      </c>
      <c r="H815" s="56">
        <v>832000</v>
      </c>
      <c r="I815" s="56"/>
      <c r="J815" s="55" t="s">
        <v>938</v>
      </c>
      <c r="K815" s="96"/>
    </row>
    <row r="816" spans="2:11" s="42" customFormat="1" hidden="1" x14ac:dyDescent="0.25">
      <c r="B816" s="128" t="s">
        <v>189</v>
      </c>
      <c r="C816" s="128" t="s">
        <v>162</v>
      </c>
      <c r="D816" s="54">
        <v>45639</v>
      </c>
      <c r="E816" s="55"/>
      <c r="F816" s="55" t="s">
        <v>734</v>
      </c>
      <c r="G816" s="55" t="s">
        <v>815</v>
      </c>
      <c r="H816" s="56">
        <v>2808.04</v>
      </c>
      <c r="I816" s="56"/>
      <c r="J816" s="55" t="s">
        <v>169</v>
      </c>
      <c r="K816" s="96"/>
    </row>
    <row r="817" spans="2:11" s="42" customFormat="1" hidden="1" x14ac:dyDescent="0.25">
      <c r="B817" s="128" t="s">
        <v>189</v>
      </c>
      <c r="C817" s="128" t="s">
        <v>162</v>
      </c>
      <c r="D817" s="54">
        <v>45639</v>
      </c>
      <c r="E817" s="55"/>
      <c r="F817" s="55" t="s">
        <v>734</v>
      </c>
      <c r="G817" s="55" t="s">
        <v>816</v>
      </c>
      <c r="H817" s="56">
        <v>2228.56</v>
      </c>
      <c r="I817" s="56"/>
      <c r="J817" s="55" t="s">
        <v>930</v>
      </c>
      <c r="K817" s="96"/>
    </row>
    <row r="818" spans="2:11" s="42" customFormat="1" hidden="1" x14ac:dyDescent="0.25">
      <c r="B818" s="128" t="s">
        <v>189</v>
      </c>
      <c r="C818" s="128" t="s">
        <v>162</v>
      </c>
      <c r="D818" s="54">
        <v>45639</v>
      </c>
      <c r="E818" s="55"/>
      <c r="F818" s="55" t="s">
        <v>230</v>
      </c>
      <c r="G818" s="55" t="s">
        <v>723</v>
      </c>
      <c r="H818" s="56"/>
      <c r="I818" s="56">
        <v>1293</v>
      </c>
      <c r="J818" s="55" t="s">
        <v>160</v>
      </c>
      <c r="K818" s="96"/>
    </row>
    <row r="819" spans="2:11" s="42" customFormat="1" hidden="1" x14ac:dyDescent="0.25">
      <c r="B819" s="128" t="s">
        <v>189</v>
      </c>
      <c r="C819" s="128" t="s">
        <v>162</v>
      </c>
      <c r="D819" s="54">
        <v>45639</v>
      </c>
      <c r="E819" s="55"/>
      <c r="F819" s="55" t="s">
        <v>949</v>
      </c>
      <c r="G819" s="55" t="s">
        <v>817</v>
      </c>
      <c r="H819" s="56">
        <v>9512</v>
      </c>
      <c r="I819" s="56"/>
      <c r="J819" s="55" t="s">
        <v>87</v>
      </c>
      <c r="K819" s="96"/>
    </row>
    <row r="820" spans="2:11" s="42" customFormat="1" hidden="1" x14ac:dyDescent="0.25">
      <c r="B820" s="128" t="s">
        <v>189</v>
      </c>
      <c r="C820" s="128" t="s">
        <v>162</v>
      </c>
      <c r="D820" s="54">
        <v>45639</v>
      </c>
      <c r="E820" s="55"/>
      <c r="F820" s="55" t="s">
        <v>771</v>
      </c>
      <c r="G820" s="55" t="s">
        <v>772</v>
      </c>
      <c r="H820" s="56">
        <v>9000</v>
      </c>
      <c r="I820" s="56"/>
      <c r="J820" s="55" t="s">
        <v>27</v>
      </c>
      <c r="K820" s="96"/>
    </row>
    <row r="821" spans="2:11" s="42" customFormat="1" hidden="1" x14ac:dyDescent="0.25">
      <c r="B821" s="128" t="s">
        <v>189</v>
      </c>
      <c r="C821" s="128" t="s">
        <v>162</v>
      </c>
      <c r="D821" s="54">
        <v>45639</v>
      </c>
      <c r="E821" s="55"/>
      <c r="F821" s="55" t="s">
        <v>765</v>
      </c>
      <c r="G821" s="55" t="s">
        <v>766</v>
      </c>
      <c r="H821" s="56">
        <v>43000</v>
      </c>
      <c r="I821" s="56"/>
      <c r="J821" s="55" t="s">
        <v>947</v>
      </c>
      <c r="K821" s="96"/>
    </row>
    <row r="822" spans="2:11" s="42" customFormat="1" hidden="1" x14ac:dyDescent="0.25">
      <c r="B822" s="128" t="s">
        <v>189</v>
      </c>
      <c r="C822" s="128" t="s">
        <v>162</v>
      </c>
      <c r="D822" s="54">
        <v>45639</v>
      </c>
      <c r="E822" s="55"/>
      <c r="F822" s="55" t="s">
        <v>765</v>
      </c>
      <c r="G822" s="55" t="s">
        <v>766</v>
      </c>
      <c r="H822" s="56">
        <v>40000</v>
      </c>
      <c r="I822" s="56"/>
      <c r="J822" s="55" t="s">
        <v>947</v>
      </c>
      <c r="K822" s="96"/>
    </row>
    <row r="823" spans="2:11" s="42" customFormat="1" hidden="1" x14ac:dyDescent="0.25">
      <c r="B823" s="128" t="s">
        <v>189</v>
      </c>
      <c r="C823" s="128" t="s">
        <v>162</v>
      </c>
      <c r="D823" s="54">
        <v>45642</v>
      </c>
      <c r="E823" s="55"/>
      <c r="F823" s="55" t="s">
        <v>230</v>
      </c>
      <c r="G823" s="55" t="s">
        <v>818</v>
      </c>
      <c r="H823" s="56"/>
      <c r="I823" s="56">
        <v>1000</v>
      </c>
      <c r="J823" s="55" t="s">
        <v>160</v>
      </c>
      <c r="K823" s="96"/>
    </row>
    <row r="824" spans="2:11" s="42" customFormat="1" hidden="1" x14ac:dyDescent="0.25">
      <c r="B824" s="128" t="s">
        <v>189</v>
      </c>
      <c r="C824" s="128" t="s">
        <v>162</v>
      </c>
      <c r="D824" s="54">
        <v>45642</v>
      </c>
      <c r="E824" s="55"/>
      <c r="F824" s="55" t="s">
        <v>230</v>
      </c>
      <c r="G824" s="55" t="s">
        <v>819</v>
      </c>
      <c r="H824" s="56"/>
      <c r="I824" s="56">
        <v>980</v>
      </c>
      <c r="J824" s="55" t="s">
        <v>160</v>
      </c>
      <c r="K824" s="96"/>
    </row>
    <row r="825" spans="2:11" s="42" customFormat="1" hidden="1" x14ac:dyDescent="0.25">
      <c r="B825" s="128" t="s">
        <v>189</v>
      </c>
      <c r="C825" s="128" t="s">
        <v>162</v>
      </c>
      <c r="D825" s="54">
        <v>45642</v>
      </c>
      <c r="E825" s="55"/>
      <c r="F825" s="55" t="s">
        <v>230</v>
      </c>
      <c r="G825" s="55" t="s">
        <v>820</v>
      </c>
      <c r="H825" s="56"/>
      <c r="I825" s="56">
        <v>955</v>
      </c>
      <c r="J825" s="55" t="s">
        <v>160</v>
      </c>
      <c r="K825" s="96"/>
    </row>
    <row r="826" spans="2:11" s="42" customFormat="1" hidden="1" x14ac:dyDescent="0.25">
      <c r="B826" s="128" t="s">
        <v>189</v>
      </c>
      <c r="C826" s="128" t="s">
        <v>162</v>
      </c>
      <c r="D826" s="54">
        <v>45642</v>
      </c>
      <c r="E826" s="55"/>
      <c r="F826" s="55" t="s">
        <v>230</v>
      </c>
      <c r="G826" s="55" t="s">
        <v>821</v>
      </c>
      <c r="H826" s="56"/>
      <c r="I826" s="56">
        <v>1556</v>
      </c>
      <c r="J826" s="55" t="s">
        <v>160</v>
      </c>
      <c r="K826" s="96"/>
    </row>
    <row r="827" spans="2:11" s="42" customFormat="1" hidden="1" x14ac:dyDescent="0.25">
      <c r="B827" s="128" t="s">
        <v>189</v>
      </c>
      <c r="C827" s="128" t="s">
        <v>162</v>
      </c>
      <c r="D827" s="54">
        <v>45642</v>
      </c>
      <c r="E827" s="55"/>
      <c r="F827" s="55" t="s">
        <v>230</v>
      </c>
      <c r="G827" s="55" t="s">
        <v>822</v>
      </c>
      <c r="H827" s="56"/>
      <c r="I827" s="56">
        <v>1912</v>
      </c>
      <c r="J827" s="55" t="s">
        <v>160</v>
      </c>
      <c r="K827" s="96"/>
    </row>
    <row r="828" spans="2:11" s="42" customFormat="1" hidden="1" x14ac:dyDescent="0.25">
      <c r="B828" s="128" t="s">
        <v>189</v>
      </c>
      <c r="C828" s="128" t="s">
        <v>162</v>
      </c>
      <c r="D828" s="54">
        <v>45642</v>
      </c>
      <c r="E828" s="55"/>
      <c r="F828" s="55" t="s">
        <v>230</v>
      </c>
      <c r="G828" s="55" t="s">
        <v>700</v>
      </c>
      <c r="H828" s="56"/>
      <c r="I828" s="56">
        <v>2100</v>
      </c>
      <c r="J828" s="55" t="s">
        <v>160</v>
      </c>
      <c r="K828" s="96"/>
    </row>
    <row r="829" spans="2:11" s="42" customFormat="1" hidden="1" x14ac:dyDescent="0.25">
      <c r="B829" s="128" t="s">
        <v>189</v>
      </c>
      <c r="C829" s="128" t="s">
        <v>162</v>
      </c>
      <c r="D829" s="54">
        <v>45642</v>
      </c>
      <c r="E829" s="55"/>
      <c r="F829" s="55" t="s">
        <v>230</v>
      </c>
      <c r="G829" s="55" t="s">
        <v>823</v>
      </c>
      <c r="H829" s="56"/>
      <c r="I829" s="56">
        <v>4600</v>
      </c>
      <c r="J829" s="55" t="s">
        <v>160</v>
      </c>
      <c r="K829" s="96"/>
    </row>
    <row r="830" spans="2:11" s="42" customFormat="1" hidden="1" x14ac:dyDescent="0.25">
      <c r="B830" s="128" t="s">
        <v>189</v>
      </c>
      <c r="C830" s="128" t="s">
        <v>162</v>
      </c>
      <c r="D830" s="54">
        <v>45642</v>
      </c>
      <c r="E830" s="55"/>
      <c r="F830" s="55" t="s">
        <v>230</v>
      </c>
      <c r="G830" s="55" t="s">
        <v>824</v>
      </c>
      <c r="H830" s="56"/>
      <c r="I830" s="56">
        <v>1183</v>
      </c>
      <c r="J830" s="55" t="s">
        <v>160</v>
      </c>
      <c r="K830" s="96"/>
    </row>
    <row r="831" spans="2:11" s="42" customFormat="1" hidden="1" x14ac:dyDescent="0.25">
      <c r="B831" s="128" t="s">
        <v>189</v>
      </c>
      <c r="C831" s="128" t="s">
        <v>162</v>
      </c>
      <c r="D831" s="54">
        <v>45642</v>
      </c>
      <c r="E831" s="55"/>
      <c r="F831" s="55" t="s">
        <v>734</v>
      </c>
      <c r="G831" s="55" t="s">
        <v>825</v>
      </c>
      <c r="H831" s="56">
        <v>624</v>
      </c>
      <c r="I831" s="56"/>
      <c r="J831" s="55" t="s">
        <v>934</v>
      </c>
      <c r="K831" s="96"/>
    </row>
    <row r="832" spans="2:11" s="42" customFormat="1" hidden="1" x14ac:dyDescent="0.25">
      <c r="B832" s="128" t="s">
        <v>189</v>
      </c>
      <c r="C832" s="128" t="s">
        <v>162</v>
      </c>
      <c r="D832" s="54">
        <v>45642</v>
      </c>
      <c r="E832" s="55"/>
      <c r="F832" s="55" t="s">
        <v>734</v>
      </c>
      <c r="G832" s="55" t="s">
        <v>826</v>
      </c>
      <c r="H832" s="56">
        <v>3697.42</v>
      </c>
      <c r="I832" s="56"/>
      <c r="J832" s="55" t="s">
        <v>169</v>
      </c>
      <c r="K832" s="96"/>
    </row>
    <row r="833" spans="2:11" s="42" customFormat="1" hidden="1" x14ac:dyDescent="0.25">
      <c r="B833" s="128" t="s">
        <v>189</v>
      </c>
      <c r="C833" s="128" t="s">
        <v>162</v>
      </c>
      <c r="D833" s="54">
        <v>45642</v>
      </c>
      <c r="E833" s="55"/>
      <c r="F833" s="55" t="s">
        <v>230</v>
      </c>
      <c r="G833" s="55" t="s">
        <v>827</v>
      </c>
      <c r="H833" s="56"/>
      <c r="I833" s="56">
        <v>5000</v>
      </c>
      <c r="J833" s="55" t="s">
        <v>160</v>
      </c>
      <c r="K833" s="96"/>
    </row>
    <row r="834" spans="2:11" s="42" customFormat="1" hidden="1" x14ac:dyDescent="0.25">
      <c r="B834" s="128" t="s">
        <v>189</v>
      </c>
      <c r="C834" s="128" t="s">
        <v>162</v>
      </c>
      <c r="D834" s="54">
        <v>45642</v>
      </c>
      <c r="E834" s="55"/>
      <c r="F834" s="55" t="s">
        <v>230</v>
      </c>
      <c r="G834" s="55" t="s">
        <v>558</v>
      </c>
      <c r="H834" s="56"/>
      <c r="I834" s="56">
        <v>477520.41</v>
      </c>
      <c r="J834" s="55" t="s">
        <v>133</v>
      </c>
      <c r="K834" s="96"/>
    </row>
    <row r="835" spans="2:11" s="42" customFormat="1" hidden="1" x14ac:dyDescent="0.25">
      <c r="B835" s="128" t="s">
        <v>189</v>
      </c>
      <c r="C835" s="128" t="s">
        <v>162</v>
      </c>
      <c r="D835" s="54">
        <v>45642</v>
      </c>
      <c r="E835" s="55"/>
      <c r="F835" s="55" t="s">
        <v>230</v>
      </c>
      <c r="G835" s="55" t="s">
        <v>558</v>
      </c>
      <c r="H835" s="56"/>
      <c r="I835" s="56">
        <v>15250.48</v>
      </c>
      <c r="J835" s="55" t="s">
        <v>133</v>
      </c>
      <c r="K835" s="96"/>
    </row>
    <row r="836" spans="2:11" s="42" customFormat="1" hidden="1" x14ac:dyDescent="0.25">
      <c r="B836" s="128" t="s">
        <v>189</v>
      </c>
      <c r="C836" s="128" t="s">
        <v>162</v>
      </c>
      <c r="D836" s="54">
        <v>45642</v>
      </c>
      <c r="E836" s="55"/>
      <c r="F836" s="55" t="s">
        <v>230</v>
      </c>
      <c r="G836" s="55" t="s">
        <v>726</v>
      </c>
      <c r="H836" s="56"/>
      <c r="I836" s="56">
        <v>2058</v>
      </c>
      <c r="J836" s="55" t="s">
        <v>160</v>
      </c>
      <c r="K836" s="96"/>
    </row>
    <row r="837" spans="2:11" s="42" customFormat="1" hidden="1" x14ac:dyDescent="0.25">
      <c r="B837" s="128" t="s">
        <v>189</v>
      </c>
      <c r="C837" s="128" t="s">
        <v>162</v>
      </c>
      <c r="D837" s="54">
        <v>45642</v>
      </c>
      <c r="E837" s="55"/>
      <c r="F837" s="55" t="s">
        <v>230</v>
      </c>
      <c r="G837" s="55" t="s">
        <v>828</v>
      </c>
      <c r="H837" s="56"/>
      <c r="I837" s="56">
        <v>595</v>
      </c>
      <c r="J837" s="55" t="s">
        <v>160</v>
      </c>
      <c r="K837" s="96"/>
    </row>
    <row r="838" spans="2:11" s="42" customFormat="1" hidden="1" x14ac:dyDescent="0.25">
      <c r="B838" s="128" t="s">
        <v>189</v>
      </c>
      <c r="C838" s="128" t="s">
        <v>162</v>
      </c>
      <c r="D838" s="54">
        <v>45643</v>
      </c>
      <c r="E838" s="55"/>
      <c r="F838" s="55" t="s">
        <v>230</v>
      </c>
      <c r="G838" s="55" t="s">
        <v>797</v>
      </c>
      <c r="H838" s="56"/>
      <c r="I838" s="56">
        <v>955</v>
      </c>
      <c r="J838" s="55" t="s">
        <v>160</v>
      </c>
      <c r="K838" s="96"/>
    </row>
    <row r="839" spans="2:11" s="42" customFormat="1" hidden="1" x14ac:dyDescent="0.25">
      <c r="B839" s="128" t="s">
        <v>189</v>
      </c>
      <c r="C839" s="128" t="s">
        <v>162</v>
      </c>
      <c r="D839" s="54">
        <v>45643</v>
      </c>
      <c r="E839" s="55"/>
      <c r="F839" s="55" t="s">
        <v>230</v>
      </c>
      <c r="G839" s="55" t="s">
        <v>218</v>
      </c>
      <c r="H839" s="56"/>
      <c r="I839" s="56">
        <v>2004</v>
      </c>
      <c r="J839" s="55" t="s">
        <v>160</v>
      </c>
      <c r="K839" s="96"/>
    </row>
    <row r="840" spans="2:11" s="42" customFormat="1" hidden="1" x14ac:dyDescent="0.25">
      <c r="B840" s="128" t="s">
        <v>189</v>
      </c>
      <c r="C840" s="128" t="s">
        <v>162</v>
      </c>
      <c r="D840" s="54">
        <v>45643</v>
      </c>
      <c r="E840" s="55"/>
      <c r="F840" s="55" t="s">
        <v>230</v>
      </c>
      <c r="G840" s="55" t="s">
        <v>829</v>
      </c>
      <c r="H840" s="56"/>
      <c r="I840" s="56">
        <v>4392</v>
      </c>
      <c r="J840" s="55" t="s">
        <v>160</v>
      </c>
      <c r="K840" s="96"/>
    </row>
    <row r="841" spans="2:11" s="42" customFormat="1" hidden="1" x14ac:dyDescent="0.25">
      <c r="B841" s="128" t="s">
        <v>189</v>
      </c>
      <c r="C841" s="128" t="s">
        <v>162</v>
      </c>
      <c r="D841" s="54">
        <v>45643</v>
      </c>
      <c r="E841" s="55"/>
      <c r="F841" s="55"/>
      <c r="G841" s="55" t="s">
        <v>830</v>
      </c>
      <c r="H841" s="56">
        <v>75110.460000000006</v>
      </c>
      <c r="I841" s="56"/>
      <c r="J841" s="55" t="s">
        <v>943</v>
      </c>
      <c r="K841" s="96"/>
    </row>
    <row r="842" spans="2:11" s="42" customFormat="1" hidden="1" x14ac:dyDescent="0.25">
      <c r="B842" s="128" t="s">
        <v>189</v>
      </c>
      <c r="C842" s="128" t="s">
        <v>162</v>
      </c>
      <c r="D842" s="54">
        <v>45643</v>
      </c>
      <c r="E842" s="55"/>
      <c r="F842" s="55"/>
      <c r="G842" s="55" t="s">
        <v>831</v>
      </c>
      <c r="H842" s="56">
        <v>2445.09</v>
      </c>
      <c r="I842" s="56"/>
      <c r="J842" s="55" t="s">
        <v>169</v>
      </c>
      <c r="K842" s="96"/>
    </row>
    <row r="843" spans="2:11" s="42" customFormat="1" hidden="1" x14ac:dyDescent="0.25">
      <c r="B843" s="128" t="s">
        <v>189</v>
      </c>
      <c r="C843" s="128" t="s">
        <v>162</v>
      </c>
      <c r="D843" s="54">
        <v>45643</v>
      </c>
      <c r="E843" s="55"/>
      <c r="F843" s="55" t="s">
        <v>230</v>
      </c>
      <c r="G843" s="55" t="s">
        <v>832</v>
      </c>
      <c r="H843" s="56"/>
      <c r="I843" s="56">
        <v>9200</v>
      </c>
      <c r="J843" s="55" t="s">
        <v>160</v>
      </c>
      <c r="K843" s="96"/>
    </row>
    <row r="844" spans="2:11" s="42" customFormat="1" hidden="1" x14ac:dyDescent="0.25">
      <c r="B844" s="128" t="s">
        <v>189</v>
      </c>
      <c r="C844" s="128" t="s">
        <v>162</v>
      </c>
      <c r="D844" s="54">
        <v>45643</v>
      </c>
      <c r="E844" s="55"/>
      <c r="F844" s="55" t="s">
        <v>734</v>
      </c>
      <c r="G844" s="55" t="s">
        <v>833</v>
      </c>
      <c r="H844" s="56">
        <v>4160</v>
      </c>
      <c r="I844" s="56"/>
      <c r="J844" s="55" t="s">
        <v>951</v>
      </c>
      <c r="K844" s="96"/>
    </row>
    <row r="845" spans="2:11" s="42" customFormat="1" hidden="1" x14ac:dyDescent="0.25">
      <c r="B845" s="128" t="s">
        <v>189</v>
      </c>
      <c r="C845" s="128" t="s">
        <v>162</v>
      </c>
      <c r="D845" s="54">
        <v>45643</v>
      </c>
      <c r="E845" s="55"/>
      <c r="F845" s="55" t="s">
        <v>933</v>
      </c>
      <c r="G845" s="55" t="s">
        <v>834</v>
      </c>
      <c r="H845" s="56">
        <v>2446.58</v>
      </c>
      <c r="I845" s="56"/>
      <c r="J845" s="55" t="s">
        <v>449</v>
      </c>
      <c r="K845" s="96"/>
    </row>
    <row r="846" spans="2:11" s="42" customFormat="1" hidden="1" x14ac:dyDescent="0.25">
      <c r="B846" s="128" t="s">
        <v>189</v>
      </c>
      <c r="C846" s="128" t="s">
        <v>162</v>
      </c>
      <c r="D846" s="54">
        <v>45643</v>
      </c>
      <c r="E846" s="55"/>
      <c r="F846" s="55"/>
      <c r="G846" s="55">
        <v>65502503839</v>
      </c>
      <c r="H846" s="56">
        <v>21822.27</v>
      </c>
      <c r="I846" s="56"/>
      <c r="J846" s="55" t="s">
        <v>931</v>
      </c>
      <c r="K846" s="96"/>
    </row>
    <row r="847" spans="2:11" s="42" customFormat="1" hidden="1" x14ac:dyDescent="0.25">
      <c r="B847" s="128" t="s">
        <v>189</v>
      </c>
      <c r="C847" s="128" t="s">
        <v>162</v>
      </c>
      <c r="D847" s="54">
        <v>45643</v>
      </c>
      <c r="E847" s="55"/>
      <c r="F847" s="55"/>
      <c r="G847" s="55">
        <v>65502503839</v>
      </c>
      <c r="H847" s="56">
        <v>6609.04</v>
      </c>
      <c r="I847" s="56"/>
      <c r="J847" s="55" t="s">
        <v>931</v>
      </c>
      <c r="K847" s="96"/>
    </row>
    <row r="848" spans="2:11" s="42" customFormat="1" hidden="1" x14ac:dyDescent="0.25">
      <c r="B848" s="128" t="s">
        <v>189</v>
      </c>
      <c r="C848" s="128" t="s">
        <v>162</v>
      </c>
      <c r="D848" s="54">
        <v>45643</v>
      </c>
      <c r="E848" s="55"/>
      <c r="F848" s="55"/>
      <c r="G848" s="55" t="s">
        <v>835</v>
      </c>
      <c r="H848" s="56">
        <v>38739</v>
      </c>
      <c r="I848" s="56"/>
      <c r="J848" s="55" t="s">
        <v>931</v>
      </c>
      <c r="K848" s="96"/>
    </row>
    <row r="849" spans="2:11" s="42" customFormat="1" hidden="1" x14ac:dyDescent="0.25">
      <c r="B849" s="128" t="s">
        <v>189</v>
      </c>
      <c r="C849" s="128" t="s">
        <v>162</v>
      </c>
      <c r="D849" s="54">
        <v>45643</v>
      </c>
      <c r="E849" s="55"/>
      <c r="F849" s="55"/>
      <c r="G849" s="55" t="s">
        <v>836</v>
      </c>
      <c r="H849" s="56">
        <v>565</v>
      </c>
      <c r="I849" s="56"/>
      <c r="J849" s="55" t="s">
        <v>931</v>
      </c>
      <c r="K849" s="96"/>
    </row>
    <row r="850" spans="2:11" s="42" customFormat="1" hidden="1" x14ac:dyDescent="0.25">
      <c r="B850" s="128" t="s">
        <v>189</v>
      </c>
      <c r="C850" s="128" t="s">
        <v>162</v>
      </c>
      <c r="D850" s="54">
        <v>45643</v>
      </c>
      <c r="E850" s="55"/>
      <c r="F850" s="55" t="s">
        <v>765</v>
      </c>
      <c r="G850" s="55" t="s">
        <v>766</v>
      </c>
      <c r="H850" s="56">
        <v>10000</v>
      </c>
      <c r="I850" s="56"/>
      <c r="J850" s="55" t="s">
        <v>947</v>
      </c>
      <c r="K850" s="96"/>
    </row>
    <row r="851" spans="2:11" s="42" customFormat="1" hidden="1" x14ac:dyDescent="0.25">
      <c r="B851" s="128" t="s">
        <v>189</v>
      </c>
      <c r="C851" s="128" t="s">
        <v>162</v>
      </c>
      <c r="D851" s="54">
        <v>45643</v>
      </c>
      <c r="E851" s="55"/>
      <c r="F851" s="55" t="s">
        <v>230</v>
      </c>
      <c r="G851" s="55" t="s">
        <v>837</v>
      </c>
      <c r="H851" s="56"/>
      <c r="I851" s="56">
        <v>50944.2</v>
      </c>
      <c r="J851" s="55" t="s">
        <v>12</v>
      </c>
      <c r="K851" s="96"/>
    </row>
    <row r="852" spans="2:11" s="42" customFormat="1" hidden="1" x14ac:dyDescent="0.25">
      <c r="B852" s="128" t="s">
        <v>189</v>
      </c>
      <c r="C852" s="128" t="s">
        <v>162</v>
      </c>
      <c r="D852" s="54">
        <v>45643</v>
      </c>
      <c r="E852" s="55"/>
      <c r="F852" s="55" t="s">
        <v>230</v>
      </c>
      <c r="G852" s="55" t="s">
        <v>838</v>
      </c>
      <c r="H852" s="56"/>
      <c r="I852" s="56">
        <v>18347.689999999999</v>
      </c>
      <c r="J852" s="55" t="s">
        <v>12</v>
      </c>
      <c r="K852" s="96"/>
    </row>
    <row r="853" spans="2:11" s="42" customFormat="1" hidden="1" x14ac:dyDescent="0.25">
      <c r="B853" s="128" t="s">
        <v>189</v>
      </c>
      <c r="C853" s="128" t="s">
        <v>162</v>
      </c>
      <c r="D853" s="54">
        <v>45644</v>
      </c>
      <c r="E853" s="55"/>
      <c r="F853" s="55" t="s">
        <v>230</v>
      </c>
      <c r="G853" s="55" t="s">
        <v>839</v>
      </c>
      <c r="H853" s="56"/>
      <c r="I853" s="56">
        <v>1000</v>
      </c>
      <c r="J853" s="55" t="s">
        <v>160</v>
      </c>
      <c r="K853" s="96"/>
    </row>
    <row r="854" spans="2:11" s="42" customFormat="1" hidden="1" x14ac:dyDescent="0.25">
      <c r="B854" s="128" t="s">
        <v>189</v>
      </c>
      <c r="C854" s="128" t="s">
        <v>162</v>
      </c>
      <c r="D854" s="54">
        <v>45644</v>
      </c>
      <c r="E854" s="55"/>
      <c r="F854" s="55" t="s">
        <v>230</v>
      </c>
      <c r="G854" s="55" t="s">
        <v>840</v>
      </c>
      <c r="H854" s="56"/>
      <c r="I854" s="56">
        <v>2000</v>
      </c>
      <c r="J854" s="55" t="s">
        <v>160</v>
      </c>
      <c r="K854" s="96"/>
    </row>
    <row r="855" spans="2:11" s="42" customFormat="1" hidden="1" x14ac:dyDescent="0.25">
      <c r="B855" s="128" t="s">
        <v>189</v>
      </c>
      <c r="C855" s="128" t="s">
        <v>162</v>
      </c>
      <c r="D855" s="54">
        <v>45644</v>
      </c>
      <c r="E855" s="55"/>
      <c r="F855" s="55" t="s">
        <v>230</v>
      </c>
      <c r="G855" s="55" t="s">
        <v>841</v>
      </c>
      <c r="H855" s="56"/>
      <c r="I855" s="56">
        <v>1500</v>
      </c>
      <c r="J855" s="55" t="s">
        <v>160</v>
      </c>
      <c r="K855" s="96"/>
    </row>
    <row r="856" spans="2:11" s="42" customFormat="1" hidden="1" x14ac:dyDescent="0.25">
      <c r="B856" s="128" t="s">
        <v>189</v>
      </c>
      <c r="C856" s="128" t="s">
        <v>162</v>
      </c>
      <c r="D856" s="54">
        <v>45644</v>
      </c>
      <c r="E856" s="55"/>
      <c r="F856" s="55" t="s">
        <v>734</v>
      </c>
      <c r="G856" s="55" t="s">
        <v>842</v>
      </c>
      <c r="H856" s="56">
        <v>624</v>
      </c>
      <c r="I856" s="56"/>
      <c r="J856" s="55" t="s">
        <v>934</v>
      </c>
      <c r="K856" s="96"/>
    </row>
    <row r="857" spans="2:11" s="42" customFormat="1" hidden="1" x14ac:dyDescent="0.25">
      <c r="B857" s="128" t="s">
        <v>189</v>
      </c>
      <c r="C857" s="128" t="s">
        <v>162</v>
      </c>
      <c r="D857" s="54">
        <v>45644</v>
      </c>
      <c r="E857" s="55"/>
      <c r="F857" s="55" t="s">
        <v>230</v>
      </c>
      <c r="G857" s="55" t="s">
        <v>843</v>
      </c>
      <c r="H857" s="56"/>
      <c r="I857" s="56">
        <v>2000</v>
      </c>
      <c r="J857" s="55" t="s">
        <v>160</v>
      </c>
      <c r="K857" s="96"/>
    </row>
    <row r="858" spans="2:11" s="42" customFormat="1" hidden="1" x14ac:dyDescent="0.25">
      <c r="B858" s="128" t="s">
        <v>189</v>
      </c>
      <c r="C858" s="128" t="s">
        <v>162</v>
      </c>
      <c r="D858" s="54">
        <v>45644</v>
      </c>
      <c r="E858" s="55"/>
      <c r="F858" s="55" t="s">
        <v>844</v>
      </c>
      <c r="G858" s="55" t="s">
        <v>845</v>
      </c>
      <c r="H858" s="56">
        <v>1392</v>
      </c>
      <c r="I858" s="56"/>
      <c r="J858" s="55" t="s">
        <v>1055</v>
      </c>
      <c r="K858" s="96"/>
    </row>
    <row r="859" spans="2:11" s="42" customFormat="1" hidden="1" x14ac:dyDescent="0.25">
      <c r="B859" s="128" t="s">
        <v>189</v>
      </c>
      <c r="C859" s="128" t="s">
        <v>162</v>
      </c>
      <c r="D859" s="54">
        <v>45645</v>
      </c>
      <c r="E859" s="55"/>
      <c r="F859" s="55"/>
      <c r="G859" s="55" t="s">
        <v>846</v>
      </c>
      <c r="H859" s="56">
        <v>3781.22</v>
      </c>
      <c r="I859" s="56"/>
      <c r="J859" s="55" t="s">
        <v>169</v>
      </c>
      <c r="K859" s="96"/>
    </row>
    <row r="860" spans="2:11" s="42" customFormat="1" hidden="1" x14ac:dyDescent="0.25">
      <c r="B860" s="128" t="s">
        <v>189</v>
      </c>
      <c r="C860" s="128" t="s">
        <v>162</v>
      </c>
      <c r="D860" s="54">
        <v>45645</v>
      </c>
      <c r="E860" s="55"/>
      <c r="F860" s="55" t="s">
        <v>230</v>
      </c>
      <c r="G860" s="55" t="s">
        <v>847</v>
      </c>
      <c r="H860" s="56"/>
      <c r="I860" s="56">
        <v>1500</v>
      </c>
      <c r="J860" s="55" t="s">
        <v>160</v>
      </c>
      <c r="K860" s="96"/>
    </row>
    <row r="861" spans="2:11" s="42" customFormat="1" hidden="1" x14ac:dyDescent="0.25">
      <c r="B861" s="128" t="s">
        <v>189</v>
      </c>
      <c r="C861" s="128" t="s">
        <v>162</v>
      </c>
      <c r="D861" s="54">
        <v>45645</v>
      </c>
      <c r="E861" s="55"/>
      <c r="F861" s="55"/>
      <c r="G861" s="55" t="s">
        <v>848</v>
      </c>
      <c r="H861" s="56">
        <v>13704</v>
      </c>
      <c r="I861" s="56"/>
      <c r="J861" s="55" t="s">
        <v>931</v>
      </c>
      <c r="K861" s="96"/>
    </row>
    <row r="862" spans="2:11" s="42" customFormat="1" hidden="1" x14ac:dyDescent="0.25">
      <c r="B862" s="128" t="s">
        <v>189</v>
      </c>
      <c r="C862" s="128" t="s">
        <v>162</v>
      </c>
      <c r="D862" s="54">
        <v>45645</v>
      </c>
      <c r="E862" s="55"/>
      <c r="F862" s="55"/>
      <c r="G862" s="55" t="s">
        <v>849</v>
      </c>
      <c r="H862" s="56">
        <v>242</v>
      </c>
      <c r="I862" s="56"/>
      <c r="J862" s="55" t="s">
        <v>931</v>
      </c>
      <c r="K862" s="96"/>
    </row>
    <row r="863" spans="2:11" s="42" customFormat="1" hidden="1" x14ac:dyDescent="0.25">
      <c r="B863" s="128" t="s">
        <v>189</v>
      </c>
      <c r="C863" s="128" t="s">
        <v>162</v>
      </c>
      <c r="D863" s="54">
        <v>45645</v>
      </c>
      <c r="E863" s="55"/>
      <c r="F863" s="55" t="s">
        <v>734</v>
      </c>
      <c r="G863" s="55" t="s">
        <v>192</v>
      </c>
      <c r="H863" s="56">
        <v>260000</v>
      </c>
      <c r="I863" s="56"/>
      <c r="J863" s="55" t="s">
        <v>66</v>
      </c>
      <c r="K863" s="96" t="s">
        <v>953</v>
      </c>
    </row>
    <row r="864" spans="2:11" s="42" customFormat="1" hidden="1" x14ac:dyDescent="0.25">
      <c r="B864" s="128" t="s">
        <v>189</v>
      </c>
      <c r="C864" s="128" t="s">
        <v>162</v>
      </c>
      <c r="D864" s="54">
        <v>45645</v>
      </c>
      <c r="E864" s="55"/>
      <c r="F864" s="55" t="s">
        <v>230</v>
      </c>
      <c r="G864" s="55" t="s">
        <v>850</v>
      </c>
      <c r="H864" s="56"/>
      <c r="I864" s="56">
        <v>27932</v>
      </c>
      <c r="J864" s="55" t="s">
        <v>15</v>
      </c>
      <c r="K864" s="96"/>
    </row>
    <row r="865" spans="2:11" s="42" customFormat="1" hidden="1" x14ac:dyDescent="0.25">
      <c r="B865" s="128" t="s">
        <v>189</v>
      </c>
      <c r="C865" s="128" t="s">
        <v>162</v>
      </c>
      <c r="D865" s="54">
        <v>45645</v>
      </c>
      <c r="E865" s="55"/>
      <c r="F865" s="55" t="s">
        <v>230</v>
      </c>
      <c r="G865" s="55" t="s">
        <v>851</v>
      </c>
      <c r="H865" s="56"/>
      <c r="I865" s="56">
        <v>47465.05</v>
      </c>
      <c r="J865" s="55" t="s">
        <v>15</v>
      </c>
      <c r="K865" s="96"/>
    </row>
    <row r="866" spans="2:11" s="42" customFormat="1" hidden="1" x14ac:dyDescent="0.25">
      <c r="B866" s="128" t="s">
        <v>189</v>
      </c>
      <c r="C866" s="128" t="s">
        <v>162</v>
      </c>
      <c r="D866" s="54">
        <v>45645</v>
      </c>
      <c r="E866" s="55"/>
      <c r="F866" s="55" t="s">
        <v>230</v>
      </c>
      <c r="G866" s="55" t="s">
        <v>852</v>
      </c>
      <c r="H866" s="56"/>
      <c r="I866" s="56">
        <v>160728.56</v>
      </c>
      <c r="J866" s="55" t="s">
        <v>15</v>
      </c>
      <c r="K866" s="96"/>
    </row>
    <row r="867" spans="2:11" s="42" customFormat="1" hidden="1" x14ac:dyDescent="0.25">
      <c r="B867" s="128" t="s">
        <v>189</v>
      </c>
      <c r="C867" s="128" t="s">
        <v>162</v>
      </c>
      <c r="D867" s="54">
        <v>45645</v>
      </c>
      <c r="E867" s="55"/>
      <c r="F867" s="55" t="s">
        <v>230</v>
      </c>
      <c r="G867" s="55" t="s">
        <v>853</v>
      </c>
      <c r="H867" s="56"/>
      <c r="I867" s="56">
        <v>63865.37</v>
      </c>
      <c r="J867" s="55" t="s">
        <v>15</v>
      </c>
      <c r="K867" s="96"/>
    </row>
    <row r="868" spans="2:11" s="42" customFormat="1" hidden="1" x14ac:dyDescent="0.25">
      <c r="B868" s="128" t="s">
        <v>189</v>
      </c>
      <c r="C868" s="128" t="s">
        <v>162</v>
      </c>
      <c r="D868" s="54">
        <v>45645</v>
      </c>
      <c r="E868" s="55"/>
      <c r="F868" s="55" t="s">
        <v>230</v>
      </c>
      <c r="G868" s="55" t="s">
        <v>854</v>
      </c>
      <c r="H868" s="56"/>
      <c r="I868" s="56">
        <v>55267.87</v>
      </c>
      <c r="J868" s="55" t="s">
        <v>15</v>
      </c>
      <c r="K868" s="96"/>
    </row>
    <row r="869" spans="2:11" s="42" customFormat="1" hidden="1" x14ac:dyDescent="0.25">
      <c r="B869" s="128" t="s">
        <v>189</v>
      </c>
      <c r="C869" s="128" t="s">
        <v>162</v>
      </c>
      <c r="D869" s="54">
        <v>45645</v>
      </c>
      <c r="E869" s="55"/>
      <c r="F869" s="55" t="s">
        <v>230</v>
      </c>
      <c r="G869" s="55" t="s">
        <v>855</v>
      </c>
      <c r="H869" s="56"/>
      <c r="I869" s="56">
        <v>10888.85</v>
      </c>
      <c r="J869" s="55" t="s">
        <v>15</v>
      </c>
      <c r="K869" s="96"/>
    </row>
    <row r="870" spans="2:11" s="42" customFormat="1" hidden="1" x14ac:dyDescent="0.25">
      <c r="B870" s="128" t="s">
        <v>189</v>
      </c>
      <c r="C870" s="128" t="s">
        <v>162</v>
      </c>
      <c r="D870" s="54">
        <v>45645</v>
      </c>
      <c r="E870" s="55"/>
      <c r="F870" s="55" t="s">
        <v>230</v>
      </c>
      <c r="G870" s="55" t="s">
        <v>856</v>
      </c>
      <c r="H870" s="56"/>
      <c r="I870" s="56">
        <v>3964.14</v>
      </c>
      <c r="J870" s="55" t="s">
        <v>15</v>
      </c>
      <c r="K870" s="96"/>
    </row>
    <row r="871" spans="2:11" s="42" customFormat="1" hidden="1" x14ac:dyDescent="0.25">
      <c r="B871" s="128" t="s">
        <v>189</v>
      </c>
      <c r="C871" s="128" t="s">
        <v>162</v>
      </c>
      <c r="D871" s="54">
        <v>45646</v>
      </c>
      <c r="E871" s="55"/>
      <c r="F871" s="55" t="s">
        <v>734</v>
      </c>
      <c r="G871" s="55" t="s">
        <v>857</v>
      </c>
      <c r="H871" s="56">
        <v>624</v>
      </c>
      <c r="I871" s="56"/>
      <c r="J871" s="55" t="s">
        <v>934</v>
      </c>
      <c r="K871" s="96"/>
    </row>
    <row r="872" spans="2:11" s="42" customFormat="1" hidden="1" x14ac:dyDescent="0.25">
      <c r="B872" s="128" t="s">
        <v>189</v>
      </c>
      <c r="C872" s="128" t="s">
        <v>162</v>
      </c>
      <c r="D872" s="54">
        <v>45646</v>
      </c>
      <c r="E872" s="55"/>
      <c r="F872" s="55" t="s">
        <v>771</v>
      </c>
      <c r="G872" s="55" t="s">
        <v>772</v>
      </c>
      <c r="H872" s="56">
        <v>8000</v>
      </c>
      <c r="I872" s="56"/>
      <c r="J872" s="55" t="s">
        <v>27</v>
      </c>
      <c r="K872" s="96"/>
    </row>
    <row r="873" spans="2:11" s="42" customFormat="1" hidden="1" x14ac:dyDescent="0.25">
      <c r="B873" s="128" t="s">
        <v>189</v>
      </c>
      <c r="C873" s="128" t="s">
        <v>162</v>
      </c>
      <c r="D873" s="54">
        <v>45646</v>
      </c>
      <c r="E873" s="55"/>
      <c r="F873" s="55" t="s">
        <v>858</v>
      </c>
      <c r="G873" s="55" t="s">
        <v>859</v>
      </c>
      <c r="H873" s="56">
        <v>14082.75</v>
      </c>
      <c r="I873" s="56"/>
      <c r="J873" s="55" t="s">
        <v>1068</v>
      </c>
      <c r="K873" s="96"/>
    </row>
    <row r="874" spans="2:11" s="42" customFormat="1" hidden="1" x14ac:dyDescent="0.25">
      <c r="B874" s="128" t="s">
        <v>189</v>
      </c>
      <c r="C874" s="128" t="s">
        <v>162</v>
      </c>
      <c r="D874" s="54">
        <v>45646</v>
      </c>
      <c r="E874" s="55"/>
      <c r="F874" s="55" t="s">
        <v>765</v>
      </c>
      <c r="G874" s="55" t="s">
        <v>766</v>
      </c>
      <c r="H874" s="56">
        <v>30000</v>
      </c>
      <c r="I874" s="56"/>
      <c r="J874" s="55" t="s">
        <v>947</v>
      </c>
      <c r="K874" s="96"/>
    </row>
    <row r="875" spans="2:11" s="42" customFormat="1" hidden="1" x14ac:dyDescent="0.25">
      <c r="B875" s="128" t="s">
        <v>189</v>
      </c>
      <c r="C875" s="128" t="s">
        <v>162</v>
      </c>
      <c r="D875" s="54">
        <v>45646</v>
      </c>
      <c r="E875" s="55"/>
      <c r="F875" s="55" t="s">
        <v>734</v>
      </c>
      <c r="G875" s="55" t="s">
        <v>860</v>
      </c>
      <c r="H875" s="56">
        <v>31573.67</v>
      </c>
      <c r="I875" s="56"/>
      <c r="J875" s="55" t="s">
        <v>447</v>
      </c>
      <c r="K875" s="96"/>
    </row>
    <row r="876" spans="2:11" s="42" customFormat="1" hidden="1" x14ac:dyDescent="0.25">
      <c r="B876" s="128" t="s">
        <v>189</v>
      </c>
      <c r="C876" s="128" t="s">
        <v>162</v>
      </c>
      <c r="D876" s="54">
        <v>45646</v>
      </c>
      <c r="E876" s="55"/>
      <c r="F876" s="55" t="s">
        <v>734</v>
      </c>
      <c r="G876" s="55" t="s">
        <v>861</v>
      </c>
      <c r="H876" s="56">
        <v>2842.6</v>
      </c>
      <c r="I876" s="56"/>
      <c r="J876" s="55" t="s">
        <v>169</v>
      </c>
      <c r="K876" s="96"/>
    </row>
    <row r="877" spans="2:11" s="42" customFormat="1" hidden="1" x14ac:dyDescent="0.25">
      <c r="B877" s="128" t="s">
        <v>189</v>
      </c>
      <c r="C877" s="128" t="s">
        <v>162</v>
      </c>
      <c r="D877" s="54">
        <v>45646</v>
      </c>
      <c r="E877" s="55"/>
      <c r="F877" s="55" t="s">
        <v>734</v>
      </c>
      <c r="G877" s="55" t="s">
        <v>862</v>
      </c>
      <c r="H877" s="56">
        <v>55783</v>
      </c>
      <c r="I877" s="56"/>
      <c r="J877" s="55" t="s">
        <v>447</v>
      </c>
      <c r="K877" s="96"/>
    </row>
    <row r="878" spans="2:11" s="42" customFormat="1" hidden="1" x14ac:dyDescent="0.25">
      <c r="B878" s="128" t="s">
        <v>189</v>
      </c>
      <c r="C878" s="128" t="s">
        <v>162</v>
      </c>
      <c r="D878" s="54">
        <v>45646</v>
      </c>
      <c r="E878" s="55"/>
      <c r="F878" s="55"/>
      <c r="G878" s="55" t="s">
        <v>414</v>
      </c>
      <c r="H878" s="56">
        <v>20658.2</v>
      </c>
      <c r="I878" s="56"/>
      <c r="J878" s="55" t="s">
        <v>1051</v>
      </c>
      <c r="K878" s="96"/>
    </row>
    <row r="879" spans="2:11" s="42" customFormat="1" hidden="1" x14ac:dyDescent="0.25">
      <c r="B879" s="128" t="s">
        <v>189</v>
      </c>
      <c r="C879" s="128" t="s">
        <v>162</v>
      </c>
      <c r="D879" s="54">
        <v>45646</v>
      </c>
      <c r="E879" s="55"/>
      <c r="F879" s="55"/>
      <c r="G879" s="55" t="s">
        <v>803</v>
      </c>
      <c r="H879" s="56">
        <v>30</v>
      </c>
      <c r="I879" s="56"/>
      <c r="J879" s="55" t="s">
        <v>944</v>
      </c>
      <c r="K879" s="96"/>
    </row>
    <row r="880" spans="2:11" s="42" customFormat="1" hidden="1" x14ac:dyDescent="0.25">
      <c r="B880" s="128" t="s">
        <v>189</v>
      </c>
      <c r="C880" s="128" t="s">
        <v>162</v>
      </c>
      <c r="D880" s="54">
        <v>45646</v>
      </c>
      <c r="E880" s="55"/>
      <c r="F880" s="55"/>
      <c r="G880" s="55" t="s">
        <v>804</v>
      </c>
      <c r="H880" s="56">
        <v>4.8</v>
      </c>
      <c r="I880" s="56"/>
      <c r="J880" s="55" t="s">
        <v>944</v>
      </c>
      <c r="K880" s="96"/>
    </row>
    <row r="881" spans="2:11" s="42" customFormat="1" hidden="1" x14ac:dyDescent="0.25">
      <c r="B881" s="128" t="s">
        <v>189</v>
      </c>
      <c r="C881" s="128" t="s">
        <v>162</v>
      </c>
      <c r="D881" s="54">
        <v>45646</v>
      </c>
      <c r="E881" s="55"/>
      <c r="F881" s="55"/>
      <c r="G881" s="55" t="s">
        <v>863</v>
      </c>
      <c r="H881" s="56">
        <v>4614.6000000000004</v>
      </c>
      <c r="I881" s="56"/>
      <c r="J881" s="55" t="s">
        <v>1051</v>
      </c>
      <c r="K881" s="96"/>
    </row>
    <row r="882" spans="2:11" s="42" customFormat="1" hidden="1" x14ac:dyDescent="0.25">
      <c r="B882" s="128" t="s">
        <v>189</v>
      </c>
      <c r="C882" s="128" t="s">
        <v>162</v>
      </c>
      <c r="D882" s="54">
        <v>45646</v>
      </c>
      <c r="E882" s="55"/>
      <c r="F882" s="55"/>
      <c r="G882" s="55" t="s">
        <v>863</v>
      </c>
      <c r="H882" s="56">
        <v>944.2</v>
      </c>
      <c r="I882" s="56"/>
      <c r="J882" s="55" t="s">
        <v>1051</v>
      </c>
      <c r="K882" s="96"/>
    </row>
    <row r="883" spans="2:11" s="42" customFormat="1" hidden="1" x14ac:dyDescent="0.25">
      <c r="B883" s="128" t="s">
        <v>189</v>
      </c>
      <c r="C883" s="128" t="s">
        <v>162</v>
      </c>
      <c r="D883" s="54">
        <v>45646</v>
      </c>
      <c r="E883" s="55"/>
      <c r="F883" s="55"/>
      <c r="G883" s="55" t="s">
        <v>864</v>
      </c>
      <c r="H883" s="56">
        <v>5561.2</v>
      </c>
      <c r="I883" s="56"/>
      <c r="J883" s="55" t="s">
        <v>1051</v>
      </c>
      <c r="K883" s="96"/>
    </row>
    <row r="884" spans="2:11" s="42" customFormat="1" hidden="1" x14ac:dyDescent="0.25">
      <c r="B884" s="128" t="s">
        <v>189</v>
      </c>
      <c r="C884" s="128" t="s">
        <v>162</v>
      </c>
      <c r="D884" s="54">
        <v>45646</v>
      </c>
      <c r="E884" s="55"/>
      <c r="F884" s="55"/>
      <c r="G884" s="55" t="s">
        <v>864</v>
      </c>
      <c r="H884" s="56">
        <v>3794.2</v>
      </c>
      <c r="I884" s="56"/>
      <c r="J884" s="55" t="s">
        <v>1051</v>
      </c>
      <c r="K884" s="96"/>
    </row>
    <row r="885" spans="2:11" s="42" customFormat="1" hidden="1" x14ac:dyDescent="0.25">
      <c r="B885" s="128" t="s">
        <v>189</v>
      </c>
      <c r="C885" s="128" t="s">
        <v>162</v>
      </c>
      <c r="D885" s="54">
        <v>45646</v>
      </c>
      <c r="E885" s="55"/>
      <c r="F885" s="55"/>
      <c r="G885" s="55" t="s">
        <v>864</v>
      </c>
      <c r="H885" s="56">
        <v>1639.2</v>
      </c>
      <c r="I885" s="56"/>
      <c r="J885" s="55" t="s">
        <v>1051</v>
      </c>
      <c r="K885" s="96"/>
    </row>
    <row r="886" spans="2:11" s="42" customFormat="1" hidden="1" x14ac:dyDescent="0.25">
      <c r="B886" s="128" t="s">
        <v>189</v>
      </c>
      <c r="C886" s="128" t="s">
        <v>162</v>
      </c>
      <c r="D886" s="54">
        <v>45646</v>
      </c>
      <c r="E886" s="55"/>
      <c r="F886" s="55"/>
      <c r="G886" s="55" t="s">
        <v>864</v>
      </c>
      <c r="H886" s="56">
        <v>941.4</v>
      </c>
      <c r="I886" s="56"/>
      <c r="J886" s="55" t="s">
        <v>1051</v>
      </c>
      <c r="K886" s="96"/>
    </row>
    <row r="887" spans="2:11" s="42" customFormat="1" hidden="1" x14ac:dyDescent="0.25">
      <c r="B887" s="128" t="s">
        <v>189</v>
      </c>
      <c r="C887" s="128" t="s">
        <v>162</v>
      </c>
      <c r="D887" s="54">
        <v>45646</v>
      </c>
      <c r="E887" s="55"/>
      <c r="F887" s="55"/>
      <c r="G887" s="55" t="s">
        <v>864</v>
      </c>
      <c r="H887" s="56">
        <v>894.4</v>
      </c>
      <c r="I887" s="56"/>
      <c r="J887" s="55" t="s">
        <v>1051</v>
      </c>
      <c r="K887" s="96"/>
    </row>
    <row r="888" spans="2:11" s="42" customFormat="1" hidden="1" x14ac:dyDescent="0.25">
      <c r="B888" s="128" t="s">
        <v>189</v>
      </c>
      <c r="C888" s="128" t="s">
        <v>162</v>
      </c>
      <c r="D888" s="54">
        <v>45646</v>
      </c>
      <c r="E888" s="55"/>
      <c r="F888" s="55"/>
      <c r="G888" s="55" t="s">
        <v>864</v>
      </c>
      <c r="H888" s="56">
        <v>894.4</v>
      </c>
      <c r="I888" s="56"/>
      <c r="J888" s="55" t="s">
        <v>1051</v>
      </c>
      <c r="K888" s="96"/>
    </row>
    <row r="889" spans="2:11" s="42" customFormat="1" hidden="1" x14ac:dyDescent="0.25">
      <c r="B889" s="128" t="s">
        <v>189</v>
      </c>
      <c r="C889" s="128" t="s">
        <v>162</v>
      </c>
      <c r="D889" s="54">
        <v>45646</v>
      </c>
      <c r="E889" s="55"/>
      <c r="F889" s="55"/>
      <c r="G889" s="55" t="s">
        <v>864</v>
      </c>
      <c r="H889" s="56">
        <v>432.4</v>
      </c>
      <c r="I889" s="56"/>
      <c r="J889" s="55" t="s">
        <v>1051</v>
      </c>
      <c r="K889" s="96"/>
    </row>
    <row r="890" spans="2:11" s="42" customFormat="1" hidden="1" x14ac:dyDescent="0.25">
      <c r="B890" s="128" t="s">
        <v>189</v>
      </c>
      <c r="C890" s="128" t="s">
        <v>162</v>
      </c>
      <c r="D890" s="54">
        <v>45646</v>
      </c>
      <c r="E890" s="55"/>
      <c r="F890" s="55"/>
      <c r="G890" s="55" t="s">
        <v>863</v>
      </c>
      <c r="H890" s="56">
        <v>485.4</v>
      </c>
      <c r="I890" s="56"/>
      <c r="J890" s="55" t="s">
        <v>1051</v>
      </c>
      <c r="K890" s="96"/>
    </row>
    <row r="891" spans="2:11" s="42" customFormat="1" hidden="1" x14ac:dyDescent="0.25">
      <c r="B891" s="128" t="s">
        <v>189</v>
      </c>
      <c r="C891" s="128" t="s">
        <v>162</v>
      </c>
      <c r="D891" s="54">
        <v>45646</v>
      </c>
      <c r="E891" s="55"/>
      <c r="F891" s="55"/>
      <c r="G891" s="55" t="s">
        <v>863</v>
      </c>
      <c r="H891" s="56">
        <v>3052.4</v>
      </c>
      <c r="I891" s="56"/>
      <c r="J891" s="55" t="s">
        <v>1051</v>
      </c>
      <c r="K891" s="96"/>
    </row>
    <row r="892" spans="2:11" s="42" customFormat="1" hidden="1" x14ac:dyDescent="0.25">
      <c r="B892" s="128" t="s">
        <v>189</v>
      </c>
      <c r="C892" s="128" t="s">
        <v>162</v>
      </c>
      <c r="D892" s="54">
        <v>45646</v>
      </c>
      <c r="E892" s="55"/>
      <c r="F892" s="55" t="s">
        <v>814</v>
      </c>
      <c r="G892" s="55" t="s">
        <v>192</v>
      </c>
      <c r="H892" s="56">
        <v>884000</v>
      </c>
      <c r="I892" s="56"/>
      <c r="J892" s="55" t="s">
        <v>938</v>
      </c>
      <c r="K892" s="96"/>
    </row>
    <row r="893" spans="2:11" s="42" customFormat="1" hidden="1" x14ac:dyDescent="0.25">
      <c r="B893" s="128" t="s">
        <v>189</v>
      </c>
      <c r="C893" s="128" t="s">
        <v>162</v>
      </c>
      <c r="D893" s="54">
        <v>45646</v>
      </c>
      <c r="E893" s="55"/>
      <c r="F893" s="55" t="s">
        <v>734</v>
      </c>
      <c r="G893" s="55" t="s">
        <v>865</v>
      </c>
      <c r="H893" s="56">
        <v>520000</v>
      </c>
      <c r="I893" s="56"/>
      <c r="J893" s="55" t="s">
        <v>1096</v>
      </c>
      <c r="K893" s="96"/>
    </row>
    <row r="894" spans="2:11" s="42" customFormat="1" hidden="1" x14ac:dyDescent="0.25">
      <c r="B894" s="128" t="s">
        <v>189</v>
      </c>
      <c r="C894" s="128" t="s">
        <v>162</v>
      </c>
      <c r="D894" s="54">
        <v>45646</v>
      </c>
      <c r="E894" s="55"/>
      <c r="F894" s="55" t="s">
        <v>734</v>
      </c>
      <c r="G894" s="55" t="s">
        <v>866</v>
      </c>
      <c r="H894" s="56">
        <v>520000</v>
      </c>
      <c r="I894" s="56"/>
      <c r="J894" s="55" t="s">
        <v>1096</v>
      </c>
      <c r="K894" s="96"/>
    </row>
    <row r="895" spans="2:11" s="42" customFormat="1" hidden="1" x14ac:dyDescent="0.25">
      <c r="B895" s="128" t="s">
        <v>189</v>
      </c>
      <c r="C895" s="128" t="s">
        <v>162</v>
      </c>
      <c r="D895" s="54">
        <v>45646</v>
      </c>
      <c r="E895" s="55"/>
      <c r="F895" s="55" t="s">
        <v>734</v>
      </c>
      <c r="G895" s="55" t="s">
        <v>815</v>
      </c>
      <c r="H895" s="56">
        <v>3995.85</v>
      </c>
      <c r="I895" s="56"/>
      <c r="J895" s="55" t="s">
        <v>1049</v>
      </c>
      <c r="K895" s="96"/>
    </row>
    <row r="896" spans="2:11" s="42" customFormat="1" hidden="1" x14ac:dyDescent="0.25">
      <c r="B896" s="128" t="s">
        <v>189</v>
      </c>
      <c r="C896" s="128" t="s">
        <v>162</v>
      </c>
      <c r="D896" s="54">
        <v>45646</v>
      </c>
      <c r="E896" s="55"/>
      <c r="F896" s="55" t="s">
        <v>844</v>
      </c>
      <c r="G896" s="55" t="s">
        <v>867</v>
      </c>
      <c r="H896" s="56">
        <v>1044</v>
      </c>
      <c r="I896" s="56"/>
      <c r="J896" s="55" t="s">
        <v>935</v>
      </c>
      <c r="K896" s="96"/>
    </row>
    <row r="897" spans="2:11" s="42" customFormat="1" hidden="1" x14ac:dyDescent="0.25">
      <c r="B897" s="128" t="s">
        <v>189</v>
      </c>
      <c r="C897" s="128" t="s">
        <v>162</v>
      </c>
      <c r="D897" s="54">
        <v>45646</v>
      </c>
      <c r="E897" s="55"/>
      <c r="F897" s="55" t="s">
        <v>230</v>
      </c>
      <c r="G897" s="55" t="s">
        <v>868</v>
      </c>
      <c r="H897" s="56"/>
      <c r="I897" s="56">
        <v>102088.27</v>
      </c>
      <c r="J897" s="55" t="s">
        <v>148</v>
      </c>
      <c r="K897" s="96"/>
    </row>
    <row r="898" spans="2:11" s="42" customFormat="1" hidden="1" x14ac:dyDescent="0.25">
      <c r="B898" s="128" t="s">
        <v>189</v>
      </c>
      <c r="C898" s="128" t="s">
        <v>162</v>
      </c>
      <c r="D898" s="54">
        <v>45646</v>
      </c>
      <c r="E898" s="55"/>
      <c r="F898" s="55" t="s">
        <v>734</v>
      </c>
      <c r="G898" s="55" t="s">
        <v>869</v>
      </c>
      <c r="H898" s="56">
        <v>26000</v>
      </c>
      <c r="I898" s="56"/>
      <c r="J898" s="55" t="s">
        <v>169</v>
      </c>
      <c r="K898" s="96"/>
    </row>
    <row r="899" spans="2:11" s="42" customFormat="1" hidden="1" x14ac:dyDescent="0.25">
      <c r="B899" s="128" t="s">
        <v>189</v>
      </c>
      <c r="C899" s="128" t="s">
        <v>162</v>
      </c>
      <c r="D899" s="54">
        <v>45646</v>
      </c>
      <c r="E899" s="55"/>
      <c r="F899" s="55" t="s">
        <v>230</v>
      </c>
      <c r="G899" s="55" t="s">
        <v>870</v>
      </c>
      <c r="H899" s="56"/>
      <c r="I899" s="56">
        <v>850000</v>
      </c>
      <c r="J899" s="55" t="s">
        <v>940</v>
      </c>
      <c r="K899" s="96"/>
    </row>
    <row r="900" spans="2:11" s="42" customFormat="1" hidden="1" x14ac:dyDescent="0.25">
      <c r="B900" s="128" t="s">
        <v>189</v>
      </c>
      <c r="C900" s="128" t="s">
        <v>162</v>
      </c>
      <c r="D900" s="54">
        <v>45649</v>
      </c>
      <c r="E900" s="55"/>
      <c r="F900" s="55" t="s">
        <v>230</v>
      </c>
      <c r="G900" s="55" t="s">
        <v>871</v>
      </c>
      <c r="H900" s="56"/>
      <c r="I900" s="56">
        <v>500</v>
      </c>
      <c r="J900" s="55" t="s">
        <v>160</v>
      </c>
      <c r="K900" s="96"/>
    </row>
    <row r="901" spans="2:11" s="42" customFormat="1" hidden="1" x14ac:dyDescent="0.25">
      <c r="B901" s="128" t="s">
        <v>189</v>
      </c>
      <c r="C901" s="128" t="s">
        <v>162</v>
      </c>
      <c r="D901" s="54">
        <v>45649</v>
      </c>
      <c r="E901" s="55"/>
      <c r="F901" s="55" t="s">
        <v>230</v>
      </c>
      <c r="G901" s="55" t="s">
        <v>218</v>
      </c>
      <c r="H901" s="56"/>
      <c r="I901" s="56">
        <v>381.07</v>
      </c>
      <c r="J901" s="55" t="s">
        <v>160</v>
      </c>
      <c r="K901" s="96"/>
    </row>
    <row r="902" spans="2:11" s="42" customFormat="1" hidden="1" x14ac:dyDescent="0.25">
      <c r="B902" s="128" t="s">
        <v>189</v>
      </c>
      <c r="C902" s="128" t="s">
        <v>162</v>
      </c>
      <c r="D902" s="54">
        <v>45649</v>
      </c>
      <c r="E902" s="55"/>
      <c r="F902" s="55" t="s">
        <v>734</v>
      </c>
      <c r="G902" s="55" t="s">
        <v>872</v>
      </c>
      <c r="H902" s="56">
        <v>624</v>
      </c>
      <c r="I902" s="56"/>
      <c r="J902" s="55" t="s">
        <v>934</v>
      </c>
      <c r="K902" s="96"/>
    </row>
    <row r="903" spans="2:11" s="42" customFormat="1" hidden="1" x14ac:dyDescent="0.25">
      <c r="B903" s="128" t="s">
        <v>189</v>
      </c>
      <c r="C903" s="128" t="s">
        <v>162</v>
      </c>
      <c r="D903" s="54">
        <v>45649</v>
      </c>
      <c r="E903" s="55"/>
      <c r="F903" s="55" t="s">
        <v>734</v>
      </c>
      <c r="G903" s="55" t="s">
        <v>873</v>
      </c>
      <c r="H903" s="56">
        <v>4700.3500000000004</v>
      </c>
      <c r="I903" s="56"/>
      <c r="J903" s="55" t="s">
        <v>169</v>
      </c>
      <c r="K903" s="96"/>
    </row>
    <row r="904" spans="2:11" s="42" customFormat="1" hidden="1" x14ac:dyDescent="0.25">
      <c r="B904" s="128" t="s">
        <v>189</v>
      </c>
      <c r="C904" s="128" t="s">
        <v>162</v>
      </c>
      <c r="D904" s="54">
        <v>45649</v>
      </c>
      <c r="E904" s="55"/>
      <c r="F904" s="55" t="s">
        <v>230</v>
      </c>
      <c r="G904" s="55" t="s">
        <v>874</v>
      </c>
      <c r="H904" s="56"/>
      <c r="I904" s="56">
        <v>629701.15</v>
      </c>
      <c r="J904" s="55" t="s">
        <v>11</v>
      </c>
      <c r="K904" s="96"/>
    </row>
    <row r="905" spans="2:11" s="42" customFormat="1" hidden="1" x14ac:dyDescent="0.25">
      <c r="B905" s="128" t="s">
        <v>189</v>
      </c>
      <c r="C905" s="128" t="s">
        <v>162</v>
      </c>
      <c r="D905" s="54">
        <v>45649</v>
      </c>
      <c r="E905" s="55"/>
      <c r="F905" s="55" t="s">
        <v>955</v>
      </c>
      <c r="G905" s="55" t="s">
        <v>875</v>
      </c>
      <c r="H905" s="56">
        <v>20000</v>
      </c>
      <c r="I905" s="56"/>
      <c r="J905" s="55" t="s">
        <v>1095</v>
      </c>
      <c r="K905" s="96" t="s">
        <v>954</v>
      </c>
    </row>
    <row r="906" spans="2:11" s="42" customFormat="1" hidden="1" x14ac:dyDescent="0.25">
      <c r="B906" s="128" t="s">
        <v>189</v>
      </c>
      <c r="C906" s="128" t="s">
        <v>162</v>
      </c>
      <c r="D906" s="54">
        <v>45649</v>
      </c>
      <c r="E906" s="55"/>
      <c r="F906" s="55" t="s">
        <v>230</v>
      </c>
      <c r="G906" s="55" t="s">
        <v>782</v>
      </c>
      <c r="H906" s="56"/>
      <c r="I906" s="56">
        <v>15024.15</v>
      </c>
      <c r="J906" s="55" t="s">
        <v>160</v>
      </c>
      <c r="K906" s="96"/>
    </row>
    <row r="907" spans="2:11" s="42" customFormat="1" hidden="1" x14ac:dyDescent="0.25">
      <c r="B907" s="128" t="s">
        <v>189</v>
      </c>
      <c r="C907" s="128" t="s">
        <v>162</v>
      </c>
      <c r="D907" s="54">
        <v>45649</v>
      </c>
      <c r="E907" s="55"/>
      <c r="F907" s="55" t="s">
        <v>88</v>
      </c>
      <c r="G907" s="55" t="s">
        <v>876</v>
      </c>
      <c r="H907" s="56">
        <v>975165</v>
      </c>
      <c r="I907" s="56"/>
      <c r="J907" s="55" t="s">
        <v>947</v>
      </c>
      <c r="K907" s="96"/>
    </row>
    <row r="908" spans="2:11" s="42" customFormat="1" hidden="1" x14ac:dyDescent="0.25">
      <c r="B908" s="128" t="s">
        <v>189</v>
      </c>
      <c r="C908" s="128" t="s">
        <v>162</v>
      </c>
      <c r="D908" s="54">
        <v>45649</v>
      </c>
      <c r="E908" s="55"/>
      <c r="F908" s="55" t="s">
        <v>777</v>
      </c>
      <c r="G908" s="55" t="s">
        <v>877</v>
      </c>
      <c r="H908" s="56">
        <v>47564.55</v>
      </c>
      <c r="I908" s="56"/>
      <c r="J908" s="55" t="s">
        <v>942</v>
      </c>
      <c r="K908" s="96"/>
    </row>
    <row r="909" spans="2:11" s="42" customFormat="1" hidden="1" x14ac:dyDescent="0.25">
      <c r="B909" s="128" t="s">
        <v>189</v>
      </c>
      <c r="C909" s="128" t="s">
        <v>162</v>
      </c>
      <c r="D909" s="54">
        <v>45650</v>
      </c>
      <c r="E909" s="55"/>
      <c r="F909" s="55" t="s">
        <v>734</v>
      </c>
      <c r="G909" s="55" t="s">
        <v>873</v>
      </c>
      <c r="H909" s="56">
        <v>648.66999999999996</v>
      </c>
      <c r="I909" s="56"/>
      <c r="J909" s="55" t="s">
        <v>169</v>
      </c>
      <c r="K909" s="96"/>
    </row>
    <row r="910" spans="2:11" s="42" customFormat="1" hidden="1" x14ac:dyDescent="0.25">
      <c r="B910" s="128" t="s">
        <v>189</v>
      </c>
      <c r="C910" s="128" t="s">
        <v>162</v>
      </c>
      <c r="D910" s="54">
        <v>45650</v>
      </c>
      <c r="E910" s="55"/>
      <c r="F910" s="55" t="s">
        <v>88</v>
      </c>
      <c r="G910" s="55" t="s">
        <v>878</v>
      </c>
      <c r="H910" s="56">
        <v>477520.41</v>
      </c>
      <c r="I910" s="56"/>
      <c r="J910" s="55" t="s">
        <v>947</v>
      </c>
      <c r="K910" s="96"/>
    </row>
    <row r="911" spans="2:11" s="42" customFormat="1" hidden="1" x14ac:dyDescent="0.25">
      <c r="B911" s="128" t="s">
        <v>189</v>
      </c>
      <c r="C911" s="128" t="s">
        <v>162</v>
      </c>
      <c r="D911" s="54">
        <v>45652</v>
      </c>
      <c r="E911" s="55"/>
      <c r="F911" s="55" t="s">
        <v>755</v>
      </c>
      <c r="G911" s="55" t="s">
        <v>756</v>
      </c>
      <c r="H911" s="56">
        <v>400000</v>
      </c>
      <c r="I911" s="56"/>
      <c r="J911" s="55" t="s">
        <v>947</v>
      </c>
      <c r="K911" s="96"/>
    </row>
    <row r="912" spans="2:11" s="42" customFormat="1" hidden="1" x14ac:dyDescent="0.25">
      <c r="B912" s="128" t="s">
        <v>189</v>
      </c>
      <c r="C912" s="128" t="s">
        <v>162</v>
      </c>
      <c r="D912" s="54">
        <v>45652</v>
      </c>
      <c r="E912" s="55"/>
      <c r="F912" s="55" t="s">
        <v>230</v>
      </c>
      <c r="G912" s="55" t="s">
        <v>879</v>
      </c>
      <c r="H912" s="56"/>
      <c r="I912" s="56">
        <v>27932</v>
      </c>
      <c r="J912" s="55" t="s">
        <v>15</v>
      </c>
      <c r="K912" s="96"/>
    </row>
    <row r="913" spans="2:11" s="42" customFormat="1" hidden="1" x14ac:dyDescent="0.25">
      <c r="B913" s="128" t="s">
        <v>189</v>
      </c>
      <c r="C913" s="128" t="s">
        <v>162</v>
      </c>
      <c r="D913" s="54">
        <v>45652</v>
      </c>
      <c r="E913" s="55"/>
      <c r="F913" s="55" t="s">
        <v>230</v>
      </c>
      <c r="G913" s="55" t="s">
        <v>880</v>
      </c>
      <c r="H913" s="56"/>
      <c r="I913" s="56">
        <v>10888.85</v>
      </c>
      <c r="J913" s="55" t="s">
        <v>15</v>
      </c>
      <c r="K913" s="96"/>
    </row>
    <row r="914" spans="2:11" s="42" customFormat="1" hidden="1" x14ac:dyDescent="0.25">
      <c r="B914" s="128" t="s">
        <v>189</v>
      </c>
      <c r="C914" s="128" t="s">
        <v>162</v>
      </c>
      <c r="D914" s="54">
        <v>45652</v>
      </c>
      <c r="E914" s="55"/>
      <c r="F914" s="55" t="s">
        <v>230</v>
      </c>
      <c r="G914" s="55" t="s">
        <v>881</v>
      </c>
      <c r="H914" s="56"/>
      <c r="I914" s="56">
        <v>55267.88</v>
      </c>
      <c r="J914" s="55" t="s">
        <v>15</v>
      </c>
      <c r="K914" s="96"/>
    </row>
    <row r="915" spans="2:11" s="42" customFormat="1" hidden="1" x14ac:dyDescent="0.25">
      <c r="B915" s="128" t="s">
        <v>189</v>
      </c>
      <c r="C915" s="128" t="s">
        <v>162</v>
      </c>
      <c r="D915" s="54">
        <v>45652</v>
      </c>
      <c r="E915" s="55"/>
      <c r="F915" s="55" t="s">
        <v>230</v>
      </c>
      <c r="G915" s="55" t="s">
        <v>882</v>
      </c>
      <c r="H915" s="56"/>
      <c r="I915" s="56">
        <v>47465.05</v>
      </c>
      <c r="J915" s="55" t="s">
        <v>15</v>
      </c>
      <c r="K915" s="96"/>
    </row>
    <row r="916" spans="2:11" s="42" customFormat="1" hidden="1" x14ac:dyDescent="0.25">
      <c r="B916" s="128" t="s">
        <v>189</v>
      </c>
      <c r="C916" s="128" t="s">
        <v>162</v>
      </c>
      <c r="D916" s="54">
        <v>45652</v>
      </c>
      <c r="E916" s="55"/>
      <c r="F916" s="55" t="s">
        <v>230</v>
      </c>
      <c r="G916" s="55" t="s">
        <v>883</v>
      </c>
      <c r="H916" s="56"/>
      <c r="I916" s="56">
        <v>159272.95000000001</v>
      </c>
      <c r="J916" s="55" t="s">
        <v>15</v>
      </c>
      <c r="K916" s="96"/>
    </row>
    <row r="917" spans="2:11" s="42" customFormat="1" hidden="1" x14ac:dyDescent="0.25">
      <c r="B917" s="128" t="s">
        <v>189</v>
      </c>
      <c r="C917" s="128" t="s">
        <v>162</v>
      </c>
      <c r="D917" s="54">
        <v>45652</v>
      </c>
      <c r="E917" s="55"/>
      <c r="F917" s="55" t="s">
        <v>230</v>
      </c>
      <c r="G917" s="55" t="s">
        <v>884</v>
      </c>
      <c r="H917" s="56"/>
      <c r="I917" s="56">
        <v>3964.14</v>
      </c>
      <c r="J917" s="55" t="s">
        <v>15</v>
      </c>
      <c r="K917" s="96"/>
    </row>
    <row r="918" spans="2:11" s="42" customFormat="1" hidden="1" x14ac:dyDescent="0.25">
      <c r="B918" s="128" t="s">
        <v>189</v>
      </c>
      <c r="C918" s="128" t="s">
        <v>162</v>
      </c>
      <c r="D918" s="54">
        <v>45652</v>
      </c>
      <c r="E918" s="55"/>
      <c r="F918" s="55" t="s">
        <v>230</v>
      </c>
      <c r="G918" s="55" t="s">
        <v>885</v>
      </c>
      <c r="H918" s="56"/>
      <c r="I918" s="56">
        <v>63865.37</v>
      </c>
      <c r="J918" s="55" t="s">
        <v>15</v>
      </c>
      <c r="K918" s="96"/>
    </row>
    <row r="919" spans="2:11" s="42" customFormat="1" hidden="1" x14ac:dyDescent="0.25">
      <c r="B919" s="128" t="s">
        <v>189</v>
      </c>
      <c r="C919" s="128" t="s">
        <v>162</v>
      </c>
      <c r="D919" s="54">
        <v>45652</v>
      </c>
      <c r="E919" s="55"/>
      <c r="F919" s="55" t="s">
        <v>734</v>
      </c>
      <c r="G919" s="55" t="s">
        <v>886</v>
      </c>
      <c r="H919" s="56">
        <v>1090.21</v>
      </c>
      <c r="I919" s="56"/>
      <c r="J919" s="55" t="s">
        <v>169</v>
      </c>
      <c r="K919" s="96"/>
    </row>
    <row r="920" spans="2:11" s="42" customFormat="1" hidden="1" x14ac:dyDescent="0.25">
      <c r="B920" s="128" t="s">
        <v>189</v>
      </c>
      <c r="C920" s="128" t="s">
        <v>162</v>
      </c>
      <c r="D920" s="54">
        <v>45652</v>
      </c>
      <c r="E920" s="55"/>
      <c r="F920" s="55" t="s">
        <v>737</v>
      </c>
      <c r="G920" s="55" t="s">
        <v>887</v>
      </c>
      <c r="H920" s="56">
        <v>5428.8</v>
      </c>
      <c r="I920" s="56"/>
      <c r="J920" s="55" t="s">
        <v>169</v>
      </c>
      <c r="K920" s="96"/>
    </row>
    <row r="921" spans="2:11" s="42" customFormat="1" hidden="1" x14ac:dyDescent="0.25">
      <c r="B921" s="128" t="s">
        <v>189</v>
      </c>
      <c r="C921" s="128" t="s">
        <v>162</v>
      </c>
      <c r="D921" s="54">
        <v>45652</v>
      </c>
      <c r="E921" s="55"/>
      <c r="F921" s="55" t="s">
        <v>230</v>
      </c>
      <c r="G921" s="55" t="s">
        <v>558</v>
      </c>
      <c r="H921" s="56"/>
      <c r="I921" s="56">
        <v>6492.25</v>
      </c>
      <c r="J921" s="55" t="s">
        <v>134</v>
      </c>
      <c r="K921" s="96"/>
    </row>
    <row r="922" spans="2:11" s="42" customFormat="1" hidden="1" x14ac:dyDescent="0.25">
      <c r="B922" s="128" t="s">
        <v>189</v>
      </c>
      <c r="C922" s="128" t="s">
        <v>162</v>
      </c>
      <c r="D922" s="54">
        <v>45652</v>
      </c>
      <c r="E922" s="55"/>
      <c r="F922" s="55" t="s">
        <v>230</v>
      </c>
      <c r="G922" s="55" t="s">
        <v>558</v>
      </c>
      <c r="H922" s="56"/>
      <c r="I922" s="56">
        <v>1232.42</v>
      </c>
      <c r="J922" s="55" t="s">
        <v>134</v>
      </c>
      <c r="K922" s="96"/>
    </row>
    <row r="923" spans="2:11" s="42" customFormat="1" hidden="1" x14ac:dyDescent="0.25">
      <c r="B923" s="128" t="s">
        <v>189</v>
      </c>
      <c r="C923" s="128" t="s">
        <v>162</v>
      </c>
      <c r="D923" s="54">
        <v>45652</v>
      </c>
      <c r="E923" s="55"/>
      <c r="F923" s="55" t="s">
        <v>230</v>
      </c>
      <c r="G923" s="55" t="s">
        <v>745</v>
      </c>
      <c r="H923" s="56"/>
      <c r="I923" s="56">
        <v>31834.03</v>
      </c>
      <c r="J923" s="55" t="s">
        <v>160</v>
      </c>
      <c r="K923" s="96"/>
    </row>
    <row r="924" spans="2:11" s="42" customFormat="1" hidden="1" x14ac:dyDescent="0.25">
      <c r="B924" s="128" t="s">
        <v>189</v>
      </c>
      <c r="C924" s="128" t="s">
        <v>162</v>
      </c>
      <c r="D924" s="54">
        <v>45653</v>
      </c>
      <c r="E924" s="55"/>
      <c r="F924" s="55" t="s">
        <v>230</v>
      </c>
      <c r="G924" s="55" t="s">
        <v>888</v>
      </c>
      <c r="H924" s="56"/>
      <c r="I924" s="56">
        <v>1000280</v>
      </c>
      <c r="J924" s="55" t="s">
        <v>14</v>
      </c>
      <c r="K924" s="96"/>
    </row>
    <row r="925" spans="2:11" s="42" customFormat="1" hidden="1" x14ac:dyDescent="0.25">
      <c r="B925" s="128" t="s">
        <v>189</v>
      </c>
      <c r="C925" s="128" t="s">
        <v>162</v>
      </c>
      <c r="D925" s="54">
        <v>45653</v>
      </c>
      <c r="E925" s="55"/>
      <c r="F925" s="55" t="s">
        <v>230</v>
      </c>
      <c r="G925" s="55" t="s">
        <v>787</v>
      </c>
      <c r="H925" s="56"/>
      <c r="I925" s="56">
        <v>0.02</v>
      </c>
      <c r="J925" s="55" t="s">
        <v>946</v>
      </c>
      <c r="K925" s="96"/>
    </row>
    <row r="926" spans="2:11" s="42" customFormat="1" hidden="1" x14ac:dyDescent="0.25">
      <c r="B926" s="128" t="s">
        <v>189</v>
      </c>
      <c r="C926" s="128" t="s">
        <v>162</v>
      </c>
      <c r="D926" s="54">
        <v>45653</v>
      </c>
      <c r="E926" s="55"/>
      <c r="F926" s="55" t="s">
        <v>230</v>
      </c>
      <c r="G926" s="55" t="s">
        <v>889</v>
      </c>
      <c r="H926" s="56"/>
      <c r="I926" s="56">
        <v>7626.94</v>
      </c>
      <c r="J926" s="55" t="s">
        <v>160</v>
      </c>
      <c r="K926" s="96"/>
    </row>
    <row r="927" spans="2:11" s="42" customFormat="1" hidden="1" x14ac:dyDescent="0.25">
      <c r="B927" s="128" t="s">
        <v>189</v>
      </c>
      <c r="C927" s="128" t="s">
        <v>162</v>
      </c>
      <c r="D927" s="54">
        <v>45653</v>
      </c>
      <c r="E927" s="55"/>
      <c r="F927" s="55" t="s">
        <v>230</v>
      </c>
      <c r="G927" s="55" t="s">
        <v>889</v>
      </c>
      <c r="H927" s="56"/>
      <c r="I927" s="56">
        <v>14873.73</v>
      </c>
      <c r="J927" s="55" t="s">
        <v>160</v>
      </c>
      <c r="K927" s="96"/>
    </row>
    <row r="928" spans="2:11" s="42" customFormat="1" hidden="1" x14ac:dyDescent="0.25">
      <c r="B928" s="128" t="s">
        <v>189</v>
      </c>
      <c r="C928" s="128" t="s">
        <v>162</v>
      </c>
      <c r="D928" s="54">
        <v>45653</v>
      </c>
      <c r="E928" s="55"/>
      <c r="F928" s="55" t="s">
        <v>230</v>
      </c>
      <c r="G928" s="55" t="s">
        <v>890</v>
      </c>
      <c r="H928" s="56"/>
      <c r="I928" s="56">
        <v>136570.79999999999</v>
      </c>
      <c r="J928" s="55" t="s">
        <v>397</v>
      </c>
      <c r="K928" s="96"/>
    </row>
    <row r="929" spans="2:11" s="42" customFormat="1" hidden="1" x14ac:dyDescent="0.25">
      <c r="B929" s="128" t="s">
        <v>189</v>
      </c>
      <c r="C929" s="128" t="s">
        <v>162</v>
      </c>
      <c r="D929" s="54">
        <v>45653</v>
      </c>
      <c r="E929" s="55"/>
      <c r="F929" s="55" t="s">
        <v>230</v>
      </c>
      <c r="G929" s="55" t="s">
        <v>700</v>
      </c>
      <c r="H929" s="56"/>
      <c r="I929" s="56">
        <v>1000</v>
      </c>
      <c r="J929" s="55" t="s">
        <v>160</v>
      </c>
      <c r="K929" s="96"/>
    </row>
    <row r="930" spans="2:11" s="42" customFormat="1" hidden="1" x14ac:dyDescent="0.25">
      <c r="B930" s="128" t="s">
        <v>189</v>
      </c>
      <c r="C930" s="128" t="s">
        <v>162</v>
      </c>
      <c r="D930" s="54">
        <v>45653</v>
      </c>
      <c r="E930" s="55"/>
      <c r="F930" s="55" t="s">
        <v>230</v>
      </c>
      <c r="G930" s="55" t="s">
        <v>787</v>
      </c>
      <c r="H930" s="56"/>
      <c r="I930" s="56">
        <v>0.01</v>
      </c>
      <c r="J930" s="55" t="s">
        <v>946</v>
      </c>
      <c r="K930" s="96"/>
    </row>
    <row r="931" spans="2:11" s="42" customFormat="1" hidden="1" x14ac:dyDescent="0.25">
      <c r="B931" s="128" t="s">
        <v>189</v>
      </c>
      <c r="C931" s="128" t="s">
        <v>162</v>
      </c>
      <c r="D931" s="54">
        <v>45653</v>
      </c>
      <c r="E931" s="55"/>
      <c r="F931" s="55" t="s">
        <v>734</v>
      </c>
      <c r="G931" s="55" t="s">
        <v>891</v>
      </c>
      <c r="H931" s="56">
        <v>3952</v>
      </c>
      <c r="I931" s="56"/>
      <c r="J931" s="55" t="s">
        <v>169</v>
      </c>
      <c r="K931" s="96"/>
    </row>
    <row r="932" spans="2:11" s="42" customFormat="1" hidden="1" x14ac:dyDescent="0.25">
      <c r="B932" s="128" t="s">
        <v>189</v>
      </c>
      <c r="C932" s="128" t="s">
        <v>162</v>
      </c>
      <c r="D932" s="54">
        <v>45653</v>
      </c>
      <c r="E932" s="55"/>
      <c r="F932" s="55" t="s">
        <v>230</v>
      </c>
      <c r="G932" s="55" t="s">
        <v>745</v>
      </c>
      <c r="H932" s="56"/>
      <c r="I932" s="56">
        <v>38669.22</v>
      </c>
      <c r="J932" s="55" t="s">
        <v>160</v>
      </c>
      <c r="K932" s="96"/>
    </row>
    <row r="933" spans="2:11" s="42" customFormat="1" hidden="1" x14ac:dyDescent="0.25">
      <c r="B933" s="128" t="s">
        <v>189</v>
      </c>
      <c r="C933" s="128" t="s">
        <v>162</v>
      </c>
      <c r="D933" s="54">
        <v>45653</v>
      </c>
      <c r="E933" s="55"/>
      <c r="F933" s="55" t="s">
        <v>230</v>
      </c>
      <c r="G933" s="55" t="s">
        <v>730</v>
      </c>
      <c r="H933" s="56"/>
      <c r="I933" s="56">
        <v>3034</v>
      </c>
      <c r="J933" s="55" t="s">
        <v>160</v>
      </c>
      <c r="K933" s="96"/>
    </row>
    <row r="934" spans="2:11" s="42" customFormat="1" hidden="1" x14ac:dyDescent="0.25">
      <c r="B934" s="128" t="s">
        <v>189</v>
      </c>
      <c r="C934" s="128" t="s">
        <v>162</v>
      </c>
      <c r="D934" s="54">
        <v>45653</v>
      </c>
      <c r="E934" s="55"/>
      <c r="F934" s="55" t="s">
        <v>734</v>
      </c>
      <c r="G934" s="55" t="s">
        <v>892</v>
      </c>
      <c r="H934" s="56">
        <v>624</v>
      </c>
      <c r="I934" s="56"/>
      <c r="J934" s="55" t="s">
        <v>934</v>
      </c>
      <c r="K934" s="96"/>
    </row>
    <row r="935" spans="2:11" s="42" customFormat="1" hidden="1" x14ac:dyDescent="0.25">
      <c r="B935" s="128" t="s">
        <v>189</v>
      </c>
      <c r="C935" s="128" t="s">
        <v>162</v>
      </c>
      <c r="D935" s="54">
        <v>45653</v>
      </c>
      <c r="E935" s="55"/>
      <c r="F935" s="55" t="s">
        <v>230</v>
      </c>
      <c r="G935" s="55" t="s">
        <v>726</v>
      </c>
      <c r="H935" s="56"/>
      <c r="I935" s="56">
        <v>2058</v>
      </c>
      <c r="J935" s="55" t="s">
        <v>160</v>
      </c>
      <c r="K935" s="96"/>
    </row>
    <row r="936" spans="2:11" s="42" customFormat="1" hidden="1" x14ac:dyDescent="0.25">
      <c r="B936" s="128" t="s">
        <v>189</v>
      </c>
      <c r="C936" s="128" t="s">
        <v>162</v>
      </c>
      <c r="D936" s="54">
        <v>45653</v>
      </c>
      <c r="E936" s="55"/>
      <c r="F936" s="55" t="s">
        <v>734</v>
      </c>
      <c r="G936" s="55" t="s">
        <v>770</v>
      </c>
      <c r="H936" s="56">
        <v>19908.560000000001</v>
      </c>
      <c r="I936" s="56"/>
      <c r="J936" s="55" t="s">
        <v>930</v>
      </c>
      <c r="K936" s="96"/>
    </row>
    <row r="937" spans="2:11" s="42" customFormat="1" hidden="1" x14ac:dyDescent="0.25">
      <c r="B937" s="128" t="s">
        <v>189</v>
      </c>
      <c r="C937" s="128" t="s">
        <v>162</v>
      </c>
      <c r="D937" s="54">
        <v>45653</v>
      </c>
      <c r="E937" s="55"/>
      <c r="F937" s="55" t="s">
        <v>230</v>
      </c>
      <c r="G937" s="55" t="s">
        <v>193</v>
      </c>
      <c r="H937" s="56"/>
      <c r="I937" s="56">
        <v>27247.53</v>
      </c>
      <c r="J937" s="55" t="s">
        <v>157</v>
      </c>
      <c r="K937" s="96"/>
    </row>
    <row r="938" spans="2:11" s="42" customFormat="1" hidden="1" x14ac:dyDescent="0.25">
      <c r="B938" s="128" t="s">
        <v>189</v>
      </c>
      <c r="C938" s="128" t="s">
        <v>162</v>
      </c>
      <c r="D938" s="54">
        <v>45653</v>
      </c>
      <c r="E938" s="55"/>
      <c r="F938" s="55" t="s">
        <v>230</v>
      </c>
      <c r="G938" s="55" t="s">
        <v>758</v>
      </c>
      <c r="H938" s="56"/>
      <c r="I938" s="56">
        <v>3233.01</v>
      </c>
      <c r="J938" s="55" t="s">
        <v>932</v>
      </c>
      <c r="K938" s="96"/>
    </row>
    <row r="939" spans="2:11" s="42" customFormat="1" hidden="1" x14ac:dyDescent="0.25">
      <c r="B939" s="128" t="s">
        <v>189</v>
      </c>
      <c r="C939" s="128" t="s">
        <v>162</v>
      </c>
      <c r="D939" s="54">
        <v>45653</v>
      </c>
      <c r="E939" s="55"/>
      <c r="F939" s="55" t="s">
        <v>230</v>
      </c>
      <c r="G939" s="55"/>
      <c r="H939" s="56"/>
      <c r="I939" s="56">
        <v>951.24</v>
      </c>
      <c r="J939" s="55" t="s">
        <v>932</v>
      </c>
      <c r="K939" s="96"/>
    </row>
    <row r="940" spans="2:11" s="42" customFormat="1" hidden="1" x14ac:dyDescent="0.25">
      <c r="B940" s="128" t="s">
        <v>189</v>
      </c>
      <c r="C940" s="128" t="s">
        <v>162</v>
      </c>
      <c r="D940" s="54">
        <v>45653</v>
      </c>
      <c r="E940" s="55"/>
      <c r="F940" s="55" t="s">
        <v>230</v>
      </c>
      <c r="G940" s="55" t="s">
        <v>758</v>
      </c>
      <c r="H940" s="56"/>
      <c r="I940" s="56">
        <v>1100.54</v>
      </c>
      <c r="J940" s="55" t="s">
        <v>932</v>
      </c>
      <c r="K940" s="96"/>
    </row>
    <row r="941" spans="2:11" s="42" customFormat="1" hidden="1" x14ac:dyDescent="0.25">
      <c r="B941" s="128" t="s">
        <v>189</v>
      </c>
      <c r="C941" s="128" t="s">
        <v>162</v>
      </c>
      <c r="D941" s="54">
        <v>45653</v>
      </c>
      <c r="E941" s="55"/>
      <c r="F941" s="55" t="s">
        <v>230</v>
      </c>
      <c r="G941" s="55" t="s">
        <v>893</v>
      </c>
      <c r="H941" s="56"/>
      <c r="I941" s="56">
        <v>2051.7800000000002</v>
      </c>
      <c r="J941" s="55" t="s">
        <v>932</v>
      </c>
      <c r="K941" s="96"/>
    </row>
    <row r="942" spans="2:11" s="42" customFormat="1" hidden="1" x14ac:dyDescent="0.25">
      <c r="B942" s="128" t="s">
        <v>189</v>
      </c>
      <c r="C942" s="128" t="s">
        <v>162</v>
      </c>
      <c r="D942" s="54">
        <v>45653</v>
      </c>
      <c r="E942" s="55"/>
      <c r="F942" s="55" t="s">
        <v>894</v>
      </c>
      <c r="G942" s="55" t="s">
        <v>895</v>
      </c>
      <c r="H942" s="56">
        <v>16503.22</v>
      </c>
      <c r="I942" s="56"/>
      <c r="J942" s="55" t="s">
        <v>945</v>
      </c>
      <c r="K942" s="96"/>
    </row>
    <row r="943" spans="2:11" s="42" customFormat="1" hidden="1" x14ac:dyDescent="0.25">
      <c r="B943" s="128" t="s">
        <v>189</v>
      </c>
      <c r="C943" s="128" t="s">
        <v>162</v>
      </c>
      <c r="D943" s="54">
        <v>45653</v>
      </c>
      <c r="E943" s="55"/>
      <c r="F943" s="55" t="s">
        <v>896</v>
      </c>
      <c r="G943" s="55" t="s">
        <v>897</v>
      </c>
      <c r="H943" s="56">
        <v>1000</v>
      </c>
      <c r="I943" s="56"/>
      <c r="J943" s="55" t="s">
        <v>27</v>
      </c>
      <c r="K943" s="96"/>
    </row>
    <row r="944" spans="2:11" s="42" customFormat="1" hidden="1" x14ac:dyDescent="0.25">
      <c r="B944" s="128" t="s">
        <v>189</v>
      </c>
      <c r="C944" s="128" t="s">
        <v>162</v>
      </c>
      <c r="D944" s="54">
        <v>45653</v>
      </c>
      <c r="E944" s="55"/>
      <c r="F944" s="55" t="s">
        <v>771</v>
      </c>
      <c r="G944" s="55" t="s">
        <v>898</v>
      </c>
      <c r="H944" s="56">
        <v>1864</v>
      </c>
      <c r="I944" s="56"/>
      <c r="J944" s="55" t="s">
        <v>27</v>
      </c>
      <c r="K944" s="96"/>
    </row>
    <row r="945" spans="2:11" s="42" customFormat="1" hidden="1" x14ac:dyDescent="0.25">
      <c r="B945" s="128" t="s">
        <v>189</v>
      </c>
      <c r="C945" s="128" t="s">
        <v>162</v>
      </c>
      <c r="D945" s="54">
        <v>45653</v>
      </c>
      <c r="E945" s="55"/>
      <c r="F945" s="55" t="s">
        <v>765</v>
      </c>
      <c r="G945" s="55" t="s">
        <v>899</v>
      </c>
      <c r="H945" s="56">
        <v>28000</v>
      </c>
      <c r="I945" s="56"/>
      <c r="J945" s="55" t="s">
        <v>947</v>
      </c>
      <c r="K945" s="96"/>
    </row>
    <row r="946" spans="2:11" s="42" customFormat="1" hidden="1" x14ac:dyDescent="0.25">
      <c r="B946" s="128" t="s">
        <v>189</v>
      </c>
      <c r="C946" s="128" t="s">
        <v>162</v>
      </c>
      <c r="D946" s="54">
        <v>45653</v>
      </c>
      <c r="E946" s="55"/>
      <c r="F946" s="55" t="s">
        <v>230</v>
      </c>
      <c r="G946" s="55" t="s">
        <v>900</v>
      </c>
      <c r="H946" s="56"/>
      <c r="I946" s="56">
        <v>1183</v>
      </c>
      <c r="J946" s="55" t="s">
        <v>160</v>
      </c>
      <c r="K946" s="96"/>
    </row>
    <row r="947" spans="2:11" s="42" customFormat="1" hidden="1" x14ac:dyDescent="0.25">
      <c r="B947" s="128" t="s">
        <v>189</v>
      </c>
      <c r="C947" s="128" t="s">
        <v>162</v>
      </c>
      <c r="D947" s="54">
        <v>45653</v>
      </c>
      <c r="E947" s="55"/>
      <c r="F947" s="55" t="s">
        <v>901</v>
      </c>
      <c r="G947" s="55" t="s">
        <v>902</v>
      </c>
      <c r="H947" s="56">
        <v>624000</v>
      </c>
      <c r="I947" s="56"/>
      <c r="J947" s="55" t="s">
        <v>938</v>
      </c>
      <c r="K947" s="96"/>
    </row>
    <row r="948" spans="2:11" s="42" customFormat="1" hidden="1" x14ac:dyDescent="0.25">
      <c r="B948" s="128" t="s">
        <v>189</v>
      </c>
      <c r="C948" s="128" t="s">
        <v>162</v>
      </c>
      <c r="D948" s="54">
        <v>45656</v>
      </c>
      <c r="E948" s="55"/>
      <c r="F948" s="55" t="s">
        <v>230</v>
      </c>
      <c r="G948" s="55" t="s">
        <v>775</v>
      </c>
      <c r="H948" s="56"/>
      <c r="I948" s="56">
        <v>1860.56</v>
      </c>
      <c r="J948" s="55" t="s">
        <v>932</v>
      </c>
      <c r="K948" s="96"/>
    </row>
    <row r="949" spans="2:11" s="42" customFormat="1" hidden="1" x14ac:dyDescent="0.25">
      <c r="B949" s="128" t="s">
        <v>189</v>
      </c>
      <c r="C949" s="128" t="s">
        <v>162</v>
      </c>
      <c r="D949" s="54">
        <v>45656</v>
      </c>
      <c r="E949" s="55"/>
      <c r="F949" s="55" t="s">
        <v>230</v>
      </c>
      <c r="G949" s="55" t="s">
        <v>775</v>
      </c>
      <c r="H949" s="56"/>
      <c r="I949" s="56">
        <v>954.61</v>
      </c>
      <c r="J949" s="55" t="s">
        <v>932</v>
      </c>
      <c r="K949" s="96"/>
    </row>
    <row r="950" spans="2:11" s="42" customFormat="1" hidden="1" x14ac:dyDescent="0.25">
      <c r="B950" s="128" t="s">
        <v>189</v>
      </c>
      <c r="C950" s="128" t="s">
        <v>162</v>
      </c>
      <c r="D950" s="54">
        <v>45656</v>
      </c>
      <c r="E950" s="55"/>
      <c r="F950" s="55" t="s">
        <v>230</v>
      </c>
      <c r="G950" s="55" t="s">
        <v>775</v>
      </c>
      <c r="H950" s="56"/>
      <c r="I950" s="56">
        <v>3620.26</v>
      </c>
      <c r="J950" s="55" t="s">
        <v>932</v>
      </c>
      <c r="K950" s="96"/>
    </row>
    <row r="951" spans="2:11" s="42" customFormat="1" hidden="1" x14ac:dyDescent="0.25">
      <c r="B951" s="128" t="s">
        <v>189</v>
      </c>
      <c r="C951" s="128" t="s">
        <v>162</v>
      </c>
      <c r="D951" s="54">
        <v>45656</v>
      </c>
      <c r="E951" s="55"/>
      <c r="F951" s="55" t="s">
        <v>230</v>
      </c>
      <c r="G951" s="55" t="s">
        <v>775</v>
      </c>
      <c r="H951" s="56"/>
      <c r="I951" s="56">
        <v>3555.62</v>
      </c>
      <c r="J951" s="55" t="s">
        <v>932</v>
      </c>
      <c r="K951" s="96"/>
    </row>
    <row r="952" spans="2:11" s="42" customFormat="1" hidden="1" x14ac:dyDescent="0.25">
      <c r="B952" s="128" t="s">
        <v>189</v>
      </c>
      <c r="C952" s="128" t="s">
        <v>162</v>
      </c>
      <c r="D952" s="54">
        <v>45656</v>
      </c>
      <c r="E952" s="55"/>
      <c r="F952" s="55" t="s">
        <v>230</v>
      </c>
      <c r="G952" s="55" t="s">
        <v>775</v>
      </c>
      <c r="H952" s="56"/>
      <c r="I952" s="56">
        <v>6007.14</v>
      </c>
      <c r="J952" s="55" t="s">
        <v>932</v>
      </c>
      <c r="K952" s="96"/>
    </row>
    <row r="953" spans="2:11" s="42" customFormat="1" hidden="1" x14ac:dyDescent="0.25">
      <c r="B953" s="128" t="s">
        <v>189</v>
      </c>
      <c r="C953" s="128" t="s">
        <v>162</v>
      </c>
      <c r="D953" s="54">
        <v>45656</v>
      </c>
      <c r="E953" s="55"/>
      <c r="F953" s="55" t="s">
        <v>230</v>
      </c>
      <c r="G953" s="55" t="s">
        <v>903</v>
      </c>
      <c r="H953" s="56"/>
      <c r="I953" s="56">
        <v>321963.90999999997</v>
      </c>
      <c r="J953" s="55" t="s">
        <v>13</v>
      </c>
      <c r="K953" s="96"/>
    </row>
    <row r="954" spans="2:11" s="42" customFormat="1" hidden="1" x14ac:dyDescent="0.25">
      <c r="B954" s="128" t="s">
        <v>189</v>
      </c>
      <c r="C954" s="128" t="s">
        <v>162</v>
      </c>
      <c r="D954" s="54">
        <v>45656</v>
      </c>
      <c r="E954" s="55"/>
      <c r="F954" s="55" t="s">
        <v>734</v>
      </c>
      <c r="G954" s="55" t="s">
        <v>904</v>
      </c>
      <c r="H954" s="56">
        <v>312000</v>
      </c>
      <c r="I954" s="56"/>
      <c r="J954" s="55" t="s">
        <v>37</v>
      </c>
      <c r="K954" s="96"/>
    </row>
    <row r="955" spans="2:11" s="42" customFormat="1" hidden="1" x14ac:dyDescent="0.25">
      <c r="B955" s="128" t="s">
        <v>189</v>
      </c>
      <c r="C955" s="128" t="s">
        <v>162</v>
      </c>
      <c r="D955" s="54">
        <v>45656</v>
      </c>
      <c r="E955" s="55"/>
      <c r="F955" s="55" t="s">
        <v>734</v>
      </c>
      <c r="G955" s="55" t="s">
        <v>905</v>
      </c>
      <c r="H955" s="56">
        <v>624</v>
      </c>
      <c r="I955" s="56"/>
      <c r="J955" s="55" t="s">
        <v>934</v>
      </c>
      <c r="K955" s="96"/>
    </row>
    <row r="956" spans="2:11" s="42" customFormat="1" hidden="1" x14ac:dyDescent="0.25">
      <c r="B956" s="128" t="s">
        <v>189</v>
      </c>
      <c r="C956" s="128" t="s">
        <v>162</v>
      </c>
      <c r="D956" s="54">
        <v>45656</v>
      </c>
      <c r="E956" s="55"/>
      <c r="F956" s="55" t="s">
        <v>230</v>
      </c>
      <c r="G956" s="55" t="s">
        <v>906</v>
      </c>
      <c r="H956" s="56"/>
      <c r="I956" s="56">
        <v>1600</v>
      </c>
      <c r="J956" s="55" t="s">
        <v>160</v>
      </c>
      <c r="K956" s="96"/>
    </row>
    <row r="957" spans="2:11" s="42" customFormat="1" hidden="1" x14ac:dyDescent="0.25">
      <c r="B957" s="128" t="s">
        <v>189</v>
      </c>
      <c r="C957" s="128" t="s">
        <v>162</v>
      </c>
      <c r="D957" s="54">
        <v>45656</v>
      </c>
      <c r="E957" s="55"/>
      <c r="F957" s="55" t="s">
        <v>230</v>
      </c>
      <c r="G957" s="55" t="s">
        <v>907</v>
      </c>
      <c r="H957" s="56"/>
      <c r="I957" s="56">
        <v>3740</v>
      </c>
      <c r="J957" s="55" t="s">
        <v>160</v>
      </c>
      <c r="K957" s="96"/>
    </row>
    <row r="958" spans="2:11" s="42" customFormat="1" hidden="1" x14ac:dyDescent="0.25">
      <c r="B958" s="128" t="s">
        <v>189</v>
      </c>
      <c r="C958" s="128" t="s">
        <v>162</v>
      </c>
      <c r="D958" s="54">
        <v>45656</v>
      </c>
      <c r="E958" s="55"/>
      <c r="F958" s="55" t="s">
        <v>230</v>
      </c>
      <c r="G958" s="55" t="s">
        <v>908</v>
      </c>
      <c r="H958" s="56"/>
      <c r="I958" s="56">
        <v>980</v>
      </c>
      <c r="J958" s="55" t="s">
        <v>160</v>
      </c>
      <c r="K958" s="96"/>
    </row>
    <row r="959" spans="2:11" s="42" customFormat="1" hidden="1" x14ac:dyDescent="0.25">
      <c r="B959" s="128" t="s">
        <v>189</v>
      </c>
      <c r="C959" s="128" t="s">
        <v>162</v>
      </c>
      <c r="D959" s="54">
        <v>45656</v>
      </c>
      <c r="E959" s="55"/>
      <c r="F959" s="55" t="s">
        <v>734</v>
      </c>
      <c r="G959" s="55" t="s">
        <v>909</v>
      </c>
      <c r="H959" s="56">
        <v>3382.33</v>
      </c>
      <c r="I959" s="56"/>
      <c r="J959" s="55" t="s">
        <v>169</v>
      </c>
      <c r="K959" s="96"/>
    </row>
    <row r="960" spans="2:11" s="42" customFormat="1" hidden="1" x14ac:dyDescent="0.25">
      <c r="B960" s="128" t="s">
        <v>189</v>
      </c>
      <c r="C960" s="128" t="s">
        <v>162</v>
      </c>
      <c r="D960" s="54">
        <v>45656</v>
      </c>
      <c r="E960" s="55"/>
      <c r="F960" s="55" t="s">
        <v>901</v>
      </c>
      <c r="G960" s="55" t="s">
        <v>192</v>
      </c>
      <c r="H960" s="56">
        <v>416000</v>
      </c>
      <c r="I960" s="56"/>
      <c r="J960" s="55" t="s">
        <v>938</v>
      </c>
      <c r="K960" s="96"/>
    </row>
    <row r="961" spans="2:11" s="42" customFormat="1" hidden="1" x14ac:dyDescent="0.25">
      <c r="B961" s="128" t="s">
        <v>189</v>
      </c>
      <c r="C961" s="128" t="s">
        <v>162</v>
      </c>
      <c r="D961" s="54">
        <v>45656</v>
      </c>
      <c r="E961" s="55"/>
      <c r="F961" s="55" t="s">
        <v>230</v>
      </c>
      <c r="G961" s="55" t="s">
        <v>910</v>
      </c>
      <c r="H961" s="56"/>
      <c r="I961" s="56">
        <v>8333.5</v>
      </c>
      <c r="J961" s="55" t="s">
        <v>160</v>
      </c>
      <c r="K961" s="96"/>
    </row>
    <row r="962" spans="2:11" s="42" customFormat="1" hidden="1" x14ac:dyDescent="0.25">
      <c r="B962" s="128" t="s">
        <v>189</v>
      </c>
      <c r="C962" s="128" t="s">
        <v>162</v>
      </c>
      <c r="D962" s="54">
        <v>45656</v>
      </c>
      <c r="E962" s="55"/>
      <c r="F962" s="55" t="s">
        <v>734</v>
      </c>
      <c r="G962" s="55" t="s">
        <v>192</v>
      </c>
      <c r="H962" s="56">
        <v>41544.99</v>
      </c>
      <c r="I962" s="56"/>
      <c r="J962" s="55" t="s">
        <v>447</v>
      </c>
      <c r="K962" s="96"/>
    </row>
    <row r="963" spans="2:11" s="42" customFormat="1" hidden="1" x14ac:dyDescent="0.25">
      <c r="B963" s="128" t="s">
        <v>189</v>
      </c>
      <c r="C963" s="128" t="s">
        <v>162</v>
      </c>
      <c r="D963" s="54">
        <v>45656</v>
      </c>
      <c r="E963" s="55"/>
      <c r="F963" s="55" t="s">
        <v>734</v>
      </c>
      <c r="G963" s="55" t="s">
        <v>192</v>
      </c>
      <c r="H963" s="56">
        <v>67406.69</v>
      </c>
      <c r="I963" s="56"/>
      <c r="J963" s="55" t="s">
        <v>447</v>
      </c>
      <c r="K963" s="96"/>
    </row>
    <row r="964" spans="2:11" s="42" customFormat="1" hidden="1" x14ac:dyDescent="0.25">
      <c r="B964" s="128" t="s">
        <v>189</v>
      </c>
      <c r="C964" s="128" t="s">
        <v>162</v>
      </c>
      <c r="D964" s="54">
        <v>45656</v>
      </c>
      <c r="E964" s="55"/>
      <c r="F964" s="55" t="s">
        <v>230</v>
      </c>
      <c r="G964" s="55" t="s">
        <v>558</v>
      </c>
      <c r="H964" s="56"/>
      <c r="I964" s="56">
        <v>15250.48</v>
      </c>
      <c r="J964" s="55" t="s">
        <v>133</v>
      </c>
      <c r="K964" s="96"/>
    </row>
    <row r="965" spans="2:11" s="42" customFormat="1" hidden="1" x14ac:dyDescent="0.25">
      <c r="B965" s="128" t="s">
        <v>189</v>
      </c>
      <c r="C965" s="128" t="s">
        <v>162</v>
      </c>
      <c r="D965" s="54">
        <v>45656</v>
      </c>
      <c r="E965" s="55"/>
      <c r="F965" s="55" t="s">
        <v>230</v>
      </c>
      <c r="G965" s="55" t="s">
        <v>911</v>
      </c>
      <c r="H965" s="56"/>
      <c r="I965" s="56">
        <v>400000</v>
      </c>
      <c r="J965" s="55" t="s">
        <v>940</v>
      </c>
      <c r="K965" s="96"/>
    </row>
    <row r="966" spans="2:11" s="42" customFormat="1" hidden="1" x14ac:dyDescent="0.25">
      <c r="B966" s="128" t="s">
        <v>189</v>
      </c>
      <c r="C966" s="128" t="s">
        <v>162</v>
      </c>
      <c r="D966" s="54">
        <v>45656</v>
      </c>
      <c r="E966" s="55"/>
      <c r="F966" s="55" t="s">
        <v>230</v>
      </c>
      <c r="G966" s="55" t="s">
        <v>912</v>
      </c>
      <c r="H966" s="56"/>
      <c r="I966" s="56">
        <v>600000</v>
      </c>
      <c r="J966" s="55" t="s">
        <v>940</v>
      </c>
      <c r="K966" s="96"/>
    </row>
    <row r="967" spans="2:11" s="42" customFormat="1" hidden="1" x14ac:dyDescent="0.25">
      <c r="B967" s="128" t="s">
        <v>189</v>
      </c>
      <c r="C967" s="128" t="s">
        <v>162</v>
      </c>
      <c r="D967" s="54">
        <v>45656</v>
      </c>
      <c r="E967" s="55"/>
      <c r="F967" s="55"/>
      <c r="G967" s="55" t="s">
        <v>414</v>
      </c>
      <c r="H967" s="56">
        <v>23445.599999999999</v>
      </c>
      <c r="I967" s="56"/>
      <c r="J967" s="55" t="s">
        <v>446</v>
      </c>
      <c r="K967" s="96"/>
    </row>
    <row r="968" spans="2:11" s="42" customFormat="1" hidden="1" x14ac:dyDescent="0.25">
      <c r="B968" s="128" t="s">
        <v>189</v>
      </c>
      <c r="C968" s="128" t="s">
        <v>162</v>
      </c>
      <c r="D968" s="54">
        <v>45656</v>
      </c>
      <c r="E968" s="55"/>
      <c r="F968" s="55"/>
      <c r="G968" s="55" t="s">
        <v>803</v>
      </c>
      <c r="H968" s="56">
        <v>30</v>
      </c>
      <c r="I968" s="56"/>
      <c r="J968" s="55" t="s">
        <v>944</v>
      </c>
      <c r="K968" s="96"/>
    </row>
    <row r="969" spans="2:11" s="42" customFormat="1" hidden="1" x14ac:dyDescent="0.25">
      <c r="B969" s="128" t="s">
        <v>189</v>
      </c>
      <c r="C969" s="128" t="s">
        <v>162</v>
      </c>
      <c r="D969" s="54">
        <v>45656</v>
      </c>
      <c r="E969" s="55"/>
      <c r="F969" s="55"/>
      <c r="G969" s="55" t="s">
        <v>804</v>
      </c>
      <c r="H969" s="56">
        <v>4.8</v>
      </c>
      <c r="I969" s="56"/>
      <c r="J969" s="55" t="s">
        <v>944</v>
      </c>
      <c r="K969" s="96"/>
    </row>
    <row r="970" spans="2:11" s="42" customFormat="1" hidden="1" x14ac:dyDescent="0.25">
      <c r="B970" s="128" t="s">
        <v>189</v>
      </c>
      <c r="C970" s="128" t="s">
        <v>162</v>
      </c>
      <c r="D970" s="54">
        <v>45656</v>
      </c>
      <c r="E970" s="55"/>
      <c r="F970" s="55" t="s">
        <v>230</v>
      </c>
      <c r="G970" s="55" t="s">
        <v>700</v>
      </c>
      <c r="H970" s="56"/>
      <c r="I970" s="56">
        <v>2100</v>
      </c>
      <c r="J970" s="55" t="s">
        <v>160</v>
      </c>
      <c r="K970" s="96"/>
    </row>
    <row r="971" spans="2:11" s="42" customFormat="1" hidden="1" x14ac:dyDescent="0.25">
      <c r="B971" s="128" t="s">
        <v>189</v>
      </c>
      <c r="C971" s="128" t="s">
        <v>162</v>
      </c>
      <c r="D971" s="54">
        <v>45656</v>
      </c>
      <c r="E971" s="55"/>
      <c r="F971" s="55"/>
      <c r="G971" s="55" t="s">
        <v>913</v>
      </c>
      <c r="H971" s="56">
        <v>4822</v>
      </c>
      <c r="I971" s="56"/>
      <c r="J971" s="55" t="s">
        <v>446</v>
      </c>
      <c r="K971" s="96"/>
    </row>
    <row r="972" spans="2:11" s="42" customFormat="1" hidden="1" x14ac:dyDescent="0.25">
      <c r="B972" s="128" t="s">
        <v>189</v>
      </c>
      <c r="C972" s="128" t="s">
        <v>162</v>
      </c>
      <c r="D972" s="54">
        <v>45656</v>
      </c>
      <c r="E972" s="55"/>
      <c r="F972" s="55"/>
      <c r="G972" s="55" t="s">
        <v>913</v>
      </c>
      <c r="H972" s="56">
        <v>3112.2</v>
      </c>
      <c r="I972" s="56"/>
      <c r="J972" s="55" t="s">
        <v>446</v>
      </c>
      <c r="K972" s="96"/>
    </row>
    <row r="973" spans="2:11" s="42" customFormat="1" hidden="1" x14ac:dyDescent="0.25">
      <c r="B973" s="128" t="s">
        <v>189</v>
      </c>
      <c r="C973" s="128" t="s">
        <v>162</v>
      </c>
      <c r="D973" s="54">
        <v>45656</v>
      </c>
      <c r="E973" s="55"/>
      <c r="F973" s="55"/>
      <c r="G973" s="55" t="s">
        <v>913</v>
      </c>
      <c r="H973" s="56">
        <v>4822</v>
      </c>
      <c r="I973" s="56"/>
      <c r="J973" s="55" t="s">
        <v>446</v>
      </c>
      <c r="K973" s="96"/>
    </row>
    <row r="974" spans="2:11" s="42" customFormat="1" hidden="1" x14ac:dyDescent="0.25">
      <c r="B974" s="128" t="s">
        <v>189</v>
      </c>
      <c r="C974" s="128" t="s">
        <v>162</v>
      </c>
      <c r="D974" s="54">
        <v>45656</v>
      </c>
      <c r="E974" s="55"/>
      <c r="F974" s="55"/>
      <c r="G974" s="55" t="s">
        <v>806</v>
      </c>
      <c r="H974" s="56">
        <v>4306</v>
      </c>
      <c r="I974" s="56"/>
      <c r="J974" s="55" t="s">
        <v>446</v>
      </c>
      <c r="K974" s="96"/>
    </row>
    <row r="975" spans="2:11" s="42" customFormat="1" hidden="1" x14ac:dyDescent="0.25">
      <c r="B975" s="128" t="s">
        <v>189</v>
      </c>
      <c r="C975" s="128" t="s">
        <v>162</v>
      </c>
      <c r="D975" s="54">
        <v>45656</v>
      </c>
      <c r="E975" s="55"/>
      <c r="F975" s="55" t="s">
        <v>230</v>
      </c>
      <c r="G975" s="55" t="s">
        <v>914</v>
      </c>
      <c r="H975" s="56"/>
      <c r="I975" s="56">
        <v>61659.79</v>
      </c>
      <c r="J975" s="55" t="s">
        <v>12</v>
      </c>
      <c r="K975" s="96"/>
    </row>
    <row r="976" spans="2:11" s="42" customFormat="1" hidden="1" x14ac:dyDescent="0.25">
      <c r="B976" s="128" t="s">
        <v>189</v>
      </c>
      <c r="C976" s="128" t="s">
        <v>162</v>
      </c>
      <c r="D976" s="54">
        <v>45656</v>
      </c>
      <c r="E976" s="55"/>
      <c r="F976" s="55" t="s">
        <v>230</v>
      </c>
      <c r="G976" s="55" t="s">
        <v>915</v>
      </c>
      <c r="H976" s="56"/>
      <c r="I976" s="56">
        <v>21150.44</v>
      </c>
      <c r="J976" s="55" t="s">
        <v>12</v>
      </c>
      <c r="K976" s="96"/>
    </row>
    <row r="977" spans="2:11" s="42" customFormat="1" hidden="1" x14ac:dyDescent="0.25">
      <c r="B977" s="128" t="s">
        <v>189</v>
      </c>
      <c r="C977" s="128" t="s">
        <v>162</v>
      </c>
      <c r="D977" s="54">
        <v>45656</v>
      </c>
      <c r="E977" s="55"/>
      <c r="F977" s="55" t="s">
        <v>230</v>
      </c>
      <c r="G977" s="55" t="s">
        <v>916</v>
      </c>
      <c r="H977" s="56"/>
      <c r="I977" s="56">
        <v>955</v>
      </c>
      <c r="J977" s="55" t="s">
        <v>160</v>
      </c>
      <c r="K977" s="96"/>
    </row>
    <row r="978" spans="2:11" s="42" customFormat="1" hidden="1" x14ac:dyDescent="0.25">
      <c r="B978" s="128" t="s">
        <v>189</v>
      </c>
      <c r="C978" s="128" t="s">
        <v>162</v>
      </c>
      <c r="D978" s="54">
        <v>45656</v>
      </c>
      <c r="E978" s="55"/>
      <c r="F978" s="55" t="s">
        <v>230</v>
      </c>
      <c r="G978" s="55" t="s">
        <v>727</v>
      </c>
      <c r="H978" s="56"/>
      <c r="I978" s="56">
        <v>1000</v>
      </c>
      <c r="J978" s="55" t="s">
        <v>160</v>
      </c>
      <c r="K978" s="96"/>
    </row>
    <row r="979" spans="2:11" s="42" customFormat="1" hidden="1" x14ac:dyDescent="0.25">
      <c r="B979" s="128" t="s">
        <v>189</v>
      </c>
      <c r="C979" s="128" t="s">
        <v>162</v>
      </c>
      <c r="D979" s="54">
        <v>45656</v>
      </c>
      <c r="E979" s="55"/>
      <c r="F979" s="55"/>
      <c r="G979" s="55" t="s">
        <v>917</v>
      </c>
      <c r="H979" s="56">
        <v>4048.6</v>
      </c>
      <c r="I979" s="56"/>
      <c r="J979" s="55" t="s">
        <v>446</v>
      </c>
      <c r="K979" s="96"/>
    </row>
    <row r="980" spans="2:11" s="42" customFormat="1" hidden="1" x14ac:dyDescent="0.25">
      <c r="B980" s="128" t="s">
        <v>189</v>
      </c>
      <c r="C980" s="128" t="s">
        <v>162</v>
      </c>
      <c r="D980" s="54">
        <v>45656</v>
      </c>
      <c r="E980" s="55"/>
      <c r="F980" s="55"/>
      <c r="G980" s="55" t="s">
        <v>917</v>
      </c>
      <c r="H980" s="56">
        <v>3504.6</v>
      </c>
      <c r="I980" s="56"/>
      <c r="J980" s="55" t="s">
        <v>446</v>
      </c>
      <c r="K980" s="96"/>
    </row>
    <row r="981" spans="2:11" s="42" customFormat="1" hidden="1" x14ac:dyDescent="0.25">
      <c r="B981" s="128" t="s">
        <v>189</v>
      </c>
      <c r="C981" s="128" t="s">
        <v>162</v>
      </c>
      <c r="D981" s="54">
        <v>45656</v>
      </c>
      <c r="E981" s="55"/>
      <c r="F981" s="55"/>
      <c r="G981" s="55" t="s">
        <v>917</v>
      </c>
      <c r="H981" s="56">
        <v>5312.2</v>
      </c>
      <c r="I981" s="56"/>
      <c r="J981" s="55" t="s">
        <v>446</v>
      </c>
      <c r="K981" s="96"/>
    </row>
    <row r="982" spans="2:11" s="42" customFormat="1" hidden="1" x14ac:dyDescent="0.25">
      <c r="B982" s="128" t="s">
        <v>189</v>
      </c>
      <c r="C982" s="128" t="s">
        <v>162</v>
      </c>
      <c r="D982" s="54">
        <v>45656</v>
      </c>
      <c r="E982" s="55"/>
      <c r="F982" s="55"/>
      <c r="G982" s="55" t="s">
        <v>917</v>
      </c>
      <c r="H982" s="56">
        <v>3769</v>
      </c>
      <c r="I982" s="56"/>
      <c r="J982" s="55" t="s">
        <v>446</v>
      </c>
      <c r="K982" s="96"/>
    </row>
    <row r="983" spans="2:11" s="42" customFormat="1" hidden="1" x14ac:dyDescent="0.25">
      <c r="B983" s="128" t="s">
        <v>189</v>
      </c>
      <c r="C983" s="128" t="s">
        <v>162</v>
      </c>
      <c r="D983" s="54">
        <v>45656</v>
      </c>
      <c r="E983" s="55"/>
      <c r="F983" s="55"/>
      <c r="G983" s="55" t="s">
        <v>917</v>
      </c>
      <c r="H983" s="56">
        <v>6201</v>
      </c>
      <c r="I983" s="56"/>
      <c r="J983" s="55" t="s">
        <v>446</v>
      </c>
      <c r="K983" s="96"/>
    </row>
    <row r="984" spans="2:11" s="42" customFormat="1" hidden="1" x14ac:dyDescent="0.25">
      <c r="B984" s="128" t="s">
        <v>189</v>
      </c>
      <c r="C984" s="128" t="s">
        <v>162</v>
      </c>
      <c r="D984" s="54">
        <v>45656</v>
      </c>
      <c r="E984" s="55"/>
      <c r="F984" s="55"/>
      <c r="G984" s="55" t="s">
        <v>917</v>
      </c>
      <c r="H984" s="56">
        <v>6201</v>
      </c>
      <c r="I984" s="56"/>
      <c r="J984" s="55" t="s">
        <v>446</v>
      </c>
      <c r="K984" s="96"/>
    </row>
    <row r="985" spans="2:11" s="42" customFormat="1" hidden="1" x14ac:dyDescent="0.25">
      <c r="B985" s="128" t="s">
        <v>189</v>
      </c>
      <c r="C985" s="128" t="s">
        <v>162</v>
      </c>
      <c r="D985" s="54">
        <v>45656</v>
      </c>
      <c r="E985" s="55"/>
      <c r="F985" s="55"/>
      <c r="G985" s="55" t="s">
        <v>917</v>
      </c>
      <c r="H985" s="56">
        <v>3686.2</v>
      </c>
      <c r="I985" s="56"/>
      <c r="J985" s="55" t="s">
        <v>446</v>
      </c>
      <c r="K985" s="96"/>
    </row>
    <row r="986" spans="2:11" s="42" customFormat="1" hidden="1" x14ac:dyDescent="0.25">
      <c r="B986" s="128" t="s">
        <v>189</v>
      </c>
      <c r="C986" s="128" t="s">
        <v>162</v>
      </c>
      <c r="D986" s="54">
        <v>45656</v>
      </c>
      <c r="E986" s="55"/>
      <c r="F986" s="55" t="s">
        <v>230</v>
      </c>
      <c r="G986" s="55" t="s">
        <v>918</v>
      </c>
      <c r="H986" s="56"/>
      <c r="I986" s="56">
        <v>4392</v>
      </c>
      <c r="J986" s="55" t="s">
        <v>160</v>
      </c>
      <c r="K986" s="96"/>
    </row>
    <row r="987" spans="2:11" s="42" customFormat="1" hidden="1" x14ac:dyDescent="0.25">
      <c r="B987" s="128" t="s">
        <v>189</v>
      </c>
      <c r="C987" s="128" t="s">
        <v>162</v>
      </c>
      <c r="D987" s="54">
        <v>45656</v>
      </c>
      <c r="E987" s="55"/>
      <c r="F987" s="55" t="s">
        <v>230</v>
      </c>
      <c r="G987" s="55" t="s">
        <v>919</v>
      </c>
      <c r="H987" s="56"/>
      <c r="I987" s="56">
        <v>79672.490000000005</v>
      </c>
      <c r="J987" s="55" t="s">
        <v>156</v>
      </c>
      <c r="K987" s="96"/>
    </row>
    <row r="988" spans="2:11" s="42" customFormat="1" hidden="1" x14ac:dyDescent="0.25">
      <c r="B988" s="128" t="s">
        <v>189</v>
      </c>
      <c r="C988" s="128" t="s">
        <v>162</v>
      </c>
      <c r="D988" s="54">
        <v>45656</v>
      </c>
      <c r="E988" s="55"/>
      <c r="F988" s="55" t="s">
        <v>230</v>
      </c>
      <c r="G988" s="55" t="s">
        <v>920</v>
      </c>
      <c r="H988" s="56"/>
      <c r="I988" s="56">
        <v>82812.06</v>
      </c>
      <c r="J988" s="55" t="s">
        <v>156</v>
      </c>
      <c r="K988" s="96"/>
    </row>
    <row r="989" spans="2:11" s="42" customFormat="1" hidden="1" x14ac:dyDescent="0.25">
      <c r="B989" s="128" t="s">
        <v>189</v>
      </c>
      <c r="C989" s="128" t="s">
        <v>162</v>
      </c>
      <c r="D989" s="54">
        <v>45656</v>
      </c>
      <c r="E989" s="55"/>
      <c r="F989" s="55" t="s">
        <v>230</v>
      </c>
      <c r="G989" s="55" t="s">
        <v>921</v>
      </c>
      <c r="H989" s="56"/>
      <c r="I989" s="56">
        <v>183924.5</v>
      </c>
      <c r="J989" s="55" t="s">
        <v>156</v>
      </c>
      <c r="K989" s="96"/>
    </row>
    <row r="990" spans="2:11" s="42" customFormat="1" hidden="1" x14ac:dyDescent="0.25">
      <c r="B990" s="128" t="s">
        <v>189</v>
      </c>
      <c r="C990" s="128" t="s">
        <v>162</v>
      </c>
      <c r="D990" s="54">
        <v>45656</v>
      </c>
      <c r="E990" s="55"/>
      <c r="F990" s="55" t="s">
        <v>230</v>
      </c>
      <c r="G990" s="55" t="s">
        <v>818</v>
      </c>
      <c r="H990" s="56"/>
      <c r="I990" s="56">
        <v>1000</v>
      </c>
      <c r="J990" s="55" t="s">
        <v>160</v>
      </c>
      <c r="K990" s="96"/>
    </row>
    <row r="991" spans="2:11" s="42" customFormat="1" hidden="1" x14ac:dyDescent="0.25">
      <c r="B991" s="128" t="s">
        <v>189</v>
      </c>
      <c r="C991" s="128" t="s">
        <v>162</v>
      </c>
      <c r="D991" s="54">
        <v>45657</v>
      </c>
      <c r="E991" s="55"/>
      <c r="F991" s="55" t="s">
        <v>734</v>
      </c>
      <c r="G991" s="55" t="s">
        <v>922</v>
      </c>
      <c r="H991" s="56">
        <v>2272.4</v>
      </c>
      <c r="I991" s="56"/>
      <c r="J991" s="55" t="s">
        <v>169</v>
      </c>
      <c r="K991" s="96"/>
    </row>
    <row r="992" spans="2:11" s="42" customFormat="1" hidden="1" x14ac:dyDescent="0.25">
      <c r="B992" s="128" t="s">
        <v>189</v>
      </c>
      <c r="C992" s="128" t="s">
        <v>162</v>
      </c>
      <c r="D992" s="54">
        <v>45657</v>
      </c>
      <c r="E992" s="55"/>
      <c r="F992" s="55" t="s">
        <v>734</v>
      </c>
      <c r="G992" s="55" t="s">
        <v>815</v>
      </c>
      <c r="H992" s="56">
        <v>9503</v>
      </c>
      <c r="I992" s="56"/>
      <c r="J992" s="55" t="s">
        <v>447</v>
      </c>
      <c r="K992" s="96" t="s">
        <v>956</v>
      </c>
    </row>
    <row r="993" spans="2:11" s="42" customFormat="1" hidden="1" x14ac:dyDescent="0.25">
      <c r="B993" s="128" t="s">
        <v>189</v>
      </c>
      <c r="C993" s="128" t="s">
        <v>162</v>
      </c>
      <c r="D993" s="54">
        <v>45657</v>
      </c>
      <c r="E993" s="55"/>
      <c r="F993" s="55" t="s">
        <v>230</v>
      </c>
      <c r="G993" s="55" t="s">
        <v>718</v>
      </c>
      <c r="H993" s="56"/>
      <c r="I993" s="56">
        <v>9390</v>
      </c>
      <c r="J993" s="55" t="s">
        <v>160</v>
      </c>
      <c r="K993" s="96"/>
    </row>
    <row r="994" spans="2:11" s="42" customFormat="1" hidden="1" x14ac:dyDescent="0.25">
      <c r="B994" s="128" t="s">
        <v>189</v>
      </c>
      <c r="C994" s="128" t="s">
        <v>162</v>
      </c>
      <c r="D994" s="54">
        <v>45657</v>
      </c>
      <c r="E994" s="55"/>
      <c r="F994" s="55" t="s">
        <v>901</v>
      </c>
      <c r="G994" s="55" t="s">
        <v>902</v>
      </c>
      <c r="H994" s="56">
        <v>312000</v>
      </c>
      <c r="I994" s="56"/>
      <c r="J994" s="55" t="s">
        <v>938</v>
      </c>
      <c r="K994" s="96"/>
    </row>
    <row r="995" spans="2:11" s="42" customFormat="1" hidden="1" x14ac:dyDescent="0.25">
      <c r="B995" s="128" t="s">
        <v>189</v>
      </c>
      <c r="C995" s="128" t="s">
        <v>162</v>
      </c>
      <c r="D995" s="54">
        <v>45657</v>
      </c>
      <c r="E995" s="55"/>
      <c r="F995" s="55" t="s">
        <v>230</v>
      </c>
      <c r="G995" s="55" t="s">
        <v>923</v>
      </c>
      <c r="H995" s="56"/>
      <c r="I995" s="56">
        <v>181272.83</v>
      </c>
      <c r="J995" s="55" t="s">
        <v>156</v>
      </c>
      <c r="K995" s="96"/>
    </row>
    <row r="996" spans="2:11" s="42" customFormat="1" hidden="1" x14ac:dyDescent="0.25">
      <c r="B996" s="128" t="s">
        <v>189</v>
      </c>
      <c r="C996" s="128" t="s">
        <v>162</v>
      </c>
      <c r="D996" s="54">
        <v>45657</v>
      </c>
      <c r="E996" s="55"/>
      <c r="F996" s="55" t="s">
        <v>230</v>
      </c>
      <c r="G996" s="55" t="s">
        <v>924</v>
      </c>
      <c r="H996" s="56"/>
      <c r="I996" s="56">
        <v>0.01</v>
      </c>
      <c r="J996" s="55" t="s">
        <v>946</v>
      </c>
      <c r="K996" s="96"/>
    </row>
    <row r="997" spans="2:11" s="42" customFormat="1" hidden="1" x14ac:dyDescent="0.25">
      <c r="B997" s="128" t="s">
        <v>189</v>
      </c>
      <c r="C997" s="128" t="s">
        <v>162</v>
      </c>
      <c r="D997" s="54">
        <v>45657</v>
      </c>
      <c r="E997" s="55"/>
      <c r="F997" s="55" t="s">
        <v>230</v>
      </c>
      <c r="G997" s="55" t="s">
        <v>925</v>
      </c>
      <c r="H997" s="56"/>
      <c r="I997" s="56">
        <v>1556</v>
      </c>
      <c r="J997" s="55" t="s">
        <v>160</v>
      </c>
      <c r="K997" s="96"/>
    </row>
    <row r="998" spans="2:11" s="42" customFormat="1" hidden="1" x14ac:dyDescent="0.25">
      <c r="B998" s="128" t="s">
        <v>189</v>
      </c>
      <c r="C998" s="128" t="s">
        <v>162</v>
      </c>
      <c r="D998" s="54">
        <v>45657</v>
      </c>
      <c r="E998" s="55"/>
      <c r="F998" s="55" t="s">
        <v>230</v>
      </c>
      <c r="G998" s="55" t="s">
        <v>926</v>
      </c>
      <c r="H998" s="56"/>
      <c r="I998" s="56">
        <v>1000</v>
      </c>
      <c r="J998" s="55" t="s">
        <v>160</v>
      </c>
      <c r="K998" s="96"/>
    </row>
    <row r="999" spans="2:11" s="42" customFormat="1" hidden="1" x14ac:dyDescent="0.25">
      <c r="B999" s="128" t="s">
        <v>189</v>
      </c>
      <c r="C999" s="128" t="s">
        <v>162</v>
      </c>
      <c r="D999" s="54">
        <v>45657</v>
      </c>
      <c r="E999" s="55"/>
      <c r="F999" s="55"/>
      <c r="G999" s="55" t="s">
        <v>927</v>
      </c>
      <c r="H999" s="56">
        <v>120</v>
      </c>
      <c r="I999" s="56"/>
      <c r="J999" s="55" t="s">
        <v>944</v>
      </c>
      <c r="K999" s="96"/>
    </row>
    <row r="1000" spans="2:11" s="42" customFormat="1" hidden="1" x14ac:dyDescent="0.25">
      <c r="B1000" s="128" t="s">
        <v>189</v>
      </c>
      <c r="C1000" s="128" t="s">
        <v>162</v>
      </c>
      <c r="D1000" s="54">
        <v>45657</v>
      </c>
      <c r="E1000" s="55"/>
      <c r="F1000" s="55"/>
      <c r="G1000" s="55" t="s">
        <v>804</v>
      </c>
      <c r="H1000" s="56">
        <v>19.2</v>
      </c>
      <c r="I1000" s="56"/>
      <c r="J1000" s="55" t="s">
        <v>944</v>
      </c>
      <c r="K1000" s="96"/>
    </row>
    <row r="1001" spans="2:11" s="42" customFormat="1" hidden="1" x14ac:dyDescent="0.25">
      <c r="B1001" s="128" t="s">
        <v>189</v>
      </c>
      <c r="C1001" s="128" t="s">
        <v>162</v>
      </c>
      <c r="D1001" s="54">
        <v>45657</v>
      </c>
      <c r="E1001" s="55"/>
      <c r="F1001" s="55"/>
      <c r="G1001" s="55" t="s">
        <v>928</v>
      </c>
      <c r="H1001" s="56">
        <v>732</v>
      </c>
      <c r="I1001" s="56"/>
      <c r="J1001" s="55" t="s">
        <v>944</v>
      </c>
      <c r="K1001" s="96"/>
    </row>
    <row r="1002" spans="2:11" s="42" customFormat="1" hidden="1" x14ac:dyDescent="0.25">
      <c r="B1002" s="128" t="s">
        <v>189</v>
      </c>
      <c r="C1002" s="128" t="s">
        <v>162</v>
      </c>
      <c r="D1002" s="54">
        <v>45657</v>
      </c>
      <c r="E1002" s="55"/>
      <c r="F1002" s="55"/>
      <c r="G1002" s="55" t="s">
        <v>804</v>
      </c>
      <c r="H1002" s="56">
        <v>117.12</v>
      </c>
      <c r="I1002" s="56"/>
      <c r="J1002" s="55" t="s">
        <v>944</v>
      </c>
      <c r="K1002" s="96"/>
    </row>
    <row r="1003" spans="2:11" s="42" customFormat="1" hidden="1" x14ac:dyDescent="0.25">
      <c r="B1003" s="128" t="s">
        <v>189</v>
      </c>
      <c r="C1003" s="128" t="s">
        <v>162</v>
      </c>
      <c r="D1003" s="54">
        <v>45657</v>
      </c>
      <c r="E1003" s="55"/>
      <c r="F1003" s="55"/>
      <c r="G1003" s="55" t="s">
        <v>929</v>
      </c>
      <c r="H1003" s="56">
        <v>304</v>
      </c>
      <c r="I1003" s="56"/>
      <c r="J1003" s="55" t="s">
        <v>944</v>
      </c>
      <c r="K1003" s="96"/>
    </row>
    <row r="1004" spans="2:11" s="42" customFormat="1" hidden="1" x14ac:dyDescent="0.25">
      <c r="B1004" s="128" t="s">
        <v>189</v>
      </c>
      <c r="C1004" s="128" t="s">
        <v>162</v>
      </c>
      <c r="D1004" s="54">
        <v>45657</v>
      </c>
      <c r="E1004" s="55"/>
      <c r="F1004" s="55"/>
      <c r="G1004" s="55" t="s">
        <v>804</v>
      </c>
      <c r="H1004" s="56">
        <v>48.64</v>
      </c>
      <c r="I1004" s="56"/>
      <c r="J1004" s="55" t="s">
        <v>944</v>
      </c>
      <c r="K1004" s="96"/>
    </row>
    <row r="1005" spans="2:11" s="42" customFormat="1" hidden="1" x14ac:dyDescent="0.25">
      <c r="B1005" s="128" t="s">
        <v>189</v>
      </c>
      <c r="C1005" s="128" t="s">
        <v>162</v>
      </c>
      <c r="D1005" s="54">
        <v>45657</v>
      </c>
      <c r="E1005" s="55"/>
      <c r="F1005" s="55" t="s">
        <v>230</v>
      </c>
      <c r="G1005" s="55" t="s">
        <v>218</v>
      </c>
      <c r="H1005" s="56"/>
      <c r="I1005" s="56">
        <v>3300</v>
      </c>
      <c r="J1005" s="55" t="s">
        <v>160</v>
      </c>
      <c r="K1005" s="96"/>
    </row>
    <row r="1006" spans="2:11" s="42" customFormat="1" ht="30" hidden="1" x14ac:dyDescent="0.25">
      <c r="B1006" s="128" t="s">
        <v>189</v>
      </c>
      <c r="C1006" s="128" t="s">
        <v>164</v>
      </c>
      <c r="D1006" s="54">
        <v>45627</v>
      </c>
      <c r="E1006" s="55"/>
      <c r="F1006" s="55" t="s">
        <v>765</v>
      </c>
      <c r="G1006" s="202" t="s">
        <v>1032</v>
      </c>
      <c r="H1006" s="56"/>
      <c r="I1006" s="56">
        <v>3165</v>
      </c>
      <c r="J1006" s="55" t="s">
        <v>160</v>
      </c>
      <c r="K1006" s="96"/>
    </row>
    <row r="1007" spans="2:11" s="42" customFormat="1" ht="30" hidden="1" x14ac:dyDescent="0.25">
      <c r="B1007" s="128" t="s">
        <v>189</v>
      </c>
      <c r="C1007" s="128" t="s">
        <v>164</v>
      </c>
      <c r="D1007" s="54">
        <v>45628</v>
      </c>
      <c r="E1007" s="55"/>
      <c r="F1007" s="55"/>
      <c r="G1007" s="202" t="s">
        <v>1033</v>
      </c>
      <c r="H1007" s="56">
        <v>1523.76</v>
      </c>
      <c r="I1007" s="56"/>
      <c r="J1007" s="55" t="s">
        <v>1055</v>
      </c>
      <c r="K1007" s="96"/>
    </row>
    <row r="1008" spans="2:11" s="42" customFormat="1" hidden="1" x14ac:dyDescent="0.25">
      <c r="B1008" s="128" t="s">
        <v>189</v>
      </c>
      <c r="C1008" s="128" t="s">
        <v>164</v>
      </c>
      <c r="D1008" s="54">
        <v>45629</v>
      </c>
      <c r="E1008" s="55"/>
      <c r="F1008" s="55" t="s">
        <v>765</v>
      </c>
      <c r="G1008" s="55" t="s">
        <v>994</v>
      </c>
      <c r="H1008" s="56"/>
      <c r="I1008" s="56">
        <v>200</v>
      </c>
      <c r="J1008" s="55" t="s">
        <v>946</v>
      </c>
      <c r="K1008" s="96"/>
    </row>
    <row r="1009" spans="2:11" s="42" customFormat="1" hidden="1" x14ac:dyDescent="0.25">
      <c r="B1009" s="128" t="s">
        <v>189</v>
      </c>
      <c r="C1009" s="128" t="s">
        <v>164</v>
      </c>
      <c r="D1009" s="54">
        <v>45631</v>
      </c>
      <c r="E1009" s="55"/>
      <c r="F1009" s="55"/>
      <c r="G1009" s="55" t="s">
        <v>995</v>
      </c>
      <c r="H1009" s="56">
        <v>235</v>
      </c>
      <c r="I1009" s="56"/>
      <c r="J1009" s="55" t="s">
        <v>944</v>
      </c>
      <c r="K1009" s="96"/>
    </row>
    <row r="1010" spans="2:11" s="42" customFormat="1" hidden="1" x14ac:dyDescent="0.25">
      <c r="B1010" s="128" t="s">
        <v>189</v>
      </c>
      <c r="C1010" s="128" t="s">
        <v>164</v>
      </c>
      <c r="D1010" s="54">
        <v>45631</v>
      </c>
      <c r="E1010" s="55"/>
      <c r="F1010" s="55"/>
      <c r="G1010" s="55" t="s">
        <v>996</v>
      </c>
      <c r="H1010" s="56">
        <v>37.6</v>
      </c>
      <c r="I1010" s="56"/>
      <c r="J1010" s="55" t="s">
        <v>944</v>
      </c>
      <c r="K1010" s="96"/>
    </row>
    <row r="1011" spans="2:11" s="42" customFormat="1" hidden="1" x14ac:dyDescent="0.25">
      <c r="B1011" s="128" t="s">
        <v>189</v>
      </c>
      <c r="C1011" s="128" t="s">
        <v>164</v>
      </c>
      <c r="D1011" s="54">
        <v>45632</v>
      </c>
      <c r="E1011" s="55"/>
      <c r="F1011" s="55" t="s">
        <v>765</v>
      </c>
      <c r="G1011" s="55" t="s">
        <v>899</v>
      </c>
      <c r="H1011" s="56"/>
      <c r="I1011" s="56">
        <v>54000</v>
      </c>
      <c r="J1011" s="55" t="s">
        <v>947</v>
      </c>
      <c r="K1011" s="96"/>
    </row>
    <row r="1012" spans="2:11" s="42" customFormat="1" ht="30" hidden="1" x14ac:dyDescent="0.25">
      <c r="B1012" s="128" t="s">
        <v>189</v>
      </c>
      <c r="C1012" s="128" t="s">
        <v>164</v>
      </c>
      <c r="D1012" s="54">
        <v>45632</v>
      </c>
      <c r="E1012" s="55"/>
      <c r="F1012" s="55" t="s">
        <v>969</v>
      </c>
      <c r="G1012" s="202" t="s">
        <v>1034</v>
      </c>
      <c r="H1012" s="56">
        <v>3476</v>
      </c>
      <c r="I1012" s="56"/>
      <c r="J1012" s="55" t="s">
        <v>1049</v>
      </c>
      <c r="K1012" s="96"/>
    </row>
    <row r="1013" spans="2:11" s="42" customFormat="1" ht="30" hidden="1" x14ac:dyDescent="0.25">
      <c r="B1013" s="128" t="s">
        <v>189</v>
      </c>
      <c r="C1013" s="128" t="s">
        <v>164</v>
      </c>
      <c r="D1013" s="54">
        <v>45632</v>
      </c>
      <c r="E1013" s="55"/>
      <c r="F1013" s="55" t="s">
        <v>969</v>
      </c>
      <c r="G1013" s="202" t="s">
        <v>1035</v>
      </c>
      <c r="H1013" s="56">
        <v>3504</v>
      </c>
      <c r="I1013" s="56"/>
      <c r="J1013" s="55" t="s">
        <v>1049</v>
      </c>
      <c r="K1013" s="96"/>
    </row>
    <row r="1014" spans="2:11" s="42" customFormat="1" ht="30" hidden="1" x14ac:dyDescent="0.25">
      <c r="B1014" s="128" t="s">
        <v>189</v>
      </c>
      <c r="C1014" s="128" t="s">
        <v>164</v>
      </c>
      <c r="D1014" s="54">
        <v>45632</v>
      </c>
      <c r="E1014" s="55"/>
      <c r="F1014" s="55" t="s">
        <v>969</v>
      </c>
      <c r="G1014" s="202" t="s">
        <v>1036</v>
      </c>
      <c r="H1014" s="56">
        <v>1522</v>
      </c>
      <c r="I1014" s="56"/>
      <c r="J1014" s="55" t="s">
        <v>1049</v>
      </c>
      <c r="K1014" s="96"/>
    </row>
    <row r="1015" spans="2:11" s="42" customFormat="1" hidden="1" x14ac:dyDescent="0.25">
      <c r="B1015" s="128" t="s">
        <v>189</v>
      </c>
      <c r="C1015" s="128" t="s">
        <v>164</v>
      </c>
      <c r="D1015" s="54">
        <v>45632</v>
      </c>
      <c r="E1015" s="55"/>
      <c r="F1015" s="55" t="s">
        <v>970</v>
      </c>
      <c r="G1015" s="55" t="s">
        <v>997</v>
      </c>
      <c r="H1015" s="56">
        <v>500</v>
      </c>
      <c r="I1015" s="56"/>
      <c r="J1015" s="55" t="s">
        <v>936</v>
      </c>
      <c r="K1015" s="96"/>
    </row>
    <row r="1016" spans="2:11" s="42" customFormat="1" hidden="1" x14ac:dyDescent="0.25">
      <c r="B1016" s="128" t="s">
        <v>189</v>
      </c>
      <c r="C1016" s="128" t="s">
        <v>164</v>
      </c>
      <c r="D1016" s="54">
        <v>45632</v>
      </c>
      <c r="E1016" s="55"/>
      <c r="F1016" s="55" t="s">
        <v>971</v>
      </c>
      <c r="G1016" s="55" t="s">
        <v>998</v>
      </c>
      <c r="H1016" s="56">
        <v>6960</v>
      </c>
      <c r="I1016" s="56"/>
      <c r="J1016" s="55" t="s">
        <v>1057</v>
      </c>
      <c r="K1016" s="96"/>
    </row>
    <row r="1017" spans="2:11" s="42" customFormat="1" hidden="1" x14ac:dyDescent="0.25">
      <c r="B1017" s="128" t="s">
        <v>189</v>
      </c>
      <c r="C1017" s="128" t="s">
        <v>164</v>
      </c>
      <c r="D1017" s="54">
        <v>45632</v>
      </c>
      <c r="E1017" s="55"/>
      <c r="F1017" s="55" t="s">
        <v>972</v>
      </c>
      <c r="G1017" s="55" t="s">
        <v>999</v>
      </c>
      <c r="H1017" s="56">
        <v>14592.8</v>
      </c>
      <c r="I1017" s="56"/>
      <c r="J1017" s="55" t="s">
        <v>1056</v>
      </c>
      <c r="K1017" s="96"/>
    </row>
    <row r="1018" spans="2:11" s="42" customFormat="1" hidden="1" x14ac:dyDescent="0.25">
      <c r="B1018" s="128" t="s">
        <v>189</v>
      </c>
      <c r="C1018" s="128" t="s">
        <v>164</v>
      </c>
      <c r="D1018" s="54">
        <v>45632</v>
      </c>
      <c r="E1018" s="55"/>
      <c r="F1018" s="55" t="s">
        <v>973</v>
      </c>
      <c r="G1018" s="55" t="s">
        <v>1000</v>
      </c>
      <c r="H1018" s="56">
        <v>1601.07</v>
      </c>
      <c r="I1018" s="56"/>
      <c r="J1018" s="55" t="s">
        <v>1055</v>
      </c>
      <c r="K1018" s="96"/>
    </row>
    <row r="1019" spans="2:11" s="42" customFormat="1" hidden="1" x14ac:dyDescent="0.25">
      <c r="B1019" s="128" t="s">
        <v>189</v>
      </c>
      <c r="C1019" s="128" t="s">
        <v>164</v>
      </c>
      <c r="D1019" s="54">
        <v>45632</v>
      </c>
      <c r="E1019" s="55"/>
      <c r="F1019" s="55" t="s">
        <v>974</v>
      </c>
      <c r="G1019" s="55" t="s">
        <v>1001</v>
      </c>
      <c r="H1019" s="56">
        <v>3182.57</v>
      </c>
      <c r="I1019" s="56"/>
      <c r="J1019" s="55" t="s">
        <v>1058</v>
      </c>
      <c r="K1019" s="96"/>
    </row>
    <row r="1020" spans="2:11" s="42" customFormat="1" ht="30" hidden="1" x14ac:dyDescent="0.25">
      <c r="B1020" s="128" t="s">
        <v>189</v>
      </c>
      <c r="C1020" s="128" t="s">
        <v>164</v>
      </c>
      <c r="D1020" s="54">
        <v>45632</v>
      </c>
      <c r="E1020" s="55"/>
      <c r="F1020" s="55" t="s">
        <v>975</v>
      </c>
      <c r="G1020" s="202" t="s">
        <v>1037</v>
      </c>
      <c r="H1020" s="56">
        <v>649</v>
      </c>
      <c r="I1020" s="56"/>
      <c r="J1020" s="55" t="s">
        <v>1049</v>
      </c>
      <c r="K1020" s="96"/>
    </row>
    <row r="1021" spans="2:11" s="42" customFormat="1" hidden="1" x14ac:dyDescent="0.25">
      <c r="B1021" s="128" t="s">
        <v>189</v>
      </c>
      <c r="C1021" s="128" t="s">
        <v>164</v>
      </c>
      <c r="D1021" s="54">
        <v>45632</v>
      </c>
      <c r="E1021" s="55"/>
      <c r="F1021" s="55" t="s">
        <v>976</v>
      </c>
      <c r="G1021" s="55" t="s">
        <v>1002</v>
      </c>
      <c r="H1021" s="56">
        <v>704.09</v>
      </c>
      <c r="I1021" s="56"/>
      <c r="J1021" s="55" t="s">
        <v>1054</v>
      </c>
      <c r="K1021" s="96"/>
    </row>
    <row r="1022" spans="2:11" s="42" customFormat="1" hidden="1" x14ac:dyDescent="0.25">
      <c r="B1022" s="128" t="s">
        <v>189</v>
      </c>
      <c r="C1022" s="128" t="s">
        <v>164</v>
      </c>
      <c r="D1022" s="54">
        <v>45632</v>
      </c>
      <c r="E1022" s="55"/>
      <c r="F1022" s="55" t="s">
        <v>977</v>
      </c>
      <c r="G1022" s="55" t="s">
        <v>1003</v>
      </c>
      <c r="H1022" s="56">
        <v>503.4</v>
      </c>
      <c r="I1022" s="56"/>
      <c r="J1022" s="55" t="s">
        <v>1054</v>
      </c>
      <c r="K1022" s="96"/>
    </row>
    <row r="1023" spans="2:11" s="42" customFormat="1" hidden="1" x14ac:dyDescent="0.25">
      <c r="B1023" s="128" t="s">
        <v>189</v>
      </c>
      <c r="C1023" s="128" t="s">
        <v>164</v>
      </c>
      <c r="D1023" s="54">
        <v>45632</v>
      </c>
      <c r="E1023" s="55"/>
      <c r="F1023" s="55" t="s">
        <v>978</v>
      </c>
      <c r="G1023" s="55" t="s">
        <v>1004</v>
      </c>
      <c r="H1023" s="56">
        <v>1044.4000000000001</v>
      </c>
      <c r="I1023" s="56"/>
      <c r="J1023" s="55" t="s">
        <v>1054</v>
      </c>
      <c r="K1023" s="96"/>
    </row>
    <row r="1024" spans="2:11" s="42" customFormat="1" hidden="1" x14ac:dyDescent="0.25">
      <c r="B1024" s="128" t="s">
        <v>189</v>
      </c>
      <c r="C1024" s="128" t="s">
        <v>164</v>
      </c>
      <c r="D1024" s="54">
        <v>45632</v>
      </c>
      <c r="E1024" s="55"/>
      <c r="F1024" s="55" t="s">
        <v>979</v>
      </c>
      <c r="G1024" s="55" t="s">
        <v>1005</v>
      </c>
      <c r="H1024" s="56">
        <v>1400</v>
      </c>
      <c r="I1024" s="56"/>
      <c r="J1024" s="55" t="s">
        <v>1054</v>
      </c>
      <c r="K1024" s="96"/>
    </row>
    <row r="1025" spans="2:11" s="42" customFormat="1" hidden="1" x14ac:dyDescent="0.25">
      <c r="B1025" s="128" t="s">
        <v>189</v>
      </c>
      <c r="C1025" s="128" t="s">
        <v>164</v>
      </c>
      <c r="D1025" s="54">
        <v>45632</v>
      </c>
      <c r="E1025" s="55"/>
      <c r="F1025" s="55" t="s">
        <v>980</v>
      </c>
      <c r="G1025" s="55" t="s">
        <v>1006</v>
      </c>
      <c r="H1025" s="56">
        <v>6975.5</v>
      </c>
      <c r="I1025" s="56"/>
      <c r="J1025" s="55" t="s">
        <v>1054</v>
      </c>
      <c r="K1025" s="96"/>
    </row>
    <row r="1026" spans="2:11" s="42" customFormat="1" hidden="1" x14ac:dyDescent="0.25">
      <c r="B1026" s="128" t="s">
        <v>189</v>
      </c>
      <c r="C1026" s="128" t="s">
        <v>164</v>
      </c>
      <c r="D1026" s="54">
        <v>45635</v>
      </c>
      <c r="E1026" s="55"/>
      <c r="F1026" s="55" t="s">
        <v>981</v>
      </c>
      <c r="G1026" s="55">
        <v>1049248</v>
      </c>
      <c r="H1026" s="56">
        <v>6742.58</v>
      </c>
      <c r="I1026" s="56"/>
      <c r="J1026" s="55" t="s">
        <v>1059</v>
      </c>
      <c r="K1026" s="96"/>
    </row>
    <row r="1027" spans="2:11" s="42" customFormat="1" ht="30" hidden="1" x14ac:dyDescent="0.25">
      <c r="B1027" s="128" t="s">
        <v>189</v>
      </c>
      <c r="C1027" s="128" t="s">
        <v>164</v>
      </c>
      <c r="D1027" s="54">
        <v>45636</v>
      </c>
      <c r="E1027" s="55"/>
      <c r="F1027" s="55" t="s">
        <v>164</v>
      </c>
      <c r="G1027" s="202" t="s">
        <v>1038</v>
      </c>
      <c r="H1027" s="56"/>
      <c r="I1027" s="56">
        <v>0.04</v>
      </c>
      <c r="J1027" s="55" t="s">
        <v>946</v>
      </c>
      <c r="K1027" s="96"/>
    </row>
    <row r="1028" spans="2:11" s="42" customFormat="1" hidden="1" x14ac:dyDescent="0.25">
      <c r="B1028" s="128" t="s">
        <v>189</v>
      </c>
      <c r="C1028" s="128" t="s">
        <v>164</v>
      </c>
      <c r="D1028" s="54">
        <v>45636</v>
      </c>
      <c r="E1028" s="55"/>
      <c r="F1028" s="55" t="s">
        <v>982</v>
      </c>
      <c r="G1028" s="55" t="s">
        <v>1007</v>
      </c>
      <c r="H1028" s="56">
        <v>372.8</v>
      </c>
      <c r="I1028" s="56"/>
      <c r="J1028" s="55" t="s">
        <v>1055</v>
      </c>
      <c r="K1028" s="96"/>
    </row>
    <row r="1029" spans="2:11" s="42" customFormat="1" hidden="1" x14ac:dyDescent="0.25">
      <c r="B1029" s="128" t="s">
        <v>189</v>
      </c>
      <c r="C1029" s="128" t="s">
        <v>164</v>
      </c>
      <c r="D1029" s="54">
        <v>45638</v>
      </c>
      <c r="E1029" s="55"/>
      <c r="F1029" s="55" t="s">
        <v>983</v>
      </c>
      <c r="G1029" s="55" t="s">
        <v>1008</v>
      </c>
      <c r="H1029" s="56">
        <v>200</v>
      </c>
      <c r="I1029" s="56"/>
      <c r="J1029" s="55" t="s">
        <v>1060</v>
      </c>
      <c r="K1029" s="96"/>
    </row>
    <row r="1030" spans="2:11" s="42" customFormat="1" hidden="1" x14ac:dyDescent="0.25">
      <c r="B1030" s="128" t="s">
        <v>189</v>
      </c>
      <c r="C1030" s="128" t="s">
        <v>164</v>
      </c>
      <c r="D1030" s="54">
        <v>45638</v>
      </c>
      <c r="E1030" s="55"/>
      <c r="F1030" s="55" t="s">
        <v>765</v>
      </c>
      <c r="G1030" s="55" t="s">
        <v>1009</v>
      </c>
      <c r="H1030" s="56"/>
      <c r="I1030" s="56">
        <v>200</v>
      </c>
      <c r="J1030" s="55" t="s">
        <v>946</v>
      </c>
      <c r="K1030" s="96"/>
    </row>
    <row r="1031" spans="2:11" s="42" customFormat="1" hidden="1" x14ac:dyDescent="0.25">
      <c r="B1031" s="128" t="s">
        <v>189</v>
      </c>
      <c r="C1031" s="128" t="s">
        <v>164</v>
      </c>
      <c r="D1031" s="54">
        <v>45639</v>
      </c>
      <c r="E1031" s="55"/>
      <c r="F1031" s="55" t="s">
        <v>765</v>
      </c>
      <c r="G1031" s="55" t="s">
        <v>1010</v>
      </c>
      <c r="H1031" s="56"/>
      <c r="I1031" s="56">
        <v>2052.15</v>
      </c>
      <c r="J1031" s="55" t="s">
        <v>160</v>
      </c>
      <c r="K1031" s="96"/>
    </row>
    <row r="1032" spans="2:11" s="42" customFormat="1" hidden="1" x14ac:dyDescent="0.25">
      <c r="B1032" s="128" t="s">
        <v>189</v>
      </c>
      <c r="C1032" s="128" t="s">
        <v>164</v>
      </c>
      <c r="D1032" s="54">
        <v>45639</v>
      </c>
      <c r="E1032" s="55"/>
      <c r="F1032" s="55" t="s">
        <v>765</v>
      </c>
      <c r="G1032" s="55" t="s">
        <v>1009</v>
      </c>
      <c r="H1032" s="56"/>
      <c r="I1032" s="56">
        <v>200</v>
      </c>
      <c r="J1032" s="55" t="s">
        <v>946</v>
      </c>
      <c r="K1032" s="96"/>
    </row>
    <row r="1033" spans="2:11" s="42" customFormat="1" hidden="1" x14ac:dyDescent="0.25">
      <c r="B1033" s="128" t="s">
        <v>189</v>
      </c>
      <c r="C1033" s="128" t="s">
        <v>164</v>
      </c>
      <c r="D1033" s="54">
        <v>45639</v>
      </c>
      <c r="E1033" s="55"/>
      <c r="F1033" s="55"/>
      <c r="G1033" s="55" t="s">
        <v>1011</v>
      </c>
      <c r="H1033" s="56">
        <v>2504.1999999999998</v>
      </c>
      <c r="I1033" s="56"/>
      <c r="J1033" s="55" t="s">
        <v>446</v>
      </c>
      <c r="K1033" s="96"/>
    </row>
    <row r="1034" spans="2:11" s="42" customFormat="1" hidden="1" x14ac:dyDescent="0.25">
      <c r="B1034" s="128" t="s">
        <v>189</v>
      </c>
      <c r="C1034" s="128" t="s">
        <v>164</v>
      </c>
      <c r="D1034" s="54">
        <v>45639</v>
      </c>
      <c r="E1034" s="55"/>
      <c r="F1034" s="55" t="s">
        <v>765</v>
      </c>
      <c r="G1034" s="55" t="s">
        <v>899</v>
      </c>
      <c r="H1034" s="56"/>
      <c r="I1034" s="56">
        <v>43000</v>
      </c>
      <c r="J1034" s="55" t="s">
        <v>947</v>
      </c>
      <c r="K1034" s="96"/>
    </row>
    <row r="1035" spans="2:11" s="42" customFormat="1" hidden="1" x14ac:dyDescent="0.25">
      <c r="B1035" s="128" t="s">
        <v>189</v>
      </c>
      <c r="C1035" s="128" t="s">
        <v>164</v>
      </c>
      <c r="D1035" s="54">
        <v>45639</v>
      </c>
      <c r="E1035" s="55"/>
      <c r="F1035" s="55" t="s">
        <v>984</v>
      </c>
      <c r="G1035" s="55" t="s">
        <v>1012</v>
      </c>
      <c r="H1035" s="56">
        <v>13920</v>
      </c>
      <c r="I1035" s="56"/>
      <c r="J1035" s="55" t="s">
        <v>1067</v>
      </c>
      <c r="K1035" s="96"/>
    </row>
    <row r="1036" spans="2:11" s="42" customFormat="1" hidden="1" x14ac:dyDescent="0.25">
      <c r="B1036" s="128" t="s">
        <v>189</v>
      </c>
      <c r="C1036" s="128" t="s">
        <v>164</v>
      </c>
      <c r="D1036" s="54">
        <v>45639</v>
      </c>
      <c r="E1036" s="55"/>
      <c r="F1036" s="55" t="s">
        <v>985</v>
      </c>
      <c r="G1036" s="55" t="s">
        <v>1013</v>
      </c>
      <c r="H1036" s="56">
        <v>3712</v>
      </c>
      <c r="I1036" s="56"/>
      <c r="J1036" s="55" t="s">
        <v>1061</v>
      </c>
      <c r="K1036" s="96"/>
    </row>
    <row r="1037" spans="2:11" s="42" customFormat="1" hidden="1" x14ac:dyDescent="0.25">
      <c r="B1037" s="128" t="s">
        <v>189</v>
      </c>
      <c r="C1037" s="128" t="s">
        <v>164</v>
      </c>
      <c r="D1037" s="54">
        <v>45639</v>
      </c>
      <c r="E1037" s="55"/>
      <c r="F1037" s="55" t="s">
        <v>970</v>
      </c>
      <c r="G1037" s="55" t="s">
        <v>1014</v>
      </c>
      <c r="H1037" s="56">
        <v>1490.5</v>
      </c>
      <c r="I1037" s="56"/>
      <c r="J1037" s="55" t="s">
        <v>936</v>
      </c>
      <c r="K1037" s="96"/>
    </row>
    <row r="1038" spans="2:11" s="42" customFormat="1" hidden="1" x14ac:dyDescent="0.25">
      <c r="B1038" s="128" t="s">
        <v>189</v>
      </c>
      <c r="C1038" s="128" t="s">
        <v>164</v>
      </c>
      <c r="D1038" s="54">
        <v>45639</v>
      </c>
      <c r="E1038" s="55"/>
      <c r="F1038" s="55" t="s">
        <v>986</v>
      </c>
      <c r="G1038" s="55" t="s">
        <v>1015</v>
      </c>
      <c r="H1038" s="56">
        <v>3686.94</v>
      </c>
      <c r="I1038" s="56"/>
      <c r="J1038" s="55" t="s">
        <v>1062</v>
      </c>
      <c r="K1038" s="96"/>
    </row>
    <row r="1039" spans="2:11" s="42" customFormat="1" hidden="1" x14ac:dyDescent="0.25">
      <c r="B1039" s="128" t="s">
        <v>189</v>
      </c>
      <c r="C1039" s="128" t="s">
        <v>164</v>
      </c>
      <c r="D1039" s="54">
        <v>45639</v>
      </c>
      <c r="E1039" s="55"/>
      <c r="F1039" s="55" t="s">
        <v>987</v>
      </c>
      <c r="G1039" s="55">
        <v>840674145</v>
      </c>
      <c r="H1039" s="56">
        <v>17505</v>
      </c>
      <c r="I1039" s="56"/>
      <c r="J1039" s="55" t="s">
        <v>1068</v>
      </c>
      <c r="K1039" s="96"/>
    </row>
    <row r="1040" spans="2:11" s="42" customFormat="1" hidden="1" x14ac:dyDescent="0.25">
      <c r="B1040" s="128" t="s">
        <v>189</v>
      </c>
      <c r="C1040" s="128" t="s">
        <v>164</v>
      </c>
      <c r="D1040" s="54">
        <v>45639</v>
      </c>
      <c r="E1040" s="55"/>
      <c r="F1040" s="55" t="s">
        <v>765</v>
      </c>
      <c r="G1040" s="55" t="s">
        <v>899</v>
      </c>
      <c r="H1040" s="56"/>
      <c r="I1040" s="56">
        <v>40000</v>
      </c>
      <c r="J1040" s="55" t="s">
        <v>947</v>
      </c>
      <c r="K1040" s="96"/>
    </row>
    <row r="1041" spans="2:11" s="42" customFormat="1" hidden="1" x14ac:dyDescent="0.25">
      <c r="B1041" s="128" t="s">
        <v>189</v>
      </c>
      <c r="C1041" s="128" t="s">
        <v>164</v>
      </c>
      <c r="D1041" s="54">
        <v>45639</v>
      </c>
      <c r="E1041" s="55"/>
      <c r="F1041" s="55" t="s">
        <v>971</v>
      </c>
      <c r="G1041" s="55" t="s">
        <v>1016</v>
      </c>
      <c r="H1041" s="56">
        <v>44080</v>
      </c>
      <c r="I1041" s="56"/>
      <c r="J1041" s="55" t="s">
        <v>1057</v>
      </c>
      <c r="K1041" s="96"/>
    </row>
    <row r="1042" spans="2:11" s="42" customFormat="1" hidden="1" x14ac:dyDescent="0.25">
      <c r="B1042" s="128" t="s">
        <v>189</v>
      </c>
      <c r="C1042" s="128" t="s">
        <v>164</v>
      </c>
      <c r="D1042" s="54">
        <v>45639</v>
      </c>
      <c r="E1042" s="55"/>
      <c r="F1042" s="55" t="s">
        <v>988</v>
      </c>
      <c r="G1042" s="55" t="s">
        <v>1017</v>
      </c>
      <c r="H1042" s="56">
        <v>2104.7800000000002</v>
      </c>
      <c r="I1042" s="56"/>
      <c r="J1042" s="55" t="s">
        <v>1054</v>
      </c>
      <c r="K1042" s="96"/>
    </row>
    <row r="1043" spans="2:11" s="42" customFormat="1" hidden="1" x14ac:dyDescent="0.25">
      <c r="B1043" s="128" t="s">
        <v>189</v>
      </c>
      <c r="C1043" s="128" t="s">
        <v>164</v>
      </c>
      <c r="D1043" s="54">
        <v>45639</v>
      </c>
      <c r="E1043" s="55"/>
      <c r="F1043" s="55" t="s">
        <v>989</v>
      </c>
      <c r="G1043" s="55" t="s">
        <v>1018</v>
      </c>
      <c r="H1043" s="56">
        <v>619.14</v>
      </c>
      <c r="I1043" s="56"/>
      <c r="J1043" s="55" t="s">
        <v>1054</v>
      </c>
      <c r="K1043" s="96"/>
    </row>
    <row r="1044" spans="2:11" s="42" customFormat="1" ht="30" hidden="1" x14ac:dyDescent="0.25">
      <c r="B1044" s="128" t="s">
        <v>189</v>
      </c>
      <c r="C1044" s="128" t="s">
        <v>164</v>
      </c>
      <c r="D1044" s="54">
        <v>45641</v>
      </c>
      <c r="E1044" s="55"/>
      <c r="F1044" s="55" t="s">
        <v>765</v>
      </c>
      <c r="G1044" s="202" t="s">
        <v>1039</v>
      </c>
      <c r="H1044" s="56"/>
      <c r="I1044" s="56">
        <v>3165</v>
      </c>
      <c r="J1044" s="55" t="s">
        <v>160</v>
      </c>
      <c r="K1044" s="96"/>
    </row>
    <row r="1045" spans="2:11" s="42" customFormat="1" hidden="1" x14ac:dyDescent="0.25">
      <c r="B1045" s="128" t="s">
        <v>189</v>
      </c>
      <c r="C1045" s="128" t="s">
        <v>164</v>
      </c>
      <c r="D1045" s="54">
        <v>45642</v>
      </c>
      <c r="E1045" s="55"/>
      <c r="F1045" s="55" t="s">
        <v>971</v>
      </c>
      <c r="G1045" s="55" t="s">
        <v>1019</v>
      </c>
      <c r="H1045" s="56">
        <v>1160</v>
      </c>
      <c r="I1045" s="56"/>
      <c r="J1045" s="55" t="s">
        <v>1066</v>
      </c>
      <c r="K1045" s="96"/>
    </row>
    <row r="1046" spans="2:11" s="42" customFormat="1" ht="30" hidden="1" x14ac:dyDescent="0.25">
      <c r="B1046" s="128" t="s">
        <v>189</v>
      </c>
      <c r="C1046" s="128" t="s">
        <v>164</v>
      </c>
      <c r="D1046" s="54">
        <v>45643</v>
      </c>
      <c r="E1046" s="55"/>
      <c r="F1046" s="55"/>
      <c r="G1046" s="202" t="s">
        <v>1040</v>
      </c>
      <c r="H1046" s="56">
        <v>1935.71</v>
      </c>
      <c r="I1046" s="56"/>
      <c r="J1046" s="55" t="s">
        <v>1055</v>
      </c>
      <c r="K1046" s="96"/>
    </row>
    <row r="1047" spans="2:11" s="42" customFormat="1" hidden="1" x14ac:dyDescent="0.25">
      <c r="B1047" s="128" t="s">
        <v>189</v>
      </c>
      <c r="C1047" s="128" t="s">
        <v>164</v>
      </c>
      <c r="D1047" s="54">
        <v>45643</v>
      </c>
      <c r="E1047" s="55"/>
      <c r="F1047" s="55" t="s">
        <v>164</v>
      </c>
      <c r="G1047" s="55" t="s">
        <v>899</v>
      </c>
      <c r="H1047" s="56"/>
      <c r="I1047" s="56">
        <v>10000</v>
      </c>
      <c r="J1047" s="55" t="s">
        <v>947</v>
      </c>
      <c r="K1047" s="96"/>
    </row>
    <row r="1048" spans="2:11" s="42" customFormat="1" ht="30" hidden="1" x14ac:dyDescent="0.25">
      <c r="B1048" s="128" t="s">
        <v>189</v>
      </c>
      <c r="C1048" s="128" t="s">
        <v>164</v>
      </c>
      <c r="D1048" s="54">
        <v>45643</v>
      </c>
      <c r="E1048" s="55"/>
      <c r="F1048" s="55"/>
      <c r="G1048" s="202" t="s">
        <v>1041</v>
      </c>
      <c r="H1048" s="56">
        <v>1637</v>
      </c>
      <c r="I1048" s="56"/>
      <c r="J1048" s="55" t="s">
        <v>1050</v>
      </c>
      <c r="K1048" s="96"/>
    </row>
    <row r="1049" spans="2:11" s="42" customFormat="1" ht="30" hidden="1" x14ac:dyDescent="0.25">
      <c r="B1049" s="128" t="s">
        <v>189</v>
      </c>
      <c r="C1049" s="128" t="s">
        <v>164</v>
      </c>
      <c r="D1049" s="54">
        <v>45643</v>
      </c>
      <c r="E1049" s="55"/>
      <c r="F1049" s="55"/>
      <c r="G1049" s="202" t="s">
        <v>1042</v>
      </c>
      <c r="H1049" s="56">
        <v>5172</v>
      </c>
      <c r="I1049" s="56"/>
      <c r="J1049" s="55" t="s">
        <v>1050</v>
      </c>
      <c r="K1049" s="96"/>
    </row>
    <row r="1050" spans="2:11" s="42" customFormat="1" ht="30" hidden="1" x14ac:dyDescent="0.25">
      <c r="B1050" s="128" t="s">
        <v>189</v>
      </c>
      <c r="C1050" s="128" t="s">
        <v>164</v>
      </c>
      <c r="D1050" s="54">
        <v>45643</v>
      </c>
      <c r="E1050" s="55"/>
      <c r="F1050" s="55"/>
      <c r="G1050" s="202" t="s">
        <v>1043</v>
      </c>
      <c r="H1050" s="56">
        <v>192</v>
      </c>
      <c r="I1050" s="56"/>
      <c r="J1050" s="55" t="s">
        <v>1050</v>
      </c>
      <c r="K1050" s="96"/>
    </row>
    <row r="1051" spans="2:11" s="42" customFormat="1" hidden="1" x14ac:dyDescent="0.25">
      <c r="B1051" s="128" t="s">
        <v>189</v>
      </c>
      <c r="C1051" s="128" t="s">
        <v>164</v>
      </c>
      <c r="D1051" s="54">
        <v>45646</v>
      </c>
      <c r="E1051" s="55"/>
      <c r="F1051" s="55" t="s">
        <v>765</v>
      </c>
      <c r="G1051" s="55" t="s">
        <v>899</v>
      </c>
      <c r="H1051" s="56"/>
      <c r="I1051" s="56">
        <v>30000</v>
      </c>
      <c r="J1051" s="55" t="s">
        <v>947</v>
      </c>
      <c r="K1051" s="96"/>
    </row>
    <row r="1052" spans="2:11" s="42" customFormat="1" hidden="1" x14ac:dyDescent="0.25">
      <c r="B1052" s="128" t="s">
        <v>189</v>
      </c>
      <c r="C1052" s="128" t="s">
        <v>164</v>
      </c>
      <c r="D1052" s="54">
        <v>45646</v>
      </c>
      <c r="E1052" s="55"/>
      <c r="F1052" s="55" t="s">
        <v>990</v>
      </c>
      <c r="G1052" s="55" t="s">
        <v>1020</v>
      </c>
      <c r="H1052" s="56">
        <v>3828</v>
      </c>
      <c r="I1052" s="56"/>
      <c r="J1052" s="55" t="s">
        <v>171</v>
      </c>
      <c r="K1052" s="96"/>
    </row>
    <row r="1053" spans="2:11" s="42" customFormat="1" hidden="1" x14ac:dyDescent="0.25">
      <c r="B1053" s="128" t="s">
        <v>189</v>
      </c>
      <c r="C1053" s="128" t="s">
        <v>164</v>
      </c>
      <c r="D1053" s="54">
        <v>45646</v>
      </c>
      <c r="E1053" s="55"/>
      <c r="F1053" s="55" t="s">
        <v>971</v>
      </c>
      <c r="G1053" s="55" t="s">
        <v>1021</v>
      </c>
      <c r="H1053" s="56">
        <v>23200</v>
      </c>
      <c r="I1053" s="56"/>
      <c r="J1053" s="55" t="s">
        <v>1066</v>
      </c>
      <c r="K1053" s="96"/>
    </row>
    <row r="1054" spans="2:11" s="42" customFormat="1" hidden="1" x14ac:dyDescent="0.25">
      <c r="B1054" s="128" t="s">
        <v>189</v>
      </c>
      <c r="C1054" s="128" t="s">
        <v>164</v>
      </c>
      <c r="D1054" s="54">
        <v>45646</v>
      </c>
      <c r="E1054" s="55"/>
      <c r="F1054" s="55" t="s">
        <v>973</v>
      </c>
      <c r="G1054" s="55" t="s">
        <v>1022</v>
      </c>
      <c r="H1054" s="56">
        <v>299.2</v>
      </c>
      <c r="I1054" s="56"/>
      <c r="J1054" s="55" t="s">
        <v>1055</v>
      </c>
      <c r="K1054" s="96"/>
    </row>
    <row r="1055" spans="2:11" s="42" customFormat="1" ht="30" hidden="1" x14ac:dyDescent="0.25">
      <c r="B1055" s="128" t="s">
        <v>189</v>
      </c>
      <c r="C1055" s="128" t="s">
        <v>164</v>
      </c>
      <c r="D1055" s="54">
        <v>45646</v>
      </c>
      <c r="E1055" s="55"/>
      <c r="F1055" s="55" t="s">
        <v>987</v>
      </c>
      <c r="G1055" s="202" t="s">
        <v>1044</v>
      </c>
      <c r="H1055" s="56">
        <v>865</v>
      </c>
      <c r="I1055" s="56"/>
      <c r="J1055" s="55" t="s">
        <v>1065</v>
      </c>
      <c r="K1055" s="96"/>
    </row>
    <row r="1056" spans="2:11" s="42" customFormat="1" hidden="1" x14ac:dyDescent="0.25">
      <c r="B1056" s="128" t="s">
        <v>189</v>
      </c>
      <c r="C1056" s="128" t="s">
        <v>164</v>
      </c>
      <c r="D1056" s="54">
        <v>45646</v>
      </c>
      <c r="E1056" s="55"/>
      <c r="F1056" s="55"/>
      <c r="G1056" s="55" t="s">
        <v>1023</v>
      </c>
      <c r="H1056" s="56">
        <v>316.39999999999998</v>
      </c>
      <c r="I1056" s="56"/>
      <c r="J1056" s="55" t="s">
        <v>1051</v>
      </c>
      <c r="K1056" s="96"/>
    </row>
    <row r="1057" spans="2:11" s="42" customFormat="1" hidden="1" x14ac:dyDescent="0.25">
      <c r="B1057" s="128" t="s">
        <v>189</v>
      </c>
      <c r="C1057" s="128" t="s">
        <v>164</v>
      </c>
      <c r="D1057" s="54">
        <v>45646</v>
      </c>
      <c r="E1057" s="55"/>
      <c r="F1057" s="55"/>
      <c r="G1057" s="55" t="s">
        <v>1023</v>
      </c>
      <c r="H1057" s="56">
        <v>209.8</v>
      </c>
      <c r="I1057" s="56"/>
      <c r="J1057" s="55" t="s">
        <v>446</v>
      </c>
      <c r="K1057" s="96"/>
    </row>
    <row r="1058" spans="2:11" s="42" customFormat="1" hidden="1" x14ac:dyDescent="0.25">
      <c r="B1058" s="128" t="s">
        <v>189</v>
      </c>
      <c r="C1058" s="128" t="s">
        <v>164</v>
      </c>
      <c r="D1058" s="54">
        <v>45646</v>
      </c>
      <c r="E1058" s="55"/>
      <c r="F1058" s="55" t="s">
        <v>765</v>
      </c>
      <c r="G1058" s="55" t="s">
        <v>1024</v>
      </c>
      <c r="H1058" s="56"/>
      <c r="I1058" s="56">
        <v>200</v>
      </c>
      <c r="J1058" s="55" t="s">
        <v>946</v>
      </c>
      <c r="K1058" s="96"/>
    </row>
    <row r="1059" spans="2:11" s="42" customFormat="1" hidden="1" x14ac:dyDescent="0.25">
      <c r="B1059" s="128" t="s">
        <v>189</v>
      </c>
      <c r="C1059" s="128" t="s">
        <v>164</v>
      </c>
      <c r="D1059" s="54">
        <v>45646</v>
      </c>
      <c r="E1059" s="55"/>
      <c r="F1059" s="55" t="s">
        <v>977</v>
      </c>
      <c r="G1059" s="55" t="s">
        <v>1025</v>
      </c>
      <c r="H1059" s="56">
        <v>503.4</v>
      </c>
      <c r="I1059" s="56"/>
      <c r="J1059" s="55" t="s">
        <v>1054</v>
      </c>
      <c r="K1059" s="96"/>
    </row>
    <row r="1060" spans="2:11" s="42" customFormat="1" hidden="1" x14ac:dyDescent="0.25">
      <c r="B1060" s="128" t="s">
        <v>189</v>
      </c>
      <c r="C1060" s="128" t="s">
        <v>164</v>
      </c>
      <c r="D1060" s="54">
        <v>45650</v>
      </c>
      <c r="E1060" s="55"/>
      <c r="F1060" s="55" t="s">
        <v>765</v>
      </c>
      <c r="G1060" s="55" t="s">
        <v>1026</v>
      </c>
      <c r="H1060" s="56"/>
      <c r="I1060" s="56">
        <v>2052.15</v>
      </c>
      <c r="J1060" s="55" t="s">
        <v>160</v>
      </c>
      <c r="K1060" s="96"/>
    </row>
    <row r="1061" spans="2:11" s="42" customFormat="1" ht="30" hidden="1" x14ac:dyDescent="0.25">
      <c r="B1061" s="128" t="s">
        <v>189</v>
      </c>
      <c r="C1061" s="128" t="s">
        <v>164</v>
      </c>
      <c r="D1061" s="54">
        <v>45650</v>
      </c>
      <c r="E1061" s="55"/>
      <c r="F1061" s="55" t="s">
        <v>765</v>
      </c>
      <c r="G1061" s="202" t="s">
        <v>1045</v>
      </c>
      <c r="H1061" s="56"/>
      <c r="I1061" s="56">
        <v>200</v>
      </c>
      <c r="J1061" s="55" t="s">
        <v>946</v>
      </c>
      <c r="K1061" s="96"/>
    </row>
    <row r="1062" spans="2:11" s="42" customFormat="1" hidden="1" x14ac:dyDescent="0.25">
      <c r="B1062" s="128" t="s">
        <v>189</v>
      </c>
      <c r="C1062" s="128" t="s">
        <v>164</v>
      </c>
      <c r="D1062" s="54">
        <v>45653</v>
      </c>
      <c r="E1062" s="55"/>
      <c r="F1062" s="55" t="s">
        <v>765</v>
      </c>
      <c r="G1062" s="55" t="s">
        <v>899</v>
      </c>
      <c r="H1062" s="56"/>
      <c r="I1062" s="56">
        <v>28000</v>
      </c>
      <c r="J1062" s="55" t="s">
        <v>947</v>
      </c>
      <c r="K1062" s="96"/>
    </row>
    <row r="1063" spans="2:11" s="42" customFormat="1" hidden="1" x14ac:dyDescent="0.25">
      <c r="B1063" s="128" t="s">
        <v>189</v>
      </c>
      <c r="C1063" s="128" t="s">
        <v>164</v>
      </c>
      <c r="D1063" s="54">
        <v>45653</v>
      </c>
      <c r="E1063" s="55"/>
      <c r="F1063" s="55" t="s">
        <v>991</v>
      </c>
      <c r="G1063" s="55" t="s">
        <v>1027</v>
      </c>
      <c r="H1063" s="56">
        <v>5377.61</v>
      </c>
      <c r="I1063" s="56"/>
      <c r="J1063" s="55" t="s">
        <v>171</v>
      </c>
      <c r="K1063" s="96"/>
    </row>
    <row r="1064" spans="2:11" s="42" customFormat="1" hidden="1" x14ac:dyDescent="0.25">
      <c r="B1064" s="128" t="s">
        <v>189</v>
      </c>
      <c r="C1064" s="128" t="s">
        <v>164</v>
      </c>
      <c r="D1064" s="54">
        <v>45653</v>
      </c>
      <c r="E1064" s="55"/>
      <c r="F1064" s="55" t="s">
        <v>992</v>
      </c>
      <c r="G1064" s="55" t="s">
        <v>1027</v>
      </c>
      <c r="H1064" s="56">
        <v>10084.700000000001</v>
      </c>
      <c r="I1064" s="56"/>
      <c r="J1064" s="55" t="s">
        <v>171</v>
      </c>
      <c r="K1064" s="96"/>
    </row>
    <row r="1065" spans="2:11" s="42" customFormat="1" hidden="1" x14ac:dyDescent="0.25">
      <c r="B1065" s="128" t="s">
        <v>189</v>
      </c>
      <c r="C1065" s="128" t="s">
        <v>164</v>
      </c>
      <c r="D1065" s="54">
        <v>45653</v>
      </c>
      <c r="E1065" s="55"/>
      <c r="F1065" s="55" t="s">
        <v>971</v>
      </c>
      <c r="G1065" s="55" t="s">
        <v>1028</v>
      </c>
      <c r="H1065" s="56">
        <v>9048</v>
      </c>
      <c r="I1065" s="56"/>
      <c r="J1065" s="55" t="s">
        <v>1057</v>
      </c>
      <c r="K1065" s="96"/>
    </row>
    <row r="1066" spans="2:11" s="42" customFormat="1" ht="30" hidden="1" x14ac:dyDescent="0.25">
      <c r="B1066" s="128" t="s">
        <v>189</v>
      </c>
      <c r="C1066" s="128" t="s">
        <v>164</v>
      </c>
      <c r="D1066" s="54">
        <v>45653</v>
      </c>
      <c r="E1066" s="55"/>
      <c r="F1066" s="55" t="s">
        <v>975</v>
      </c>
      <c r="G1066" s="202" t="s">
        <v>1046</v>
      </c>
      <c r="H1066" s="56">
        <v>549</v>
      </c>
      <c r="I1066" s="56"/>
      <c r="J1066" s="55" t="s">
        <v>1049</v>
      </c>
      <c r="K1066" s="96"/>
    </row>
    <row r="1067" spans="2:11" s="42" customFormat="1" ht="30" hidden="1" x14ac:dyDescent="0.25">
      <c r="B1067" s="128" t="s">
        <v>189</v>
      </c>
      <c r="C1067" s="128" t="s">
        <v>164</v>
      </c>
      <c r="D1067" s="54">
        <v>45653</v>
      </c>
      <c r="E1067" s="55"/>
      <c r="F1067" s="55" t="s">
        <v>975</v>
      </c>
      <c r="G1067" s="202" t="s">
        <v>1047</v>
      </c>
      <c r="H1067" s="56">
        <v>1131</v>
      </c>
      <c r="I1067" s="56"/>
      <c r="J1067" s="55" t="s">
        <v>1049</v>
      </c>
      <c r="K1067" s="96"/>
    </row>
    <row r="1068" spans="2:11" s="42" customFormat="1" hidden="1" x14ac:dyDescent="0.25">
      <c r="B1068" s="128" t="s">
        <v>189</v>
      </c>
      <c r="C1068" s="128" t="s">
        <v>164</v>
      </c>
      <c r="D1068" s="54">
        <v>45653</v>
      </c>
      <c r="E1068" s="55"/>
      <c r="F1068" s="55" t="s">
        <v>993</v>
      </c>
      <c r="G1068" s="55" t="s">
        <v>1029</v>
      </c>
      <c r="H1068" s="56">
        <v>1993</v>
      </c>
      <c r="I1068" s="56"/>
      <c r="J1068" s="55" t="s">
        <v>1054</v>
      </c>
      <c r="K1068" s="96"/>
    </row>
    <row r="1069" spans="2:11" s="42" customFormat="1" ht="30" hidden="1" x14ac:dyDescent="0.25">
      <c r="B1069" s="128" t="s">
        <v>189</v>
      </c>
      <c r="C1069" s="128" t="s">
        <v>164</v>
      </c>
      <c r="D1069" s="54">
        <v>45656</v>
      </c>
      <c r="E1069" s="55"/>
      <c r="F1069" s="55"/>
      <c r="G1069" s="202" t="s">
        <v>1048</v>
      </c>
      <c r="H1069" s="56">
        <v>1523.76</v>
      </c>
      <c r="I1069" s="56"/>
      <c r="J1069" s="55" t="s">
        <v>1053</v>
      </c>
      <c r="K1069" s="96"/>
    </row>
    <row r="1070" spans="2:11" s="42" customFormat="1" hidden="1" x14ac:dyDescent="0.25">
      <c r="B1070" s="128" t="s">
        <v>189</v>
      </c>
      <c r="C1070" s="128" t="s">
        <v>164</v>
      </c>
      <c r="D1070" s="54">
        <v>45656</v>
      </c>
      <c r="E1070" s="55"/>
      <c r="F1070" s="55" t="s">
        <v>164</v>
      </c>
      <c r="G1070" s="55" t="s">
        <v>1030</v>
      </c>
      <c r="H1070" s="56"/>
      <c r="I1070" s="56">
        <v>3165</v>
      </c>
      <c r="J1070" s="55" t="s">
        <v>160</v>
      </c>
      <c r="K1070" s="96"/>
    </row>
    <row r="1071" spans="2:11" s="42" customFormat="1" hidden="1" x14ac:dyDescent="0.25">
      <c r="B1071" s="128" t="s">
        <v>189</v>
      </c>
      <c r="C1071" s="128" t="s">
        <v>164</v>
      </c>
      <c r="D1071" s="54">
        <v>45656</v>
      </c>
      <c r="E1071" s="55"/>
      <c r="F1071" s="55"/>
      <c r="G1071" s="55" t="s">
        <v>1031</v>
      </c>
      <c r="H1071" s="56">
        <v>2552.6</v>
      </c>
      <c r="I1071" s="56"/>
      <c r="J1071" s="55" t="s">
        <v>446</v>
      </c>
      <c r="K1071" s="96"/>
    </row>
    <row r="1072" spans="2:11" s="42" customFormat="1" hidden="1" x14ac:dyDescent="0.25">
      <c r="B1072" s="128" t="s">
        <v>189</v>
      </c>
      <c r="C1072" s="128" t="s">
        <v>164</v>
      </c>
      <c r="D1072" s="54">
        <v>45656</v>
      </c>
      <c r="E1072" s="55"/>
      <c r="F1072" s="55"/>
      <c r="G1072" s="55" t="s">
        <v>1031</v>
      </c>
      <c r="H1072" s="56">
        <v>4306</v>
      </c>
      <c r="I1072" s="56"/>
      <c r="J1072" s="55" t="s">
        <v>446</v>
      </c>
      <c r="K1072" s="96"/>
    </row>
    <row r="1073" spans="2:11" s="42" customFormat="1" hidden="1" x14ac:dyDescent="0.25">
      <c r="B1073" s="128" t="s">
        <v>174</v>
      </c>
      <c r="C1073" s="128" t="s">
        <v>97</v>
      </c>
      <c r="D1073" s="54">
        <v>45628</v>
      </c>
      <c r="E1073" s="55"/>
      <c r="F1073" s="55"/>
      <c r="G1073" s="55" t="s">
        <v>176</v>
      </c>
      <c r="H1073" s="56"/>
      <c r="I1073" s="56">
        <v>210697.08</v>
      </c>
      <c r="J1073" s="55" t="s">
        <v>967</v>
      </c>
      <c r="K1073" s="96"/>
    </row>
    <row r="1074" spans="2:11" s="42" customFormat="1" hidden="1" x14ac:dyDescent="0.25">
      <c r="B1074" s="128" t="s">
        <v>174</v>
      </c>
      <c r="C1074" s="128" t="s">
        <v>97</v>
      </c>
      <c r="D1074" s="54">
        <v>45628</v>
      </c>
      <c r="E1074" s="55"/>
      <c r="F1074" s="55"/>
      <c r="G1074" s="55" t="s">
        <v>177</v>
      </c>
      <c r="H1074" s="56"/>
      <c r="I1074" s="56">
        <v>26.34</v>
      </c>
      <c r="J1074" s="55" t="s">
        <v>180</v>
      </c>
      <c r="K1074" s="96"/>
    </row>
    <row r="1075" spans="2:11" s="42" customFormat="1" hidden="1" x14ac:dyDescent="0.25">
      <c r="B1075" s="128" t="s">
        <v>174</v>
      </c>
      <c r="C1075" s="128" t="s">
        <v>97</v>
      </c>
      <c r="D1075" s="54">
        <v>45628</v>
      </c>
      <c r="E1075" s="55"/>
      <c r="F1075" s="55"/>
      <c r="G1075" s="55" t="s">
        <v>178</v>
      </c>
      <c r="H1075" s="56">
        <v>8.6300000000000008</v>
      </c>
      <c r="I1075" s="56"/>
      <c r="J1075" s="55" t="s">
        <v>181</v>
      </c>
      <c r="K1075" s="96"/>
    </row>
    <row r="1076" spans="2:11" s="42" customFormat="1" hidden="1" x14ac:dyDescent="0.25">
      <c r="B1076" s="128" t="s">
        <v>174</v>
      </c>
      <c r="C1076" s="128" t="s">
        <v>97</v>
      </c>
      <c r="D1076" s="54">
        <v>45628</v>
      </c>
      <c r="E1076" s="55"/>
      <c r="F1076" s="55"/>
      <c r="G1076" s="55" t="s">
        <v>175</v>
      </c>
      <c r="H1076" s="56">
        <v>210714.79</v>
      </c>
      <c r="I1076" s="56"/>
      <c r="J1076" s="55" t="s">
        <v>968</v>
      </c>
      <c r="K1076" s="96"/>
    </row>
    <row r="1077" spans="2:11" s="42" customFormat="1" hidden="1" x14ac:dyDescent="0.25">
      <c r="B1077" s="128" t="s">
        <v>174</v>
      </c>
      <c r="C1077" s="128" t="s">
        <v>97</v>
      </c>
      <c r="D1077" s="54">
        <v>45629</v>
      </c>
      <c r="E1077" s="55"/>
      <c r="F1077" s="55"/>
      <c r="G1077" s="55" t="s">
        <v>176</v>
      </c>
      <c r="H1077" s="56"/>
      <c r="I1077" s="56">
        <v>210714.79</v>
      </c>
      <c r="J1077" s="55" t="s">
        <v>967</v>
      </c>
      <c r="K1077" s="96"/>
    </row>
    <row r="1078" spans="2:11" s="42" customFormat="1" hidden="1" x14ac:dyDescent="0.25">
      <c r="B1078" s="128" t="s">
        <v>174</v>
      </c>
      <c r="C1078" s="128" t="s">
        <v>97</v>
      </c>
      <c r="D1078" s="54">
        <v>45629</v>
      </c>
      <c r="E1078" s="55"/>
      <c r="F1078" s="55"/>
      <c r="G1078" s="55" t="s">
        <v>177</v>
      </c>
      <c r="H1078" s="56"/>
      <c r="I1078" s="56">
        <v>8.7799999999999994</v>
      </c>
      <c r="J1078" s="55" t="s">
        <v>180</v>
      </c>
      <c r="K1078" s="96"/>
    </row>
    <row r="1079" spans="2:11" s="42" customFormat="1" hidden="1" x14ac:dyDescent="0.25">
      <c r="B1079" s="128" t="s">
        <v>174</v>
      </c>
      <c r="C1079" s="128" t="s">
        <v>97</v>
      </c>
      <c r="D1079" s="54">
        <v>45629</v>
      </c>
      <c r="E1079" s="55"/>
      <c r="F1079" s="55"/>
      <c r="G1079" s="55" t="s">
        <v>178</v>
      </c>
      <c r="H1079" s="56">
        <v>2.87</v>
      </c>
      <c r="I1079" s="56"/>
      <c r="J1079" s="55" t="s">
        <v>181</v>
      </c>
      <c r="K1079" s="96"/>
    </row>
    <row r="1080" spans="2:11" s="42" customFormat="1" hidden="1" x14ac:dyDescent="0.25">
      <c r="B1080" s="128" t="s">
        <v>174</v>
      </c>
      <c r="C1080" s="128" t="s">
        <v>97</v>
      </c>
      <c r="D1080" s="54">
        <v>45629</v>
      </c>
      <c r="E1080" s="55"/>
      <c r="F1080" s="55"/>
      <c r="G1080" s="55" t="s">
        <v>175</v>
      </c>
      <c r="H1080" s="56">
        <v>210720.7</v>
      </c>
      <c r="I1080" s="56"/>
      <c r="J1080" s="55" t="s">
        <v>968</v>
      </c>
      <c r="K1080" s="96"/>
    </row>
    <row r="1081" spans="2:11" s="42" customFormat="1" hidden="1" x14ac:dyDescent="0.25">
      <c r="B1081" s="128" t="s">
        <v>174</v>
      </c>
      <c r="C1081" s="128" t="s">
        <v>97</v>
      </c>
      <c r="D1081" s="54">
        <v>45630</v>
      </c>
      <c r="E1081" s="55"/>
      <c r="F1081" s="55"/>
      <c r="G1081" s="55" t="s">
        <v>176</v>
      </c>
      <c r="H1081" s="56"/>
      <c r="I1081" s="56">
        <v>210720.7</v>
      </c>
      <c r="J1081" s="55" t="s">
        <v>967</v>
      </c>
      <c r="K1081" s="96"/>
    </row>
    <row r="1082" spans="2:11" s="42" customFormat="1" hidden="1" x14ac:dyDescent="0.25">
      <c r="B1082" s="128" t="s">
        <v>174</v>
      </c>
      <c r="C1082" s="128" t="s">
        <v>97</v>
      </c>
      <c r="D1082" s="54">
        <v>45630</v>
      </c>
      <c r="E1082" s="55"/>
      <c r="F1082" s="55"/>
      <c r="G1082" s="55" t="s">
        <v>177</v>
      </c>
      <c r="H1082" s="56"/>
      <c r="I1082" s="56">
        <v>8.7799999999999994</v>
      </c>
      <c r="J1082" s="55" t="s">
        <v>180</v>
      </c>
      <c r="K1082" s="96"/>
    </row>
    <row r="1083" spans="2:11" s="42" customFormat="1" hidden="1" x14ac:dyDescent="0.25">
      <c r="B1083" s="128" t="s">
        <v>174</v>
      </c>
      <c r="C1083" s="128" t="s">
        <v>97</v>
      </c>
      <c r="D1083" s="54">
        <v>45630</v>
      </c>
      <c r="E1083" s="55"/>
      <c r="F1083" s="55"/>
      <c r="G1083" s="55" t="s">
        <v>178</v>
      </c>
      <c r="H1083" s="56">
        <v>2.87</v>
      </c>
      <c r="I1083" s="56"/>
      <c r="J1083" s="55" t="s">
        <v>181</v>
      </c>
      <c r="K1083" s="96"/>
    </row>
    <row r="1084" spans="2:11" s="42" customFormat="1" hidden="1" x14ac:dyDescent="0.25">
      <c r="B1084" s="128" t="s">
        <v>174</v>
      </c>
      <c r="C1084" s="128" t="s">
        <v>97</v>
      </c>
      <c r="D1084" s="54">
        <v>45630</v>
      </c>
      <c r="E1084" s="55"/>
      <c r="F1084" s="55"/>
      <c r="G1084" s="55" t="s">
        <v>175</v>
      </c>
      <c r="H1084" s="56">
        <v>210726.61</v>
      </c>
      <c r="I1084" s="56"/>
      <c r="J1084" s="55" t="s">
        <v>968</v>
      </c>
      <c r="K1084" s="96"/>
    </row>
    <row r="1085" spans="2:11" s="42" customFormat="1" hidden="1" x14ac:dyDescent="0.25">
      <c r="B1085" s="128" t="s">
        <v>174</v>
      </c>
      <c r="C1085" s="128" t="s">
        <v>97</v>
      </c>
      <c r="D1085" s="54">
        <v>45631</v>
      </c>
      <c r="E1085" s="55"/>
      <c r="F1085" s="55"/>
      <c r="G1085" s="55" t="s">
        <v>176</v>
      </c>
      <c r="H1085" s="56"/>
      <c r="I1085" s="56">
        <v>210726.61</v>
      </c>
      <c r="J1085" s="55" t="s">
        <v>967</v>
      </c>
      <c r="K1085" s="96"/>
    </row>
    <row r="1086" spans="2:11" s="42" customFormat="1" hidden="1" x14ac:dyDescent="0.25">
      <c r="B1086" s="128" t="s">
        <v>174</v>
      </c>
      <c r="C1086" s="128" t="s">
        <v>97</v>
      </c>
      <c r="D1086" s="54">
        <v>45631</v>
      </c>
      <c r="E1086" s="55"/>
      <c r="F1086" s="55"/>
      <c r="G1086" s="55" t="s">
        <v>177</v>
      </c>
      <c r="H1086" s="56"/>
      <c r="I1086" s="56">
        <v>8.7799999999999994</v>
      </c>
      <c r="J1086" s="55" t="s">
        <v>180</v>
      </c>
      <c r="K1086" s="96"/>
    </row>
    <row r="1087" spans="2:11" s="42" customFormat="1" hidden="1" x14ac:dyDescent="0.25">
      <c r="B1087" s="128" t="s">
        <v>174</v>
      </c>
      <c r="C1087" s="128" t="s">
        <v>97</v>
      </c>
      <c r="D1087" s="54">
        <v>45631</v>
      </c>
      <c r="E1087" s="55"/>
      <c r="F1087" s="55"/>
      <c r="G1087" s="55" t="s">
        <v>178</v>
      </c>
      <c r="H1087" s="56">
        <v>2.87</v>
      </c>
      <c r="I1087" s="56"/>
      <c r="J1087" s="55" t="s">
        <v>181</v>
      </c>
      <c r="K1087" s="96"/>
    </row>
    <row r="1088" spans="2:11" s="42" customFormat="1" hidden="1" x14ac:dyDescent="0.25">
      <c r="B1088" s="128" t="s">
        <v>174</v>
      </c>
      <c r="C1088" s="128" t="s">
        <v>97</v>
      </c>
      <c r="D1088" s="54">
        <v>45631</v>
      </c>
      <c r="E1088" s="55"/>
      <c r="F1088" s="55"/>
      <c r="G1088" s="55" t="s">
        <v>957</v>
      </c>
      <c r="H1088" s="56">
        <v>210732.52</v>
      </c>
      <c r="I1088" s="56"/>
      <c r="J1088" s="55" t="s">
        <v>968</v>
      </c>
      <c r="K1088" s="96"/>
    </row>
    <row r="1089" spans="2:11" s="42" customFormat="1" hidden="1" x14ac:dyDescent="0.25">
      <c r="B1089" s="128" t="s">
        <v>174</v>
      </c>
      <c r="C1089" s="128" t="s">
        <v>97</v>
      </c>
      <c r="D1089" s="54">
        <v>45632</v>
      </c>
      <c r="E1089" s="55"/>
      <c r="F1089" s="55"/>
      <c r="G1089" s="55" t="s">
        <v>176</v>
      </c>
      <c r="H1089" s="56"/>
      <c r="I1089" s="56">
        <v>210732.52</v>
      </c>
      <c r="J1089" s="55" t="s">
        <v>967</v>
      </c>
      <c r="K1089" s="96"/>
    </row>
    <row r="1090" spans="2:11" s="42" customFormat="1" hidden="1" x14ac:dyDescent="0.25">
      <c r="B1090" s="128" t="s">
        <v>174</v>
      </c>
      <c r="C1090" s="128" t="s">
        <v>97</v>
      </c>
      <c r="D1090" s="54">
        <v>45632</v>
      </c>
      <c r="E1090" s="55"/>
      <c r="F1090" s="55"/>
      <c r="G1090" s="55" t="s">
        <v>177</v>
      </c>
      <c r="H1090" s="56"/>
      <c r="I1090" s="56">
        <v>8.7799999999999994</v>
      </c>
      <c r="J1090" s="55" t="s">
        <v>180</v>
      </c>
      <c r="K1090" s="96"/>
    </row>
    <row r="1091" spans="2:11" s="42" customFormat="1" hidden="1" x14ac:dyDescent="0.25">
      <c r="B1091" s="128" t="s">
        <v>174</v>
      </c>
      <c r="C1091" s="128" t="s">
        <v>97</v>
      </c>
      <c r="D1091" s="54">
        <v>45632</v>
      </c>
      <c r="E1091" s="55"/>
      <c r="F1091" s="55"/>
      <c r="G1091" s="55" t="s">
        <v>178</v>
      </c>
      <c r="H1091" s="56">
        <v>2.87</v>
      </c>
      <c r="I1091" s="56"/>
      <c r="J1091" s="55" t="s">
        <v>181</v>
      </c>
      <c r="K1091" s="96"/>
    </row>
    <row r="1092" spans="2:11" s="42" customFormat="1" hidden="1" x14ac:dyDescent="0.25">
      <c r="B1092" s="128" t="s">
        <v>174</v>
      </c>
      <c r="C1092" s="128" t="s">
        <v>97</v>
      </c>
      <c r="D1092" s="54">
        <v>45632</v>
      </c>
      <c r="E1092" s="55"/>
      <c r="F1092" s="55"/>
      <c r="G1092" s="55" t="s">
        <v>957</v>
      </c>
      <c r="H1092" s="56">
        <v>210738.43</v>
      </c>
      <c r="I1092" s="56"/>
      <c r="J1092" s="55" t="s">
        <v>968</v>
      </c>
      <c r="K1092" s="96"/>
    </row>
    <row r="1093" spans="2:11" s="42" customFormat="1" hidden="1" x14ac:dyDescent="0.25">
      <c r="B1093" s="128" t="s">
        <v>174</v>
      </c>
      <c r="C1093" s="128" t="s">
        <v>97</v>
      </c>
      <c r="D1093" s="54">
        <v>45635</v>
      </c>
      <c r="E1093" s="55"/>
      <c r="F1093" s="55"/>
      <c r="G1093" s="55" t="s">
        <v>176</v>
      </c>
      <c r="H1093" s="56"/>
      <c r="I1093" s="56">
        <v>210738.43</v>
      </c>
      <c r="J1093" s="55" t="s">
        <v>967</v>
      </c>
      <c r="K1093" s="96"/>
    </row>
    <row r="1094" spans="2:11" s="42" customFormat="1" hidden="1" x14ac:dyDescent="0.25">
      <c r="B1094" s="128" t="s">
        <v>174</v>
      </c>
      <c r="C1094" s="128" t="s">
        <v>97</v>
      </c>
      <c r="D1094" s="54">
        <v>45635</v>
      </c>
      <c r="E1094" s="55"/>
      <c r="F1094" s="55"/>
      <c r="G1094" s="55" t="s">
        <v>177</v>
      </c>
      <c r="H1094" s="56"/>
      <c r="I1094" s="56">
        <v>26.34</v>
      </c>
      <c r="J1094" s="55" t="s">
        <v>180</v>
      </c>
      <c r="K1094" s="96"/>
    </row>
    <row r="1095" spans="2:11" s="42" customFormat="1" hidden="1" x14ac:dyDescent="0.25">
      <c r="B1095" s="128" t="s">
        <v>174</v>
      </c>
      <c r="C1095" s="128" t="s">
        <v>97</v>
      </c>
      <c r="D1095" s="54">
        <v>45635</v>
      </c>
      <c r="E1095" s="55"/>
      <c r="F1095" s="55"/>
      <c r="G1095" s="55" t="s">
        <v>178</v>
      </c>
      <c r="H1095" s="56">
        <v>8.6300000000000008</v>
      </c>
      <c r="I1095" s="56"/>
      <c r="J1095" s="55" t="s">
        <v>181</v>
      </c>
      <c r="K1095" s="96"/>
    </row>
    <row r="1096" spans="2:11" s="42" customFormat="1" hidden="1" x14ac:dyDescent="0.25">
      <c r="B1096" s="128" t="s">
        <v>174</v>
      </c>
      <c r="C1096" s="128" t="s">
        <v>97</v>
      </c>
      <c r="D1096" s="54">
        <v>45635</v>
      </c>
      <c r="E1096" s="55"/>
      <c r="F1096" s="55"/>
      <c r="G1096" s="55" t="s">
        <v>957</v>
      </c>
      <c r="H1096" s="56">
        <v>210756.14</v>
      </c>
      <c r="I1096" s="56"/>
      <c r="J1096" s="55" t="s">
        <v>968</v>
      </c>
      <c r="K1096" s="96"/>
    </row>
    <row r="1097" spans="2:11" s="42" customFormat="1" hidden="1" x14ac:dyDescent="0.25">
      <c r="B1097" s="128" t="s">
        <v>174</v>
      </c>
      <c r="C1097" s="128" t="s">
        <v>97</v>
      </c>
      <c r="D1097" s="54">
        <v>45636</v>
      </c>
      <c r="E1097" s="55"/>
      <c r="F1097" s="55"/>
      <c r="G1097" s="55" t="s">
        <v>176</v>
      </c>
      <c r="H1097" s="56"/>
      <c r="I1097" s="56">
        <v>210756.14</v>
      </c>
      <c r="J1097" s="55" t="s">
        <v>967</v>
      </c>
      <c r="K1097" s="96"/>
    </row>
    <row r="1098" spans="2:11" s="42" customFormat="1" hidden="1" x14ac:dyDescent="0.25">
      <c r="B1098" s="128" t="s">
        <v>174</v>
      </c>
      <c r="C1098" s="128" t="s">
        <v>97</v>
      </c>
      <c r="D1098" s="54">
        <v>45636</v>
      </c>
      <c r="E1098" s="55"/>
      <c r="F1098" s="55"/>
      <c r="G1098" s="55" t="s">
        <v>177</v>
      </c>
      <c r="H1098" s="56"/>
      <c r="I1098" s="56">
        <v>8.7799999999999994</v>
      </c>
      <c r="J1098" s="55" t="s">
        <v>180</v>
      </c>
      <c r="K1098" s="96"/>
    </row>
    <row r="1099" spans="2:11" s="42" customFormat="1" hidden="1" x14ac:dyDescent="0.25">
      <c r="B1099" s="128" t="s">
        <v>174</v>
      </c>
      <c r="C1099" s="128" t="s">
        <v>97</v>
      </c>
      <c r="D1099" s="54">
        <v>45636</v>
      </c>
      <c r="E1099" s="55"/>
      <c r="F1099" s="55"/>
      <c r="G1099" s="55" t="s">
        <v>178</v>
      </c>
      <c r="H1099" s="56">
        <v>2.87</v>
      </c>
      <c r="I1099" s="56"/>
      <c r="J1099" s="55" t="s">
        <v>181</v>
      </c>
      <c r="K1099" s="96"/>
    </row>
    <row r="1100" spans="2:11" s="42" customFormat="1" hidden="1" x14ac:dyDescent="0.25">
      <c r="B1100" s="128" t="s">
        <v>174</v>
      </c>
      <c r="C1100" s="128" t="s">
        <v>97</v>
      </c>
      <c r="D1100" s="54">
        <v>45636</v>
      </c>
      <c r="E1100" s="55"/>
      <c r="F1100" s="55"/>
      <c r="G1100" s="55" t="s">
        <v>957</v>
      </c>
      <c r="H1100" s="56">
        <v>210762.05</v>
      </c>
      <c r="I1100" s="56"/>
      <c r="J1100" s="55" t="s">
        <v>968</v>
      </c>
      <c r="K1100" s="96"/>
    </row>
    <row r="1101" spans="2:11" s="42" customFormat="1" hidden="1" x14ac:dyDescent="0.25">
      <c r="B1101" s="128" t="s">
        <v>174</v>
      </c>
      <c r="C1101" s="128" t="s">
        <v>97</v>
      </c>
      <c r="D1101" s="54">
        <v>45637</v>
      </c>
      <c r="E1101" s="55"/>
      <c r="F1101" s="55"/>
      <c r="G1101" s="55" t="s">
        <v>176</v>
      </c>
      <c r="H1101" s="56"/>
      <c r="I1101" s="56">
        <v>210762.05</v>
      </c>
      <c r="J1101" s="55" t="s">
        <v>967</v>
      </c>
      <c r="K1101" s="96"/>
    </row>
    <row r="1102" spans="2:11" s="42" customFormat="1" hidden="1" x14ac:dyDescent="0.25">
      <c r="B1102" s="128" t="s">
        <v>174</v>
      </c>
      <c r="C1102" s="128" t="s">
        <v>97</v>
      </c>
      <c r="D1102" s="54">
        <v>45637</v>
      </c>
      <c r="E1102" s="55"/>
      <c r="F1102" s="55"/>
      <c r="G1102" s="55" t="s">
        <v>177</v>
      </c>
      <c r="H1102" s="56"/>
      <c r="I1102" s="56">
        <v>8.7799999999999994</v>
      </c>
      <c r="J1102" s="55" t="s">
        <v>180</v>
      </c>
      <c r="K1102" s="96"/>
    </row>
    <row r="1103" spans="2:11" s="42" customFormat="1" hidden="1" x14ac:dyDescent="0.25">
      <c r="B1103" s="128" t="s">
        <v>174</v>
      </c>
      <c r="C1103" s="128" t="s">
        <v>97</v>
      </c>
      <c r="D1103" s="54">
        <v>45637</v>
      </c>
      <c r="E1103" s="55"/>
      <c r="F1103" s="55"/>
      <c r="G1103" s="55" t="s">
        <v>178</v>
      </c>
      <c r="H1103" s="56">
        <v>2.87</v>
      </c>
      <c r="I1103" s="56"/>
      <c r="J1103" s="55" t="s">
        <v>181</v>
      </c>
      <c r="K1103" s="96"/>
    </row>
    <row r="1104" spans="2:11" s="42" customFormat="1" hidden="1" x14ac:dyDescent="0.25">
      <c r="B1104" s="128" t="s">
        <v>174</v>
      </c>
      <c r="C1104" s="128" t="s">
        <v>97</v>
      </c>
      <c r="D1104" s="54">
        <v>45637</v>
      </c>
      <c r="E1104" s="55"/>
      <c r="F1104" s="55"/>
      <c r="G1104" s="55" t="s">
        <v>957</v>
      </c>
      <c r="H1104" s="56">
        <v>210767.96</v>
      </c>
      <c r="I1104" s="56"/>
      <c r="J1104" s="55" t="s">
        <v>968</v>
      </c>
      <c r="K1104" s="96"/>
    </row>
    <row r="1105" spans="2:11" s="42" customFormat="1" hidden="1" x14ac:dyDescent="0.25">
      <c r="B1105" s="128" t="s">
        <v>174</v>
      </c>
      <c r="C1105" s="128" t="s">
        <v>97</v>
      </c>
      <c r="D1105" s="54">
        <v>45639</v>
      </c>
      <c r="E1105" s="55"/>
      <c r="F1105" s="55"/>
      <c r="G1105" s="55" t="s">
        <v>176</v>
      </c>
      <c r="H1105" s="56"/>
      <c r="I1105" s="56">
        <v>210767.96</v>
      </c>
      <c r="J1105" s="55" t="s">
        <v>967</v>
      </c>
      <c r="K1105" s="96"/>
    </row>
    <row r="1106" spans="2:11" s="42" customFormat="1" hidden="1" x14ac:dyDescent="0.25">
      <c r="B1106" s="128" t="s">
        <v>174</v>
      </c>
      <c r="C1106" s="128" t="s">
        <v>97</v>
      </c>
      <c r="D1106" s="54">
        <v>45639</v>
      </c>
      <c r="E1106" s="55"/>
      <c r="F1106" s="55"/>
      <c r="G1106" s="55" t="s">
        <v>177</v>
      </c>
      <c r="H1106" s="56"/>
      <c r="I1106" s="56">
        <v>17.559999999999999</v>
      </c>
      <c r="J1106" s="55" t="s">
        <v>180</v>
      </c>
      <c r="K1106" s="96"/>
    </row>
    <row r="1107" spans="2:11" s="42" customFormat="1" hidden="1" x14ac:dyDescent="0.25">
      <c r="B1107" s="128" t="s">
        <v>174</v>
      </c>
      <c r="C1107" s="128" t="s">
        <v>97</v>
      </c>
      <c r="D1107" s="54">
        <v>45639</v>
      </c>
      <c r="E1107" s="55"/>
      <c r="F1107" s="55"/>
      <c r="G1107" s="55" t="s">
        <v>178</v>
      </c>
      <c r="H1107" s="56">
        <v>5.75</v>
      </c>
      <c r="I1107" s="56"/>
      <c r="J1107" s="55" t="s">
        <v>181</v>
      </c>
      <c r="K1107" s="96"/>
    </row>
    <row r="1108" spans="2:11" s="42" customFormat="1" hidden="1" x14ac:dyDescent="0.25">
      <c r="B1108" s="128" t="s">
        <v>174</v>
      </c>
      <c r="C1108" s="128" t="s">
        <v>97</v>
      </c>
      <c r="D1108" s="54">
        <v>45639</v>
      </c>
      <c r="E1108" s="55"/>
      <c r="F1108" s="55"/>
      <c r="G1108" s="55" t="s">
        <v>957</v>
      </c>
      <c r="H1108" s="56">
        <v>210779.77</v>
      </c>
      <c r="I1108" s="56"/>
      <c r="J1108" s="55" t="s">
        <v>968</v>
      </c>
      <c r="K1108" s="96"/>
    </row>
    <row r="1109" spans="2:11" s="42" customFormat="1" hidden="1" x14ac:dyDescent="0.25">
      <c r="B1109" s="128" t="s">
        <v>174</v>
      </c>
      <c r="C1109" s="128" t="s">
        <v>97</v>
      </c>
      <c r="D1109" s="54">
        <v>45642</v>
      </c>
      <c r="E1109" s="55"/>
      <c r="F1109" s="55"/>
      <c r="G1109" s="55" t="s">
        <v>176</v>
      </c>
      <c r="H1109" s="56"/>
      <c r="I1109" s="56">
        <v>210779.77</v>
      </c>
      <c r="J1109" s="55" t="s">
        <v>967</v>
      </c>
      <c r="K1109" s="96"/>
    </row>
    <row r="1110" spans="2:11" s="42" customFormat="1" hidden="1" x14ac:dyDescent="0.25">
      <c r="B1110" s="128" t="s">
        <v>174</v>
      </c>
      <c r="C1110" s="128" t="s">
        <v>97</v>
      </c>
      <c r="D1110" s="54">
        <v>45642</v>
      </c>
      <c r="E1110" s="55"/>
      <c r="F1110" s="55"/>
      <c r="G1110" s="55" t="s">
        <v>177</v>
      </c>
      <c r="H1110" s="56"/>
      <c r="I1110" s="56">
        <v>26.35</v>
      </c>
      <c r="J1110" s="55" t="s">
        <v>180</v>
      </c>
      <c r="K1110" s="96"/>
    </row>
    <row r="1111" spans="2:11" s="42" customFormat="1" hidden="1" x14ac:dyDescent="0.25">
      <c r="B1111" s="128" t="s">
        <v>174</v>
      </c>
      <c r="C1111" s="128" t="s">
        <v>97</v>
      </c>
      <c r="D1111" s="54">
        <v>45642</v>
      </c>
      <c r="E1111" s="55"/>
      <c r="F1111" s="55"/>
      <c r="G1111" s="55" t="s">
        <v>178</v>
      </c>
      <c r="H1111" s="56">
        <v>8.6300000000000008</v>
      </c>
      <c r="I1111" s="56"/>
      <c r="J1111" s="55" t="s">
        <v>181</v>
      </c>
      <c r="K1111" s="96"/>
    </row>
    <row r="1112" spans="2:11" s="42" customFormat="1" hidden="1" x14ac:dyDescent="0.25">
      <c r="B1112" s="128" t="s">
        <v>174</v>
      </c>
      <c r="C1112" s="128" t="s">
        <v>97</v>
      </c>
      <c r="D1112" s="54">
        <v>45642</v>
      </c>
      <c r="E1112" s="55"/>
      <c r="F1112" s="55"/>
      <c r="G1112" s="55" t="s">
        <v>175</v>
      </c>
      <c r="H1112" s="56">
        <v>210797.49</v>
      </c>
      <c r="I1112" s="56"/>
      <c r="J1112" s="55" t="s">
        <v>968</v>
      </c>
      <c r="K1112" s="96"/>
    </row>
    <row r="1113" spans="2:11" s="42" customFormat="1" hidden="1" x14ac:dyDescent="0.25">
      <c r="B1113" s="128" t="s">
        <v>174</v>
      </c>
      <c r="C1113" s="128" t="s">
        <v>97</v>
      </c>
      <c r="D1113" s="54">
        <v>45643</v>
      </c>
      <c r="E1113" s="55"/>
      <c r="F1113" s="55"/>
      <c r="G1113" s="55" t="s">
        <v>176</v>
      </c>
      <c r="H1113" s="56"/>
      <c r="I1113" s="56">
        <v>210797.49</v>
      </c>
      <c r="J1113" s="55" t="s">
        <v>967</v>
      </c>
      <c r="K1113" s="96"/>
    </row>
    <row r="1114" spans="2:11" s="42" customFormat="1" hidden="1" x14ac:dyDescent="0.25">
      <c r="B1114" s="128" t="s">
        <v>174</v>
      </c>
      <c r="C1114" s="128" t="s">
        <v>97</v>
      </c>
      <c r="D1114" s="54">
        <v>45643</v>
      </c>
      <c r="E1114" s="55"/>
      <c r="F1114" s="55"/>
      <c r="G1114" s="55" t="s">
        <v>177</v>
      </c>
      <c r="H1114" s="56"/>
      <c r="I1114" s="56">
        <v>8.7799999999999994</v>
      </c>
      <c r="J1114" s="55" t="s">
        <v>180</v>
      </c>
      <c r="K1114" s="96"/>
    </row>
    <row r="1115" spans="2:11" s="42" customFormat="1" hidden="1" x14ac:dyDescent="0.25">
      <c r="B1115" s="128" t="s">
        <v>174</v>
      </c>
      <c r="C1115" s="128" t="s">
        <v>97</v>
      </c>
      <c r="D1115" s="54">
        <v>45643</v>
      </c>
      <c r="E1115" s="55"/>
      <c r="F1115" s="55"/>
      <c r="G1115" s="55" t="s">
        <v>178</v>
      </c>
      <c r="H1115" s="56">
        <v>2.87</v>
      </c>
      <c r="I1115" s="56"/>
      <c r="J1115" s="55" t="s">
        <v>181</v>
      </c>
      <c r="K1115" s="96"/>
    </row>
    <row r="1116" spans="2:11" s="42" customFormat="1" hidden="1" x14ac:dyDescent="0.25">
      <c r="B1116" s="128" t="s">
        <v>174</v>
      </c>
      <c r="C1116" s="128" t="s">
        <v>97</v>
      </c>
      <c r="D1116" s="54">
        <v>45643</v>
      </c>
      <c r="E1116" s="55"/>
      <c r="F1116" s="55"/>
      <c r="G1116" s="55" t="s">
        <v>175</v>
      </c>
      <c r="H1116" s="56">
        <v>210803.4</v>
      </c>
      <c r="I1116" s="56"/>
      <c r="J1116" s="55" t="s">
        <v>968</v>
      </c>
      <c r="K1116" s="96"/>
    </row>
    <row r="1117" spans="2:11" s="42" customFormat="1" hidden="1" x14ac:dyDescent="0.25">
      <c r="B1117" s="128" t="s">
        <v>174</v>
      </c>
      <c r="C1117" s="128" t="s">
        <v>97</v>
      </c>
      <c r="D1117" s="54">
        <v>45644</v>
      </c>
      <c r="E1117" s="55"/>
      <c r="F1117" s="55"/>
      <c r="G1117" s="55" t="s">
        <v>176</v>
      </c>
      <c r="H1117" s="56"/>
      <c r="I1117" s="56">
        <v>210803.4</v>
      </c>
      <c r="J1117" s="55" t="s">
        <v>967</v>
      </c>
      <c r="K1117" s="96"/>
    </row>
    <row r="1118" spans="2:11" s="42" customFormat="1" hidden="1" x14ac:dyDescent="0.25">
      <c r="B1118" s="128" t="s">
        <v>174</v>
      </c>
      <c r="C1118" s="128" t="s">
        <v>97</v>
      </c>
      <c r="D1118" s="54">
        <v>45644</v>
      </c>
      <c r="E1118" s="55"/>
      <c r="F1118" s="55"/>
      <c r="G1118" s="55" t="s">
        <v>177</v>
      </c>
      <c r="H1118" s="56"/>
      <c r="I1118" s="56">
        <v>8.7799999999999994</v>
      </c>
      <c r="J1118" s="55" t="s">
        <v>180</v>
      </c>
      <c r="K1118" s="96"/>
    </row>
    <row r="1119" spans="2:11" s="42" customFormat="1" hidden="1" x14ac:dyDescent="0.25">
      <c r="B1119" s="128" t="s">
        <v>174</v>
      </c>
      <c r="C1119" s="128" t="s">
        <v>97</v>
      </c>
      <c r="D1119" s="54">
        <v>45644</v>
      </c>
      <c r="E1119" s="55"/>
      <c r="F1119" s="55"/>
      <c r="G1119" s="55" t="s">
        <v>178</v>
      </c>
      <c r="H1119" s="56">
        <v>2.87</v>
      </c>
      <c r="I1119" s="56"/>
      <c r="J1119" s="55" t="s">
        <v>181</v>
      </c>
      <c r="K1119" s="96"/>
    </row>
    <row r="1120" spans="2:11" s="42" customFormat="1" hidden="1" x14ac:dyDescent="0.25">
      <c r="B1120" s="128" t="s">
        <v>174</v>
      </c>
      <c r="C1120" s="128" t="s">
        <v>97</v>
      </c>
      <c r="D1120" s="54">
        <v>45644</v>
      </c>
      <c r="E1120" s="55"/>
      <c r="F1120" s="55"/>
      <c r="G1120" s="55" t="s">
        <v>175</v>
      </c>
      <c r="H1120" s="56">
        <v>210809.31</v>
      </c>
      <c r="I1120" s="56"/>
      <c r="J1120" s="55" t="s">
        <v>968</v>
      </c>
      <c r="K1120" s="96"/>
    </row>
    <row r="1121" spans="2:11" s="42" customFormat="1" hidden="1" x14ac:dyDescent="0.25">
      <c r="B1121" s="128" t="s">
        <v>174</v>
      </c>
      <c r="C1121" s="128" t="s">
        <v>97</v>
      </c>
      <c r="D1121" s="54">
        <v>45645</v>
      </c>
      <c r="E1121" s="55"/>
      <c r="F1121" s="55"/>
      <c r="G1121" s="55" t="s">
        <v>176</v>
      </c>
      <c r="H1121" s="56"/>
      <c r="I1121" s="56">
        <v>210809.31</v>
      </c>
      <c r="J1121" s="55" t="s">
        <v>967</v>
      </c>
      <c r="K1121" s="96"/>
    </row>
    <row r="1122" spans="2:11" s="42" customFormat="1" hidden="1" x14ac:dyDescent="0.25">
      <c r="B1122" s="128" t="s">
        <v>174</v>
      </c>
      <c r="C1122" s="128" t="s">
        <v>97</v>
      </c>
      <c r="D1122" s="54">
        <v>45645</v>
      </c>
      <c r="E1122" s="55"/>
      <c r="F1122" s="55"/>
      <c r="G1122" s="55" t="s">
        <v>177</v>
      </c>
      <c r="H1122" s="56"/>
      <c r="I1122" s="56">
        <v>8.7799999999999994</v>
      </c>
      <c r="J1122" s="55" t="s">
        <v>180</v>
      </c>
      <c r="K1122" s="96"/>
    </row>
    <row r="1123" spans="2:11" s="42" customFormat="1" hidden="1" x14ac:dyDescent="0.25">
      <c r="B1123" s="128" t="s">
        <v>174</v>
      </c>
      <c r="C1123" s="128" t="s">
        <v>97</v>
      </c>
      <c r="D1123" s="54">
        <v>45645</v>
      </c>
      <c r="E1123" s="55"/>
      <c r="F1123" s="55"/>
      <c r="G1123" s="55" t="s">
        <v>178</v>
      </c>
      <c r="H1123" s="56">
        <v>2.87</v>
      </c>
      <c r="I1123" s="56"/>
      <c r="J1123" s="55" t="s">
        <v>181</v>
      </c>
      <c r="K1123" s="96"/>
    </row>
    <row r="1124" spans="2:11" s="42" customFormat="1" hidden="1" x14ac:dyDescent="0.25">
      <c r="B1124" s="128" t="s">
        <v>174</v>
      </c>
      <c r="C1124" s="128" t="s">
        <v>97</v>
      </c>
      <c r="D1124" s="54">
        <v>45645</v>
      </c>
      <c r="E1124" s="55"/>
      <c r="F1124" s="55"/>
      <c r="G1124" s="55" t="s">
        <v>957</v>
      </c>
      <c r="H1124" s="56">
        <v>210815.22</v>
      </c>
      <c r="I1124" s="56"/>
      <c r="J1124" s="55" t="s">
        <v>968</v>
      </c>
      <c r="K1124" s="96"/>
    </row>
    <row r="1125" spans="2:11" s="42" customFormat="1" hidden="1" x14ac:dyDescent="0.25">
      <c r="B1125" s="128" t="s">
        <v>174</v>
      </c>
      <c r="C1125" s="128" t="s">
        <v>97</v>
      </c>
      <c r="D1125" s="54">
        <v>45646</v>
      </c>
      <c r="E1125" s="55"/>
      <c r="F1125" s="55"/>
      <c r="G1125" s="55" t="s">
        <v>958</v>
      </c>
      <c r="H1125" s="56"/>
      <c r="I1125" s="56">
        <v>210815.22</v>
      </c>
      <c r="J1125" s="55" t="s">
        <v>967</v>
      </c>
      <c r="K1125" s="96"/>
    </row>
    <row r="1126" spans="2:11" s="42" customFormat="1" hidden="1" x14ac:dyDescent="0.25">
      <c r="B1126" s="128" t="s">
        <v>174</v>
      </c>
      <c r="C1126" s="128" t="s">
        <v>97</v>
      </c>
      <c r="D1126" s="54">
        <v>45646</v>
      </c>
      <c r="E1126" s="55"/>
      <c r="F1126" s="55"/>
      <c r="G1126" s="55" t="s">
        <v>959</v>
      </c>
      <c r="H1126" s="56"/>
      <c r="I1126" s="56">
        <v>8.7799999999999994</v>
      </c>
      <c r="J1126" s="55" t="s">
        <v>180</v>
      </c>
      <c r="K1126" s="96"/>
    </row>
    <row r="1127" spans="2:11" s="42" customFormat="1" hidden="1" x14ac:dyDescent="0.25">
      <c r="B1127" s="128" t="s">
        <v>174</v>
      </c>
      <c r="C1127" s="128" t="s">
        <v>97</v>
      </c>
      <c r="D1127" s="54">
        <v>45646</v>
      </c>
      <c r="E1127" s="55"/>
      <c r="F1127" s="55"/>
      <c r="G1127" s="55" t="s">
        <v>960</v>
      </c>
      <c r="H1127" s="56">
        <v>2.87</v>
      </c>
      <c r="I1127" s="56"/>
      <c r="J1127" s="55" t="s">
        <v>181</v>
      </c>
      <c r="K1127" s="96"/>
    </row>
    <row r="1128" spans="2:11" s="42" customFormat="1" hidden="1" x14ac:dyDescent="0.25">
      <c r="B1128" s="128" t="s">
        <v>174</v>
      </c>
      <c r="C1128" s="128" t="s">
        <v>97</v>
      </c>
      <c r="D1128" s="54">
        <v>45646</v>
      </c>
      <c r="E1128" s="55"/>
      <c r="F1128" s="55"/>
      <c r="G1128" s="55" t="s">
        <v>957</v>
      </c>
      <c r="H1128" s="56">
        <v>210821.13</v>
      </c>
      <c r="I1128" s="56"/>
      <c r="J1128" s="55" t="s">
        <v>968</v>
      </c>
      <c r="K1128" s="96"/>
    </row>
    <row r="1129" spans="2:11" s="42" customFormat="1" hidden="1" x14ac:dyDescent="0.25">
      <c r="B1129" s="128" t="s">
        <v>174</v>
      </c>
      <c r="C1129" s="128" t="s">
        <v>97</v>
      </c>
      <c r="D1129" s="54">
        <v>45649</v>
      </c>
      <c r="E1129" s="55"/>
      <c r="F1129" s="55"/>
      <c r="G1129" s="55" t="s">
        <v>958</v>
      </c>
      <c r="H1129" s="56"/>
      <c r="I1129" s="56">
        <v>210821.13</v>
      </c>
      <c r="J1129" s="55" t="s">
        <v>967</v>
      </c>
      <c r="K1129" s="96"/>
    </row>
    <row r="1130" spans="2:11" s="42" customFormat="1" hidden="1" x14ac:dyDescent="0.25">
      <c r="B1130" s="128" t="s">
        <v>174</v>
      </c>
      <c r="C1130" s="128" t="s">
        <v>97</v>
      </c>
      <c r="D1130" s="54">
        <v>45649</v>
      </c>
      <c r="E1130" s="55"/>
      <c r="F1130" s="55"/>
      <c r="G1130" s="55" t="s">
        <v>959</v>
      </c>
      <c r="H1130" s="56"/>
      <c r="I1130" s="56">
        <v>26.35</v>
      </c>
      <c r="J1130" s="55" t="s">
        <v>180</v>
      </c>
      <c r="K1130" s="96"/>
    </row>
    <row r="1131" spans="2:11" s="42" customFormat="1" hidden="1" x14ac:dyDescent="0.25">
      <c r="B1131" s="128" t="s">
        <v>174</v>
      </c>
      <c r="C1131" s="128" t="s">
        <v>97</v>
      </c>
      <c r="D1131" s="54">
        <v>45649</v>
      </c>
      <c r="E1131" s="55"/>
      <c r="F1131" s="55"/>
      <c r="G1131" s="55" t="s">
        <v>960</v>
      </c>
      <c r="H1131" s="56">
        <v>8.64</v>
      </c>
      <c r="I1131" s="56"/>
      <c r="J1131" s="55" t="s">
        <v>181</v>
      </c>
      <c r="K1131" s="96"/>
    </row>
    <row r="1132" spans="2:11" s="42" customFormat="1" hidden="1" x14ac:dyDescent="0.25">
      <c r="B1132" s="128" t="s">
        <v>174</v>
      </c>
      <c r="C1132" s="128" t="s">
        <v>97</v>
      </c>
      <c r="D1132" s="54">
        <v>45649</v>
      </c>
      <c r="E1132" s="55"/>
      <c r="F1132" s="55"/>
      <c r="G1132" s="55" t="s">
        <v>957</v>
      </c>
      <c r="H1132" s="56">
        <v>210838.84</v>
      </c>
      <c r="I1132" s="56"/>
      <c r="J1132" s="55" t="s">
        <v>968</v>
      </c>
      <c r="K1132" s="96"/>
    </row>
    <row r="1133" spans="2:11" s="42" customFormat="1" hidden="1" x14ac:dyDescent="0.25">
      <c r="B1133" s="128" t="s">
        <v>174</v>
      </c>
      <c r="C1133" s="128" t="s">
        <v>97</v>
      </c>
      <c r="D1133" s="54">
        <v>45650</v>
      </c>
      <c r="E1133" s="55"/>
      <c r="F1133" s="55"/>
      <c r="G1133" s="55" t="s">
        <v>958</v>
      </c>
      <c r="H1133" s="56"/>
      <c r="I1133" s="56">
        <v>210838.84</v>
      </c>
      <c r="J1133" s="55" t="s">
        <v>967</v>
      </c>
      <c r="K1133" s="96"/>
    </row>
    <row r="1134" spans="2:11" s="42" customFormat="1" hidden="1" x14ac:dyDescent="0.25">
      <c r="B1134" s="128" t="s">
        <v>174</v>
      </c>
      <c r="C1134" s="128" t="s">
        <v>97</v>
      </c>
      <c r="D1134" s="54">
        <v>45650</v>
      </c>
      <c r="E1134" s="55"/>
      <c r="F1134" s="55"/>
      <c r="G1134" s="55" t="s">
        <v>959</v>
      </c>
      <c r="H1134" s="56"/>
      <c r="I1134" s="56">
        <v>8.7799999999999994</v>
      </c>
      <c r="J1134" s="55" t="s">
        <v>180</v>
      </c>
      <c r="K1134" s="96"/>
    </row>
    <row r="1135" spans="2:11" s="42" customFormat="1" hidden="1" x14ac:dyDescent="0.25">
      <c r="B1135" s="128" t="s">
        <v>174</v>
      </c>
      <c r="C1135" s="128" t="s">
        <v>97</v>
      </c>
      <c r="D1135" s="54">
        <v>45650</v>
      </c>
      <c r="E1135" s="55"/>
      <c r="F1135" s="55"/>
      <c r="G1135" s="55" t="s">
        <v>960</v>
      </c>
      <c r="H1135" s="56">
        <v>2.88</v>
      </c>
      <c r="I1135" s="56"/>
      <c r="J1135" s="55" t="s">
        <v>181</v>
      </c>
      <c r="K1135" s="96"/>
    </row>
    <row r="1136" spans="2:11" s="42" customFormat="1" hidden="1" x14ac:dyDescent="0.25">
      <c r="B1136" s="128" t="s">
        <v>174</v>
      </c>
      <c r="C1136" s="128" t="s">
        <v>97</v>
      </c>
      <c r="D1136" s="54">
        <v>45650</v>
      </c>
      <c r="E1136" s="55"/>
      <c r="F1136" s="55"/>
      <c r="G1136" s="55" t="s">
        <v>957</v>
      </c>
      <c r="H1136" s="56">
        <v>210844.74</v>
      </c>
      <c r="I1136" s="56"/>
      <c r="J1136" s="55" t="s">
        <v>968</v>
      </c>
      <c r="K1136" s="96"/>
    </row>
    <row r="1137" spans="2:11" s="42" customFormat="1" hidden="1" x14ac:dyDescent="0.25">
      <c r="B1137" s="128" t="s">
        <v>174</v>
      </c>
      <c r="C1137" s="128" t="s">
        <v>97</v>
      </c>
      <c r="D1137" s="54">
        <v>45652</v>
      </c>
      <c r="E1137" s="55"/>
      <c r="F1137" s="55"/>
      <c r="G1137" s="55" t="s">
        <v>958</v>
      </c>
      <c r="H1137" s="56"/>
      <c r="I1137" s="56">
        <v>210844.74</v>
      </c>
      <c r="J1137" s="55" t="s">
        <v>967</v>
      </c>
      <c r="K1137" s="96"/>
    </row>
    <row r="1138" spans="2:11" s="42" customFormat="1" hidden="1" x14ac:dyDescent="0.25">
      <c r="B1138" s="128" t="s">
        <v>174</v>
      </c>
      <c r="C1138" s="128" t="s">
        <v>97</v>
      </c>
      <c r="D1138" s="54">
        <v>45652</v>
      </c>
      <c r="E1138" s="55"/>
      <c r="F1138" s="55"/>
      <c r="G1138" s="55" t="s">
        <v>959</v>
      </c>
      <c r="H1138" s="56"/>
      <c r="I1138" s="56">
        <v>17.57</v>
      </c>
      <c r="J1138" s="55" t="s">
        <v>180</v>
      </c>
      <c r="K1138" s="96"/>
    </row>
    <row r="1139" spans="2:11" s="42" customFormat="1" hidden="1" x14ac:dyDescent="0.25">
      <c r="B1139" s="128" t="s">
        <v>174</v>
      </c>
      <c r="C1139" s="128" t="s">
        <v>97</v>
      </c>
      <c r="D1139" s="54">
        <v>45652</v>
      </c>
      <c r="E1139" s="55"/>
      <c r="F1139" s="55"/>
      <c r="G1139" s="55" t="s">
        <v>960</v>
      </c>
      <c r="H1139" s="56">
        <v>5.76</v>
      </c>
      <c r="I1139" s="56"/>
      <c r="J1139" s="55" t="s">
        <v>181</v>
      </c>
      <c r="K1139" s="96"/>
    </row>
    <row r="1140" spans="2:11" s="42" customFormat="1" hidden="1" x14ac:dyDescent="0.25">
      <c r="B1140" s="128" t="s">
        <v>174</v>
      </c>
      <c r="C1140" s="128" t="s">
        <v>97</v>
      </c>
      <c r="D1140" s="54">
        <v>45652</v>
      </c>
      <c r="E1140" s="55"/>
      <c r="F1140" s="55"/>
      <c r="G1140" s="55" t="s">
        <v>957</v>
      </c>
      <c r="H1140" s="56">
        <v>210856.55</v>
      </c>
      <c r="I1140" s="56"/>
      <c r="J1140" s="55" t="s">
        <v>968</v>
      </c>
      <c r="K1140" s="96"/>
    </row>
    <row r="1141" spans="2:11" s="42" customFormat="1" hidden="1" x14ac:dyDescent="0.25">
      <c r="B1141" s="128" t="s">
        <v>174</v>
      </c>
      <c r="C1141" s="128" t="s">
        <v>97</v>
      </c>
      <c r="D1141" s="54">
        <v>45653</v>
      </c>
      <c r="E1141" s="55"/>
      <c r="F1141" s="55"/>
      <c r="G1141" s="55" t="s">
        <v>176</v>
      </c>
      <c r="H1141" s="56"/>
      <c r="I1141" s="56">
        <v>210856.55</v>
      </c>
      <c r="J1141" s="55" t="s">
        <v>967</v>
      </c>
      <c r="K1141" s="96"/>
    </row>
    <row r="1142" spans="2:11" s="42" customFormat="1" hidden="1" x14ac:dyDescent="0.25">
      <c r="B1142" s="128" t="s">
        <v>174</v>
      </c>
      <c r="C1142" s="128" t="s">
        <v>97</v>
      </c>
      <c r="D1142" s="54">
        <v>45653</v>
      </c>
      <c r="E1142" s="55"/>
      <c r="F1142" s="55"/>
      <c r="G1142" s="55" t="s">
        <v>177</v>
      </c>
      <c r="H1142" s="56"/>
      <c r="I1142" s="56">
        <v>8.7899999999999991</v>
      </c>
      <c r="J1142" s="55" t="s">
        <v>180</v>
      </c>
      <c r="K1142" s="96"/>
    </row>
    <row r="1143" spans="2:11" s="42" customFormat="1" hidden="1" x14ac:dyDescent="0.25">
      <c r="B1143" s="128" t="s">
        <v>174</v>
      </c>
      <c r="C1143" s="128" t="s">
        <v>97</v>
      </c>
      <c r="D1143" s="54">
        <v>45653</v>
      </c>
      <c r="E1143" s="55"/>
      <c r="F1143" s="55"/>
      <c r="G1143" s="55" t="s">
        <v>178</v>
      </c>
      <c r="H1143" s="56">
        <v>2.88</v>
      </c>
      <c r="I1143" s="56"/>
      <c r="J1143" s="55" t="s">
        <v>181</v>
      </c>
      <c r="K1143" s="96"/>
    </row>
    <row r="1144" spans="2:11" s="42" customFormat="1" hidden="1" x14ac:dyDescent="0.25">
      <c r="B1144" s="128" t="s">
        <v>174</v>
      </c>
      <c r="C1144" s="128" t="s">
        <v>97</v>
      </c>
      <c r="D1144" s="54">
        <v>45653</v>
      </c>
      <c r="E1144" s="55"/>
      <c r="F1144" s="55"/>
      <c r="G1144" s="55" t="s">
        <v>961</v>
      </c>
      <c r="H1144" s="56"/>
      <c r="I1144" s="56">
        <v>2373044.62</v>
      </c>
      <c r="J1144" s="55" t="s">
        <v>947</v>
      </c>
      <c r="K1144" s="96"/>
    </row>
    <row r="1145" spans="2:11" s="42" customFormat="1" hidden="1" x14ac:dyDescent="0.25">
      <c r="B1145" s="128" t="s">
        <v>174</v>
      </c>
      <c r="C1145" s="128" t="s">
        <v>97</v>
      </c>
      <c r="D1145" s="54">
        <v>45653</v>
      </c>
      <c r="E1145" s="55"/>
      <c r="F1145" s="55"/>
      <c r="G1145" s="55" t="s">
        <v>962</v>
      </c>
      <c r="H1145" s="56">
        <v>1382644.62</v>
      </c>
      <c r="I1145" s="56"/>
      <c r="J1145" s="55" t="s">
        <v>1069</v>
      </c>
      <c r="K1145" s="96"/>
    </row>
    <row r="1146" spans="2:11" s="42" customFormat="1" hidden="1" x14ac:dyDescent="0.25">
      <c r="B1146" s="128" t="s">
        <v>174</v>
      </c>
      <c r="C1146" s="128" t="s">
        <v>97</v>
      </c>
      <c r="D1146" s="54">
        <v>45653</v>
      </c>
      <c r="E1146" s="55"/>
      <c r="F1146" s="55"/>
      <c r="G1146" s="55" t="s">
        <v>963</v>
      </c>
      <c r="H1146" s="56">
        <v>48.72</v>
      </c>
      <c r="I1146" s="56"/>
      <c r="J1146" s="55" t="s">
        <v>1069</v>
      </c>
      <c r="K1146" s="96"/>
    </row>
    <row r="1147" spans="2:11" s="42" customFormat="1" hidden="1" x14ac:dyDescent="0.25">
      <c r="B1147" s="128" t="s">
        <v>174</v>
      </c>
      <c r="C1147" s="128" t="s">
        <v>97</v>
      </c>
      <c r="D1147" s="54">
        <v>45653</v>
      </c>
      <c r="E1147" s="55"/>
      <c r="F1147" s="55"/>
      <c r="G1147" s="55" t="s">
        <v>962</v>
      </c>
      <c r="H1147" s="56">
        <v>124543.01</v>
      </c>
      <c r="I1147" s="56"/>
      <c r="J1147" s="55" t="s">
        <v>1069</v>
      </c>
      <c r="K1147" s="96"/>
    </row>
    <row r="1148" spans="2:11" s="42" customFormat="1" hidden="1" x14ac:dyDescent="0.25">
      <c r="B1148" s="128" t="s">
        <v>174</v>
      </c>
      <c r="C1148" s="128" t="s">
        <v>97</v>
      </c>
      <c r="D1148" s="54">
        <v>45653</v>
      </c>
      <c r="E1148" s="55"/>
      <c r="F1148" s="55"/>
      <c r="G1148" s="55" t="s">
        <v>962</v>
      </c>
      <c r="H1148" s="56">
        <v>19333.330000000002</v>
      </c>
      <c r="I1148" s="56"/>
      <c r="J1148" s="55" t="s">
        <v>1069</v>
      </c>
      <c r="K1148" s="96"/>
    </row>
    <row r="1149" spans="2:11" s="42" customFormat="1" hidden="1" x14ac:dyDescent="0.25">
      <c r="B1149" s="128" t="s">
        <v>174</v>
      </c>
      <c r="C1149" s="128" t="s">
        <v>97</v>
      </c>
      <c r="D1149" s="54">
        <v>45653</v>
      </c>
      <c r="E1149" s="55"/>
      <c r="F1149" s="55"/>
      <c r="G1149" s="55" t="s">
        <v>962</v>
      </c>
      <c r="H1149" s="56">
        <v>17400</v>
      </c>
      <c r="I1149" s="56"/>
      <c r="J1149" s="55" t="s">
        <v>1069</v>
      </c>
      <c r="K1149" s="96"/>
    </row>
    <row r="1150" spans="2:11" s="42" customFormat="1" hidden="1" x14ac:dyDescent="0.25">
      <c r="B1150" s="128" t="s">
        <v>174</v>
      </c>
      <c r="C1150" s="128" t="s">
        <v>97</v>
      </c>
      <c r="D1150" s="54">
        <v>45653</v>
      </c>
      <c r="E1150" s="55"/>
      <c r="F1150" s="55"/>
      <c r="G1150" s="55" t="s">
        <v>962</v>
      </c>
      <c r="H1150" s="56">
        <v>411750.26</v>
      </c>
      <c r="I1150" s="56"/>
      <c r="J1150" s="55" t="s">
        <v>1069</v>
      </c>
      <c r="K1150" s="96"/>
    </row>
    <row r="1151" spans="2:11" s="42" customFormat="1" hidden="1" x14ac:dyDescent="0.25">
      <c r="B1151" s="128" t="s">
        <v>174</v>
      </c>
      <c r="C1151" s="128" t="s">
        <v>97</v>
      </c>
      <c r="D1151" s="54">
        <v>45653</v>
      </c>
      <c r="E1151" s="55"/>
      <c r="F1151" s="55"/>
      <c r="G1151" s="55" t="s">
        <v>962</v>
      </c>
      <c r="H1151" s="56">
        <v>17400</v>
      </c>
      <c r="I1151" s="56"/>
      <c r="J1151" s="55" t="s">
        <v>1069</v>
      </c>
      <c r="K1151" s="96"/>
    </row>
    <row r="1152" spans="2:11" s="42" customFormat="1" hidden="1" x14ac:dyDescent="0.25">
      <c r="B1152" s="128" t="s">
        <v>174</v>
      </c>
      <c r="C1152" s="128" t="s">
        <v>97</v>
      </c>
      <c r="D1152" s="54">
        <v>45653</v>
      </c>
      <c r="E1152" s="55"/>
      <c r="F1152" s="55"/>
      <c r="G1152" s="55" t="s">
        <v>962</v>
      </c>
      <c r="H1152" s="56">
        <v>449633.5</v>
      </c>
      <c r="I1152" s="56"/>
      <c r="J1152" s="55" t="s">
        <v>1069</v>
      </c>
      <c r="K1152" s="96"/>
    </row>
    <row r="1153" spans="2:11" s="42" customFormat="1" hidden="1" x14ac:dyDescent="0.25">
      <c r="B1153" s="128" t="s">
        <v>174</v>
      </c>
      <c r="C1153" s="128" t="s">
        <v>97</v>
      </c>
      <c r="D1153" s="54">
        <v>45653</v>
      </c>
      <c r="E1153" s="55"/>
      <c r="F1153" s="55"/>
      <c r="G1153" s="55" t="s">
        <v>964</v>
      </c>
      <c r="H1153" s="56">
        <v>330</v>
      </c>
      <c r="I1153" s="56"/>
      <c r="J1153" s="55" t="s">
        <v>944</v>
      </c>
      <c r="K1153" s="96"/>
    </row>
    <row r="1154" spans="2:11" s="42" customFormat="1" hidden="1" x14ac:dyDescent="0.25">
      <c r="B1154" s="128" t="s">
        <v>174</v>
      </c>
      <c r="C1154" s="128" t="s">
        <v>97</v>
      </c>
      <c r="D1154" s="54">
        <v>45653</v>
      </c>
      <c r="E1154" s="55"/>
      <c r="F1154" s="55"/>
      <c r="G1154" s="55" t="s">
        <v>964</v>
      </c>
      <c r="H1154" s="56">
        <v>52.8</v>
      </c>
      <c r="I1154" s="56"/>
      <c r="J1154" s="55" t="s">
        <v>944</v>
      </c>
      <c r="K1154" s="96"/>
    </row>
    <row r="1155" spans="2:11" s="42" customFormat="1" hidden="1" x14ac:dyDescent="0.25">
      <c r="B1155" s="128" t="s">
        <v>174</v>
      </c>
      <c r="C1155" s="128" t="s">
        <v>97</v>
      </c>
      <c r="D1155" s="54">
        <v>45653</v>
      </c>
      <c r="E1155" s="55"/>
      <c r="F1155" s="55"/>
      <c r="G1155" s="55" t="s">
        <v>965</v>
      </c>
      <c r="H1155" s="56">
        <v>464</v>
      </c>
      <c r="I1155" s="56"/>
      <c r="J1155" s="55" t="s">
        <v>944</v>
      </c>
      <c r="K1155" s="96"/>
    </row>
    <row r="1156" spans="2:11" s="42" customFormat="1" hidden="1" x14ac:dyDescent="0.25">
      <c r="B1156" s="128" t="s">
        <v>174</v>
      </c>
      <c r="C1156" s="128" t="s">
        <v>97</v>
      </c>
      <c r="D1156" s="54">
        <v>45653</v>
      </c>
      <c r="E1156" s="55"/>
      <c r="F1156" s="55"/>
      <c r="G1156" s="55" t="s">
        <v>966</v>
      </c>
      <c r="H1156" s="56">
        <v>74.239999999999995</v>
      </c>
      <c r="I1156" s="56"/>
      <c r="J1156" s="55" t="s">
        <v>1094</v>
      </c>
      <c r="K1156" s="96"/>
    </row>
    <row r="1157" spans="2:11" s="42" customFormat="1" hidden="1" x14ac:dyDescent="0.25">
      <c r="B1157" s="128" t="s">
        <v>174</v>
      </c>
      <c r="C1157" s="128" t="s">
        <v>97</v>
      </c>
      <c r="D1157" s="54">
        <v>45656</v>
      </c>
      <c r="E1157" s="55"/>
      <c r="F1157" s="55"/>
      <c r="G1157" s="55" t="s">
        <v>957</v>
      </c>
      <c r="H1157" s="56">
        <v>160232.6</v>
      </c>
      <c r="I1157" s="56"/>
      <c r="J1157" s="55" t="s">
        <v>968</v>
      </c>
      <c r="K1157" s="96"/>
    </row>
    <row r="1158" spans="2:11" s="42" customFormat="1" hidden="1" x14ac:dyDescent="0.25">
      <c r="B1158" s="128" t="s">
        <v>174</v>
      </c>
      <c r="C1158" s="128" t="s">
        <v>97</v>
      </c>
      <c r="D1158" s="54">
        <v>45657</v>
      </c>
      <c r="E1158" s="55"/>
      <c r="F1158" s="55"/>
      <c r="G1158" s="55" t="s">
        <v>958</v>
      </c>
      <c r="H1158" s="56"/>
      <c r="I1158" s="56">
        <v>160232.6</v>
      </c>
      <c r="J1158" s="55" t="s">
        <v>967</v>
      </c>
      <c r="K1158" s="96"/>
    </row>
    <row r="1159" spans="2:11" s="42" customFormat="1" hidden="1" x14ac:dyDescent="0.25">
      <c r="B1159" s="128" t="s">
        <v>174</v>
      </c>
      <c r="C1159" s="128" t="s">
        <v>97</v>
      </c>
      <c r="D1159" s="54">
        <v>45657</v>
      </c>
      <c r="E1159" s="55"/>
      <c r="F1159" s="55"/>
      <c r="G1159" s="55" t="s">
        <v>959</v>
      </c>
      <c r="H1159" s="56"/>
      <c r="I1159" s="56">
        <v>5.79</v>
      </c>
      <c r="J1159" s="55" t="s">
        <v>180</v>
      </c>
      <c r="K1159" s="96"/>
    </row>
    <row r="1160" spans="2:11" s="42" customFormat="1" hidden="1" x14ac:dyDescent="0.25">
      <c r="B1160" s="128" t="s">
        <v>174</v>
      </c>
      <c r="C1160" s="128" t="s">
        <v>97</v>
      </c>
      <c r="D1160" s="54">
        <v>45657</v>
      </c>
      <c r="E1160" s="55"/>
      <c r="F1160" s="55"/>
      <c r="G1160" s="55" t="s">
        <v>960</v>
      </c>
      <c r="H1160" s="56">
        <v>2.1800000000000002</v>
      </c>
      <c r="I1160" s="56"/>
      <c r="J1160" s="55" t="s">
        <v>181</v>
      </c>
      <c r="K1160" s="96"/>
    </row>
    <row r="1161" spans="2:11" s="42" customFormat="1" hidden="1" x14ac:dyDescent="0.25">
      <c r="B1161" s="128" t="s">
        <v>174</v>
      </c>
      <c r="C1161" s="128" t="s">
        <v>97</v>
      </c>
      <c r="D1161" s="54">
        <v>45657</v>
      </c>
      <c r="E1161" s="55"/>
      <c r="F1161" s="55"/>
      <c r="G1161" s="55" t="s">
        <v>957</v>
      </c>
      <c r="H1161" s="56">
        <v>160236.21</v>
      </c>
      <c r="I1161" s="56"/>
      <c r="J1161" s="55" t="s">
        <v>968</v>
      </c>
      <c r="K1161" s="96"/>
    </row>
    <row r="1162" spans="2:11" s="42" customFormat="1" hidden="1" x14ac:dyDescent="0.25">
      <c r="B1162" s="128" t="s">
        <v>174</v>
      </c>
      <c r="C1162" s="128" t="s">
        <v>88</v>
      </c>
      <c r="D1162" s="54">
        <v>45628</v>
      </c>
      <c r="E1162" s="55"/>
      <c r="F1162" s="55"/>
      <c r="G1162" s="55" t="s">
        <v>664</v>
      </c>
      <c r="H1162" s="56"/>
      <c r="I1162" s="56">
        <v>20738.740000000002</v>
      </c>
      <c r="J1162" s="55" t="s">
        <v>135</v>
      </c>
      <c r="K1162" s="96"/>
    </row>
    <row r="1163" spans="2:11" s="42" customFormat="1" hidden="1" x14ac:dyDescent="0.25">
      <c r="B1163" s="128" t="s">
        <v>174</v>
      </c>
      <c r="C1163" s="128" t="s">
        <v>88</v>
      </c>
      <c r="D1163" s="54">
        <v>45628</v>
      </c>
      <c r="E1163" s="55"/>
      <c r="F1163" s="55"/>
      <c r="G1163" s="55" t="s">
        <v>664</v>
      </c>
      <c r="H1163" s="56"/>
      <c r="I1163" s="56">
        <v>1402.24</v>
      </c>
      <c r="J1163" s="55" t="s">
        <v>70</v>
      </c>
      <c r="K1163" s="96"/>
    </row>
    <row r="1164" spans="2:11" s="42" customFormat="1" hidden="1" x14ac:dyDescent="0.25">
      <c r="B1164" s="128" t="s">
        <v>174</v>
      </c>
      <c r="C1164" s="128" t="s">
        <v>88</v>
      </c>
      <c r="D1164" s="54">
        <v>45628</v>
      </c>
      <c r="E1164" s="55"/>
      <c r="F1164" s="55"/>
      <c r="G1164" s="55" t="s">
        <v>175</v>
      </c>
      <c r="H1164" s="56">
        <v>22203.4</v>
      </c>
      <c r="I1164" s="56"/>
      <c r="J1164" s="55" t="s">
        <v>968</v>
      </c>
      <c r="K1164" s="96"/>
    </row>
    <row r="1165" spans="2:11" s="42" customFormat="1" hidden="1" x14ac:dyDescent="0.25">
      <c r="B1165" s="128" t="s">
        <v>174</v>
      </c>
      <c r="C1165" s="128" t="s">
        <v>88</v>
      </c>
      <c r="D1165" s="54">
        <v>45629</v>
      </c>
      <c r="E1165" s="55"/>
      <c r="F1165" s="55"/>
      <c r="G1165" s="55" t="s">
        <v>176</v>
      </c>
      <c r="H1165" s="56"/>
      <c r="I1165" s="56">
        <v>22203.4</v>
      </c>
      <c r="J1165" s="55" t="s">
        <v>967</v>
      </c>
      <c r="K1165" s="96"/>
    </row>
    <row r="1166" spans="2:11" s="42" customFormat="1" hidden="1" x14ac:dyDescent="0.25">
      <c r="B1166" s="128" t="s">
        <v>174</v>
      </c>
      <c r="C1166" s="128" t="s">
        <v>88</v>
      </c>
      <c r="D1166" s="54">
        <v>45629</v>
      </c>
      <c r="E1166" s="55"/>
      <c r="F1166" s="55"/>
      <c r="G1166" s="55" t="s">
        <v>177</v>
      </c>
      <c r="H1166" s="56"/>
      <c r="I1166" s="56">
        <v>0.8</v>
      </c>
      <c r="J1166" s="55" t="s">
        <v>180</v>
      </c>
      <c r="K1166" s="96"/>
    </row>
    <row r="1167" spans="2:11" s="42" customFormat="1" hidden="1" x14ac:dyDescent="0.25">
      <c r="B1167" s="128" t="s">
        <v>174</v>
      </c>
      <c r="C1167" s="128" t="s">
        <v>88</v>
      </c>
      <c r="D1167" s="54">
        <v>45629</v>
      </c>
      <c r="E1167" s="55"/>
      <c r="F1167" s="55"/>
      <c r="G1167" s="55" t="s">
        <v>178</v>
      </c>
      <c r="H1167" s="56">
        <v>0.3</v>
      </c>
      <c r="I1167" s="56"/>
      <c r="J1167" s="55" t="s">
        <v>181</v>
      </c>
      <c r="K1167" s="96"/>
    </row>
    <row r="1168" spans="2:11" s="42" customFormat="1" hidden="1" x14ac:dyDescent="0.25">
      <c r="B1168" s="128" t="s">
        <v>174</v>
      </c>
      <c r="C1168" s="128" t="s">
        <v>88</v>
      </c>
      <c r="D1168" s="54">
        <v>45629</v>
      </c>
      <c r="E1168" s="55"/>
      <c r="F1168" s="55"/>
      <c r="G1168" s="55" t="s">
        <v>175</v>
      </c>
      <c r="H1168" s="56">
        <v>22203.9</v>
      </c>
      <c r="I1168" s="56"/>
      <c r="J1168" s="55" t="s">
        <v>968</v>
      </c>
      <c r="K1168" s="96"/>
    </row>
    <row r="1169" spans="2:11" s="42" customFormat="1" hidden="1" x14ac:dyDescent="0.25">
      <c r="B1169" s="128" t="s">
        <v>174</v>
      </c>
      <c r="C1169" s="128" t="s">
        <v>88</v>
      </c>
      <c r="D1169" s="54">
        <v>45630</v>
      </c>
      <c r="E1169" s="55"/>
      <c r="F1169" s="55"/>
      <c r="G1169" s="55" t="s">
        <v>176</v>
      </c>
      <c r="H1169" s="56"/>
      <c r="I1169" s="56">
        <v>22203.9</v>
      </c>
      <c r="J1169" s="55" t="s">
        <v>967</v>
      </c>
      <c r="K1169" s="96"/>
    </row>
    <row r="1170" spans="2:11" s="42" customFormat="1" hidden="1" x14ac:dyDescent="0.25">
      <c r="B1170" s="128" t="s">
        <v>174</v>
      </c>
      <c r="C1170" s="128" t="s">
        <v>88</v>
      </c>
      <c r="D1170" s="54">
        <v>45630</v>
      </c>
      <c r="E1170" s="55"/>
      <c r="F1170" s="55"/>
      <c r="G1170" s="55" t="s">
        <v>177</v>
      </c>
      <c r="H1170" s="56"/>
      <c r="I1170" s="56">
        <v>0.8</v>
      </c>
      <c r="J1170" s="55" t="s">
        <v>180</v>
      </c>
      <c r="K1170" s="96"/>
    </row>
    <row r="1171" spans="2:11" s="42" customFormat="1" hidden="1" x14ac:dyDescent="0.25">
      <c r="B1171" s="128" t="s">
        <v>174</v>
      </c>
      <c r="C1171" s="128" t="s">
        <v>88</v>
      </c>
      <c r="D1171" s="54">
        <v>45630</v>
      </c>
      <c r="E1171" s="55"/>
      <c r="F1171" s="55"/>
      <c r="G1171" s="55" t="s">
        <v>178</v>
      </c>
      <c r="H1171" s="56">
        <v>0.3</v>
      </c>
      <c r="I1171" s="56"/>
      <c r="J1171" s="55" t="s">
        <v>181</v>
      </c>
      <c r="K1171" s="96"/>
    </row>
    <row r="1172" spans="2:11" s="42" customFormat="1" hidden="1" x14ac:dyDescent="0.25">
      <c r="B1172" s="128" t="s">
        <v>174</v>
      </c>
      <c r="C1172" s="128" t="s">
        <v>88</v>
      </c>
      <c r="D1172" s="54">
        <v>45630</v>
      </c>
      <c r="E1172" s="55"/>
      <c r="F1172" s="55"/>
      <c r="G1172" s="55" t="s">
        <v>175</v>
      </c>
      <c r="H1172" s="56">
        <v>22204.400000000001</v>
      </c>
      <c r="I1172" s="56"/>
      <c r="J1172" s="55" t="s">
        <v>968</v>
      </c>
      <c r="K1172" s="96"/>
    </row>
    <row r="1173" spans="2:11" s="42" customFormat="1" hidden="1" x14ac:dyDescent="0.25">
      <c r="B1173" s="128" t="s">
        <v>174</v>
      </c>
      <c r="C1173" s="128" t="s">
        <v>88</v>
      </c>
      <c r="D1173" s="54">
        <v>45630</v>
      </c>
      <c r="E1173" s="55"/>
      <c r="F1173" s="55"/>
      <c r="G1173" s="55" t="s">
        <v>1070</v>
      </c>
      <c r="H1173" s="56"/>
      <c r="I1173" s="56">
        <v>100764.94</v>
      </c>
      <c r="J1173" s="55" t="s">
        <v>19</v>
      </c>
      <c r="K1173" s="96"/>
    </row>
    <row r="1174" spans="2:11" s="42" customFormat="1" hidden="1" x14ac:dyDescent="0.25">
      <c r="B1174" s="128" t="s">
        <v>174</v>
      </c>
      <c r="C1174" s="128" t="s">
        <v>88</v>
      </c>
      <c r="D1174" s="54">
        <v>45630</v>
      </c>
      <c r="E1174" s="55"/>
      <c r="F1174" s="55"/>
      <c r="G1174" s="55" t="s">
        <v>1071</v>
      </c>
      <c r="H1174" s="56"/>
      <c r="I1174" s="56">
        <v>269301.65999999997</v>
      </c>
      <c r="J1174" s="55" t="s">
        <v>19</v>
      </c>
      <c r="K1174" s="96"/>
    </row>
    <row r="1175" spans="2:11" s="42" customFormat="1" hidden="1" x14ac:dyDescent="0.25">
      <c r="B1175" s="128" t="s">
        <v>174</v>
      </c>
      <c r="C1175" s="128" t="s">
        <v>88</v>
      </c>
      <c r="D1175" s="54">
        <v>45630</v>
      </c>
      <c r="E1175" s="55"/>
      <c r="F1175" s="55"/>
      <c r="G1175" s="55" t="s">
        <v>1072</v>
      </c>
      <c r="H1175" s="56"/>
      <c r="I1175" s="56">
        <v>0.02</v>
      </c>
      <c r="J1175" s="55" t="s">
        <v>946</v>
      </c>
      <c r="K1175" s="96"/>
    </row>
    <row r="1176" spans="2:11" s="42" customFormat="1" hidden="1" x14ac:dyDescent="0.25">
      <c r="B1176" s="128" t="s">
        <v>174</v>
      </c>
      <c r="C1176" s="128" t="s">
        <v>88</v>
      </c>
      <c r="D1176" s="54">
        <v>45630</v>
      </c>
      <c r="E1176" s="55"/>
      <c r="F1176" s="55"/>
      <c r="G1176" s="55" t="s">
        <v>1073</v>
      </c>
      <c r="H1176" s="56"/>
      <c r="I1176" s="56">
        <v>43306.57</v>
      </c>
      <c r="J1176" s="55" t="s">
        <v>19</v>
      </c>
      <c r="K1176" s="96"/>
    </row>
    <row r="1177" spans="2:11" s="42" customFormat="1" hidden="1" x14ac:dyDescent="0.25">
      <c r="B1177" s="128" t="s">
        <v>174</v>
      </c>
      <c r="C1177" s="128" t="s">
        <v>88</v>
      </c>
      <c r="D1177" s="54">
        <v>45631</v>
      </c>
      <c r="E1177" s="55"/>
      <c r="F1177" s="55"/>
      <c r="G1177" s="55" t="s">
        <v>176</v>
      </c>
      <c r="H1177" s="56"/>
      <c r="I1177" s="56">
        <v>22204.400000000001</v>
      </c>
      <c r="J1177" s="55" t="s">
        <v>967</v>
      </c>
      <c r="K1177" s="96"/>
    </row>
    <row r="1178" spans="2:11" s="42" customFormat="1" hidden="1" x14ac:dyDescent="0.25">
      <c r="B1178" s="128" t="s">
        <v>174</v>
      </c>
      <c r="C1178" s="128" t="s">
        <v>88</v>
      </c>
      <c r="D1178" s="54">
        <v>45631</v>
      </c>
      <c r="E1178" s="55"/>
      <c r="F1178" s="55"/>
      <c r="G1178" s="55" t="s">
        <v>177</v>
      </c>
      <c r="H1178" s="56"/>
      <c r="I1178" s="56">
        <v>0.8</v>
      </c>
      <c r="J1178" s="55" t="s">
        <v>180</v>
      </c>
      <c r="K1178" s="96"/>
    </row>
    <row r="1179" spans="2:11" s="42" customFormat="1" hidden="1" x14ac:dyDescent="0.25">
      <c r="B1179" s="128" t="s">
        <v>174</v>
      </c>
      <c r="C1179" s="128" t="s">
        <v>88</v>
      </c>
      <c r="D1179" s="54">
        <v>45631</v>
      </c>
      <c r="E1179" s="55"/>
      <c r="F1179" s="55"/>
      <c r="G1179" s="55" t="s">
        <v>178</v>
      </c>
      <c r="H1179" s="56">
        <v>0.3</v>
      </c>
      <c r="I1179" s="56"/>
      <c r="J1179" s="55" t="s">
        <v>181</v>
      </c>
      <c r="K1179" s="96"/>
    </row>
    <row r="1180" spans="2:11" s="42" customFormat="1" hidden="1" x14ac:dyDescent="0.25">
      <c r="B1180" s="128" t="s">
        <v>174</v>
      </c>
      <c r="C1180" s="128" t="s">
        <v>88</v>
      </c>
      <c r="D1180" s="54">
        <v>45631</v>
      </c>
      <c r="E1180" s="55"/>
      <c r="F1180" s="55"/>
      <c r="G1180" s="55" t="s">
        <v>175</v>
      </c>
      <c r="H1180" s="56">
        <v>435578.09</v>
      </c>
      <c r="I1180" s="56"/>
      <c r="J1180" s="55" t="s">
        <v>968</v>
      </c>
      <c r="K1180" s="96"/>
    </row>
    <row r="1181" spans="2:11" s="42" customFormat="1" hidden="1" x14ac:dyDescent="0.25">
      <c r="B1181" s="128" t="s">
        <v>174</v>
      </c>
      <c r="C1181" s="128" t="s">
        <v>88</v>
      </c>
      <c r="D1181" s="54">
        <v>45631</v>
      </c>
      <c r="E1181" s="55"/>
      <c r="F1181" s="55"/>
      <c r="G1181" s="55" t="s">
        <v>1074</v>
      </c>
      <c r="H1181" s="56"/>
      <c r="I1181" s="56">
        <v>267802.56</v>
      </c>
      <c r="J1181" s="55" t="s">
        <v>19</v>
      </c>
      <c r="K1181" s="96"/>
    </row>
    <row r="1182" spans="2:11" s="42" customFormat="1" hidden="1" x14ac:dyDescent="0.25">
      <c r="B1182" s="128" t="s">
        <v>174</v>
      </c>
      <c r="C1182" s="128" t="s">
        <v>88</v>
      </c>
      <c r="D1182" s="54">
        <v>45631</v>
      </c>
      <c r="E1182" s="55"/>
      <c r="F1182" s="55"/>
      <c r="G1182" s="55" t="s">
        <v>1075</v>
      </c>
      <c r="H1182" s="56"/>
      <c r="I1182" s="56">
        <v>43306.57</v>
      </c>
      <c r="J1182" s="55" t="s">
        <v>19</v>
      </c>
      <c r="K1182" s="96"/>
    </row>
    <row r="1183" spans="2:11" s="42" customFormat="1" hidden="1" x14ac:dyDescent="0.25">
      <c r="B1183" s="128" t="s">
        <v>174</v>
      </c>
      <c r="C1183" s="128" t="s">
        <v>88</v>
      </c>
      <c r="D1183" s="54">
        <v>45631</v>
      </c>
      <c r="E1183" s="55"/>
      <c r="F1183" s="55"/>
      <c r="G1183" s="55" t="s">
        <v>1072</v>
      </c>
      <c r="H1183" s="56"/>
      <c r="I1183" s="56">
        <v>0.01</v>
      </c>
      <c r="J1183" s="55" t="s">
        <v>946</v>
      </c>
      <c r="K1183" s="96"/>
    </row>
    <row r="1184" spans="2:11" s="42" customFormat="1" hidden="1" x14ac:dyDescent="0.25">
      <c r="B1184" s="128" t="s">
        <v>174</v>
      </c>
      <c r="C1184" s="128" t="s">
        <v>88</v>
      </c>
      <c r="D1184" s="54">
        <v>45631</v>
      </c>
      <c r="E1184" s="55"/>
      <c r="F1184" s="55"/>
      <c r="G1184" s="55" t="s">
        <v>1076</v>
      </c>
      <c r="H1184" s="56"/>
      <c r="I1184" s="56">
        <v>99001.29</v>
      </c>
      <c r="J1184" s="55" t="s">
        <v>19</v>
      </c>
      <c r="K1184" s="96"/>
    </row>
    <row r="1185" spans="2:11" s="42" customFormat="1" hidden="1" x14ac:dyDescent="0.25">
      <c r="B1185" s="128" t="s">
        <v>174</v>
      </c>
      <c r="C1185" s="128" t="s">
        <v>88</v>
      </c>
      <c r="D1185" s="54">
        <v>45631</v>
      </c>
      <c r="E1185" s="55"/>
      <c r="F1185" s="55"/>
      <c r="G1185" s="55" t="s">
        <v>697</v>
      </c>
      <c r="H1185" s="56"/>
      <c r="I1185" s="56">
        <v>25884.59</v>
      </c>
      <c r="J1185" s="55" t="s">
        <v>70</v>
      </c>
      <c r="K1185" s="96"/>
    </row>
    <row r="1186" spans="2:11" s="42" customFormat="1" hidden="1" x14ac:dyDescent="0.25">
      <c r="B1186" s="128" t="s">
        <v>174</v>
      </c>
      <c r="C1186" s="128" t="s">
        <v>88</v>
      </c>
      <c r="D1186" s="54">
        <v>45632</v>
      </c>
      <c r="E1186" s="55"/>
      <c r="F1186" s="55"/>
      <c r="G1186" s="55" t="s">
        <v>176</v>
      </c>
      <c r="H1186" s="56"/>
      <c r="I1186" s="56">
        <v>435578.09</v>
      </c>
      <c r="J1186" s="55" t="s">
        <v>967</v>
      </c>
      <c r="K1186" s="96"/>
    </row>
    <row r="1187" spans="2:11" s="42" customFormat="1" hidden="1" x14ac:dyDescent="0.25">
      <c r="B1187" s="128" t="s">
        <v>174</v>
      </c>
      <c r="C1187" s="128" t="s">
        <v>88</v>
      </c>
      <c r="D1187" s="54">
        <v>45632</v>
      </c>
      <c r="E1187" s="55"/>
      <c r="F1187" s="55"/>
      <c r="G1187" s="55" t="s">
        <v>177</v>
      </c>
      <c r="H1187" s="56"/>
      <c r="I1187" s="56">
        <v>21.78</v>
      </c>
      <c r="J1187" s="55" t="s">
        <v>180</v>
      </c>
      <c r="K1187" s="96"/>
    </row>
    <row r="1188" spans="2:11" s="42" customFormat="1" hidden="1" x14ac:dyDescent="0.25">
      <c r="B1188" s="128" t="s">
        <v>174</v>
      </c>
      <c r="C1188" s="128" t="s">
        <v>88</v>
      </c>
      <c r="D1188" s="54">
        <v>45632</v>
      </c>
      <c r="E1188" s="55"/>
      <c r="F1188" s="55"/>
      <c r="G1188" s="55" t="s">
        <v>178</v>
      </c>
      <c r="H1188" s="56">
        <v>5.95</v>
      </c>
      <c r="I1188" s="56"/>
      <c r="J1188" s="55" t="s">
        <v>181</v>
      </c>
      <c r="K1188" s="96"/>
    </row>
    <row r="1189" spans="2:11" s="42" customFormat="1" hidden="1" x14ac:dyDescent="0.25">
      <c r="B1189" s="128" t="s">
        <v>174</v>
      </c>
      <c r="C1189" s="128" t="s">
        <v>88</v>
      </c>
      <c r="D1189" s="54">
        <v>45632</v>
      </c>
      <c r="E1189" s="55"/>
      <c r="F1189" s="55"/>
      <c r="G1189" s="55" t="s">
        <v>175</v>
      </c>
      <c r="H1189" s="56">
        <v>871588.94</v>
      </c>
      <c r="I1189" s="56"/>
      <c r="J1189" s="55" t="s">
        <v>968</v>
      </c>
      <c r="K1189" s="96"/>
    </row>
    <row r="1190" spans="2:11" s="42" customFormat="1" hidden="1" x14ac:dyDescent="0.25">
      <c r="B1190" s="128" t="s">
        <v>174</v>
      </c>
      <c r="C1190" s="128" t="s">
        <v>88</v>
      </c>
      <c r="D1190" s="54">
        <v>45635</v>
      </c>
      <c r="E1190" s="55"/>
      <c r="F1190" s="55"/>
      <c r="G1190" s="55" t="s">
        <v>176</v>
      </c>
      <c r="H1190" s="56"/>
      <c r="I1190" s="56">
        <v>871588.94</v>
      </c>
      <c r="J1190" s="55" t="s">
        <v>967</v>
      </c>
      <c r="K1190" s="96"/>
    </row>
    <row r="1191" spans="2:11" s="42" customFormat="1" hidden="1" x14ac:dyDescent="0.25">
      <c r="B1191" s="128" t="s">
        <v>174</v>
      </c>
      <c r="C1191" s="128" t="s">
        <v>88</v>
      </c>
      <c r="D1191" s="54">
        <v>45635</v>
      </c>
      <c r="E1191" s="55"/>
      <c r="F1191" s="55"/>
      <c r="G1191" s="55" t="s">
        <v>177</v>
      </c>
      <c r="H1191" s="56"/>
      <c r="I1191" s="56">
        <v>130.74</v>
      </c>
      <c r="J1191" s="55" t="s">
        <v>180</v>
      </c>
      <c r="K1191" s="96"/>
    </row>
    <row r="1192" spans="2:11" s="42" customFormat="1" hidden="1" x14ac:dyDescent="0.25">
      <c r="B1192" s="128" t="s">
        <v>174</v>
      </c>
      <c r="C1192" s="128" t="s">
        <v>88</v>
      </c>
      <c r="D1192" s="54">
        <v>45635</v>
      </c>
      <c r="E1192" s="55"/>
      <c r="F1192" s="55"/>
      <c r="G1192" s="55" t="s">
        <v>178</v>
      </c>
      <c r="H1192" s="56">
        <v>35.72</v>
      </c>
      <c r="I1192" s="56"/>
      <c r="J1192" s="55" t="s">
        <v>181</v>
      </c>
      <c r="K1192" s="96"/>
    </row>
    <row r="1193" spans="2:11" s="42" customFormat="1" hidden="1" x14ac:dyDescent="0.25">
      <c r="B1193" s="128" t="s">
        <v>174</v>
      </c>
      <c r="C1193" s="128" t="s">
        <v>88</v>
      </c>
      <c r="D1193" s="54">
        <v>45635</v>
      </c>
      <c r="E1193" s="55"/>
      <c r="F1193" s="55"/>
      <c r="G1193" s="55" t="s">
        <v>175</v>
      </c>
      <c r="H1193" s="56">
        <v>871683.96</v>
      </c>
      <c r="I1193" s="56"/>
      <c r="J1193" s="55" t="s">
        <v>968</v>
      </c>
      <c r="K1193" s="96"/>
    </row>
    <row r="1194" spans="2:11" s="42" customFormat="1" hidden="1" x14ac:dyDescent="0.25">
      <c r="B1194" s="128" t="s">
        <v>174</v>
      </c>
      <c r="C1194" s="128" t="s">
        <v>88</v>
      </c>
      <c r="D1194" s="54">
        <v>45636</v>
      </c>
      <c r="E1194" s="55"/>
      <c r="F1194" s="55"/>
      <c r="G1194" s="55" t="s">
        <v>176</v>
      </c>
      <c r="H1194" s="56"/>
      <c r="I1194" s="56">
        <v>871683.96</v>
      </c>
      <c r="J1194" s="55" t="s">
        <v>967</v>
      </c>
      <c r="K1194" s="96"/>
    </row>
    <row r="1195" spans="2:11" s="42" customFormat="1" hidden="1" x14ac:dyDescent="0.25">
      <c r="B1195" s="128" t="s">
        <v>174</v>
      </c>
      <c r="C1195" s="128" t="s">
        <v>88</v>
      </c>
      <c r="D1195" s="54">
        <v>45636</v>
      </c>
      <c r="E1195" s="55"/>
      <c r="F1195" s="55"/>
      <c r="G1195" s="55" t="s">
        <v>177</v>
      </c>
      <c r="H1195" s="56"/>
      <c r="I1195" s="56">
        <v>43.58</v>
      </c>
      <c r="J1195" s="55" t="s">
        <v>180</v>
      </c>
      <c r="K1195" s="96"/>
    </row>
    <row r="1196" spans="2:11" s="42" customFormat="1" hidden="1" x14ac:dyDescent="0.25">
      <c r="B1196" s="128" t="s">
        <v>174</v>
      </c>
      <c r="C1196" s="128" t="s">
        <v>88</v>
      </c>
      <c r="D1196" s="54">
        <v>45636</v>
      </c>
      <c r="E1196" s="55"/>
      <c r="F1196" s="55"/>
      <c r="G1196" s="55" t="s">
        <v>178</v>
      </c>
      <c r="H1196" s="56">
        <v>11.9</v>
      </c>
      <c r="I1196" s="56"/>
      <c r="J1196" s="55" t="s">
        <v>181</v>
      </c>
      <c r="K1196" s="96"/>
    </row>
    <row r="1197" spans="2:11" s="42" customFormat="1" hidden="1" x14ac:dyDescent="0.25">
      <c r="B1197" s="128" t="s">
        <v>174</v>
      </c>
      <c r="C1197" s="128" t="s">
        <v>88</v>
      </c>
      <c r="D1197" s="54">
        <v>45636</v>
      </c>
      <c r="E1197" s="55"/>
      <c r="F1197" s="55"/>
      <c r="G1197" s="55" t="s">
        <v>957</v>
      </c>
      <c r="H1197" s="56">
        <v>871715.64</v>
      </c>
      <c r="I1197" s="56"/>
      <c r="J1197" s="55" t="s">
        <v>968</v>
      </c>
      <c r="K1197" s="96"/>
    </row>
    <row r="1198" spans="2:11" s="42" customFormat="1" hidden="1" x14ac:dyDescent="0.25">
      <c r="B1198" s="128" t="s">
        <v>174</v>
      </c>
      <c r="C1198" s="128" t="s">
        <v>88</v>
      </c>
      <c r="D1198" s="54">
        <v>45637</v>
      </c>
      <c r="E1198" s="55"/>
      <c r="F1198" s="55"/>
      <c r="G1198" s="55" t="s">
        <v>176</v>
      </c>
      <c r="H1198" s="56"/>
      <c r="I1198" s="56">
        <v>871715.64</v>
      </c>
      <c r="J1198" s="55" t="s">
        <v>967</v>
      </c>
      <c r="K1198" s="96"/>
    </row>
    <row r="1199" spans="2:11" s="42" customFormat="1" hidden="1" x14ac:dyDescent="0.25">
      <c r="B1199" s="128" t="s">
        <v>174</v>
      </c>
      <c r="C1199" s="128" t="s">
        <v>88</v>
      </c>
      <c r="D1199" s="54">
        <v>45637</v>
      </c>
      <c r="E1199" s="55"/>
      <c r="F1199" s="55"/>
      <c r="G1199" s="55" t="s">
        <v>177</v>
      </c>
      <c r="H1199" s="56"/>
      <c r="I1199" s="56">
        <v>43.58</v>
      </c>
      <c r="J1199" s="55" t="s">
        <v>180</v>
      </c>
      <c r="K1199" s="96"/>
    </row>
    <row r="1200" spans="2:11" s="42" customFormat="1" hidden="1" x14ac:dyDescent="0.25">
      <c r="B1200" s="128" t="s">
        <v>174</v>
      </c>
      <c r="C1200" s="128" t="s">
        <v>88</v>
      </c>
      <c r="D1200" s="54">
        <v>45637</v>
      </c>
      <c r="E1200" s="55"/>
      <c r="F1200" s="55"/>
      <c r="G1200" s="55" t="s">
        <v>178</v>
      </c>
      <c r="H1200" s="56">
        <v>11.9</v>
      </c>
      <c r="I1200" s="56"/>
      <c r="J1200" s="55" t="s">
        <v>181</v>
      </c>
      <c r="K1200" s="96"/>
    </row>
    <row r="1201" spans="2:11" s="42" customFormat="1" hidden="1" x14ac:dyDescent="0.25">
      <c r="B1201" s="128" t="s">
        <v>174</v>
      </c>
      <c r="C1201" s="128" t="s">
        <v>88</v>
      </c>
      <c r="D1201" s="54">
        <v>45637</v>
      </c>
      <c r="E1201" s="55"/>
      <c r="F1201" s="55"/>
      <c r="G1201" s="55" t="s">
        <v>957</v>
      </c>
      <c r="H1201" s="56">
        <v>871747.32</v>
      </c>
      <c r="I1201" s="56"/>
      <c r="J1201" s="55" t="s">
        <v>968</v>
      </c>
      <c r="K1201" s="96"/>
    </row>
    <row r="1202" spans="2:11" s="42" customFormat="1" hidden="1" x14ac:dyDescent="0.25">
      <c r="B1202" s="128" t="s">
        <v>174</v>
      </c>
      <c r="C1202" s="128" t="s">
        <v>88</v>
      </c>
      <c r="D1202" s="54">
        <v>45639</v>
      </c>
      <c r="E1202" s="55"/>
      <c r="F1202" s="55"/>
      <c r="G1202" s="55" t="s">
        <v>176</v>
      </c>
      <c r="H1202" s="56"/>
      <c r="I1202" s="56">
        <v>871747.33</v>
      </c>
      <c r="J1202" s="55" t="s">
        <v>967</v>
      </c>
      <c r="K1202" s="96"/>
    </row>
    <row r="1203" spans="2:11" s="42" customFormat="1" hidden="1" x14ac:dyDescent="0.25">
      <c r="B1203" s="128" t="s">
        <v>174</v>
      </c>
      <c r="C1203" s="128" t="s">
        <v>88</v>
      </c>
      <c r="D1203" s="54">
        <v>45639</v>
      </c>
      <c r="E1203" s="55"/>
      <c r="F1203" s="55"/>
      <c r="G1203" s="55" t="s">
        <v>177</v>
      </c>
      <c r="H1203" s="56"/>
      <c r="I1203" s="56">
        <v>87.17</v>
      </c>
      <c r="J1203" s="55" t="s">
        <v>180</v>
      </c>
      <c r="K1203" s="96"/>
    </row>
    <row r="1204" spans="2:11" s="42" customFormat="1" hidden="1" x14ac:dyDescent="0.25">
      <c r="B1204" s="128" t="s">
        <v>174</v>
      </c>
      <c r="C1204" s="128" t="s">
        <v>88</v>
      </c>
      <c r="D1204" s="54">
        <v>45639</v>
      </c>
      <c r="E1204" s="55"/>
      <c r="F1204" s="55"/>
      <c r="G1204" s="55" t="s">
        <v>178</v>
      </c>
      <c r="H1204" s="56">
        <v>23.81</v>
      </c>
      <c r="I1204" s="56"/>
      <c r="J1204" s="55" t="s">
        <v>181</v>
      </c>
      <c r="K1204" s="96"/>
    </row>
    <row r="1205" spans="2:11" s="42" customFormat="1" hidden="1" x14ac:dyDescent="0.25">
      <c r="B1205" s="128" t="s">
        <v>174</v>
      </c>
      <c r="C1205" s="128" t="s">
        <v>88</v>
      </c>
      <c r="D1205" s="54">
        <v>45639</v>
      </c>
      <c r="E1205" s="55"/>
      <c r="F1205" s="55"/>
      <c r="G1205" s="55" t="s">
        <v>1077</v>
      </c>
      <c r="H1205" s="56"/>
      <c r="I1205" s="56">
        <v>1402.24</v>
      </c>
      <c r="J1205" s="55" t="s">
        <v>70</v>
      </c>
      <c r="K1205" s="96"/>
    </row>
    <row r="1206" spans="2:11" s="42" customFormat="1" hidden="1" x14ac:dyDescent="0.25">
      <c r="B1206" s="128" t="s">
        <v>174</v>
      </c>
      <c r="C1206" s="128" t="s">
        <v>88</v>
      </c>
      <c r="D1206" s="54">
        <v>45639</v>
      </c>
      <c r="E1206" s="55"/>
      <c r="F1206" s="55"/>
      <c r="G1206" s="55" t="s">
        <v>957</v>
      </c>
      <c r="H1206" s="56">
        <v>873212.93</v>
      </c>
      <c r="I1206" s="56"/>
      <c r="J1206" s="55" t="s">
        <v>968</v>
      </c>
      <c r="K1206" s="96"/>
    </row>
    <row r="1207" spans="2:11" s="42" customFormat="1" hidden="1" x14ac:dyDescent="0.25">
      <c r="B1207" s="128" t="s">
        <v>174</v>
      </c>
      <c r="C1207" s="128" t="s">
        <v>88</v>
      </c>
      <c r="D1207" s="54">
        <v>45642</v>
      </c>
      <c r="E1207" s="55"/>
      <c r="F1207" s="55"/>
      <c r="G1207" s="55" t="s">
        <v>176</v>
      </c>
      <c r="H1207" s="56"/>
      <c r="I1207" s="56">
        <v>873212.93</v>
      </c>
      <c r="J1207" s="55" t="s">
        <v>967</v>
      </c>
      <c r="K1207" s="96"/>
    </row>
    <row r="1208" spans="2:11" s="42" customFormat="1" hidden="1" x14ac:dyDescent="0.25">
      <c r="B1208" s="128" t="s">
        <v>174</v>
      </c>
      <c r="C1208" s="128" t="s">
        <v>88</v>
      </c>
      <c r="D1208" s="54">
        <v>45642</v>
      </c>
      <c r="E1208" s="55"/>
      <c r="F1208" s="55"/>
      <c r="G1208" s="55" t="s">
        <v>177</v>
      </c>
      <c r="H1208" s="56"/>
      <c r="I1208" s="56">
        <v>130.97999999999999</v>
      </c>
      <c r="J1208" s="55" t="s">
        <v>180</v>
      </c>
      <c r="K1208" s="96"/>
    </row>
    <row r="1209" spans="2:11" s="42" customFormat="1" hidden="1" x14ac:dyDescent="0.25">
      <c r="B1209" s="128" t="s">
        <v>174</v>
      </c>
      <c r="C1209" s="128" t="s">
        <v>88</v>
      </c>
      <c r="D1209" s="54">
        <v>45642</v>
      </c>
      <c r="E1209" s="55"/>
      <c r="F1209" s="55"/>
      <c r="G1209" s="55" t="s">
        <v>178</v>
      </c>
      <c r="H1209" s="56">
        <v>35.78</v>
      </c>
      <c r="I1209" s="56"/>
      <c r="J1209" s="55" t="s">
        <v>181</v>
      </c>
      <c r="K1209" s="96"/>
    </row>
    <row r="1210" spans="2:11" s="42" customFormat="1" hidden="1" x14ac:dyDescent="0.25">
      <c r="B1210" s="128" t="s">
        <v>174</v>
      </c>
      <c r="C1210" s="128" t="s">
        <v>88</v>
      </c>
      <c r="D1210" s="54">
        <v>45642</v>
      </c>
      <c r="E1210" s="55"/>
      <c r="F1210" s="55"/>
      <c r="G1210" s="55" t="s">
        <v>175</v>
      </c>
      <c r="H1210" s="56">
        <v>873308.13</v>
      </c>
      <c r="I1210" s="56"/>
      <c r="J1210" s="55" t="s">
        <v>968</v>
      </c>
      <c r="K1210" s="96"/>
    </row>
    <row r="1211" spans="2:11" s="42" customFormat="1" hidden="1" x14ac:dyDescent="0.25">
      <c r="B1211" s="128" t="s">
        <v>174</v>
      </c>
      <c r="C1211" s="128" t="s">
        <v>88</v>
      </c>
      <c r="D1211" s="54">
        <v>45643</v>
      </c>
      <c r="E1211" s="55"/>
      <c r="F1211" s="55"/>
      <c r="G1211" s="55" t="s">
        <v>176</v>
      </c>
      <c r="H1211" s="56"/>
      <c r="I1211" s="56">
        <v>873308.13</v>
      </c>
      <c r="J1211" s="55" t="s">
        <v>967</v>
      </c>
      <c r="K1211" s="96"/>
    </row>
    <row r="1212" spans="2:11" s="42" customFormat="1" hidden="1" x14ac:dyDescent="0.25">
      <c r="B1212" s="128" t="s">
        <v>174</v>
      </c>
      <c r="C1212" s="128" t="s">
        <v>88</v>
      </c>
      <c r="D1212" s="54">
        <v>45643</v>
      </c>
      <c r="E1212" s="55"/>
      <c r="F1212" s="55"/>
      <c r="G1212" s="55" t="s">
        <v>177</v>
      </c>
      <c r="H1212" s="56"/>
      <c r="I1212" s="56">
        <v>43.67</v>
      </c>
      <c r="J1212" s="55" t="s">
        <v>180</v>
      </c>
      <c r="K1212" s="96"/>
    </row>
    <row r="1213" spans="2:11" s="42" customFormat="1" hidden="1" x14ac:dyDescent="0.25">
      <c r="B1213" s="128" t="s">
        <v>174</v>
      </c>
      <c r="C1213" s="128" t="s">
        <v>88</v>
      </c>
      <c r="D1213" s="54">
        <v>45643</v>
      </c>
      <c r="E1213" s="55"/>
      <c r="F1213" s="55"/>
      <c r="G1213" s="55" t="s">
        <v>178</v>
      </c>
      <c r="H1213" s="56">
        <v>11.93</v>
      </c>
      <c r="I1213" s="56"/>
      <c r="J1213" s="55" t="s">
        <v>181</v>
      </c>
      <c r="K1213" s="96"/>
    </row>
    <row r="1214" spans="2:11" s="42" customFormat="1" hidden="1" x14ac:dyDescent="0.25">
      <c r="B1214" s="128" t="s">
        <v>174</v>
      </c>
      <c r="C1214" s="128" t="s">
        <v>88</v>
      </c>
      <c r="D1214" s="54">
        <v>45643</v>
      </c>
      <c r="E1214" s="55"/>
      <c r="F1214" s="55"/>
      <c r="G1214" s="55" t="s">
        <v>175</v>
      </c>
      <c r="H1214" s="56">
        <v>873339.87</v>
      </c>
      <c r="I1214" s="56"/>
      <c r="J1214" s="55" t="s">
        <v>968</v>
      </c>
      <c r="K1214" s="96"/>
    </row>
    <row r="1215" spans="2:11" s="42" customFormat="1" hidden="1" x14ac:dyDescent="0.25">
      <c r="B1215" s="128" t="s">
        <v>174</v>
      </c>
      <c r="C1215" s="128" t="s">
        <v>88</v>
      </c>
      <c r="D1215" s="54">
        <v>45644</v>
      </c>
      <c r="E1215" s="55"/>
      <c r="F1215" s="55"/>
      <c r="G1215" s="55" t="s">
        <v>176</v>
      </c>
      <c r="H1215" s="56"/>
      <c r="I1215" s="56">
        <v>873339.87</v>
      </c>
      <c r="J1215" s="55" t="s">
        <v>967</v>
      </c>
      <c r="K1215" s="96"/>
    </row>
    <row r="1216" spans="2:11" s="42" customFormat="1" hidden="1" x14ac:dyDescent="0.25">
      <c r="B1216" s="128" t="s">
        <v>174</v>
      </c>
      <c r="C1216" s="128" t="s">
        <v>88</v>
      </c>
      <c r="D1216" s="54">
        <v>45644</v>
      </c>
      <c r="E1216" s="55"/>
      <c r="F1216" s="55"/>
      <c r="G1216" s="55" t="s">
        <v>177</v>
      </c>
      <c r="H1216" s="56"/>
      <c r="I1216" s="56">
        <v>43.67</v>
      </c>
      <c r="J1216" s="55" t="s">
        <v>180</v>
      </c>
      <c r="K1216" s="96"/>
    </row>
    <row r="1217" spans="2:11" s="42" customFormat="1" hidden="1" x14ac:dyDescent="0.25">
      <c r="B1217" s="128" t="s">
        <v>174</v>
      </c>
      <c r="C1217" s="128" t="s">
        <v>88</v>
      </c>
      <c r="D1217" s="54">
        <v>45644</v>
      </c>
      <c r="E1217" s="55"/>
      <c r="F1217" s="55"/>
      <c r="G1217" s="55" t="s">
        <v>178</v>
      </c>
      <c r="H1217" s="56">
        <v>11.93</v>
      </c>
      <c r="I1217" s="56"/>
      <c r="J1217" s="55" t="s">
        <v>181</v>
      </c>
      <c r="K1217" s="96"/>
    </row>
    <row r="1218" spans="2:11" s="42" customFormat="1" hidden="1" x14ac:dyDescent="0.25">
      <c r="B1218" s="128" t="s">
        <v>174</v>
      </c>
      <c r="C1218" s="128" t="s">
        <v>88</v>
      </c>
      <c r="D1218" s="54">
        <v>45644</v>
      </c>
      <c r="E1218" s="55"/>
      <c r="F1218" s="55"/>
      <c r="G1218" s="55" t="s">
        <v>175</v>
      </c>
      <c r="H1218" s="56">
        <v>873371.61</v>
      </c>
      <c r="I1218" s="56"/>
      <c r="J1218" s="55" t="s">
        <v>968</v>
      </c>
      <c r="K1218" s="96"/>
    </row>
    <row r="1219" spans="2:11" s="42" customFormat="1" hidden="1" x14ac:dyDescent="0.25">
      <c r="B1219" s="128" t="s">
        <v>174</v>
      </c>
      <c r="C1219" s="128" t="s">
        <v>88</v>
      </c>
      <c r="D1219" s="54">
        <v>45645</v>
      </c>
      <c r="E1219" s="55"/>
      <c r="F1219" s="55"/>
      <c r="G1219" s="55" t="s">
        <v>176</v>
      </c>
      <c r="H1219" s="56"/>
      <c r="I1219" s="56">
        <v>873371.61</v>
      </c>
      <c r="J1219" s="55" t="s">
        <v>967</v>
      </c>
      <c r="K1219" s="96"/>
    </row>
    <row r="1220" spans="2:11" s="42" customFormat="1" hidden="1" x14ac:dyDescent="0.25">
      <c r="B1220" s="128" t="s">
        <v>174</v>
      </c>
      <c r="C1220" s="128" t="s">
        <v>88</v>
      </c>
      <c r="D1220" s="54">
        <v>45645</v>
      </c>
      <c r="E1220" s="55"/>
      <c r="F1220" s="55"/>
      <c r="G1220" s="55" t="s">
        <v>177</v>
      </c>
      <c r="H1220" s="56"/>
      <c r="I1220" s="56">
        <v>43.67</v>
      </c>
      <c r="J1220" s="55" t="s">
        <v>180</v>
      </c>
      <c r="K1220" s="96"/>
    </row>
    <row r="1221" spans="2:11" s="42" customFormat="1" hidden="1" x14ac:dyDescent="0.25">
      <c r="B1221" s="128" t="s">
        <v>174</v>
      </c>
      <c r="C1221" s="128" t="s">
        <v>88</v>
      </c>
      <c r="D1221" s="54">
        <v>45645</v>
      </c>
      <c r="E1221" s="55"/>
      <c r="F1221" s="55"/>
      <c r="G1221" s="55" t="s">
        <v>178</v>
      </c>
      <c r="H1221" s="56">
        <v>11.93</v>
      </c>
      <c r="I1221" s="56"/>
      <c r="J1221" s="55" t="s">
        <v>181</v>
      </c>
      <c r="K1221" s="96"/>
    </row>
    <row r="1222" spans="2:11" s="42" customFormat="1" hidden="1" x14ac:dyDescent="0.25">
      <c r="B1222" s="128" t="s">
        <v>174</v>
      </c>
      <c r="C1222" s="128" t="s">
        <v>88</v>
      </c>
      <c r="D1222" s="54">
        <v>45645</v>
      </c>
      <c r="E1222" s="55"/>
      <c r="F1222" s="55"/>
      <c r="G1222" s="55" t="s">
        <v>957</v>
      </c>
      <c r="H1222" s="56">
        <v>873403.35</v>
      </c>
      <c r="I1222" s="56"/>
      <c r="J1222" s="55" t="s">
        <v>968</v>
      </c>
      <c r="K1222" s="96"/>
    </row>
    <row r="1223" spans="2:11" s="42" customFormat="1" hidden="1" x14ac:dyDescent="0.25">
      <c r="B1223" s="128" t="s">
        <v>174</v>
      </c>
      <c r="C1223" s="128" t="s">
        <v>88</v>
      </c>
      <c r="D1223" s="54">
        <v>45646</v>
      </c>
      <c r="E1223" s="55"/>
      <c r="F1223" s="55"/>
      <c r="G1223" s="55" t="s">
        <v>958</v>
      </c>
      <c r="H1223" s="56"/>
      <c r="I1223" s="56">
        <v>873403.35</v>
      </c>
      <c r="J1223" s="55" t="s">
        <v>967</v>
      </c>
      <c r="K1223" s="96"/>
    </row>
    <row r="1224" spans="2:11" s="42" customFormat="1" hidden="1" x14ac:dyDescent="0.25">
      <c r="B1224" s="128" t="s">
        <v>174</v>
      </c>
      <c r="C1224" s="128" t="s">
        <v>88</v>
      </c>
      <c r="D1224" s="54">
        <v>45646</v>
      </c>
      <c r="E1224" s="55"/>
      <c r="F1224" s="55"/>
      <c r="G1224" s="55" t="s">
        <v>959</v>
      </c>
      <c r="H1224" s="56"/>
      <c r="I1224" s="56">
        <v>43.67</v>
      </c>
      <c r="J1224" s="55" t="s">
        <v>180</v>
      </c>
      <c r="K1224" s="96"/>
    </row>
    <row r="1225" spans="2:11" s="42" customFormat="1" hidden="1" x14ac:dyDescent="0.25">
      <c r="B1225" s="128" t="s">
        <v>174</v>
      </c>
      <c r="C1225" s="128" t="s">
        <v>88</v>
      </c>
      <c r="D1225" s="54">
        <v>45646</v>
      </c>
      <c r="E1225" s="55"/>
      <c r="F1225" s="55"/>
      <c r="G1225" s="55" t="s">
        <v>960</v>
      </c>
      <c r="H1225" s="56">
        <v>11.93</v>
      </c>
      <c r="I1225" s="56"/>
      <c r="J1225" s="55" t="s">
        <v>181</v>
      </c>
      <c r="K1225" s="96"/>
    </row>
    <row r="1226" spans="2:11" s="42" customFormat="1" hidden="1" x14ac:dyDescent="0.25">
      <c r="B1226" s="128" t="s">
        <v>174</v>
      </c>
      <c r="C1226" s="128" t="s">
        <v>88</v>
      </c>
      <c r="D1226" s="54">
        <v>45646</v>
      </c>
      <c r="E1226" s="55"/>
      <c r="F1226" s="55"/>
      <c r="G1226" s="55" t="s">
        <v>1078</v>
      </c>
      <c r="H1226" s="56"/>
      <c r="I1226" s="56">
        <v>25755.74</v>
      </c>
      <c r="J1226" s="55" t="s">
        <v>135</v>
      </c>
      <c r="K1226" s="96"/>
    </row>
    <row r="1227" spans="2:11" s="42" customFormat="1" hidden="1" x14ac:dyDescent="0.25">
      <c r="B1227" s="128" t="s">
        <v>174</v>
      </c>
      <c r="C1227" s="128" t="s">
        <v>88</v>
      </c>
      <c r="D1227" s="54">
        <v>45646</v>
      </c>
      <c r="E1227" s="55"/>
      <c r="F1227" s="55"/>
      <c r="G1227" s="55" t="s">
        <v>1079</v>
      </c>
      <c r="H1227" s="56"/>
      <c r="I1227" s="56">
        <v>2863.46</v>
      </c>
      <c r="J1227" s="55" t="s">
        <v>70</v>
      </c>
      <c r="K1227" s="96"/>
    </row>
    <row r="1228" spans="2:11" s="42" customFormat="1" hidden="1" x14ac:dyDescent="0.25">
      <c r="B1228" s="128" t="s">
        <v>174</v>
      </c>
      <c r="C1228" s="128" t="s">
        <v>88</v>
      </c>
      <c r="D1228" s="54">
        <v>45646</v>
      </c>
      <c r="E1228" s="55"/>
      <c r="F1228" s="55"/>
      <c r="G1228" s="55" t="s">
        <v>1080</v>
      </c>
      <c r="H1228" s="56"/>
      <c r="I1228" s="56">
        <v>726.51</v>
      </c>
      <c r="J1228" s="55" t="s">
        <v>70</v>
      </c>
      <c r="K1228" s="96"/>
    </row>
    <row r="1229" spans="2:11" s="42" customFormat="1" hidden="1" x14ac:dyDescent="0.25">
      <c r="B1229" s="128" t="s">
        <v>174</v>
      </c>
      <c r="C1229" s="128" t="s">
        <v>88</v>
      </c>
      <c r="D1229" s="54">
        <v>45646</v>
      </c>
      <c r="E1229" s="55"/>
      <c r="F1229" s="55"/>
      <c r="G1229" s="55" t="s">
        <v>1081</v>
      </c>
      <c r="H1229" s="56"/>
      <c r="I1229" s="56">
        <v>2863.46</v>
      </c>
      <c r="J1229" s="55" t="s">
        <v>70</v>
      </c>
      <c r="K1229" s="96"/>
    </row>
    <row r="1230" spans="2:11" s="42" customFormat="1" hidden="1" x14ac:dyDescent="0.25">
      <c r="B1230" s="128" t="s">
        <v>174</v>
      </c>
      <c r="C1230" s="128" t="s">
        <v>88</v>
      </c>
      <c r="D1230" s="54">
        <v>45646</v>
      </c>
      <c r="E1230" s="55"/>
      <c r="F1230" s="55"/>
      <c r="G1230" s="55" t="s">
        <v>957</v>
      </c>
      <c r="H1230" s="56">
        <v>905644.26</v>
      </c>
      <c r="I1230" s="56"/>
      <c r="J1230" s="55" t="s">
        <v>968</v>
      </c>
      <c r="K1230" s="96"/>
    </row>
    <row r="1231" spans="2:11" s="42" customFormat="1" hidden="1" x14ac:dyDescent="0.25">
      <c r="B1231" s="128" t="s">
        <v>174</v>
      </c>
      <c r="C1231" s="128" t="s">
        <v>88</v>
      </c>
      <c r="D1231" s="54">
        <v>45649</v>
      </c>
      <c r="E1231" s="55"/>
      <c r="F1231" s="55"/>
      <c r="G1231" s="55" t="s">
        <v>958</v>
      </c>
      <c r="H1231" s="56"/>
      <c r="I1231" s="56">
        <v>905644.26</v>
      </c>
      <c r="J1231" s="55" t="s">
        <v>967</v>
      </c>
      <c r="K1231" s="96"/>
    </row>
    <row r="1232" spans="2:11" s="42" customFormat="1" hidden="1" x14ac:dyDescent="0.25">
      <c r="B1232" s="128" t="s">
        <v>174</v>
      </c>
      <c r="C1232" s="128" t="s">
        <v>88</v>
      </c>
      <c r="D1232" s="54">
        <v>45649</v>
      </c>
      <c r="E1232" s="55"/>
      <c r="F1232" s="55"/>
      <c r="G1232" s="55" t="s">
        <v>959</v>
      </c>
      <c r="H1232" s="56"/>
      <c r="I1232" s="56">
        <v>135.85</v>
      </c>
      <c r="J1232" s="55" t="s">
        <v>180</v>
      </c>
      <c r="K1232" s="96"/>
    </row>
    <row r="1233" spans="2:11" s="42" customFormat="1" hidden="1" x14ac:dyDescent="0.25">
      <c r="B1233" s="128" t="s">
        <v>174</v>
      </c>
      <c r="C1233" s="128" t="s">
        <v>88</v>
      </c>
      <c r="D1233" s="54">
        <v>45649</v>
      </c>
      <c r="E1233" s="55"/>
      <c r="F1233" s="55"/>
      <c r="G1233" s="55" t="s">
        <v>960</v>
      </c>
      <c r="H1233" s="56">
        <v>37.11</v>
      </c>
      <c r="I1233" s="56"/>
      <c r="J1233" s="55" t="s">
        <v>181</v>
      </c>
      <c r="K1233" s="96"/>
    </row>
    <row r="1234" spans="2:11" s="42" customFormat="1" hidden="1" x14ac:dyDescent="0.25">
      <c r="B1234" s="128" t="s">
        <v>174</v>
      </c>
      <c r="C1234" s="128" t="s">
        <v>88</v>
      </c>
      <c r="D1234" s="54">
        <v>45649</v>
      </c>
      <c r="E1234" s="55"/>
      <c r="F1234" s="55"/>
      <c r="G1234" s="55" t="s">
        <v>957</v>
      </c>
      <c r="H1234" s="56">
        <v>905743</v>
      </c>
      <c r="I1234" s="56"/>
      <c r="J1234" s="55" t="s">
        <v>968</v>
      </c>
      <c r="K1234" s="96"/>
    </row>
    <row r="1235" spans="2:11" s="42" customFormat="1" hidden="1" x14ac:dyDescent="0.25">
      <c r="B1235" s="128" t="s">
        <v>174</v>
      </c>
      <c r="C1235" s="128" t="s">
        <v>88</v>
      </c>
      <c r="D1235" s="54">
        <v>45649</v>
      </c>
      <c r="E1235" s="55"/>
      <c r="F1235" s="55"/>
      <c r="G1235" s="55" t="s">
        <v>876</v>
      </c>
      <c r="H1235" s="56"/>
      <c r="I1235" s="56">
        <v>975165</v>
      </c>
      <c r="J1235" s="55" t="s">
        <v>947</v>
      </c>
      <c r="K1235" s="96"/>
    </row>
    <row r="1236" spans="2:11" s="42" customFormat="1" hidden="1" x14ac:dyDescent="0.25">
      <c r="B1236" s="128" t="s">
        <v>174</v>
      </c>
      <c r="C1236" s="128" t="s">
        <v>88</v>
      </c>
      <c r="D1236" s="54">
        <v>45650</v>
      </c>
      <c r="E1236" s="55"/>
      <c r="F1236" s="55"/>
      <c r="G1236" s="55" t="s">
        <v>958</v>
      </c>
      <c r="H1236" s="56"/>
      <c r="I1236" s="56">
        <v>905743</v>
      </c>
      <c r="J1236" s="55" t="s">
        <v>967</v>
      </c>
      <c r="K1236" s="96"/>
    </row>
    <row r="1237" spans="2:11" s="42" customFormat="1" hidden="1" x14ac:dyDescent="0.25">
      <c r="B1237" s="128" t="s">
        <v>174</v>
      </c>
      <c r="C1237" s="128" t="s">
        <v>88</v>
      </c>
      <c r="D1237" s="54">
        <v>45650</v>
      </c>
      <c r="E1237" s="55"/>
      <c r="F1237" s="55"/>
      <c r="G1237" s="55" t="s">
        <v>959</v>
      </c>
      <c r="H1237" s="56"/>
      <c r="I1237" s="56">
        <v>45.29</v>
      </c>
      <c r="J1237" s="55" t="s">
        <v>180</v>
      </c>
      <c r="K1237" s="96"/>
    </row>
    <row r="1238" spans="2:11" s="42" customFormat="1" hidden="1" x14ac:dyDescent="0.25">
      <c r="B1238" s="128" t="s">
        <v>174</v>
      </c>
      <c r="C1238" s="128" t="s">
        <v>88</v>
      </c>
      <c r="D1238" s="54">
        <v>45650</v>
      </c>
      <c r="E1238" s="55"/>
      <c r="F1238" s="55"/>
      <c r="G1238" s="55" t="s">
        <v>960</v>
      </c>
      <c r="H1238" s="56">
        <v>12.37</v>
      </c>
      <c r="I1238" s="56"/>
      <c r="J1238" s="55" t="s">
        <v>181</v>
      </c>
      <c r="K1238" s="96"/>
    </row>
    <row r="1239" spans="2:11" s="42" customFormat="1" hidden="1" x14ac:dyDescent="0.25">
      <c r="B1239" s="128" t="s">
        <v>174</v>
      </c>
      <c r="C1239" s="128" t="s">
        <v>88</v>
      </c>
      <c r="D1239" s="54">
        <v>45650</v>
      </c>
      <c r="E1239" s="55"/>
      <c r="F1239" s="55"/>
      <c r="G1239" s="55" t="s">
        <v>957</v>
      </c>
      <c r="H1239" s="56">
        <v>1880940.92</v>
      </c>
      <c r="I1239" s="56"/>
      <c r="J1239" s="55" t="s">
        <v>968</v>
      </c>
      <c r="K1239" s="96"/>
    </row>
    <row r="1240" spans="2:11" s="42" customFormat="1" hidden="1" x14ac:dyDescent="0.25">
      <c r="B1240" s="128" t="s">
        <v>174</v>
      </c>
      <c r="C1240" s="128" t="s">
        <v>88</v>
      </c>
      <c r="D1240" s="54">
        <v>45650</v>
      </c>
      <c r="E1240" s="55"/>
      <c r="F1240" s="55"/>
      <c r="G1240" s="55" t="s">
        <v>878</v>
      </c>
      <c r="H1240" s="56"/>
      <c r="I1240" s="56">
        <v>477520.41</v>
      </c>
      <c r="J1240" s="55" t="s">
        <v>947</v>
      </c>
      <c r="K1240" s="96"/>
    </row>
    <row r="1241" spans="2:11" s="42" customFormat="1" hidden="1" x14ac:dyDescent="0.25">
      <c r="B1241" s="128" t="s">
        <v>174</v>
      </c>
      <c r="C1241" s="128" t="s">
        <v>88</v>
      </c>
      <c r="D1241" s="54">
        <v>45652</v>
      </c>
      <c r="E1241" s="55"/>
      <c r="F1241" s="55"/>
      <c r="G1241" s="55" t="s">
        <v>958</v>
      </c>
      <c r="H1241" s="56"/>
      <c r="I1241" s="56">
        <v>1880940.92</v>
      </c>
      <c r="J1241" s="55" t="s">
        <v>967</v>
      </c>
      <c r="K1241" s="96"/>
    </row>
    <row r="1242" spans="2:11" s="42" customFormat="1" hidden="1" x14ac:dyDescent="0.25">
      <c r="B1242" s="128" t="s">
        <v>174</v>
      </c>
      <c r="C1242" s="128" t="s">
        <v>88</v>
      </c>
      <c r="D1242" s="54">
        <v>45652</v>
      </c>
      <c r="E1242" s="55"/>
      <c r="F1242" s="55"/>
      <c r="G1242" s="55" t="s">
        <v>959</v>
      </c>
      <c r="H1242" s="56"/>
      <c r="I1242" s="56">
        <v>208.99</v>
      </c>
      <c r="J1242" s="55" t="s">
        <v>180</v>
      </c>
      <c r="K1242" s="96"/>
    </row>
    <row r="1243" spans="2:11" s="42" customFormat="1" hidden="1" x14ac:dyDescent="0.25">
      <c r="B1243" s="128" t="s">
        <v>174</v>
      </c>
      <c r="C1243" s="128" t="s">
        <v>88</v>
      </c>
      <c r="D1243" s="54">
        <v>45652</v>
      </c>
      <c r="E1243" s="55"/>
      <c r="F1243" s="55"/>
      <c r="G1243" s="55" t="s">
        <v>960</v>
      </c>
      <c r="H1243" s="56">
        <v>51.39</v>
      </c>
      <c r="I1243" s="56"/>
      <c r="J1243" s="55" t="s">
        <v>181</v>
      </c>
      <c r="K1243" s="96"/>
    </row>
    <row r="1244" spans="2:11" s="42" customFormat="1" hidden="1" x14ac:dyDescent="0.25">
      <c r="B1244" s="128" t="s">
        <v>174</v>
      </c>
      <c r="C1244" s="128" t="s">
        <v>88</v>
      </c>
      <c r="D1244" s="54">
        <v>45652</v>
      </c>
      <c r="E1244" s="55"/>
      <c r="F1244" s="55"/>
      <c r="G1244" s="55" t="s">
        <v>1082</v>
      </c>
      <c r="H1244" s="56"/>
      <c r="I1244" s="56">
        <v>2924.46</v>
      </c>
      <c r="J1244" s="55" t="s">
        <v>70</v>
      </c>
      <c r="K1244" s="96"/>
    </row>
    <row r="1245" spans="2:11" s="42" customFormat="1" hidden="1" x14ac:dyDescent="0.25">
      <c r="B1245" s="128" t="s">
        <v>174</v>
      </c>
      <c r="C1245" s="128" t="s">
        <v>88</v>
      </c>
      <c r="D1245" s="54">
        <v>45652</v>
      </c>
      <c r="E1245" s="55"/>
      <c r="F1245" s="55"/>
      <c r="G1245" s="55" t="s">
        <v>1083</v>
      </c>
      <c r="H1245" s="56"/>
      <c r="I1245" s="56">
        <v>1402.24</v>
      </c>
      <c r="J1245" s="55" t="s">
        <v>70</v>
      </c>
      <c r="K1245" s="96"/>
    </row>
    <row r="1246" spans="2:11" s="42" customFormat="1" hidden="1" x14ac:dyDescent="0.25">
      <c r="B1246" s="128" t="s">
        <v>174</v>
      </c>
      <c r="C1246" s="128" t="s">
        <v>88</v>
      </c>
      <c r="D1246" s="54">
        <v>45652</v>
      </c>
      <c r="E1246" s="55"/>
      <c r="F1246" s="55"/>
      <c r="G1246" s="55" t="s">
        <v>175</v>
      </c>
      <c r="H1246" s="56">
        <v>2362945.63</v>
      </c>
      <c r="I1246" s="56"/>
      <c r="J1246" s="55" t="s">
        <v>968</v>
      </c>
      <c r="K1246" s="96"/>
    </row>
    <row r="1247" spans="2:11" s="42" customFormat="1" hidden="1" x14ac:dyDescent="0.25">
      <c r="B1247" s="128" t="s">
        <v>174</v>
      </c>
      <c r="C1247" s="128" t="s">
        <v>88</v>
      </c>
      <c r="D1247" s="54">
        <v>45653</v>
      </c>
      <c r="E1247" s="55"/>
      <c r="F1247" s="55"/>
      <c r="G1247" s="55" t="s">
        <v>176</v>
      </c>
      <c r="H1247" s="56"/>
      <c r="I1247" s="56">
        <v>2362945.63</v>
      </c>
      <c r="J1247" s="55" t="s">
        <v>967</v>
      </c>
      <c r="K1247" s="96"/>
    </row>
    <row r="1248" spans="2:11" s="42" customFormat="1" hidden="1" x14ac:dyDescent="0.25">
      <c r="B1248" s="128" t="s">
        <v>174</v>
      </c>
      <c r="C1248" s="128" t="s">
        <v>88</v>
      </c>
      <c r="D1248" s="54">
        <v>45653</v>
      </c>
      <c r="E1248" s="55"/>
      <c r="F1248" s="55"/>
      <c r="G1248" s="55" t="s">
        <v>177</v>
      </c>
      <c r="H1248" s="56"/>
      <c r="I1248" s="56">
        <v>131.27000000000001</v>
      </c>
      <c r="J1248" s="55" t="s">
        <v>180</v>
      </c>
      <c r="K1248" s="96"/>
    </row>
    <row r="1249" spans="2:11" s="42" customFormat="1" hidden="1" x14ac:dyDescent="0.25">
      <c r="B1249" s="128" t="s">
        <v>174</v>
      </c>
      <c r="C1249" s="128" t="s">
        <v>88</v>
      </c>
      <c r="D1249" s="54">
        <v>45653</v>
      </c>
      <c r="E1249" s="55"/>
      <c r="F1249" s="55"/>
      <c r="G1249" s="55" t="s">
        <v>178</v>
      </c>
      <c r="H1249" s="56">
        <v>32.28</v>
      </c>
      <c r="I1249" s="56"/>
      <c r="J1249" s="55" t="s">
        <v>181</v>
      </c>
      <c r="K1249" s="96"/>
    </row>
    <row r="1250" spans="2:11" s="42" customFormat="1" hidden="1" x14ac:dyDescent="0.25">
      <c r="B1250" s="128" t="s">
        <v>174</v>
      </c>
      <c r="C1250" s="128" t="s">
        <v>88</v>
      </c>
      <c r="D1250" s="54">
        <v>45653</v>
      </c>
      <c r="E1250" s="55"/>
      <c r="F1250" s="55"/>
      <c r="G1250" s="55" t="s">
        <v>1084</v>
      </c>
      <c r="H1250" s="56"/>
      <c r="I1250" s="56">
        <v>267802.56</v>
      </c>
      <c r="J1250" s="55" t="s">
        <v>19</v>
      </c>
      <c r="K1250" s="96"/>
    </row>
    <row r="1251" spans="2:11" s="42" customFormat="1" hidden="1" x14ac:dyDescent="0.25">
      <c r="B1251" s="128" t="s">
        <v>174</v>
      </c>
      <c r="C1251" s="128" t="s">
        <v>88</v>
      </c>
      <c r="D1251" s="54">
        <v>45653</v>
      </c>
      <c r="E1251" s="55"/>
      <c r="F1251" s="55"/>
      <c r="G1251" s="55" t="s">
        <v>1085</v>
      </c>
      <c r="H1251" s="56"/>
      <c r="I1251" s="56">
        <v>29388.720000000001</v>
      </c>
      <c r="J1251" s="55" t="s">
        <v>19</v>
      </c>
      <c r="K1251" s="96"/>
    </row>
    <row r="1252" spans="2:11" s="42" customFormat="1" hidden="1" x14ac:dyDescent="0.25">
      <c r="B1252" s="128" t="s">
        <v>174</v>
      </c>
      <c r="C1252" s="128" t="s">
        <v>88</v>
      </c>
      <c r="D1252" s="54">
        <v>45653</v>
      </c>
      <c r="E1252" s="55"/>
      <c r="F1252" s="55"/>
      <c r="G1252" s="55" t="s">
        <v>1086</v>
      </c>
      <c r="H1252" s="56"/>
      <c r="I1252" s="56">
        <v>43306.57</v>
      </c>
      <c r="J1252" s="55" t="s">
        <v>19</v>
      </c>
      <c r="K1252" s="96"/>
    </row>
    <row r="1253" spans="2:11" s="42" customFormat="1" hidden="1" x14ac:dyDescent="0.25">
      <c r="B1253" s="128" t="s">
        <v>174</v>
      </c>
      <c r="C1253" s="128" t="s">
        <v>88</v>
      </c>
      <c r="D1253" s="54">
        <v>45653</v>
      </c>
      <c r="E1253" s="55"/>
      <c r="F1253" s="55"/>
      <c r="G1253" s="55" t="s">
        <v>961</v>
      </c>
      <c r="H1253" s="56">
        <v>2373044.62</v>
      </c>
      <c r="I1253" s="56"/>
      <c r="J1253" s="55" t="s">
        <v>947</v>
      </c>
      <c r="K1253" s="96"/>
    </row>
    <row r="1254" spans="2:11" s="42" customFormat="1" hidden="1" x14ac:dyDescent="0.25">
      <c r="B1254" s="128" t="s">
        <v>174</v>
      </c>
      <c r="C1254" s="128" t="s">
        <v>88</v>
      </c>
      <c r="D1254" s="54">
        <v>45653</v>
      </c>
      <c r="E1254" s="55"/>
      <c r="F1254" s="55"/>
      <c r="G1254" s="55" t="s">
        <v>1087</v>
      </c>
      <c r="H1254" s="56"/>
      <c r="I1254" s="56">
        <v>69612.570000000007</v>
      </c>
      <c r="J1254" s="55" t="s">
        <v>19</v>
      </c>
      <c r="K1254" s="96"/>
    </row>
    <row r="1255" spans="2:11" s="42" customFormat="1" hidden="1" x14ac:dyDescent="0.25">
      <c r="B1255" s="128" t="s">
        <v>174</v>
      </c>
      <c r="C1255" s="128" t="s">
        <v>88</v>
      </c>
      <c r="D1255" s="54">
        <v>45653</v>
      </c>
      <c r="E1255" s="55"/>
      <c r="F1255" s="55"/>
      <c r="G1255" s="55" t="s">
        <v>964</v>
      </c>
      <c r="H1255" s="56">
        <v>330</v>
      </c>
      <c r="I1255" s="56"/>
      <c r="J1255" s="55" t="s">
        <v>944</v>
      </c>
      <c r="K1255" s="96"/>
    </row>
    <row r="1256" spans="2:11" s="42" customFormat="1" hidden="1" x14ac:dyDescent="0.25">
      <c r="B1256" s="128" t="s">
        <v>174</v>
      </c>
      <c r="C1256" s="128" t="s">
        <v>88</v>
      </c>
      <c r="D1256" s="54">
        <v>45653</v>
      </c>
      <c r="E1256" s="55"/>
      <c r="F1256" s="55"/>
      <c r="G1256" s="55" t="s">
        <v>966</v>
      </c>
      <c r="H1256" s="56">
        <v>52.8</v>
      </c>
      <c r="I1256" s="56"/>
      <c r="J1256" s="55" t="s">
        <v>944</v>
      </c>
      <c r="K1256" s="96"/>
    </row>
    <row r="1257" spans="2:11" s="42" customFormat="1" hidden="1" x14ac:dyDescent="0.25">
      <c r="B1257" s="128" t="s">
        <v>174</v>
      </c>
      <c r="C1257" s="128" t="s">
        <v>88</v>
      </c>
      <c r="D1257" s="54">
        <v>45656</v>
      </c>
      <c r="E1257" s="55"/>
      <c r="F1257" s="55"/>
      <c r="G1257" s="55" t="s">
        <v>1078</v>
      </c>
      <c r="H1257" s="56"/>
      <c r="I1257" s="56">
        <v>28049.51</v>
      </c>
      <c r="J1257" s="55" t="s">
        <v>135</v>
      </c>
      <c r="K1257" s="96"/>
    </row>
    <row r="1258" spans="2:11" hidden="1" x14ac:dyDescent="0.25">
      <c r="B1258" s="128" t="s">
        <v>174</v>
      </c>
      <c r="C1258" s="128" t="s">
        <v>88</v>
      </c>
      <c r="D1258" s="54">
        <v>45656</v>
      </c>
      <c r="F1258" s="55"/>
      <c r="G1258" s="55" t="s">
        <v>957</v>
      </c>
      <c r="H1258" s="56">
        <v>427777.13</v>
      </c>
      <c r="I1258" s="56"/>
      <c r="J1258" s="55" t="s">
        <v>968</v>
      </c>
    </row>
    <row r="1259" spans="2:11" hidden="1" x14ac:dyDescent="0.25">
      <c r="B1259" s="128" t="s">
        <v>174</v>
      </c>
      <c r="C1259" s="128" t="s">
        <v>88</v>
      </c>
      <c r="D1259" s="54">
        <v>45656</v>
      </c>
      <c r="F1259" s="55"/>
      <c r="G1259" s="55" t="s">
        <v>1088</v>
      </c>
      <c r="H1259" s="56"/>
      <c r="I1259" s="56">
        <v>43306.57</v>
      </c>
      <c r="J1259" s="55" t="s">
        <v>19</v>
      </c>
    </row>
    <row r="1260" spans="2:11" hidden="1" x14ac:dyDescent="0.25">
      <c r="B1260" s="128" t="s">
        <v>174</v>
      </c>
      <c r="C1260" s="128" t="s">
        <v>88</v>
      </c>
      <c r="D1260" s="54">
        <v>45656</v>
      </c>
      <c r="F1260" s="55"/>
      <c r="G1260" s="55" t="s">
        <v>1089</v>
      </c>
      <c r="H1260" s="56"/>
      <c r="I1260" s="56">
        <v>226130.09</v>
      </c>
      <c r="J1260" s="55" t="s">
        <v>19</v>
      </c>
    </row>
    <row r="1261" spans="2:11" hidden="1" x14ac:dyDescent="0.25">
      <c r="B1261" s="128" t="s">
        <v>174</v>
      </c>
      <c r="C1261" s="128" t="s">
        <v>88</v>
      </c>
      <c r="D1261" s="54">
        <v>45656</v>
      </c>
      <c r="F1261" s="55"/>
      <c r="G1261" s="55" t="s">
        <v>1090</v>
      </c>
      <c r="H1261" s="56"/>
      <c r="I1261" s="56">
        <v>92599.84</v>
      </c>
      <c r="J1261" s="55" t="s">
        <v>19</v>
      </c>
    </row>
    <row r="1262" spans="2:11" hidden="1" x14ac:dyDescent="0.25">
      <c r="B1262" s="128" t="s">
        <v>174</v>
      </c>
      <c r="C1262" s="128" t="s">
        <v>88</v>
      </c>
      <c r="D1262" s="54">
        <v>45657</v>
      </c>
      <c r="F1262" s="55"/>
      <c r="G1262" s="55" t="s">
        <v>958</v>
      </c>
      <c r="H1262" s="56"/>
      <c r="I1262" s="56">
        <v>427777.13</v>
      </c>
      <c r="J1262" s="55" t="s">
        <v>967</v>
      </c>
    </row>
    <row r="1263" spans="2:11" hidden="1" x14ac:dyDescent="0.25">
      <c r="B1263" s="128" t="s">
        <v>174</v>
      </c>
      <c r="C1263" s="128" t="s">
        <v>88</v>
      </c>
      <c r="D1263" s="54">
        <v>45657</v>
      </c>
      <c r="F1263" s="55"/>
      <c r="G1263" s="55" t="s">
        <v>959</v>
      </c>
      <c r="H1263" s="56"/>
      <c r="I1263" s="56">
        <v>17.82</v>
      </c>
      <c r="J1263" s="55" t="s">
        <v>180</v>
      </c>
    </row>
    <row r="1264" spans="2:11" hidden="1" x14ac:dyDescent="0.25">
      <c r="B1264" s="128" t="s">
        <v>174</v>
      </c>
      <c r="C1264" s="128" t="s">
        <v>88</v>
      </c>
      <c r="D1264" s="54">
        <v>45657</v>
      </c>
      <c r="F1264" s="55"/>
      <c r="G1264" s="55" t="s">
        <v>960</v>
      </c>
      <c r="H1264" s="56">
        <v>5.84</v>
      </c>
      <c r="I1264" s="56"/>
      <c r="J1264" s="55" t="s">
        <v>181</v>
      </c>
    </row>
    <row r="1265" spans="2:10" hidden="1" x14ac:dyDescent="0.25">
      <c r="B1265" s="128" t="s">
        <v>174</v>
      </c>
      <c r="C1265" s="128" t="s">
        <v>88</v>
      </c>
      <c r="D1265" s="54">
        <v>45657</v>
      </c>
      <c r="F1265" s="55"/>
      <c r="G1265" s="55" t="s">
        <v>957</v>
      </c>
      <c r="H1265" s="56"/>
      <c r="I1265" s="56"/>
      <c r="J1265" s="55" t="s">
        <v>968</v>
      </c>
    </row>
    <row r="1266" spans="2:10" hidden="1" x14ac:dyDescent="0.25">
      <c r="B1266" s="128" t="s">
        <v>189</v>
      </c>
      <c r="C1266" s="128" t="s">
        <v>116</v>
      </c>
      <c r="D1266" s="54">
        <v>45657</v>
      </c>
      <c r="F1266" s="55"/>
      <c r="G1266" s="55" t="s">
        <v>393</v>
      </c>
      <c r="H1266" s="56">
        <v>904030.77</v>
      </c>
      <c r="I1266" s="56"/>
      <c r="J1266" s="55" t="s">
        <v>7</v>
      </c>
    </row>
    <row r="1267" spans="2:10" hidden="1" x14ac:dyDescent="0.25">
      <c r="B1267" s="128" t="s">
        <v>189</v>
      </c>
      <c r="C1267" s="128" t="s">
        <v>116</v>
      </c>
      <c r="D1267" s="54">
        <v>45657</v>
      </c>
      <c r="F1267" s="55"/>
      <c r="G1267" s="55" t="s">
        <v>1091</v>
      </c>
      <c r="H1267" s="56"/>
      <c r="I1267" s="56">
        <v>1000000</v>
      </c>
      <c r="J1267" s="55" t="s">
        <v>947</v>
      </c>
    </row>
    <row r="1268" spans="2:10" x14ac:dyDescent="0.25">
      <c r="B1268" s="128" t="s">
        <v>174</v>
      </c>
      <c r="C1268" s="128" t="s">
        <v>97</v>
      </c>
      <c r="D1268" s="54">
        <v>45659</v>
      </c>
      <c r="F1268" s="55"/>
      <c r="G1268" s="55" t="s">
        <v>958</v>
      </c>
      <c r="H1268" s="243"/>
      <c r="I1268" s="243">
        <v>160236.21</v>
      </c>
      <c r="J1268" s="55" t="s">
        <v>967</v>
      </c>
    </row>
    <row r="1269" spans="2:10" x14ac:dyDescent="0.25">
      <c r="B1269" s="128" t="s">
        <v>174</v>
      </c>
      <c r="C1269" s="128" t="s">
        <v>97</v>
      </c>
      <c r="D1269" s="54">
        <v>45659</v>
      </c>
      <c r="F1269" s="55"/>
      <c r="G1269" s="55" t="s">
        <v>959</v>
      </c>
      <c r="H1269" s="243"/>
      <c r="I1269" s="243">
        <v>11.57</v>
      </c>
      <c r="J1269" s="55" t="s">
        <v>180</v>
      </c>
    </row>
    <row r="1270" spans="2:10" x14ac:dyDescent="0.25">
      <c r="B1270" s="128" t="s">
        <v>174</v>
      </c>
      <c r="C1270" s="128" t="s">
        <v>97</v>
      </c>
      <c r="D1270" s="54">
        <v>45659</v>
      </c>
      <c r="F1270" s="55"/>
      <c r="G1270" s="55" t="s">
        <v>960</v>
      </c>
      <c r="H1270" s="243">
        <v>4.3899999999999997</v>
      </c>
      <c r="I1270" s="243"/>
      <c r="J1270" s="55" t="s">
        <v>181</v>
      </c>
    </row>
    <row r="1271" spans="2:10" x14ac:dyDescent="0.25">
      <c r="B1271" s="128" t="s">
        <v>174</v>
      </c>
      <c r="C1271" s="128" t="s">
        <v>97</v>
      </c>
      <c r="D1271" s="54">
        <v>45659</v>
      </c>
      <c r="F1271" s="55"/>
      <c r="G1271" s="55" t="s">
        <v>957</v>
      </c>
      <c r="H1271" s="243">
        <v>160243.39000000001</v>
      </c>
      <c r="I1271" s="243"/>
      <c r="J1271" s="55" t="s">
        <v>1873</v>
      </c>
    </row>
    <row r="1272" spans="2:10" x14ac:dyDescent="0.25">
      <c r="B1272" s="128" t="s">
        <v>174</v>
      </c>
      <c r="C1272" s="128" t="s">
        <v>97</v>
      </c>
      <c r="D1272" s="54">
        <v>45660</v>
      </c>
      <c r="F1272" s="55"/>
      <c r="G1272" s="55" t="s">
        <v>958</v>
      </c>
      <c r="H1272" s="243"/>
      <c r="I1272" s="243">
        <v>160243.39000000001</v>
      </c>
      <c r="J1272" s="55" t="s">
        <v>967</v>
      </c>
    </row>
    <row r="1273" spans="2:10" x14ac:dyDescent="0.25">
      <c r="B1273" s="128" t="s">
        <v>174</v>
      </c>
      <c r="C1273" s="128" t="s">
        <v>97</v>
      </c>
      <c r="D1273" s="54">
        <v>45660</v>
      </c>
      <c r="F1273" s="55"/>
      <c r="G1273" s="55" t="s">
        <v>959</v>
      </c>
      <c r="H1273" s="243"/>
      <c r="I1273" s="243">
        <v>5.79</v>
      </c>
      <c r="J1273" s="55" t="s">
        <v>180</v>
      </c>
    </row>
    <row r="1274" spans="2:10" x14ac:dyDescent="0.25">
      <c r="B1274" s="128" t="s">
        <v>174</v>
      </c>
      <c r="C1274" s="128" t="s">
        <v>97</v>
      </c>
      <c r="D1274" s="54">
        <v>45660</v>
      </c>
      <c r="F1274" s="55"/>
      <c r="G1274" s="55" t="s">
        <v>960</v>
      </c>
      <c r="H1274" s="243">
        <v>2.19</v>
      </c>
      <c r="I1274" s="243"/>
      <c r="J1274" s="55" t="s">
        <v>181</v>
      </c>
    </row>
    <row r="1275" spans="2:10" x14ac:dyDescent="0.25">
      <c r="B1275" s="128" t="s">
        <v>174</v>
      </c>
      <c r="C1275" s="128" t="s">
        <v>97</v>
      </c>
      <c r="D1275" s="54">
        <v>45660</v>
      </c>
      <c r="F1275" s="55"/>
      <c r="G1275" s="55" t="s">
        <v>957</v>
      </c>
      <c r="H1275" s="243">
        <v>160246.99</v>
      </c>
      <c r="I1275" s="243"/>
      <c r="J1275" s="55" t="s">
        <v>1873</v>
      </c>
    </row>
    <row r="1276" spans="2:10" hidden="1" x14ac:dyDescent="0.25">
      <c r="B1276" s="128"/>
      <c r="C1276" s="128" t="s">
        <v>97</v>
      </c>
      <c r="D1276" s="54">
        <v>45297</v>
      </c>
      <c r="F1276" s="55"/>
      <c r="G1276" s="55" t="s">
        <v>958</v>
      </c>
      <c r="H1276" s="56"/>
      <c r="I1276" s="56">
        <v>160246.99</v>
      </c>
      <c r="J1276" s="55" t="s">
        <v>967</v>
      </c>
    </row>
    <row r="1277" spans="2:10" hidden="1" x14ac:dyDescent="0.25">
      <c r="B1277" s="128"/>
      <c r="C1277" s="128" t="s">
        <v>97</v>
      </c>
      <c r="D1277" s="54">
        <v>45297</v>
      </c>
      <c r="F1277" s="55"/>
      <c r="G1277" s="55" t="s">
        <v>959</v>
      </c>
      <c r="H1277" s="56"/>
      <c r="I1277" s="56">
        <v>17.36</v>
      </c>
      <c r="J1277" s="55" t="s">
        <v>180</v>
      </c>
    </row>
    <row r="1278" spans="2:10" hidden="1" x14ac:dyDescent="0.25">
      <c r="B1278" s="128"/>
      <c r="C1278" s="128" t="s">
        <v>97</v>
      </c>
      <c r="D1278" s="54">
        <v>45297</v>
      </c>
      <c r="F1278" s="55"/>
      <c r="G1278" s="55" t="s">
        <v>960</v>
      </c>
      <c r="H1278" s="56">
        <v>6.58</v>
      </c>
      <c r="I1278" s="56"/>
      <c r="J1278" s="55" t="s">
        <v>181</v>
      </c>
    </row>
    <row r="1279" spans="2:10" hidden="1" x14ac:dyDescent="0.25">
      <c r="B1279" s="128"/>
      <c r="C1279" s="128" t="s">
        <v>97</v>
      </c>
      <c r="D1279" s="54">
        <v>45297</v>
      </c>
      <c r="F1279" s="55"/>
      <c r="G1279" s="55" t="s">
        <v>957</v>
      </c>
      <c r="H1279" s="56">
        <v>160257.76999999999</v>
      </c>
      <c r="I1279" s="56"/>
      <c r="J1279" s="55" t="s">
        <v>968</v>
      </c>
    </row>
    <row r="1280" spans="2:10" x14ac:dyDescent="0.25">
      <c r="B1280" s="128" t="s">
        <v>174</v>
      </c>
      <c r="C1280" s="128" t="s">
        <v>97</v>
      </c>
      <c r="D1280" s="54">
        <v>45664</v>
      </c>
      <c r="F1280" s="55"/>
      <c r="G1280" s="55" t="s">
        <v>176</v>
      </c>
      <c r="H1280" s="243"/>
      <c r="I1280" s="243">
        <v>160257.76999999999</v>
      </c>
      <c r="J1280" s="55" t="s">
        <v>967</v>
      </c>
    </row>
    <row r="1281" spans="2:10" x14ac:dyDescent="0.25">
      <c r="B1281" s="128" t="s">
        <v>174</v>
      </c>
      <c r="C1281" s="128" t="s">
        <v>97</v>
      </c>
      <c r="D1281" s="54">
        <v>45664</v>
      </c>
      <c r="F1281" s="55"/>
      <c r="G1281" s="55" t="s">
        <v>177</v>
      </c>
      <c r="H1281" s="243"/>
      <c r="I1281" s="243">
        <v>5.79</v>
      </c>
      <c r="J1281" s="55" t="s">
        <v>180</v>
      </c>
    </row>
    <row r="1282" spans="2:10" x14ac:dyDescent="0.25">
      <c r="B1282" s="128" t="s">
        <v>174</v>
      </c>
      <c r="C1282" s="128" t="s">
        <v>97</v>
      </c>
      <c r="D1282" s="54">
        <v>45664</v>
      </c>
      <c r="F1282" s="55"/>
      <c r="G1282" s="55" t="s">
        <v>178</v>
      </c>
      <c r="H1282" s="243">
        <v>2.19</v>
      </c>
      <c r="I1282" s="243"/>
      <c r="J1282" s="55" t="s">
        <v>181</v>
      </c>
    </row>
    <row r="1283" spans="2:10" x14ac:dyDescent="0.25">
      <c r="B1283" s="128" t="s">
        <v>174</v>
      </c>
      <c r="C1283" s="128" t="s">
        <v>97</v>
      </c>
      <c r="D1283" s="54">
        <v>45664</v>
      </c>
      <c r="F1283" s="55"/>
      <c r="G1283" s="55" t="s">
        <v>175</v>
      </c>
      <c r="H1283" s="243">
        <v>160261.37</v>
      </c>
      <c r="I1283" s="243"/>
      <c r="J1283" s="55" t="s">
        <v>1873</v>
      </c>
    </row>
    <row r="1284" spans="2:10" x14ac:dyDescent="0.25">
      <c r="B1284" s="128" t="s">
        <v>174</v>
      </c>
      <c r="C1284" s="128" t="s">
        <v>97</v>
      </c>
      <c r="D1284" s="54">
        <v>45665</v>
      </c>
      <c r="F1284" s="55"/>
      <c r="G1284" s="55" t="s">
        <v>176</v>
      </c>
      <c r="H1284" s="243"/>
      <c r="I1284" s="243">
        <v>160261.37</v>
      </c>
      <c r="J1284" s="55" t="s">
        <v>967</v>
      </c>
    </row>
    <row r="1285" spans="2:10" x14ac:dyDescent="0.25">
      <c r="B1285" s="128" t="s">
        <v>174</v>
      </c>
      <c r="C1285" s="128" t="s">
        <v>97</v>
      </c>
      <c r="D1285" s="54">
        <v>45665</v>
      </c>
      <c r="F1285" s="55"/>
      <c r="G1285" s="55" t="s">
        <v>177</v>
      </c>
      <c r="H1285" s="243"/>
      <c r="I1285" s="243">
        <v>5.79</v>
      </c>
      <c r="J1285" s="55" t="s">
        <v>180</v>
      </c>
    </row>
    <row r="1286" spans="2:10" x14ac:dyDescent="0.25">
      <c r="B1286" s="128" t="s">
        <v>174</v>
      </c>
      <c r="C1286" s="128" t="s">
        <v>97</v>
      </c>
      <c r="D1286" s="54">
        <v>45665</v>
      </c>
      <c r="F1286" s="55"/>
      <c r="G1286" s="55" t="s">
        <v>178</v>
      </c>
      <c r="H1286" s="243">
        <v>2.19</v>
      </c>
      <c r="I1286" s="243"/>
      <c r="J1286" s="55" t="s">
        <v>181</v>
      </c>
    </row>
    <row r="1287" spans="2:10" x14ac:dyDescent="0.25">
      <c r="B1287" s="128" t="s">
        <v>174</v>
      </c>
      <c r="C1287" s="128" t="s">
        <v>97</v>
      </c>
      <c r="D1287" s="54">
        <v>45665</v>
      </c>
      <c r="F1287" s="55"/>
      <c r="G1287" s="55" t="s">
        <v>957</v>
      </c>
      <c r="H1287" s="243">
        <v>160264.97</v>
      </c>
      <c r="I1287" s="243"/>
      <c r="J1287" s="55" t="s">
        <v>1873</v>
      </c>
    </row>
    <row r="1288" spans="2:10" x14ac:dyDescent="0.25">
      <c r="B1288" s="128" t="s">
        <v>174</v>
      </c>
      <c r="C1288" s="128" t="s">
        <v>97</v>
      </c>
      <c r="D1288" s="54">
        <v>45666</v>
      </c>
      <c r="F1288" s="55"/>
      <c r="G1288" s="55" t="s">
        <v>176</v>
      </c>
      <c r="H1288" s="243"/>
      <c r="I1288" s="243">
        <v>160264.97</v>
      </c>
      <c r="J1288" s="55" t="s">
        <v>967</v>
      </c>
    </row>
    <row r="1289" spans="2:10" x14ac:dyDescent="0.25">
      <c r="B1289" s="128" t="s">
        <v>174</v>
      </c>
      <c r="C1289" s="128" t="s">
        <v>97</v>
      </c>
      <c r="D1289" s="54">
        <v>45666</v>
      </c>
      <c r="F1289" s="55"/>
      <c r="G1289" s="55" t="s">
        <v>177</v>
      </c>
      <c r="H1289" s="243"/>
      <c r="I1289" s="243">
        <v>5.79</v>
      </c>
      <c r="J1289" s="55" t="s">
        <v>180</v>
      </c>
    </row>
    <row r="1290" spans="2:10" x14ac:dyDescent="0.25">
      <c r="B1290" s="128" t="s">
        <v>174</v>
      </c>
      <c r="C1290" s="128" t="s">
        <v>97</v>
      </c>
      <c r="D1290" s="54">
        <v>45666</v>
      </c>
      <c r="F1290" s="55"/>
      <c r="G1290" s="55" t="s">
        <v>178</v>
      </c>
      <c r="H1290" s="243">
        <v>2.19</v>
      </c>
      <c r="I1290" s="243"/>
      <c r="J1290" s="55" t="s">
        <v>181</v>
      </c>
    </row>
    <row r="1291" spans="2:10" x14ac:dyDescent="0.25">
      <c r="B1291" s="128" t="s">
        <v>174</v>
      </c>
      <c r="C1291" s="128" t="s">
        <v>97</v>
      </c>
      <c r="D1291" s="54">
        <v>45666</v>
      </c>
      <c r="F1291" s="55"/>
      <c r="G1291" s="55" t="s">
        <v>957</v>
      </c>
      <c r="H1291" s="243">
        <v>160268.57</v>
      </c>
      <c r="I1291" s="243"/>
      <c r="J1291" s="55" t="s">
        <v>1873</v>
      </c>
    </row>
    <row r="1292" spans="2:10" x14ac:dyDescent="0.25">
      <c r="B1292" s="128" t="s">
        <v>174</v>
      </c>
      <c r="C1292" s="128" t="s">
        <v>97</v>
      </c>
      <c r="D1292" s="54">
        <v>45667</v>
      </c>
      <c r="F1292" s="55"/>
      <c r="G1292" s="55" t="s">
        <v>176</v>
      </c>
      <c r="H1292" s="243"/>
      <c r="I1292" s="243">
        <v>160268.57</v>
      </c>
      <c r="J1292" s="55" t="s">
        <v>967</v>
      </c>
    </row>
    <row r="1293" spans="2:10" x14ac:dyDescent="0.25">
      <c r="B1293" s="128" t="s">
        <v>174</v>
      </c>
      <c r="C1293" s="128" t="s">
        <v>97</v>
      </c>
      <c r="D1293" s="54">
        <v>45667</v>
      </c>
      <c r="F1293" s="55"/>
      <c r="G1293" s="55" t="s">
        <v>177</v>
      </c>
      <c r="H1293" s="243"/>
      <c r="I1293" s="243">
        <v>5.79</v>
      </c>
      <c r="J1293" s="55" t="s">
        <v>180</v>
      </c>
    </row>
    <row r="1294" spans="2:10" x14ac:dyDescent="0.25">
      <c r="B1294" s="128" t="s">
        <v>174</v>
      </c>
      <c r="C1294" s="128" t="s">
        <v>97</v>
      </c>
      <c r="D1294" s="54">
        <v>45667</v>
      </c>
      <c r="F1294" s="55"/>
      <c r="G1294" s="55" t="s">
        <v>178</v>
      </c>
      <c r="H1294" s="243">
        <v>2.19</v>
      </c>
      <c r="I1294" s="243"/>
      <c r="J1294" s="55" t="s">
        <v>181</v>
      </c>
    </row>
    <row r="1295" spans="2:10" x14ac:dyDescent="0.25">
      <c r="B1295" s="128" t="s">
        <v>174</v>
      </c>
      <c r="C1295" s="128" t="s">
        <v>97</v>
      </c>
      <c r="D1295" s="54">
        <v>45670</v>
      </c>
      <c r="F1295" s="55"/>
      <c r="G1295" s="55" t="s">
        <v>175</v>
      </c>
      <c r="H1295" s="243">
        <v>160272.17000000001</v>
      </c>
      <c r="I1295" s="243"/>
      <c r="J1295" s="55" t="s">
        <v>1873</v>
      </c>
    </row>
    <row r="1296" spans="2:10" x14ac:dyDescent="0.25">
      <c r="B1296" s="128" t="s">
        <v>174</v>
      </c>
      <c r="C1296" s="128" t="s">
        <v>88</v>
      </c>
      <c r="D1296" s="54">
        <v>45659</v>
      </c>
      <c r="F1296" s="55"/>
      <c r="G1296" s="55" t="s">
        <v>958</v>
      </c>
      <c r="H1296" s="243"/>
      <c r="I1296" s="243">
        <v>789825.61</v>
      </c>
      <c r="J1296" s="55" t="s">
        <v>967</v>
      </c>
    </row>
    <row r="1297" spans="2:10" x14ac:dyDescent="0.25">
      <c r="B1297" s="128" t="s">
        <v>174</v>
      </c>
      <c r="C1297" s="128" t="s">
        <v>88</v>
      </c>
      <c r="D1297" s="54">
        <v>45659</v>
      </c>
      <c r="F1297" s="55"/>
      <c r="G1297" s="55" t="s">
        <v>959</v>
      </c>
      <c r="H1297" s="243"/>
      <c r="I1297" s="243">
        <v>78.98</v>
      </c>
      <c r="J1297" s="55" t="s">
        <v>180</v>
      </c>
    </row>
    <row r="1298" spans="2:10" x14ac:dyDescent="0.25">
      <c r="B1298" s="128" t="s">
        <v>174</v>
      </c>
      <c r="C1298" s="128" t="s">
        <v>88</v>
      </c>
      <c r="D1298" s="54">
        <v>45659</v>
      </c>
      <c r="F1298" s="55"/>
      <c r="G1298" s="55" t="s">
        <v>960</v>
      </c>
      <c r="H1298" s="243">
        <v>21.63</v>
      </c>
      <c r="I1298" s="243"/>
      <c r="J1298" s="55" t="s">
        <v>181</v>
      </c>
    </row>
    <row r="1299" spans="2:10" x14ac:dyDescent="0.25">
      <c r="B1299" s="128" t="s">
        <v>174</v>
      </c>
      <c r="C1299" s="128" t="s">
        <v>88</v>
      </c>
      <c r="D1299" s="54">
        <v>45659</v>
      </c>
      <c r="F1299" s="55"/>
      <c r="G1299" s="55" t="s">
        <v>957</v>
      </c>
      <c r="H1299" s="243">
        <v>789882.96</v>
      </c>
      <c r="I1299" s="243"/>
      <c r="J1299" s="55" t="s">
        <v>1873</v>
      </c>
    </row>
    <row r="1300" spans="2:10" x14ac:dyDescent="0.25">
      <c r="B1300" s="128" t="s">
        <v>174</v>
      </c>
      <c r="C1300" s="128" t="s">
        <v>88</v>
      </c>
      <c r="D1300" s="54">
        <v>45660</v>
      </c>
      <c r="E1300" s="55"/>
      <c r="F1300" s="55"/>
      <c r="G1300" s="56" t="s">
        <v>958</v>
      </c>
      <c r="H1300" s="243"/>
      <c r="I1300" s="245">
        <v>789882.96</v>
      </c>
      <c r="J1300" s="55" t="s">
        <v>967</v>
      </c>
    </row>
    <row r="1301" spans="2:10" x14ac:dyDescent="0.25">
      <c r="B1301" s="128" t="s">
        <v>174</v>
      </c>
      <c r="C1301" s="128" t="s">
        <v>88</v>
      </c>
      <c r="D1301" s="54">
        <v>45660</v>
      </c>
      <c r="E1301" s="55"/>
      <c r="F1301" s="55"/>
      <c r="G1301" s="56" t="s">
        <v>959</v>
      </c>
      <c r="H1301" s="243"/>
      <c r="I1301" s="245">
        <v>39.49</v>
      </c>
      <c r="J1301" s="55" t="s">
        <v>180</v>
      </c>
    </row>
    <row r="1302" spans="2:10" x14ac:dyDescent="0.25">
      <c r="B1302" s="128" t="s">
        <v>174</v>
      </c>
      <c r="C1302" s="128" t="s">
        <v>88</v>
      </c>
      <c r="D1302" s="54">
        <v>45660</v>
      </c>
      <c r="E1302" s="55"/>
      <c r="F1302" s="55"/>
      <c r="G1302" s="56" t="s">
        <v>960</v>
      </c>
      <c r="H1302" s="243">
        <v>10.82</v>
      </c>
      <c r="I1302" s="245"/>
      <c r="J1302" s="55" t="s">
        <v>181</v>
      </c>
    </row>
    <row r="1303" spans="2:10" x14ac:dyDescent="0.25">
      <c r="B1303" s="128" t="s">
        <v>174</v>
      </c>
      <c r="C1303" s="128" t="s">
        <v>88</v>
      </c>
      <c r="D1303" s="54">
        <v>45660</v>
      </c>
      <c r="E1303" s="55"/>
      <c r="F1303" s="55"/>
      <c r="G1303" s="56" t="s">
        <v>957</v>
      </c>
      <c r="H1303" s="243">
        <v>789911.63</v>
      </c>
      <c r="I1303" s="245"/>
      <c r="J1303" s="55" t="s">
        <v>1873</v>
      </c>
    </row>
    <row r="1304" spans="2:10" hidden="1" x14ac:dyDescent="0.25">
      <c r="B1304" s="128"/>
      <c r="C1304" s="128" t="s">
        <v>88</v>
      </c>
      <c r="D1304" s="54">
        <v>45297</v>
      </c>
      <c r="E1304" s="55"/>
      <c r="F1304" s="55"/>
      <c r="G1304" s="56" t="s">
        <v>958</v>
      </c>
      <c r="H1304" s="56"/>
      <c r="I1304" s="205">
        <v>789911.63</v>
      </c>
      <c r="J1304" s="55" t="s">
        <v>967</v>
      </c>
    </row>
    <row r="1305" spans="2:10" hidden="1" x14ac:dyDescent="0.25">
      <c r="B1305" s="128"/>
      <c r="C1305" s="128" t="s">
        <v>88</v>
      </c>
      <c r="D1305" s="54">
        <v>45297</v>
      </c>
      <c r="E1305" s="55"/>
      <c r="F1305" s="55"/>
      <c r="G1305" s="56" t="s">
        <v>959</v>
      </c>
      <c r="H1305" s="56"/>
      <c r="I1305" s="205">
        <v>118.49</v>
      </c>
      <c r="J1305" s="55" t="s">
        <v>180</v>
      </c>
    </row>
    <row r="1306" spans="2:10" hidden="1" x14ac:dyDescent="0.25">
      <c r="B1306" s="128"/>
      <c r="C1306" s="128" t="s">
        <v>88</v>
      </c>
      <c r="D1306" s="54">
        <v>45297</v>
      </c>
      <c r="E1306" s="55"/>
      <c r="F1306" s="55"/>
      <c r="G1306" s="56" t="s">
        <v>960</v>
      </c>
      <c r="H1306" s="56">
        <v>32.46</v>
      </c>
      <c r="I1306" s="55"/>
      <c r="J1306" s="55" t="s">
        <v>181</v>
      </c>
    </row>
    <row r="1307" spans="2:10" x14ac:dyDescent="0.25">
      <c r="B1307" s="128" t="s">
        <v>174</v>
      </c>
      <c r="C1307" s="128" t="s">
        <v>88</v>
      </c>
      <c r="D1307" s="54">
        <v>45663</v>
      </c>
      <c r="E1307" s="55"/>
      <c r="F1307" s="55"/>
      <c r="G1307" s="56" t="s">
        <v>957</v>
      </c>
      <c r="H1307" s="243">
        <v>789997.66</v>
      </c>
      <c r="I1307" s="245"/>
      <c r="J1307" s="55" t="s">
        <v>1873</v>
      </c>
    </row>
    <row r="1308" spans="2:10" x14ac:dyDescent="0.25">
      <c r="B1308" s="128" t="s">
        <v>174</v>
      </c>
      <c r="C1308" s="128" t="s">
        <v>88</v>
      </c>
      <c r="D1308" s="54">
        <v>45664</v>
      </c>
      <c r="E1308" s="55"/>
      <c r="F1308" s="55"/>
      <c r="G1308" s="56" t="s">
        <v>176</v>
      </c>
      <c r="H1308" s="243"/>
      <c r="I1308" s="245">
        <v>789997.66</v>
      </c>
      <c r="J1308" s="55" t="s">
        <v>967</v>
      </c>
    </row>
    <row r="1309" spans="2:10" x14ac:dyDescent="0.25">
      <c r="B1309" s="128" t="s">
        <v>174</v>
      </c>
      <c r="C1309" s="128" t="s">
        <v>88</v>
      </c>
      <c r="D1309" s="54">
        <v>45664</v>
      </c>
      <c r="E1309" s="55"/>
      <c r="F1309" s="55"/>
      <c r="G1309" s="56" t="s">
        <v>177</v>
      </c>
      <c r="H1309" s="243"/>
      <c r="I1309" s="245">
        <v>39.5</v>
      </c>
      <c r="J1309" s="55" t="s">
        <v>180</v>
      </c>
    </row>
    <row r="1310" spans="2:10" x14ac:dyDescent="0.25">
      <c r="B1310" s="128" t="s">
        <v>174</v>
      </c>
      <c r="C1310" s="128" t="s">
        <v>88</v>
      </c>
      <c r="D1310" s="54">
        <v>45664</v>
      </c>
      <c r="E1310" s="55"/>
      <c r="F1310" s="55"/>
      <c r="G1310" s="56" t="s">
        <v>178</v>
      </c>
      <c r="H1310" s="243">
        <v>10.82</v>
      </c>
      <c r="I1310" s="245"/>
      <c r="J1310" s="55" t="s">
        <v>181</v>
      </c>
    </row>
    <row r="1311" spans="2:10" x14ac:dyDescent="0.25">
      <c r="B1311" s="128" t="s">
        <v>174</v>
      </c>
      <c r="C1311" s="128" t="s">
        <v>88</v>
      </c>
      <c r="D1311" s="54">
        <v>45664</v>
      </c>
      <c r="E1311" s="55"/>
      <c r="F1311" s="55"/>
      <c r="G1311" s="56" t="s">
        <v>175</v>
      </c>
      <c r="H1311" s="243">
        <v>790026.34</v>
      </c>
      <c r="I1311" s="245"/>
      <c r="J1311" s="55" t="s">
        <v>1873</v>
      </c>
    </row>
    <row r="1312" spans="2:10" x14ac:dyDescent="0.25">
      <c r="B1312" s="128" t="s">
        <v>174</v>
      </c>
      <c r="C1312" s="128" t="s">
        <v>88</v>
      </c>
      <c r="D1312" s="54">
        <v>45665</v>
      </c>
      <c r="E1312" s="55"/>
      <c r="F1312" s="55"/>
      <c r="G1312" s="56" t="s">
        <v>176</v>
      </c>
      <c r="H1312" s="243"/>
      <c r="I1312" s="245">
        <v>790026.34</v>
      </c>
      <c r="J1312" s="55" t="s">
        <v>967</v>
      </c>
    </row>
    <row r="1313" spans="2:10" x14ac:dyDescent="0.25">
      <c r="B1313" s="128" t="s">
        <v>174</v>
      </c>
      <c r="C1313" s="128" t="s">
        <v>88</v>
      </c>
      <c r="D1313" s="54">
        <v>45665</v>
      </c>
      <c r="E1313" s="55"/>
      <c r="F1313" s="55"/>
      <c r="G1313" s="56" t="s">
        <v>177</v>
      </c>
      <c r="H1313" s="243"/>
      <c r="I1313" s="245">
        <v>39.5</v>
      </c>
      <c r="J1313" s="55" t="s">
        <v>180</v>
      </c>
    </row>
    <row r="1314" spans="2:10" x14ac:dyDescent="0.25">
      <c r="B1314" s="128" t="s">
        <v>174</v>
      </c>
      <c r="C1314" s="128" t="s">
        <v>88</v>
      </c>
      <c r="D1314" s="54">
        <v>45665</v>
      </c>
      <c r="E1314" s="55"/>
      <c r="F1314" s="55"/>
      <c r="G1314" s="56" t="s">
        <v>178</v>
      </c>
      <c r="H1314" s="243">
        <v>10.82</v>
      </c>
      <c r="I1314" s="245"/>
      <c r="J1314" s="55" t="s">
        <v>181</v>
      </c>
    </row>
    <row r="1315" spans="2:10" x14ac:dyDescent="0.25">
      <c r="B1315" s="128" t="s">
        <v>174</v>
      </c>
      <c r="C1315" s="128" t="s">
        <v>88</v>
      </c>
      <c r="D1315" s="54">
        <v>45665</v>
      </c>
      <c r="E1315" s="55"/>
      <c r="F1315" s="55"/>
      <c r="G1315" s="56" t="s">
        <v>957</v>
      </c>
      <c r="H1315" s="243">
        <v>790055.02</v>
      </c>
      <c r="I1315" s="245"/>
      <c r="J1315" s="55" t="s">
        <v>1873</v>
      </c>
    </row>
    <row r="1316" spans="2:10" x14ac:dyDescent="0.25">
      <c r="B1316" s="128" t="s">
        <v>174</v>
      </c>
      <c r="C1316" s="128" t="s">
        <v>88</v>
      </c>
      <c r="D1316" s="54">
        <v>45666</v>
      </c>
      <c r="E1316" s="55"/>
      <c r="F1316" s="55"/>
      <c r="G1316" s="56" t="s">
        <v>176</v>
      </c>
      <c r="H1316" s="243"/>
      <c r="I1316" s="245">
        <v>790055.02</v>
      </c>
      <c r="J1316" s="55" t="s">
        <v>967</v>
      </c>
    </row>
    <row r="1317" spans="2:10" x14ac:dyDescent="0.25">
      <c r="B1317" s="128" t="s">
        <v>174</v>
      </c>
      <c r="C1317" s="128" t="s">
        <v>88</v>
      </c>
      <c r="D1317" s="54">
        <v>45666</v>
      </c>
      <c r="E1317" s="55"/>
      <c r="F1317" s="55"/>
      <c r="G1317" s="56" t="s">
        <v>177</v>
      </c>
      <c r="H1317" s="243"/>
      <c r="I1317" s="245">
        <v>39.5</v>
      </c>
      <c r="J1317" s="55" t="s">
        <v>180</v>
      </c>
    </row>
    <row r="1318" spans="2:10" x14ac:dyDescent="0.25">
      <c r="B1318" s="128" t="s">
        <v>174</v>
      </c>
      <c r="C1318" s="128" t="s">
        <v>88</v>
      </c>
      <c r="D1318" s="54">
        <v>45666</v>
      </c>
      <c r="E1318" s="55"/>
      <c r="F1318" s="55"/>
      <c r="G1318" s="56" t="s">
        <v>178</v>
      </c>
      <c r="H1318" s="243">
        <v>10.82</v>
      </c>
      <c r="I1318" s="245"/>
      <c r="J1318" s="55" t="s">
        <v>181</v>
      </c>
    </row>
    <row r="1319" spans="2:10" x14ac:dyDescent="0.25">
      <c r="B1319" s="128" t="s">
        <v>174</v>
      </c>
      <c r="C1319" s="128" t="s">
        <v>88</v>
      </c>
      <c r="D1319" s="54">
        <v>45666</v>
      </c>
      <c r="E1319" s="55"/>
      <c r="F1319" s="55"/>
      <c r="G1319" s="56" t="s">
        <v>957</v>
      </c>
      <c r="H1319" s="243">
        <v>790083.7</v>
      </c>
      <c r="I1319" s="245"/>
      <c r="J1319" s="55" t="s">
        <v>1873</v>
      </c>
    </row>
    <row r="1320" spans="2:10" x14ac:dyDescent="0.25">
      <c r="B1320" s="128" t="s">
        <v>174</v>
      </c>
      <c r="C1320" s="128" t="s">
        <v>88</v>
      </c>
      <c r="D1320" s="54">
        <v>45667</v>
      </c>
      <c r="E1320" s="55"/>
      <c r="F1320" s="55"/>
      <c r="G1320" s="56" t="s">
        <v>176</v>
      </c>
      <c r="H1320" s="243"/>
      <c r="I1320" s="245">
        <v>790083.7</v>
      </c>
      <c r="J1320" s="55" t="s">
        <v>967</v>
      </c>
    </row>
    <row r="1321" spans="2:10" x14ac:dyDescent="0.25">
      <c r="B1321" s="128" t="s">
        <v>174</v>
      </c>
      <c r="C1321" s="128" t="s">
        <v>88</v>
      </c>
      <c r="D1321" s="54">
        <v>45667</v>
      </c>
      <c r="E1321" s="55"/>
      <c r="F1321" s="55"/>
      <c r="G1321" s="56" t="s">
        <v>177</v>
      </c>
      <c r="H1321" s="243"/>
      <c r="I1321" s="245">
        <v>39.5</v>
      </c>
      <c r="J1321" s="55" t="s">
        <v>180</v>
      </c>
    </row>
    <row r="1322" spans="2:10" x14ac:dyDescent="0.25">
      <c r="B1322" s="128" t="s">
        <v>174</v>
      </c>
      <c r="C1322" s="128" t="s">
        <v>88</v>
      </c>
      <c r="D1322" s="54">
        <v>45667</v>
      </c>
      <c r="E1322" s="55"/>
      <c r="F1322" s="55"/>
      <c r="G1322" s="56" t="s">
        <v>178</v>
      </c>
      <c r="H1322" s="243">
        <v>10.82</v>
      </c>
      <c r="I1322" s="245"/>
      <c r="J1322" s="55" t="s">
        <v>181</v>
      </c>
    </row>
    <row r="1323" spans="2:10" x14ac:dyDescent="0.25">
      <c r="B1323" s="128" t="s">
        <v>174</v>
      </c>
      <c r="C1323" s="128" t="s">
        <v>88</v>
      </c>
      <c r="D1323" s="54">
        <v>45670</v>
      </c>
      <c r="E1323" s="55"/>
      <c r="F1323" s="55"/>
      <c r="G1323" s="56" t="s">
        <v>175</v>
      </c>
      <c r="H1323" s="243">
        <v>790112.38</v>
      </c>
      <c r="I1323" s="245"/>
      <c r="J1323" s="55" t="s">
        <v>1873</v>
      </c>
    </row>
    <row r="1324" spans="2:10" hidden="1" x14ac:dyDescent="0.25">
      <c r="B1324" s="128" t="s">
        <v>189</v>
      </c>
      <c r="C1324" s="128" t="s">
        <v>162</v>
      </c>
      <c r="D1324" s="54">
        <v>45293</v>
      </c>
      <c r="E1324" s="55"/>
      <c r="F1324" s="55"/>
      <c r="G1324" s="56" t="s">
        <v>1098</v>
      </c>
      <c r="H1324" s="56"/>
      <c r="I1324" s="205">
        <v>0.05</v>
      </c>
      <c r="J1324" s="128"/>
    </row>
    <row r="1325" spans="2:10" hidden="1" x14ac:dyDescent="0.25">
      <c r="B1325" s="128" t="s">
        <v>189</v>
      </c>
      <c r="C1325" s="128" t="s">
        <v>162</v>
      </c>
      <c r="D1325" s="54">
        <v>45293</v>
      </c>
      <c r="E1325" s="55"/>
      <c r="F1325" s="55"/>
      <c r="G1325" s="56" t="s">
        <v>1099</v>
      </c>
      <c r="H1325" s="56">
        <v>0.05</v>
      </c>
      <c r="I1325" s="55"/>
      <c r="J1325" s="128"/>
    </row>
    <row r="1326" spans="2:10" hidden="1" x14ac:dyDescent="0.25">
      <c r="B1326" s="128" t="s">
        <v>189</v>
      </c>
      <c r="C1326" s="128" t="s">
        <v>162</v>
      </c>
      <c r="D1326" s="54">
        <v>45293</v>
      </c>
      <c r="F1326" s="55" t="s">
        <v>230</v>
      </c>
      <c r="G1326" s="56" t="s">
        <v>1100</v>
      </c>
      <c r="H1326" s="56"/>
      <c r="I1326" s="205">
        <v>9016</v>
      </c>
      <c r="J1326" s="128"/>
    </row>
    <row r="1327" spans="2:10" hidden="1" x14ac:dyDescent="0.25">
      <c r="B1327" s="128" t="s">
        <v>189</v>
      </c>
      <c r="C1327" s="128" t="s">
        <v>162</v>
      </c>
      <c r="D1327" s="54">
        <v>45293</v>
      </c>
      <c r="F1327" s="55" t="s">
        <v>230</v>
      </c>
      <c r="G1327" s="56" t="s">
        <v>823</v>
      </c>
      <c r="H1327" s="56"/>
      <c r="I1327" s="205">
        <v>4600</v>
      </c>
      <c r="J1327" s="128"/>
    </row>
    <row r="1328" spans="2:10" x14ac:dyDescent="0.25">
      <c r="B1328" s="128" t="s">
        <v>189</v>
      </c>
      <c r="C1328" s="128" t="s">
        <v>162</v>
      </c>
      <c r="D1328" s="54">
        <v>45660</v>
      </c>
      <c r="F1328" s="55" t="s">
        <v>1855</v>
      </c>
      <c r="G1328" s="56" t="s">
        <v>1101</v>
      </c>
      <c r="H1328" s="243">
        <v>624</v>
      </c>
      <c r="I1328" s="245"/>
      <c r="J1328" s="128" t="s">
        <v>937</v>
      </c>
    </row>
    <row r="1329" spans="2:11" x14ac:dyDescent="0.25">
      <c r="B1329" s="128" t="s">
        <v>189</v>
      </c>
      <c r="C1329" s="128" t="s">
        <v>162</v>
      </c>
      <c r="D1329" s="54">
        <v>45660</v>
      </c>
      <c r="F1329" s="55" t="s">
        <v>1855</v>
      </c>
      <c r="G1329" s="56" t="s">
        <v>1102</v>
      </c>
      <c r="H1329" s="243">
        <v>723.89</v>
      </c>
      <c r="I1329" s="245"/>
      <c r="J1329" s="128" t="s">
        <v>1242</v>
      </c>
    </row>
    <row r="1330" spans="2:11" x14ac:dyDescent="0.25">
      <c r="B1330" s="128" t="s">
        <v>189</v>
      </c>
      <c r="C1330" s="128" t="s">
        <v>162</v>
      </c>
      <c r="D1330" s="54">
        <v>45660</v>
      </c>
      <c r="F1330" s="55" t="s">
        <v>230</v>
      </c>
      <c r="G1330" s="56" t="s">
        <v>1103</v>
      </c>
      <c r="H1330" s="243"/>
      <c r="I1330" s="245">
        <v>1753</v>
      </c>
      <c r="J1330" s="128" t="s">
        <v>1208</v>
      </c>
      <c r="K1330" s="210" t="s">
        <v>1230</v>
      </c>
    </row>
    <row r="1331" spans="2:11" x14ac:dyDescent="0.25">
      <c r="B1331" s="128" t="s">
        <v>189</v>
      </c>
      <c r="C1331" s="128" t="s">
        <v>162</v>
      </c>
      <c r="D1331" s="54">
        <v>45660</v>
      </c>
      <c r="F1331" s="55" t="s">
        <v>230</v>
      </c>
      <c r="G1331" s="56" t="s">
        <v>558</v>
      </c>
      <c r="H1331" s="243"/>
      <c r="I1331" s="245">
        <v>451159.95</v>
      </c>
      <c r="J1331" s="128" t="s">
        <v>133</v>
      </c>
      <c r="K1331" s="22" t="s">
        <v>1172</v>
      </c>
    </row>
    <row r="1332" spans="2:11" x14ac:dyDescent="0.25">
      <c r="B1332" s="128" t="s">
        <v>189</v>
      </c>
      <c r="C1332" s="128" t="s">
        <v>162</v>
      </c>
      <c r="D1332" s="54">
        <v>45660</v>
      </c>
      <c r="F1332" s="55" t="s">
        <v>230</v>
      </c>
      <c r="G1332" s="56" t="s">
        <v>787</v>
      </c>
      <c r="H1332" s="243"/>
      <c r="I1332" s="245">
        <v>0.02</v>
      </c>
      <c r="J1332" s="128" t="s">
        <v>944</v>
      </c>
    </row>
    <row r="1333" spans="2:11" x14ac:dyDescent="0.25">
      <c r="B1333" s="128" t="s">
        <v>189</v>
      </c>
      <c r="C1333" s="128" t="s">
        <v>162</v>
      </c>
      <c r="D1333" s="54">
        <v>45660</v>
      </c>
      <c r="F1333" s="55" t="s">
        <v>1855</v>
      </c>
      <c r="G1333" s="56" t="s">
        <v>1104</v>
      </c>
      <c r="H1333" s="243">
        <v>8827.34</v>
      </c>
      <c r="I1333" s="245"/>
      <c r="J1333" s="128" t="s">
        <v>941</v>
      </c>
      <c r="K1333" s="22" t="s">
        <v>1173</v>
      </c>
    </row>
    <row r="1334" spans="2:11" x14ac:dyDescent="0.25">
      <c r="B1334" s="128" t="s">
        <v>189</v>
      </c>
      <c r="C1334" s="128" t="s">
        <v>162</v>
      </c>
      <c r="D1334" s="54">
        <v>45660</v>
      </c>
      <c r="F1334" s="55" t="s">
        <v>1855</v>
      </c>
      <c r="G1334" s="56" t="s">
        <v>192</v>
      </c>
      <c r="H1334" s="243">
        <v>2080</v>
      </c>
      <c r="I1334" s="245"/>
      <c r="J1334" s="128" t="s">
        <v>1055</v>
      </c>
    </row>
    <row r="1335" spans="2:11" x14ac:dyDescent="0.25">
      <c r="B1335" s="128" t="s">
        <v>189</v>
      </c>
      <c r="C1335" s="128" t="s">
        <v>162</v>
      </c>
      <c r="D1335" s="54">
        <v>45660</v>
      </c>
      <c r="F1335" s="55" t="s">
        <v>771</v>
      </c>
      <c r="G1335" s="56" t="s">
        <v>772</v>
      </c>
      <c r="H1335" s="243">
        <v>3500</v>
      </c>
      <c r="I1335" s="245"/>
      <c r="J1335" s="209" t="s">
        <v>27</v>
      </c>
    </row>
    <row r="1336" spans="2:11" x14ac:dyDescent="0.25">
      <c r="B1336" s="128" t="s">
        <v>189</v>
      </c>
      <c r="C1336" s="128" t="s">
        <v>162</v>
      </c>
      <c r="D1336" s="54">
        <v>45660</v>
      </c>
      <c r="F1336" s="55" t="s">
        <v>896</v>
      </c>
      <c r="G1336" s="56" t="s">
        <v>1105</v>
      </c>
      <c r="H1336" s="243">
        <v>500</v>
      </c>
      <c r="I1336" s="245"/>
      <c r="J1336" s="128" t="s">
        <v>27</v>
      </c>
    </row>
    <row r="1337" spans="2:11" x14ac:dyDescent="0.25">
      <c r="B1337" s="128" t="s">
        <v>189</v>
      </c>
      <c r="C1337" s="128" t="s">
        <v>162</v>
      </c>
      <c r="D1337" s="54">
        <v>45660</v>
      </c>
      <c r="F1337" s="55" t="s">
        <v>777</v>
      </c>
      <c r="G1337" s="56" t="s">
        <v>1106</v>
      </c>
      <c r="H1337" s="243">
        <v>8366.73</v>
      </c>
      <c r="I1337" s="245"/>
      <c r="J1337" s="128" t="s">
        <v>942</v>
      </c>
    </row>
    <row r="1338" spans="2:11" x14ac:dyDescent="0.25">
      <c r="B1338" s="128" t="s">
        <v>189</v>
      </c>
      <c r="C1338" s="128" t="s">
        <v>162</v>
      </c>
      <c r="D1338" s="54">
        <v>45660</v>
      </c>
      <c r="F1338" s="55" t="s">
        <v>230</v>
      </c>
      <c r="G1338" s="56" t="s">
        <v>718</v>
      </c>
      <c r="H1338" s="243"/>
      <c r="I1338" s="245">
        <v>313</v>
      </c>
      <c r="J1338" s="128" t="s">
        <v>1207</v>
      </c>
      <c r="K1338" s="210" t="s">
        <v>1231</v>
      </c>
    </row>
    <row r="1339" spans="2:11" x14ac:dyDescent="0.25">
      <c r="B1339" s="128" t="s">
        <v>189</v>
      </c>
      <c r="C1339" s="128" t="s">
        <v>162</v>
      </c>
      <c r="D1339" s="54">
        <v>45660</v>
      </c>
      <c r="F1339" s="55" t="s">
        <v>230</v>
      </c>
      <c r="G1339" s="56" t="s">
        <v>718</v>
      </c>
      <c r="H1339" s="243"/>
      <c r="I1339" s="245">
        <v>313</v>
      </c>
      <c r="J1339" s="128" t="s">
        <v>1207</v>
      </c>
      <c r="K1339" s="210" t="s">
        <v>1231</v>
      </c>
    </row>
    <row r="1340" spans="2:11" x14ac:dyDescent="0.25">
      <c r="B1340" s="128" t="s">
        <v>189</v>
      </c>
      <c r="C1340" s="128" t="s">
        <v>162</v>
      </c>
      <c r="D1340" s="54">
        <v>45663</v>
      </c>
      <c r="F1340" s="55" t="s">
        <v>1855</v>
      </c>
      <c r="G1340" s="56" t="s">
        <v>1107</v>
      </c>
      <c r="H1340" s="243">
        <v>624</v>
      </c>
      <c r="I1340" s="245"/>
      <c r="J1340" s="128" t="s">
        <v>937</v>
      </c>
    </row>
    <row r="1341" spans="2:11" x14ac:dyDescent="0.25">
      <c r="B1341" s="128" t="s">
        <v>189</v>
      </c>
      <c r="C1341" s="128" t="s">
        <v>162</v>
      </c>
      <c r="D1341" s="54">
        <v>45663</v>
      </c>
      <c r="F1341" s="55" t="s">
        <v>230</v>
      </c>
      <c r="G1341" s="56" t="s">
        <v>1108</v>
      </c>
      <c r="H1341" s="243"/>
      <c r="I1341" s="245">
        <v>1667</v>
      </c>
      <c r="J1341" s="128" t="s">
        <v>1208</v>
      </c>
      <c r="K1341" s="211" t="s">
        <v>1232</v>
      </c>
    </row>
    <row r="1342" spans="2:11" x14ac:dyDescent="0.25">
      <c r="B1342" s="128" t="s">
        <v>189</v>
      </c>
      <c r="C1342" s="213" t="s">
        <v>162</v>
      </c>
      <c r="D1342" s="214">
        <v>45663</v>
      </c>
      <c r="F1342" s="215" t="s">
        <v>230</v>
      </c>
      <c r="G1342" s="216" t="s">
        <v>1109</v>
      </c>
      <c r="H1342" s="244"/>
      <c r="I1342" s="247">
        <v>19777.68</v>
      </c>
      <c r="J1342" s="213" t="s">
        <v>160</v>
      </c>
      <c r="K1342" s="22" t="s">
        <v>1233</v>
      </c>
    </row>
    <row r="1343" spans="2:11" x14ac:dyDescent="0.25">
      <c r="B1343" s="128" t="s">
        <v>189</v>
      </c>
      <c r="C1343" s="128" t="s">
        <v>162</v>
      </c>
      <c r="D1343" s="54">
        <v>45663</v>
      </c>
      <c r="F1343" s="55" t="s">
        <v>230</v>
      </c>
      <c r="G1343" s="56" t="s">
        <v>1110</v>
      </c>
      <c r="H1343" s="243"/>
      <c r="I1343" s="245">
        <v>300000</v>
      </c>
      <c r="J1343" s="128" t="s">
        <v>940</v>
      </c>
    </row>
    <row r="1344" spans="2:11" x14ac:dyDescent="0.25">
      <c r="B1344" s="128" t="s">
        <v>189</v>
      </c>
      <c r="C1344" s="128" t="s">
        <v>162</v>
      </c>
      <c r="D1344" s="54">
        <v>45663</v>
      </c>
      <c r="F1344" s="55" t="s">
        <v>1855</v>
      </c>
      <c r="G1344" s="56" t="s">
        <v>1111</v>
      </c>
      <c r="H1344" s="243">
        <v>12362.55</v>
      </c>
      <c r="I1344" s="245"/>
      <c r="J1344" s="128" t="s">
        <v>1242</v>
      </c>
    </row>
    <row r="1345" spans="2:11" x14ac:dyDescent="0.25">
      <c r="B1345" s="128" t="s">
        <v>189</v>
      </c>
      <c r="C1345" s="128" t="s">
        <v>162</v>
      </c>
      <c r="D1345" s="54">
        <v>45663</v>
      </c>
      <c r="F1345" s="55" t="s">
        <v>230</v>
      </c>
      <c r="G1345" s="56" t="s">
        <v>193</v>
      </c>
      <c r="H1345" s="243"/>
      <c r="I1345" s="245">
        <v>18437.73</v>
      </c>
      <c r="J1345" s="128" t="s">
        <v>157</v>
      </c>
      <c r="K1345" s="22" t="s">
        <v>1174</v>
      </c>
    </row>
    <row r="1346" spans="2:11" x14ac:dyDescent="0.25">
      <c r="B1346" s="128" t="s">
        <v>189</v>
      </c>
      <c r="C1346" s="128" t="s">
        <v>162</v>
      </c>
      <c r="D1346" s="54">
        <v>45663</v>
      </c>
      <c r="F1346" s="55" t="s">
        <v>230</v>
      </c>
      <c r="G1346" s="56" t="s">
        <v>1112</v>
      </c>
      <c r="H1346" s="243"/>
      <c r="I1346" s="245">
        <v>632058.46</v>
      </c>
      <c r="J1346" s="128" t="s">
        <v>1134</v>
      </c>
      <c r="K1346" s="22" t="s">
        <v>1175</v>
      </c>
    </row>
    <row r="1347" spans="2:11" x14ac:dyDescent="0.25">
      <c r="B1347" s="128" t="s">
        <v>189</v>
      </c>
      <c r="C1347" s="128" t="s">
        <v>162</v>
      </c>
      <c r="D1347" s="54">
        <v>45664</v>
      </c>
      <c r="F1347" s="55" t="s">
        <v>1855</v>
      </c>
      <c r="G1347" s="56" t="s">
        <v>1113</v>
      </c>
      <c r="H1347" s="243">
        <v>12547.6</v>
      </c>
      <c r="I1347" s="245"/>
      <c r="J1347" s="128" t="s">
        <v>1242</v>
      </c>
    </row>
    <row r="1348" spans="2:11" x14ac:dyDescent="0.25">
      <c r="B1348" s="128" t="s">
        <v>189</v>
      </c>
      <c r="C1348" s="128" t="s">
        <v>162</v>
      </c>
      <c r="D1348" s="54">
        <v>45664</v>
      </c>
      <c r="F1348" s="55" t="s">
        <v>755</v>
      </c>
      <c r="G1348" s="56" t="s">
        <v>1114</v>
      </c>
      <c r="H1348" s="243">
        <v>300000</v>
      </c>
      <c r="I1348" s="245"/>
      <c r="J1348" s="128" t="s">
        <v>1872</v>
      </c>
    </row>
    <row r="1349" spans="2:11" x14ac:dyDescent="0.25">
      <c r="B1349" s="128" t="s">
        <v>189</v>
      </c>
      <c r="C1349" s="128" t="s">
        <v>162</v>
      </c>
      <c r="D1349" s="54">
        <v>45665</v>
      </c>
      <c r="F1349" s="55" t="s">
        <v>1855</v>
      </c>
      <c r="G1349" s="56" t="s">
        <v>1115</v>
      </c>
      <c r="H1349" s="243">
        <v>624</v>
      </c>
      <c r="I1349" s="245"/>
      <c r="J1349" s="128" t="s">
        <v>937</v>
      </c>
    </row>
    <row r="1350" spans="2:11" x14ac:dyDescent="0.25">
      <c r="B1350" s="128" t="s">
        <v>189</v>
      </c>
      <c r="C1350" s="128" t="s">
        <v>162</v>
      </c>
      <c r="D1350" s="54">
        <v>45665</v>
      </c>
      <c r="F1350" s="55" t="s">
        <v>230</v>
      </c>
      <c r="G1350" s="56" t="s">
        <v>1116</v>
      </c>
      <c r="H1350" s="243"/>
      <c r="I1350" s="245">
        <v>263</v>
      </c>
      <c r="J1350" s="128" t="s">
        <v>1208</v>
      </c>
      <c r="K1350" s="212">
        <v>70406</v>
      </c>
    </row>
    <row r="1351" spans="2:11" x14ac:dyDescent="0.25">
      <c r="B1351" s="128" t="s">
        <v>189</v>
      </c>
      <c r="C1351" s="128" t="s">
        <v>162</v>
      </c>
      <c r="D1351" s="54">
        <v>45666</v>
      </c>
      <c r="F1351" s="55" t="s">
        <v>1855</v>
      </c>
      <c r="G1351" s="56" t="s">
        <v>1117</v>
      </c>
      <c r="H1351" s="243">
        <v>24462.99</v>
      </c>
      <c r="I1351" s="245"/>
      <c r="J1351" s="128" t="s">
        <v>1242</v>
      </c>
    </row>
    <row r="1352" spans="2:11" x14ac:dyDescent="0.25">
      <c r="B1352" s="128" t="s">
        <v>189</v>
      </c>
      <c r="C1352" s="128" t="s">
        <v>162</v>
      </c>
      <c r="D1352" s="54">
        <v>45666</v>
      </c>
      <c r="F1352" s="55" t="s">
        <v>737</v>
      </c>
      <c r="G1352" s="56" t="s">
        <v>1118</v>
      </c>
      <c r="H1352" s="243">
        <v>4901</v>
      </c>
      <c r="I1352" s="245"/>
      <c r="J1352" s="128" t="s">
        <v>1242</v>
      </c>
    </row>
    <row r="1353" spans="2:11" x14ac:dyDescent="0.25">
      <c r="B1353" s="128" t="s">
        <v>189</v>
      </c>
      <c r="C1353" s="128" t="s">
        <v>162</v>
      </c>
      <c r="D1353" s="54">
        <v>45666</v>
      </c>
      <c r="F1353" s="55" t="s">
        <v>765</v>
      </c>
      <c r="G1353" s="56" t="s">
        <v>899</v>
      </c>
      <c r="H1353" s="243">
        <v>6000</v>
      </c>
      <c r="I1353" s="245"/>
      <c r="J1353" s="128" t="s">
        <v>1872</v>
      </c>
    </row>
    <row r="1354" spans="2:11" x14ac:dyDescent="0.25">
      <c r="B1354" s="128" t="s">
        <v>189</v>
      </c>
      <c r="C1354" s="128" t="s">
        <v>162</v>
      </c>
      <c r="D1354" s="54">
        <v>45667</v>
      </c>
      <c r="F1354" s="55" t="s">
        <v>1855</v>
      </c>
      <c r="G1354" s="56" t="s">
        <v>1119</v>
      </c>
      <c r="H1354" s="243">
        <v>624</v>
      </c>
      <c r="I1354" s="245"/>
      <c r="J1354" s="128" t="s">
        <v>937</v>
      </c>
    </row>
    <row r="1355" spans="2:11" x14ac:dyDescent="0.25">
      <c r="B1355" s="128" t="s">
        <v>189</v>
      </c>
      <c r="C1355" s="128" t="s">
        <v>162</v>
      </c>
      <c r="D1355" s="54">
        <v>45667</v>
      </c>
      <c r="F1355" s="55" t="s">
        <v>1855</v>
      </c>
      <c r="G1355" s="56" t="s">
        <v>1120</v>
      </c>
      <c r="H1355" s="243">
        <v>20047.419999999998</v>
      </c>
      <c r="I1355" s="245"/>
      <c r="J1355" s="128" t="s">
        <v>1138</v>
      </c>
    </row>
    <row r="1356" spans="2:11" x14ac:dyDescent="0.25">
      <c r="B1356" s="128" t="s">
        <v>189</v>
      </c>
      <c r="C1356" s="128" t="s">
        <v>162</v>
      </c>
      <c r="D1356" s="54">
        <v>45667</v>
      </c>
      <c r="F1356" s="55" t="s">
        <v>765</v>
      </c>
      <c r="G1356" s="56" t="s">
        <v>766</v>
      </c>
      <c r="H1356" s="243">
        <v>65000</v>
      </c>
      <c r="I1356" s="245"/>
      <c r="J1356" s="128" t="s">
        <v>1872</v>
      </c>
    </row>
    <row r="1357" spans="2:11" x14ac:dyDescent="0.25">
      <c r="B1357" s="128" t="s">
        <v>189</v>
      </c>
      <c r="C1357" s="128" t="s">
        <v>162</v>
      </c>
      <c r="D1357" s="54">
        <v>45667</v>
      </c>
      <c r="F1357" s="55" t="s">
        <v>771</v>
      </c>
      <c r="G1357" s="56" t="s">
        <v>772</v>
      </c>
      <c r="H1357" s="243">
        <v>1298.29</v>
      </c>
      <c r="I1357" s="245"/>
      <c r="J1357" s="55" t="s">
        <v>27</v>
      </c>
    </row>
    <row r="1358" spans="2:11" x14ac:dyDescent="0.25">
      <c r="B1358" s="128" t="s">
        <v>189</v>
      </c>
      <c r="C1358" s="128" t="s">
        <v>162</v>
      </c>
      <c r="D1358" s="54">
        <v>45667</v>
      </c>
      <c r="F1358" s="55" t="s">
        <v>894</v>
      </c>
      <c r="G1358" s="56" t="s">
        <v>1121</v>
      </c>
      <c r="H1358" s="243">
        <v>16503.32</v>
      </c>
      <c r="I1358" s="245"/>
      <c r="J1358" s="222" t="s">
        <v>1066</v>
      </c>
    </row>
    <row r="1359" spans="2:11" x14ac:dyDescent="0.25">
      <c r="B1359" s="128" t="s">
        <v>189</v>
      </c>
      <c r="C1359" s="128" t="s">
        <v>162</v>
      </c>
      <c r="D1359" s="54">
        <v>45667</v>
      </c>
      <c r="F1359" s="55" t="s">
        <v>768</v>
      </c>
      <c r="G1359" s="56" t="s">
        <v>1122</v>
      </c>
      <c r="H1359" s="243">
        <v>4181.87</v>
      </c>
      <c r="I1359" s="245"/>
      <c r="J1359" s="128" t="s">
        <v>1135</v>
      </c>
    </row>
    <row r="1360" spans="2:11" x14ac:dyDescent="0.25">
      <c r="B1360" s="128" t="s">
        <v>189</v>
      </c>
      <c r="C1360" s="128" t="s">
        <v>162</v>
      </c>
      <c r="D1360" s="54">
        <v>45667</v>
      </c>
      <c r="F1360" s="55" t="s">
        <v>844</v>
      </c>
      <c r="G1360" s="56" t="s">
        <v>1123</v>
      </c>
      <c r="H1360" s="243">
        <v>15571.41</v>
      </c>
      <c r="I1360" s="245"/>
      <c r="J1360" s="128" t="s">
        <v>935</v>
      </c>
    </row>
    <row r="1361" spans="2:11" x14ac:dyDescent="0.25">
      <c r="B1361" s="128" t="s">
        <v>189</v>
      </c>
      <c r="C1361" s="128" t="s">
        <v>162</v>
      </c>
      <c r="D1361" s="54">
        <v>45667</v>
      </c>
      <c r="F1361" s="55" t="s">
        <v>230</v>
      </c>
      <c r="G1361" s="56" t="s">
        <v>1124</v>
      </c>
      <c r="H1361" s="243"/>
      <c r="I1361" s="245">
        <v>138507.54999999999</v>
      </c>
      <c r="J1361" s="128" t="s">
        <v>1141</v>
      </c>
      <c r="K1361" s="22" t="s">
        <v>1176</v>
      </c>
    </row>
    <row r="1362" spans="2:11" x14ac:dyDescent="0.25">
      <c r="B1362" s="128" t="s">
        <v>189</v>
      </c>
      <c r="C1362" s="128" t="s">
        <v>162</v>
      </c>
      <c r="D1362" s="54">
        <v>45667</v>
      </c>
      <c r="F1362" s="55" t="s">
        <v>230</v>
      </c>
      <c r="G1362" s="56" t="s">
        <v>787</v>
      </c>
      <c r="H1362" s="243"/>
      <c r="I1362" s="245">
        <v>0.01</v>
      </c>
      <c r="J1362" s="128" t="s">
        <v>944</v>
      </c>
    </row>
    <row r="1363" spans="2:11" x14ac:dyDescent="0.25">
      <c r="B1363" s="128" t="s">
        <v>189</v>
      </c>
      <c r="C1363" s="128" t="s">
        <v>162</v>
      </c>
      <c r="D1363" s="54">
        <v>45667</v>
      </c>
      <c r="F1363" s="55" t="s">
        <v>972</v>
      </c>
      <c r="G1363" s="56" t="s">
        <v>1125</v>
      </c>
      <c r="H1363" s="243">
        <v>14592.8</v>
      </c>
      <c r="I1363" s="245"/>
      <c r="J1363" s="128" t="s">
        <v>1056</v>
      </c>
    </row>
    <row r="1364" spans="2:11" x14ac:dyDescent="0.25">
      <c r="B1364" s="128" t="s">
        <v>189</v>
      </c>
      <c r="C1364" s="128" t="s">
        <v>162</v>
      </c>
      <c r="D1364" s="54">
        <v>45667</v>
      </c>
      <c r="F1364" s="55" t="s">
        <v>1855</v>
      </c>
      <c r="G1364" s="56" t="s">
        <v>1126</v>
      </c>
      <c r="H1364" s="243">
        <v>14733.34</v>
      </c>
      <c r="I1364" s="245"/>
      <c r="J1364" s="128" t="s">
        <v>1136</v>
      </c>
    </row>
    <row r="1365" spans="2:11" x14ac:dyDescent="0.25">
      <c r="B1365" s="128" t="s">
        <v>189</v>
      </c>
      <c r="C1365" s="128" t="s">
        <v>162</v>
      </c>
      <c r="D1365" s="54">
        <v>45667</v>
      </c>
      <c r="F1365" s="55" t="s">
        <v>1097</v>
      </c>
      <c r="G1365" s="56" t="s">
        <v>1127</v>
      </c>
      <c r="H1365" s="243">
        <v>562</v>
      </c>
      <c r="I1365" s="245"/>
      <c r="J1365" s="128" t="s">
        <v>52</v>
      </c>
    </row>
    <row r="1366" spans="2:11" x14ac:dyDescent="0.25">
      <c r="B1366" s="128" t="s">
        <v>189</v>
      </c>
      <c r="C1366" s="128" t="s">
        <v>162</v>
      </c>
      <c r="D1366" s="54">
        <v>45667</v>
      </c>
      <c r="F1366" s="55" t="s">
        <v>230</v>
      </c>
      <c r="G1366" s="56" t="s">
        <v>1128</v>
      </c>
      <c r="H1366" s="243"/>
      <c r="I1366" s="245">
        <v>103977.23</v>
      </c>
      <c r="J1366" s="128" t="s">
        <v>148</v>
      </c>
      <c r="K1366" s="22" t="s">
        <v>1174</v>
      </c>
    </row>
    <row r="1367" spans="2:11" x14ac:dyDescent="0.25">
      <c r="B1367" s="128" t="s">
        <v>189</v>
      </c>
      <c r="C1367" s="128" t="s">
        <v>162</v>
      </c>
      <c r="D1367" s="54">
        <v>45667</v>
      </c>
      <c r="F1367" s="55" t="s">
        <v>1855</v>
      </c>
      <c r="G1367" s="56" t="s">
        <v>1129</v>
      </c>
      <c r="H1367" s="243">
        <v>52000</v>
      </c>
      <c r="I1367" s="245"/>
      <c r="J1367" s="128" t="s">
        <v>1139</v>
      </c>
    </row>
    <row r="1368" spans="2:11" x14ac:dyDescent="0.25">
      <c r="B1368" s="128" t="s">
        <v>189</v>
      </c>
      <c r="C1368" s="128" t="s">
        <v>162</v>
      </c>
      <c r="D1368" s="54">
        <v>45667</v>
      </c>
      <c r="F1368" s="55" t="s">
        <v>1855</v>
      </c>
      <c r="G1368" s="56" t="s">
        <v>1130</v>
      </c>
      <c r="H1368" s="243">
        <v>201250.4</v>
      </c>
      <c r="I1368" s="245"/>
      <c r="J1368" s="128" t="s">
        <v>1139</v>
      </c>
    </row>
    <row r="1369" spans="2:11" x14ac:dyDescent="0.25">
      <c r="B1369" s="128" t="s">
        <v>189</v>
      </c>
      <c r="C1369" s="128" t="s">
        <v>162</v>
      </c>
      <c r="D1369" s="54">
        <v>45667</v>
      </c>
      <c r="F1369" s="55" t="s">
        <v>765</v>
      </c>
      <c r="G1369" s="56" t="s">
        <v>899</v>
      </c>
      <c r="H1369" s="243">
        <v>10000</v>
      </c>
      <c r="I1369" s="245"/>
      <c r="J1369" s="128" t="s">
        <v>1872</v>
      </c>
    </row>
    <row r="1370" spans="2:11" x14ac:dyDescent="0.25">
      <c r="B1370" s="128" t="s">
        <v>189</v>
      </c>
      <c r="C1370" s="213" t="s">
        <v>162</v>
      </c>
      <c r="D1370" s="214">
        <v>45670</v>
      </c>
      <c r="F1370" s="215" t="s">
        <v>230</v>
      </c>
      <c r="G1370" s="216" t="s">
        <v>700</v>
      </c>
      <c r="H1370" s="244"/>
      <c r="I1370" s="247">
        <v>500</v>
      </c>
      <c r="J1370" s="213" t="s">
        <v>160</v>
      </c>
      <c r="K1370" s="22" t="s">
        <v>1233</v>
      </c>
    </row>
    <row r="1371" spans="2:11" x14ac:dyDescent="0.25">
      <c r="B1371" s="128" t="s">
        <v>189</v>
      </c>
      <c r="C1371" s="128" t="s">
        <v>162</v>
      </c>
      <c r="D1371" s="54">
        <v>45670</v>
      </c>
      <c r="F1371" s="55" t="s">
        <v>230</v>
      </c>
      <c r="G1371" s="56" t="s">
        <v>1131</v>
      </c>
      <c r="H1371" s="243"/>
      <c r="I1371" s="245">
        <v>951268</v>
      </c>
      <c r="J1371" s="128" t="s">
        <v>1137</v>
      </c>
      <c r="K1371" s="22" t="s">
        <v>1172</v>
      </c>
    </row>
    <row r="1372" spans="2:11" x14ac:dyDescent="0.25">
      <c r="B1372" s="128" t="s">
        <v>189</v>
      </c>
      <c r="C1372" s="128" t="s">
        <v>162</v>
      </c>
      <c r="D1372" s="54">
        <v>45670</v>
      </c>
      <c r="F1372" s="55" t="s">
        <v>230</v>
      </c>
      <c r="G1372" s="56" t="s">
        <v>787</v>
      </c>
      <c r="H1372" s="243"/>
      <c r="I1372" s="245">
        <v>0.04</v>
      </c>
      <c r="J1372" s="128" t="s">
        <v>944</v>
      </c>
    </row>
    <row r="1373" spans="2:11" x14ac:dyDescent="0.25">
      <c r="B1373" s="128" t="s">
        <v>189</v>
      </c>
      <c r="C1373" s="128" t="s">
        <v>162</v>
      </c>
      <c r="D1373" s="54">
        <v>45670</v>
      </c>
      <c r="F1373" s="55" t="s">
        <v>230</v>
      </c>
      <c r="G1373" s="56" t="s">
        <v>756</v>
      </c>
      <c r="H1373" s="243">
        <v>500000</v>
      </c>
      <c r="I1373" s="245"/>
      <c r="J1373" s="128" t="s">
        <v>1872</v>
      </c>
    </row>
    <row r="1374" spans="2:11" x14ac:dyDescent="0.25">
      <c r="B1374" s="128" t="s">
        <v>189</v>
      </c>
      <c r="C1374" s="128" t="s">
        <v>162</v>
      </c>
      <c r="D1374" s="54">
        <v>45670</v>
      </c>
      <c r="F1374" s="55" t="s">
        <v>1854</v>
      </c>
      <c r="G1374" s="56" t="s">
        <v>1132</v>
      </c>
      <c r="H1374" s="243">
        <v>1976</v>
      </c>
      <c r="I1374" s="245"/>
      <c r="J1374" s="128" t="s">
        <v>1242</v>
      </c>
    </row>
    <row r="1375" spans="2:11" x14ac:dyDescent="0.25">
      <c r="B1375" s="128" t="s">
        <v>189</v>
      </c>
      <c r="C1375" s="128" t="s">
        <v>162</v>
      </c>
      <c r="D1375" s="54">
        <v>45670</v>
      </c>
      <c r="F1375" s="55" t="s">
        <v>1854</v>
      </c>
      <c r="G1375" s="56" t="s">
        <v>1133</v>
      </c>
      <c r="H1375" s="243">
        <v>624</v>
      </c>
      <c r="I1375" s="245"/>
      <c r="J1375" s="128" t="s">
        <v>934</v>
      </c>
    </row>
    <row r="1376" spans="2:11" x14ac:dyDescent="0.25">
      <c r="B1376" s="128" t="s">
        <v>189</v>
      </c>
      <c r="C1376" s="128" t="s">
        <v>164</v>
      </c>
      <c r="D1376" s="54">
        <v>45660</v>
      </c>
      <c r="F1376" s="55" t="s">
        <v>977</v>
      </c>
      <c r="G1376" s="56" t="s">
        <v>1150</v>
      </c>
      <c r="H1376" s="243">
        <v>503.4</v>
      </c>
      <c r="I1376" s="245"/>
      <c r="J1376" s="128" t="s">
        <v>1054</v>
      </c>
    </row>
    <row r="1377" spans="2:10" hidden="1" x14ac:dyDescent="0.25">
      <c r="B1377" s="128" t="s">
        <v>189</v>
      </c>
      <c r="C1377" s="128" t="s">
        <v>164</v>
      </c>
      <c r="D1377" s="54">
        <v>45294</v>
      </c>
      <c r="F1377" s="55" t="s">
        <v>1144</v>
      </c>
      <c r="G1377" s="56" t="s">
        <v>1151</v>
      </c>
      <c r="H1377" s="56">
        <v>800</v>
      </c>
      <c r="I1377" s="55"/>
      <c r="J1377" s="128" t="s">
        <v>1059</v>
      </c>
    </row>
    <row r="1378" spans="2:10" x14ac:dyDescent="0.25">
      <c r="B1378" s="128" t="s">
        <v>189</v>
      </c>
      <c r="C1378" s="128" t="s">
        <v>164</v>
      </c>
      <c r="D1378" s="54">
        <v>45664</v>
      </c>
      <c r="F1378" s="55"/>
      <c r="G1378" s="56" t="s">
        <v>254</v>
      </c>
      <c r="H1378" s="243">
        <v>115</v>
      </c>
      <c r="I1378" s="245"/>
      <c r="J1378" s="128" t="s">
        <v>944</v>
      </c>
    </row>
    <row r="1379" spans="2:10" x14ac:dyDescent="0.25">
      <c r="B1379" s="128" t="s">
        <v>189</v>
      </c>
      <c r="C1379" s="128" t="s">
        <v>164</v>
      </c>
      <c r="D1379" s="54">
        <v>45664</v>
      </c>
      <c r="F1379" s="55"/>
      <c r="G1379" s="56" t="s">
        <v>253</v>
      </c>
      <c r="H1379" s="243">
        <v>18.399999999999999</v>
      </c>
      <c r="I1379" s="245"/>
      <c r="J1379" s="128" t="s">
        <v>944</v>
      </c>
    </row>
    <row r="1380" spans="2:10" x14ac:dyDescent="0.25">
      <c r="B1380" s="128" t="s">
        <v>189</v>
      </c>
      <c r="C1380" s="128" t="s">
        <v>164</v>
      </c>
      <c r="D1380" s="54">
        <v>45664</v>
      </c>
      <c r="F1380" s="55" t="s">
        <v>1145</v>
      </c>
      <c r="G1380" s="56" t="s">
        <v>1152</v>
      </c>
      <c r="H1380" s="243">
        <v>369.8</v>
      </c>
      <c r="I1380" s="245"/>
      <c r="J1380" s="128" t="s">
        <v>1169</v>
      </c>
    </row>
    <row r="1381" spans="2:10" x14ac:dyDescent="0.25">
      <c r="B1381" s="128" t="s">
        <v>189</v>
      </c>
      <c r="C1381" s="128" t="s">
        <v>164</v>
      </c>
      <c r="D1381" s="54">
        <v>45666</v>
      </c>
      <c r="F1381" s="55" t="s">
        <v>164</v>
      </c>
      <c r="G1381" s="56" t="s">
        <v>899</v>
      </c>
      <c r="H1381" s="243"/>
      <c r="I1381" s="245">
        <v>6000</v>
      </c>
      <c r="J1381" s="128" t="s">
        <v>1871</v>
      </c>
    </row>
    <row r="1382" spans="2:10" x14ac:dyDescent="0.25">
      <c r="B1382" s="128" t="s">
        <v>189</v>
      </c>
      <c r="C1382" s="128" t="s">
        <v>164</v>
      </c>
      <c r="D1382" s="54">
        <v>45666</v>
      </c>
      <c r="F1382" s="55" t="s">
        <v>969</v>
      </c>
      <c r="G1382" s="56" t="s">
        <v>1153</v>
      </c>
      <c r="H1382" s="243">
        <v>2488</v>
      </c>
      <c r="I1382" s="245"/>
      <c r="J1382" s="128" t="s">
        <v>1049</v>
      </c>
    </row>
    <row r="1383" spans="2:10" x14ac:dyDescent="0.25">
      <c r="B1383" s="128" t="s">
        <v>189</v>
      </c>
      <c r="C1383" s="128" t="s">
        <v>164</v>
      </c>
      <c r="D1383" s="54">
        <v>45666</v>
      </c>
      <c r="F1383" s="55" t="s">
        <v>969</v>
      </c>
      <c r="G1383" s="56" t="s">
        <v>1154</v>
      </c>
      <c r="H1383" s="243">
        <v>2705</v>
      </c>
      <c r="I1383" s="245"/>
      <c r="J1383" s="128" t="s">
        <v>1049</v>
      </c>
    </row>
    <row r="1384" spans="2:10" x14ac:dyDescent="0.25">
      <c r="B1384" s="128" t="s">
        <v>189</v>
      </c>
      <c r="C1384" s="128" t="s">
        <v>164</v>
      </c>
      <c r="D1384" s="54">
        <v>45666</v>
      </c>
      <c r="F1384" s="55" t="s">
        <v>969</v>
      </c>
      <c r="G1384" s="56" t="s">
        <v>1155</v>
      </c>
      <c r="H1384" s="243">
        <v>711</v>
      </c>
      <c r="I1384" s="245"/>
      <c r="J1384" s="128" t="s">
        <v>1049</v>
      </c>
    </row>
    <row r="1385" spans="2:10" x14ac:dyDescent="0.25">
      <c r="B1385" s="128" t="s">
        <v>189</v>
      </c>
      <c r="C1385" s="128" t="s">
        <v>164</v>
      </c>
      <c r="D1385" s="54">
        <v>45667</v>
      </c>
      <c r="F1385" s="55" t="s">
        <v>765</v>
      </c>
      <c r="G1385" s="56" t="s">
        <v>899</v>
      </c>
      <c r="H1385" s="243"/>
      <c r="I1385" s="245">
        <v>65000</v>
      </c>
      <c r="J1385" s="128" t="s">
        <v>1871</v>
      </c>
    </row>
    <row r="1386" spans="2:10" x14ac:dyDescent="0.25">
      <c r="B1386" s="128" t="s">
        <v>189</v>
      </c>
      <c r="C1386" s="128" t="s">
        <v>164</v>
      </c>
      <c r="D1386" s="54">
        <v>45667</v>
      </c>
      <c r="F1386" s="55" t="s">
        <v>1146</v>
      </c>
      <c r="G1386" s="56" t="s">
        <v>1156</v>
      </c>
      <c r="H1386" s="243">
        <v>3654</v>
      </c>
      <c r="I1386" s="245"/>
      <c r="J1386" s="128" t="s">
        <v>1061</v>
      </c>
    </row>
    <row r="1387" spans="2:10" x14ac:dyDescent="0.25">
      <c r="B1387" s="128" t="s">
        <v>189</v>
      </c>
      <c r="C1387" s="128" t="s">
        <v>164</v>
      </c>
      <c r="D1387" s="54">
        <v>45667</v>
      </c>
      <c r="F1387" s="55" t="s">
        <v>974</v>
      </c>
      <c r="G1387" s="56" t="s">
        <v>1157</v>
      </c>
      <c r="H1387" s="243">
        <v>3182.57</v>
      </c>
      <c r="I1387" s="245"/>
      <c r="J1387" s="128" t="s">
        <v>1058</v>
      </c>
    </row>
    <row r="1388" spans="2:10" x14ac:dyDescent="0.25">
      <c r="B1388" s="128" t="s">
        <v>189</v>
      </c>
      <c r="C1388" s="128" t="s">
        <v>164</v>
      </c>
      <c r="D1388" s="54">
        <v>45667</v>
      </c>
      <c r="F1388" s="55" t="s">
        <v>975</v>
      </c>
      <c r="G1388" s="56" t="s">
        <v>1167</v>
      </c>
      <c r="H1388" s="243">
        <v>649</v>
      </c>
      <c r="I1388" s="245"/>
      <c r="J1388" s="128" t="s">
        <v>1049</v>
      </c>
    </row>
    <row r="1389" spans="2:10" x14ac:dyDescent="0.25">
      <c r="B1389" s="128" t="s">
        <v>189</v>
      </c>
      <c r="C1389" s="128" t="s">
        <v>164</v>
      </c>
      <c r="D1389" s="54">
        <v>45667</v>
      </c>
      <c r="F1389" s="55" t="s">
        <v>990</v>
      </c>
      <c r="G1389" s="56" t="s">
        <v>1158</v>
      </c>
      <c r="H1389" s="243">
        <v>3828</v>
      </c>
      <c r="I1389" s="245"/>
      <c r="J1389" s="128" t="s">
        <v>171</v>
      </c>
    </row>
    <row r="1390" spans="2:10" x14ac:dyDescent="0.25">
      <c r="B1390" s="128" t="s">
        <v>189</v>
      </c>
      <c r="C1390" s="128" t="s">
        <v>164</v>
      </c>
      <c r="D1390" s="54">
        <v>45667</v>
      </c>
      <c r="F1390" s="55" t="s">
        <v>1147</v>
      </c>
      <c r="G1390" s="56" t="s">
        <v>1159</v>
      </c>
      <c r="H1390" s="243">
        <v>13920</v>
      </c>
      <c r="I1390" s="245"/>
      <c r="J1390" s="128" t="s">
        <v>1067</v>
      </c>
    </row>
    <row r="1391" spans="2:10" x14ac:dyDescent="0.25">
      <c r="B1391" s="128" t="s">
        <v>189</v>
      </c>
      <c r="C1391" s="128" t="s">
        <v>164</v>
      </c>
      <c r="D1391" s="54">
        <v>45667</v>
      </c>
      <c r="F1391" s="55" t="s">
        <v>1148</v>
      </c>
      <c r="G1391" s="56" t="s">
        <v>1160</v>
      </c>
      <c r="H1391" s="243">
        <v>5104</v>
      </c>
      <c r="I1391" s="245"/>
      <c r="J1391" s="128" t="s">
        <v>1061</v>
      </c>
    </row>
    <row r="1392" spans="2:10" x14ac:dyDescent="0.25">
      <c r="B1392" s="128" t="s">
        <v>189</v>
      </c>
      <c r="C1392" s="128" t="s">
        <v>164</v>
      </c>
      <c r="D1392" s="54">
        <v>45667</v>
      </c>
      <c r="F1392" s="55" t="s">
        <v>971</v>
      </c>
      <c r="G1392" s="56" t="s">
        <v>1161</v>
      </c>
      <c r="H1392" s="243">
        <v>6960</v>
      </c>
      <c r="I1392" s="245"/>
      <c r="J1392" s="128" t="s">
        <v>1057</v>
      </c>
    </row>
    <row r="1393" spans="2:10" x14ac:dyDescent="0.25">
      <c r="B1393" s="128" t="s">
        <v>189</v>
      </c>
      <c r="C1393" s="128" t="s">
        <v>164</v>
      </c>
      <c r="D1393" s="54">
        <v>45667</v>
      </c>
      <c r="E1393" s="55"/>
      <c r="F1393" s="56" t="s">
        <v>986</v>
      </c>
      <c r="G1393" s="56" t="s">
        <v>1162</v>
      </c>
      <c r="H1393" s="245">
        <v>22462.44</v>
      </c>
      <c r="I1393" s="248"/>
      <c r="J1393" s="128" t="s">
        <v>1062</v>
      </c>
    </row>
    <row r="1394" spans="2:10" x14ac:dyDescent="0.25">
      <c r="B1394" s="128" t="s">
        <v>189</v>
      </c>
      <c r="C1394" s="128" t="s">
        <v>164</v>
      </c>
      <c r="D1394" s="54">
        <v>45667</v>
      </c>
      <c r="E1394" s="55"/>
      <c r="F1394" s="56" t="s">
        <v>1144</v>
      </c>
      <c r="G1394" s="56" t="s">
        <v>1163</v>
      </c>
      <c r="H1394" s="245">
        <v>1127</v>
      </c>
      <c r="I1394" s="248"/>
      <c r="J1394" s="128" t="s">
        <v>1049</v>
      </c>
    </row>
    <row r="1395" spans="2:10" x14ac:dyDescent="0.25">
      <c r="B1395" s="128" t="s">
        <v>189</v>
      </c>
      <c r="C1395" s="128" t="s">
        <v>164</v>
      </c>
      <c r="D1395" s="54">
        <v>45667</v>
      </c>
      <c r="E1395" s="55"/>
      <c r="F1395" s="56" t="s">
        <v>976</v>
      </c>
      <c r="G1395" s="56" t="s">
        <v>1164</v>
      </c>
      <c r="H1395" s="245">
        <v>2816.36</v>
      </c>
      <c r="I1395" s="248"/>
      <c r="J1395" s="128" t="s">
        <v>1054</v>
      </c>
    </row>
    <row r="1396" spans="2:10" x14ac:dyDescent="0.25">
      <c r="B1396" s="128" t="s">
        <v>189</v>
      </c>
      <c r="C1396" s="128" t="s">
        <v>164</v>
      </c>
      <c r="D1396" s="54">
        <v>45667</v>
      </c>
      <c r="E1396" s="55"/>
      <c r="F1396" s="56" t="s">
        <v>765</v>
      </c>
      <c r="G1396" s="56" t="s">
        <v>899</v>
      </c>
      <c r="H1396" s="245"/>
      <c r="I1396" s="248">
        <v>10000</v>
      </c>
      <c r="J1396" s="128" t="s">
        <v>1871</v>
      </c>
    </row>
    <row r="1397" spans="2:10" x14ac:dyDescent="0.25">
      <c r="B1397" s="128" t="s">
        <v>189</v>
      </c>
      <c r="C1397" s="128" t="s">
        <v>164</v>
      </c>
      <c r="D1397" s="54">
        <v>45667</v>
      </c>
      <c r="E1397" s="55"/>
      <c r="F1397" s="56" t="s">
        <v>1149</v>
      </c>
      <c r="G1397" s="56" t="s">
        <v>1165</v>
      </c>
      <c r="H1397" s="245">
        <v>9865.2999999999993</v>
      </c>
      <c r="I1397" s="248"/>
      <c r="J1397" s="128" t="s">
        <v>1054</v>
      </c>
    </row>
    <row r="1398" spans="2:10" x14ac:dyDescent="0.25">
      <c r="B1398" s="128" t="s">
        <v>189</v>
      </c>
      <c r="C1398" s="128" t="s">
        <v>164</v>
      </c>
      <c r="D1398" s="54">
        <v>45670</v>
      </c>
      <c r="E1398" s="55"/>
      <c r="F1398" s="56" t="s">
        <v>983</v>
      </c>
      <c r="G1398" s="56" t="s">
        <v>1166</v>
      </c>
      <c r="H1398" s="245">
        <v>200</v>
      </c>
      <c r="I1398" s="248"/>
      <c r="J1398" s="128" t="s">
        <v>1168</v>
      </c>
    </row>
    <row r="1399" spans="2:10" x14ac:dyDescent="0.25">
      <c r="B1399" s="128" t="s">
        <v>174</v>
      </c>
      <c r="C1399" s="128" t="s">
        <v>97</v>
      </c>
      <c r="D1399" s="54">
        <v>45671</v>
      </c>
      <c r="F1399" s="56"/>
      <c r="G1399" s="56" t="s">
        <v>176</v>
      </c>
      <c r="H1399" s="245"/>
      <c r="I1399" s="248">
        <v>160272.17000000001</v>
      </c>
      <c r="J1399" s="55" t="s">
        <v>967</v>
      </c>
    </row>
    <row r="1400" spans="2:10" x14ac:dyDescent="0.25">
      <c r="B1400" s="128" t="s">
        <v>174</v>
      </c>
      <c r="C1400" s="128" t="s">
        <v>97</v>
      </c>
      <c r="D1400" s="54">
        <v>45671</v>
      </c>
      <c r="F1400" s="56"/>
      <c r="G1400" s="56" t="s">
        <v>177</v>
      </c>
      <c r="H1400" s="245"/>
      <c r="I1400" s="248">
        <v>5.79</v>
      </c>
      <c r="J1400" s="55" t="s">
        <v>180</v>
      </c>
    </row>
    <row r="1401" spans="2:10" x14ac:dyDescent="0.25">
      <c r="B1401" s="128" t="s">
        <v>174</v>
      </c>
      <c r="C1401" s="128" t="s">
        <v>97</v>
      </c>
      <c r="D1401" s="54">
        <v>45671</v>
      </c>
      <c r="F1401" s="56"/>
      <c r="G1401" s="56" t="s">
        <v>178</v>
      </c>
      <c r="H1401" s="245">
        <v>2.19</v>
      </c>
      <c r="I1401" s="248"/>
      <c r="J1401" s="55" t="s">
        <v>181</v>
      </c>
    </row>
    <row r="1402" spans="2:10" x14ac:dyDescent="0.25">
      <c r="B1402" s="128" t="s">
        <v>174</v>
      </c>
      <c r="C1402" s="128" t="s">
        <v>97</v>
      </c>
      <c r="D1402" s="54">
        <v>45671</v>
      </c>
      <c r="F1402" s="56"/>
      <c r="G1402" s="56" t="s">
        <v>175</v>
      </c>
      <c r="H1402" s="245">
        <v>160275.76999999999</v>
      </c>
      <c r="I1402" s="248"/>
      <c r="J1402" s="55" t="s">
        <v>1873</v>
      </c>
    </row>
    <row r="1403" spans="2:10" x14ac:dyDescent="0.25">
      <c r="B1403" s="128" t="s">
        <v>174</v>
      </c>
      <c r="C1403" s="128" t="s">
        <v>97</v>
      </c>
      <c r="D1403" s="54">
        <v>45672</v>
      </c>
      <c r="F1403" s="56"/>
      <c r="G1403" s="56" t="s">
        <v>176</v>
      </c>
      <c r="H1403" s="245"/>
      <c r="I1403" s="248">
        <v>160275.76999999999</v>
      </c>
      <c r="J1403" s="55" t="s">
        <v>967</v>
      </c>
    </row>
    <row r="1404" spans="2:10" x14ac:dyDescent="0.25">
      <c r="B1404" s="128" t="s">
        <v>174</v>
      </c>
      <c r="C1404" s="128" t="s">
        <v>97</v>
      </c>
      <c r="D1404" s="54">
        <v>45672</v>
      </c>
      <c r="F1404" s="56"/>
      <c r="G1404" s="56" t="s">
        <v>177</v>
      </c>
      <c r="H1404" s="245"/>
      <c r="I1404" s="248">
        <v>5.79</v>
      </c>
      <c r="J1404" s="55" t="s">
        <v>180</v>
      </c>
    </row>
    <row r="1405" spans="2:10" x14ac:dyDescent="0.25">
      <c r="B1405" s="128" t="s">
        <v>174</v>
      </c>
      <c r="C1405" s="128" t="s">
        <v>97</v>
      </c>
      <c r="D1405" s="54">
        <v>45672</v>
      </c>
      <c r="F1405" s="56"/>
      <c r="G1405" s="56" t="s">
        <v>178</v>
      </c>
      <c r="H1405" s="245">
        <v>2.19</v>
      </c>
      <c r="I1405" s="248"/>
      <c r="J1405" s="55" t="s">
        <v>181</v>
      </c>
    </row>
    <row r="1406" spans="2:10" x14ac:dyDescent="0.25">
      <c r="B1406" s="128" t="s">
        <v>174</v>
      </c>
      <c r="C1406" s="128" t="s">
        <v>97</v>
      </c>
      <c r="D1406" s="54">
        <v>45672</v>
      </c>
      <c r="F1406" s="56"/>
      <c r="G1406" s="56" t="s">
        <v>957</v>
      </c>
      <c r="H1406" s="245">
        <v>160279.37</v>
      </c>
      <c r="I1406" s="248"/>
      <c r="J1406" s="55" t="s">
        <v>1873</v>
      </c>
    </row>
    <row r="1407" spans="2:10" x14ac:dyDescent="0.25">
      <c r="B1407" s="128" t="s">
        <v>174</v>
      </c>
      <c r="C1407" s="128" t="s">
        <v>88</v>
      </c>
      <c r="D1407" s="54">
        <v>45671</v>
      </c>
      <c r="F1407" s="56"/>
      <c r="G1407" s="56" t="s">
        <v>176</v>
      </c>
      <c r="H1407" s="245"/>
      <c r="I1407" s="248">
        <v>790112.38</v>
      </c>
      <c r="J1407" s="55" t="s">
        <v>967</v>
      </c>
    </row>
    <row r="1408" spans="2:10" x14ac:dyDescent="0.25">
      <c r="B1408" s="128" t="s">
        <v>174</v>
      </c>
      <c r="C1408" s="128" t="s">
        <v>88</v>
      </c>
      <c r="D1408" s="54">
        <v>45671</v>
      </c>
      <c r="F1408" s="56"/>
      <c r="G1408" s="56" t="s">
        <v>177</v>
      </c>
      <c r="H1408" s="245"/>
      <c r="I1408" s="248">
        <v>39.51</v>
      </c>
      <c r="J1408" s="55" t="s">
        <v>180</v>
      </c>
    </row>
    <row r="1409" spans="2:11" x14ac:dyDescent="0.25">
      <c r="B1409" s="128" t="s">
        <v>174</v>
      </c>
      <c r="C1409" s="128" t="s">
        <v>88</v>
      </c>
      <c r="D1409" s="54">
        <v>45671</v>
      </c>
      <c r="F1409" s="56"/>
      <c r="G1409" s="56" t="s">
        <v>178</v>
      </c>
      <c r="H1409" s="245">
        <v>10.82</v>
      </c>
      <c r="I1409" s="248"/>
      <c r="J1409" s="55" t="s">
        <v>181</v>
      </c>
    </row>
    <row r="1410" spans="2:11" x14ac:dyDescent="0.25">
      <c r="B1410" s="128" t="s">
        <v>174</v>
      </c>
      <c r="C1410" s="128" t="s">
        <v>88</v>
      </c>
      <c r="D1410" s="54">
        <v>45671</v>
      </c>
      <c r="F1410" s="56"/>
      <c r="G1410" s="56" t="s">
        <v>175</v>
      </c>
      <c r="H1410" s="245">
        <v>790141.07</v>
      </c>
      <c r="I1410" s="248"/>
      <c r="J1410" s="55" t="s">
        <v>1873</v>
      </c>
    </row>
    <row r="1411" spans="2:11" x14ac:dyDescent="0.25">
      <c r="B1411" s="128" t="s">
        <v>174</v>
      </c>
      <c r="C1411" s="128" t="s">
        <v>88</v>
      </c>
      <c r="D1411" s="54">
        <v>45672</v>
      </c>
      <c r="F1411" s="56"/>
      <c r="G1411" s="56" t="s">
        <v>176</v>
      </c>
      <c r="H1411" s="245"/>
      <c r="I1411" s="248">
        <v>790141.07</v>
      </c>
      <c r="J1411" s="55" t="s">
        <v>967</v>
      </c>
    </row>
    <row r="1412" spans="2:11" x14ac:dyDescent="0.25">
      <c r="B1412" s="128" t="s">
        <v>174</v>
      </c>
      <c r="C1412" s="128" t="s">
        <v>88</v>
      </c>
      <c r="D1412" s="54">
        <v>45672</v>
      </c>
      <c r="F1412" s="56"/>
      <c r="G1412" s="56" t="s">
        <v>177</v>
      </c>
      <c r="H1412" s="245"/>
      <c r="I1412" s="248">
        <v>39.51</v>
      </c>
      <c r="J1412" s="55" t="s">
        <v>180</v>
      </c>
    </row>
    <row r="1413" spans="2:11" x14ac:dyDescent="0.25">
      <c r="B1413" s="128" t="s">
        <v>174</v>
      </c>
      <c r="C1413" s="128" t="s">
        <v>88</v>
      </c>
      <c r="D1413" s="54">
        <v>45672</v>
      </c>
      <c r="F1413" s="56"/>
      <c r="G1413" s="56" t="s">
        <v>178</v>
      </c>
      <c r="H1413" s="245">
        <v>10.82</v>
      </c>
      <c r="I1413" s="248"/>
      <c r="J1413" s="55" t="s">
        <v>181</v>
      </c>
    </row>
    <row r="1414" spans="2:11" x14ac:dyDescent="0.25">
      <c r="B1414" s="128" t="s">
        <v>174</v>
      </c>
      <c r="C1414" s="128" t="s">
        <v>88</v>
      </c>
      <c r="D1414" s="54">
        <v>45672</v>
      </c>
      <c r="F1414" s="56"/>
      <c r="G1414" s="56" t="s">
        <v>957</v>
      </c>
      <c r="H1414" s="245">
        <v>790169.76</v>
      </c>
      <c r="I1414" s="248"/>
      <c r="J1414" s="55" t="s">
        <v>1873</v>
      </c>
    </row>
    <row r="1415" spans="2:11" x14ac:dyDescent="0.25">
      <c r="B1415" s="128" t="s">
        <v>174</v>
      </c>
      <c r="C1415" s="128" t="s">
        <v>88</v>
      </c>
      <c r="D1415" s="54">
        <v>45672</v>
      </c>
      <c r="F1415" s="56" t="s">
        <v>230</v>
      </c>
      <c r="G1415" s="56" t="s">
        <v>1170</v>
      </c>
      <c r="H1415" s="245"/>
      <c r="I1415" s="248">
        <v>21836.2</v>
      </c>
      <c r="J1415" s="55" t="s">
        <v>135</v>
      </c>
      <c r="K1415" s="22" t="s">
        <v>1171</v>
      </c>
    </row>
    <row r="1416" spans="2:11" x14ac:dyDescent="0.25">
      <c r="B1416" s="128" t="s">
        <v>189</v>
      </c>
      <c r="C1416" s="128" t="s">
        <v>162</v>
      </c>
      <c r="D1416" s="54">
        <v>45671</v>
      </c>
      <c r="F1416" s="55" t="s">
        <v>1854</v>
      </c>
      <c r="G1416" s="56" t="s">
        <v>1177</v>
      </c>
      <c r="H1416" s="245">
        <v>3929.97</v>
      </c>
      <c r="I1416" s="248"/>
      <c r="J1416" s="128" t="s">
        <v>1242</v>
      </c>
    </row>
    <row r="1417" spans="2:11" x14ac:dyDescent="0.25">
      <c r="B1417" s="128" t="s">
        <v>189</v>
      </c>
      <c r="C1417" s="128" t="s">
        <v>162</v>
      </c>
      <c r="D1417" s="54">
        <v>45671</v>
      </c>
      <c r="F1417" s="56" t="s">
        <v>230</v>
      </c>
      <c r="G1417" s="56" t="s">
        <v>558</v>
      </c>
      <c r="H1417" s="245"/>
      <c r="I1417" s="248">
        <v>15250.48</v>
      </c>
      <c r="J1417" s="55" t="s">
        <v>133</v>
      </c>
      <c r="K1417" s="22" t="s">
        <v>1214</v>
      </c>
    </row>
    <row r="1418" spans="2:11" x14ac:dyDescent="0.25">
      <c r="B1418" s="128" t="s">
        <v>189</v>
      </c>
      <c r="C1418" s="128" t="s">
        <v>162</v>
      </c>
      <c r="D1418" s="54">
        <v>45671</v>
      </c>
      <c r="F1418" s="56" t="s">
        <v>230</v>
      </c>
      <c r="G1418" s="56" t="s">
        <v>1178</v>
      </c>
      <c r="H1418" s="245"/>
      <c r="I1418" s="248">
        <v>955</v>
      </c>
      <c r="J1418" s="55" t="s">
        <v>1207</v>
      </c>
      <c r="K1418" s="208" t="s">
        <v>1215</v>
      </c>
    </row>
    <row r="1419" spans="2:11" x14ac:dyDescent="0.25">
      <c r="B1419" s="128" t="s">
        <v>189</v>
      </c>
      <c r="C1419" s="128" t="s">
        <v>162</v>
      </c>
      <c r="D1419" s="54">
        <v>45671</v>
      </c>
      <c r="F1419" s="56" t="s">
        <v>230</v>
      </c>
      <c r="G1419" s="56" t="s">
        <v>1179</v>
      </c>
      <c r="H1419" s="245"/>
      <c r="I1419" s="248">
        <v>26500</v>
      </c>
      <c r="J1419" s="55" t="s">
        <v>1208</v>
      </c>
      <c r="K1419" s="208" t="s">
        <v>1216</v>
      </c>
    </row>
    <row r="1420" spans="2:11" x14ac:dyDescent="0.25">
      <c r="B1420" s="128" t="s">
        <v>189</v>
      </c>
      <c r="C1420" s="128" t="s">
        <v>162</v>
      </c>
      <c r="D1420" s="54">
        <v>45671</v>
      </c>
      <c r="F1420" s="56" t="s">
        <v>230</v>
      </c>
      <c r="G1420" s="56" t="s">
        <v>745</v>
      </c>
      <c r="H1420" s="245"/>
      <c r="I1420" s="248">
        <v>61312.57</v>
      </c>
      <c r="J1420" s="55" t="s">
        <v>160</v>
      </c>
      <c r="K1420" s="208" t="s">
        <v>1217</v>
      </c>
    </row>
    <row r="1421" spans="2:11" x14ac:dyDescent="0.25">
      <c r="B1421" s="128" t="s">
        <v>189</v>
      </c>
      <c r="C1421" s="128" t="s">
        <v>162</v>
      </c>
      <c r="D1421" s="54">
        <v>45672</v>
      </c>
      <c r="F1421" s="56" t="s">
        <v>230</v>
      </c>
      <c r="G1421" s="56" t="s">
        <v>823</v>
      </c>
      <c r="H1421" s="245"/>
      <c r="I1421" s="248">
        <v>4600</v>
      </c>
      <c r="J1421" s="55" t="s">
        <v>1207</v>
      </c>
      <c r="K1421" s="208" t="s">
        <v>1218</v>
      </c>
    </row>
    <row r="1422" spans="2:11" x14ac:dyDescent="0.25">
      <c r="B1422" s="128" t="s">
        <v>189</v>
      </c>
      <c r="C1422" s="128" t="s">
        <v>162</v>
      </c>
      <c r="D1422" s="54">
        <v>45672</v>
      </c>
      <c r="F1422" s="56" t="s">
        <v>230</v>
      </c>
      <c r="G1422" s="56" t="s">
        <v>1180</v>
      </c>
      <c r="H1422" s="245"/>
      <c r="I1422" s="248">
        <v>381.07</v>
      </c>
      <c r="J1422" s="55" t="s">
        <v>1207</v>
      </c>
      <c r="K1422" s="208" t="s">
        <v>1219</v>
      </c>
    </row>
    <row r="1423" spans="2:11" x14ac:dyDescent="0.25">
      <c r="B1423" s="128" t="s">
        <v>189</v>
      </c>
      <c r="C1423" s="128" t="s">
        <v>162</v>
      </c>
      <c r="D1423" s="54">
        <v>45672</v>
      </c>
      <c r="F1423" s="56" t="s">
        <v>230</v>
      </c>
      <c r="G1423" s="56" t="s">
        <v>218</v>
      </c>
      <c r="H1423" s="245"/>
      <c r="I1423" s="248">
        <v>1600</v>
      </c>
      <c r="J1423" s="55" t="s">
        <v>1208</v>
      </c>
      <c r="K1423" s="208" t="s">
        <v>1220</v>
      </c>
    </row>
    <row r="1424" spans="2:11" x14ac:dyDescent="0.25">
      <c r="B1424" s="128" t="s">
        <v>189</v>
      </c>
      <c r="C1424" s="128" t="s">
        <v>162</v>
      </c>
      <c r="D1424" s="54">
        <v>45672</v>
      </c>
      <c r="F1424" s="56" t="s">
        <v>230</v>
      </c>
      <c r="G1424" s="56" t="s">
        <v>1181</v>
      </c>
      <c r="H1424" s="245"/>
      <c r="I1424" s="248">
        <v>955</v>
      </c>
      <c r="J1424" s="55" t="s">
        <v>1207</v>
      </c>
      <c r="K1424" s="208" t="s">
        <v>1221</v>
      </c>
    </row>
    <row r="1425" spans="2:11" x14ac:dyDescent="0.25">
      <c r="B1425" s="128" t="s">
        <v>189</v>
      </c>
      <c r="C1425" s="128" t="s">
        <v>162</v>
      </c>
      <c r="D1425" s="54">
        <v>45672</v>
      </c>
      <c r="F1425" s="56" t="s">
        <v>230</v>
      </c>
      <c r="G1425" s="56" t="s">
        <v>1182</v>
      </c>
      <c r="H1425" s="245"/>
      <c r="I1425" s="248">
        <v>1328</v>
      </c>
      <c r="J1425" s="55" t="s">
        <v>1207</v>
      </c>
      <c r="K1425" s="208" t="s">
        <v>1222</v>
      </c>
    </row>
    <row r="1426" spans="2:11" x14ac:dyDescent="0.25">
      <c r="B1426" s="128" t="s">
        <v>189</v>
      </c>
      <c r="C1426" s="128" t="s">
        <v>162</v>
      </c>
      <c r="D1426" s="54">
        <v>45672</v>
      </c>
      <c r="F1426" s="56" t="s">
        <v>230</v>
      </c>
      <c r="G1426" s="56" t="s">
        <v>1183</v>
      </c>
      <c r="H1426" s="245"/>
      <c r="I1426" s="248">
        <v>3233.5</v>
      </c>
      <c r="J1426" s="55" t="s">
        <v>1208</v>
      </c>
      <c r="K1426" s="208" t="s">
        <v>1223</v>
      </c>
    </row>
    <row r="1427" spans="2:11" x14ac:dyDescent="0.25">
      <c r="B1427" s="128" t="s">
        <v>189</v>
      </c>
      <c r="C1427" s="128" t="s">
        <v>162</v>
      </c>
      <c r="D1427" s="54">
        <v>45672</v>
      </c>
      <c r="F1427" s="56" t="s">
        <v>230</v>
      </c>
      <c r="G1427" s="56" t="s">
        <v>907</v>
      </c>
      <c r="H1427" s="245"/>
      <c r="I1427" s="248">
        <v>3740</v>
      </c>
      <c r="J1427" s="55" t="s">
        <v>1207</v>
      </c>
      <c r="K1427" s="208" t="s">
        <v>704</v>
      </c>
    </row>
    <row r="1428" spans="2:11" x14ac:dyDescent="0.25">
      <c r="B1428" s="128" t="s">
        <v>189</v>
      </c>
      <c r="C1428" s="128" t="s">
        <v>162</v>
      </c>
      <c r="D1428" s="54">
        <v>45672</v>
      </c>
      <c r="F1428" s="55" t="s">
        <v>1854</v>
      </c>
      <c r="G1428" s="56" t="s">
        <v>1184</v>
      </c>
      <c r="H1428" s="245">
        <v>624</v>
      </c>
      <c r="I1428" s="248"/>
      <c r="J1428" s="55" t="s">
        <v>934</v>
      </c>
    </row>
    <row r="1429" spans="2:11" x14ac:dyDescent="0.25">
      <c r="B1429" s="128" t="s">
        <v>189</v>
      </c>
      <c r="C1429" s="128" t="s">
        <v>162</v>
      </c>
      <c r="D1429" s="54">
        <v>45672</v>
      </c>
      <c r="F1429" s="56" t="s">
        <v>230</v>
      </c>
      <c r="G1429" s="56" t="s">
        <v>730</v>
      </c>
      <c r="H1429" s="245"/>
      <c r="I1429" s="248">
        <v>3034</v>
      </c>
      <c r="J1429" s="55" t="s">
        <v>1207</v>
      </c>
      <c r="K1429" s="208" t="s">
        <v>1224</v>
      </c>
    </row>
    <row r="1430" spans="2:11" x14ac:dyDescent="0.25">
      <c r="B1430" s="128" t="s">
        <v>189</v>
      </c>
      <c r="C1430" s="128" t="s">
        <v>162</v>
      </c>
      <c r="D1430" s="54">
        <v>45672</v>
      </c>
      <c r="F1430" s="56" t="s">
        <v>230</v>
      </c>
      <c r="G1430" s="56" t="s">
        <v>218</v>
      </c>
      <c r="H1430" s="245"/>
      <c r="I1430" s="248">
        <v>3300</v>
      </c>
      <c r="J1430" s="55" t="s">
        <v>1207</v>
      </c>
      <c r="K1430" s="208" t="s">
        <v>1225</v>
      </c>
    </row>
    <row r="1431" spans="2:11" x14ac:dyDescent="0.25">
      <c r="B1431" s="128" t="s">
        <v>189</v>
      </c>
      <c r="C1431" s="128" t="s">
        <v>162</v>
      </c>
      <c r="D1431" s="54">
        <v>45672</v>
      </c>
      <c r="F1431" s="56" t="s">
        <v>230</v>
      </c>
      <c r="G1431" s="56" t="s">
        <v>1185</v>
      </c>
      <c r="H1431" s="245"/>
      <c r="I1431" s="248">
        <v>1000</v>
      </c>
      <c r="J1431" s="55" t="s">
        <v>1207</v>
      </c>
      <c r="K1431" s="208" t="s">
        <v>1226</v>
      </c>
    </row>
    <row r="1432" spans="2:11" x14ac:dyDescent="0.25">
      <c r="B1432" s="128" t="s">
        <v>189</v>
      </c>
      <c r="C1432" s="128" t="s">
        <v>162</v>
      </c>
      <c r="D1432" s="54">
        <v>45672</v>
      </c>
      <c r="F1432" s="56" t="s">
        <v>230</v>
      </c>
      <c r="G1432" s="56" t="s">
        <v>1186</v>
      </c>
      <c r="H1432" s="245"/>
      <c r="I1432" s="248">
        <v>79672.490000000005</v>
      </c>
      <c r="J1432" s="55" t="s">
        <v>156</v>
      </c>
      <c r="K1432" s="22" t="s">
        <v>1210</v>
      </c>
    </row>
    <row r="1433" spans="2:11" x14ac:dyDescent="0.25">
      <c r="B1433" s="128" t="s">
        <v>189</v>
      </c>
      <c r="C1433" s="128" t="s">
        <v>162</v>
      </c>
      <c r="D1433" s="54">
        <v>45672</v>
      </c>
      <c r="F1433" s="56" t="s">
        <v>230</v>
      </c>
      <c r="G1433" s="56" t="s">
        <v>1187</v>
      </c>
      <c r="H1433" s="245"/>
      <c r="I1433" s="248">
        <v>184563.67</v>
      </c>
      <c r="J1433" s="55" t="s">
        <v>1209</v>
      </c>
      <c r="K1433" s="22" t="s">
        <v>1210</v>
      </c>
    </row>
    <row r="1434" spans="2:11" x14ac:dyDescent="0.25">
      <c r="B1434" s="128" t="s">
        <v>189</v>
      </c>
      <c r="C1434" s="128" t="s">
        <v>162</v>
      </c>
      <c r="D1434" s="54">
        <v>45672</v>
      </c>
      <c r="F1434" s="56" t="s">
        <v>230</v>
      </c>
      <c r="G1434" s="56" t="s">
        <v>787</v>
      </c>
      <c r="H1434" s="245"/>
      <c r="I1434" s="248">
        <v>0.01</v>
      </c>
      <c r="J1434" s="55" t="s">
        <v>944</v>
      </c>
    </row>
    <row r="1435" spans="2:11" x14ac:dyDescent="0.25">
      <c r="B1435" s="128" t="s">
        <v>189</v>
      </c>
      <c r="C1435" s="128" t="s">
        <v>162</v>
      </c>
      <c r="D1435" s="54">
        <v>45672</v>
      </c>
      <c r="F1435" s="56" t="s">
        <v>230</v>
      </c>
      <c r="G1435" s="56" t="s">
        <v>787</v>
      </c>
      <c r="H1435" s="245"/>
      <c r="I1435" s="248">
        <v>0.02</v>
      </c>
      <c r="J1435" s="55" t="s">
        <v>944</v>
      </c>
    </row>
    <row r="1436" spans="2:11" x14ac:dyDescent="0.25">
      <c r="B1436" s="128" t="s">
        <v>189</v>
      </c>
      <c r="C1436" s="128" t="s">
        <v>162</v>
      </c>
      <c r="D1436" s="54">
        <v>45672</v>
      </c>
      <c r="F1436" s="56" t="s">
        <v>230</v>
      </c>
      <c r="G1436" s="56" t="s">
        <v>1188</v>
      </c>
      <c r="H1436" s="245"/>
      <c r="I1436" s="248">
        <v>980</v>
      </c>
      <c r="J1436" s="55" t="s">
        <v>1208</v>
      </c>
      <c r="K1436" s="208" t="s">
        <v>1227</v>
      </c>
    </row>
    <row r="1437" spans="2:11" x14ac:dyDescent="0.25">
      <c r="B1437" s="128" t="s">
        <v>189</v>
      </c>
      <c r="C1437" s="128" t="s">
        <v>162</v>
      </c>
      <c r="D1437" s="54">
        <v>45672</v>
      </c>
      <c r="F1437" s="56" t="s">
        <v>230</v>
      </c>
      <c r="G1437" s="56" t="s">
        <v>1189</v>
      </c>
      <c r="H1437" s="245"/>
      <c r="I1437" s="248">
        <v>1753</v>
      </c>
      <c r="J1437" s="55" t="s">
        <v>1208</v>
      </c>
    </row>
    <row r="1438" spans="2:11" x14ac:dyDescent="0.25">
      <c r="B1438" s="128" t="s">
        <v>189</v>
      </c>
      <c r="C1438" s="128" t="s">
        <v>162</v>
      </c>
      <c r="D1438" s="54">
        <v>45672</v>
      </c>
      <c r="F1438" s="56" t="s">
        <v>230</v>
      </c>
      <c r="G1438" s="56" t="s">
        <v>1190</v>
      </c>
      <c r="H1438" s="245"/>
      <c r="I1438" s="248">
        <v>2058</v>
      </c>
      <c r="J1438" s="55" t="s">
        <v>1208</v>
      </c>
    </row>
    <row r="1439" spans="2:11" x14ac:dyDescent="0.25">
      <c r="B1439" s="128" t="s">
        <v>189</v>
      </c>
      <c r="C1439" s="128" t="s">
        <v>162</v>
      </c>
      <c r="D1439" s="54">
        <v>45672</v>
      </c>
      <c r="F1439" s="56" t="s">
        <v>230</v>
      </c>
      <c r="G1439" s="56" t="s">
        <v>727</v>
      </c>
      <c r="H1439" s="245"/>
      <c r="I1439" s="248">
        <v>1000</v>
      </c>
      <c r="J1439" s="55" t="s">
        <v>1207</v>
      </c>
      <c r="K1439" s="208" t="s">
        <v>1228</v>
      </c>
    </row>
    <row r="1440" spans="2:11" x14ac:dyDescent="0.25">
      <c r="B1440" s="128" t="s">
        <v>189</v>
      </c>
      <c r="C1440" s="128" t="s">
        <v>162</v>
      </c>
      <c r="D1440" s="54">
        <v>45672</v>
      </c>
      <c r="F1440" s="56" t="s">
        <v>230</v>
      </c>
      <c r="G1440" s="56" t="s">
        <v>218</v>
      </c>
      <c r="H1440" s="245"/>
      <c r="I1440" s="248">
        <v>1667</v>
      </c>
      <c r="J1440" s="55" t="s">
        <v>1208</v>
      </c>
      <c r="K1440" s="208" t="s">
        <v>1229</v>
      </c>
    </row>
    <row r="1441" spans="2:11" x14ac:dyDescent="0.25">
      <c r="B1441" s="128" t="s">
        <v>189</v>
      </c>
      <c r="C1441" s="128" t="s">
        <v>162</v>
      </c>
      <c r="D1441" s="54">
        <v>45672</v>
      </c>
      <c r="F1441" s="56" t="s">
        <v>230</v>
      </c>
      <c r="G1441" s="56" t="s">
        <v>1191</v>
      </c>
      <c r="H1441" s="245"/>
      <c r="I1441" s="248">
        <v>321871.3</v>
      </c>
      <c r="J1441" s="55" t="s">
        <v>13</v>
      </c>
      <c r="K1441" s="22" t="s">
        <v>1172</v>
      </c>
    </row>
    <row r="1442" spans="2:11" x14ac:dyDescent="0.25">
      <c r="B1442" s="128" t="s">
        <v>189</v>
      </c>
      <c r="C1442" s="128" t="s">
        <v>162</v>
      </c>
      <c r="D1442" s="54">
        <v>45672</v>
      </c>
      <c r="F1442" s="56" t="s">
        <v>230</v>
      </c>
      <c r="G1442" s="56" t="s">
        <v>1192</v>
      </c>
      <c r="H1442" s="245"/>
      <c r="I1442" s="248">
        <v>2100</v>
      </c>
      <c r="J1442" s="55" t="s">
        <v>1207</v>
      </c>
    </row>
    <row r="1443" spans="2:11" x14ac:dyDescent="0.25">
      <c r="B1443" s="128" t="s">
        <v>189</v>
      </c>
      <c r="C1443" s="128" t="s">
        <v>162</v>
      </c>
      <c r="D1443" s="54">
        <v>45672</v>
      </c>
      <c r="F1443" s="55" t="s">
        <v>1854</v>
      </c>
      <c r="G1443" s="56" t="s">
        <v>1193</v>
      </c>
      <c r="H1443" s="245">
        <v>51093.96</v>
      </c>
      <c r="I1443" s="248"/>
      <c r="J1443" s="55" t="s">
        <v>1211</v>
      </c>
    </row>
    <row r="1444" spans="2:11" x14ac:dyDescent="0.25">
      <c r="B1444" s="128" t="s">
        <v>189</v>
      </c>
      <c r="C1444" s="128" t="s">
        <v>162</v>
      </c>
      <c r="D1444" s="54">
        <v>45672</v>
      </c>
      <c r="F1444" s="55" t="s">
        <v>1854</v>
      </c>
      <c r="G1444" s="56" t="s">
        <v>1194</v>
      </c>
      <c r="H1444" s="245">
        <v>76182.78</v>
      </c>
      <c r="I1444" s="248"/>
      <c r="J1444" s="55" t="s">
        <v>1212</v>
      </c>
    </row>
    <row r="1445" spans="2:11" x14ac:dyDescent="0.25">
      <c r="B1445" s="128" t="s">
        <v>189</v>
      </c>
      <c r="C1445" s="128" t="s">
        <v>162</v>
      </c>
      <c r="D1445" s="54">
        <v>45672</v>
      </c>
      <c r="F1445" s="55" t="s">
        <v>1854</v>
      </c>
      <c r="G1445" s="56" t="s">
        <v>1195</v>
      </c>
      <c r="H1445" s="245">
        <v>1482</v>
      </c>
      <c r="I1445" s="248"/>
      <c r="J1445" s="128" t="s">
        <v>1242</v>
      </c>
    </row>
    <row r="1446" spans="2:11" x14ac:dyDescent="0.25">
      <c r="B1446" s="128" t="s">
        <v>189</v>
      </c>
      <c r="C1446" s="128" t="s">
        <v>162</v>
      </c>
      <c r="D1446" s="54">
        <v>45672</v>
      </c>
      <c r="F1446" s="56" t="s">
        <v>1196</v>
      </c>
      <c r="G1446" s="56" t="s">
        <v>414</v>
      </c>
      <c r="H1446" s="245">
        <v>32303.4</v>
      </c>
      <c r="I1446" s="248"/>
      <c r="J1446" s="55" t="s">
        <v>1213</v>
      </c>
    </row>
    <row r="1447" spans="2:11" x14ac:dyDescent="0.25">
      <c r="B1447" s="128" t="s">
        <v>189</v>
      </c>
      <c r="C1447" s="128" t="s">
        <v>162</v>
      </c>
      <c r="D1447" s="54">
        <v>45672</v>
      </c>
      <c r="F1447" s="56"/>
      <c r="G1447" s="56" t="s">
        <v>803</v>
      </c>
      <c r="H1447" s="245">
        <v>40</v>
      </c>
      <c r="I1447" s="248"/>
      <c r="J1447" s="55" t="s">
        <v>944</v>
      </c>
    </row>
    <row r="1448" spans="2:11" x14ac:dyDescent="0.25">
      <c r="B1448" s="128" t="s">
        <v>189</v>
      </c>
      <c r="C1448" s="128" t="s">
        <v>162</v>
      </c>
      <c r="D1448" s="54">
        <v>45672</v>
      </c>
      <c r="F1448" s="56"/>
      <c r="G1448" s="56" t="s">
        <v>804</v>
      </c>
      <c r="H1448" s="245">
        <v>6.4</v>
      </c>
      <c r="I1448" s="248"/>
      <c r="J1448" s="55" t="s">
        <v>944</v>
      </c>
    </row>
    <row r="1449" spans="2:11" x14ac:dyDescent="0.25">
      <c r="B1449" s="128" t="s">
        <v>189</v>
      </c>
      <c r="C1449" s="128" t="s">
        <v>162</v>
      </c>
      <c r="D1449" s="54">
        <v>45672</v>
      </c>
      <c r="F1449" s="56" t="s">
        <v>1197</v>
      </c>
      <c r="G1449" s="56" t="s">
        <v>1198</v>
      </c>
      <c r="H1449" s="245">
        <v>4029.2</v>
      </c>
      <c r="I1449" s="248"/>
      <c r="J1449" s="55" t="s">
        <v>1213</v>
      </c>
    </row>
    <row r="1450" spans="2:11" x14ac:dyDescent="0.25">
      <c r="B1450" s="128" t="s">
        <v>189</v>
      </c>
      <c r="C1450" s="128" t="s">
        <v>162</v>
      </c>
      <c r="D1450" s="54">
        <v>45672</v>
      </c>
      <c r="F1450" s="56" t="s">
        <v>1199</v>
      </c>
      <c r="G1450" s="56" t="s">
        <v>1198</v>
      </c>
      <c r="H1450" s="245">
        <v>4082.8</v>
      </c>
      <c r="I1450" s="248"/>
      <c r="J1450" s="55" t="s">
        <v>1213</v>
      </c>
    </row>
    <row r="1451" spans="2:11" x14ac:dyDescent="0.25">
      <c r="B1451" s="128" t="s">
        <v>189</v>
      </c>
      <c r="C1451" s="128" t="s">
        <v>162</v>
      </c>
      <c r="D1451" s="54">
        <v>45672</v>
      </c>
      <c r="F1451" s="56" t="s">
        <v>1200</v>
      </c>
      <c r="G1451" s="56" t="s">
        <v>1198</v>
      </c>
      <c r="H1451" s="245">
        <v>5322.4</v>
      </c>
      <c r="I1451" s="248"/>
      <c r="J1451" s="55" t="s">
        <v>1213</v>
      </c>
    </row>
    <row r="1452" spans="2:11" x14ac:dyDescent="0.25">
      <c r="B1452" s="128" t="s">
        <v>189</v>
      </c>
      <c r="C1452" s="128" t="s">
        <v>162</v>
      </c>
      <c r="D1452" s="54">
        <v>45672</v>
      </c>
      <c r="F1452" s="56" t="s">
        <v>1201</v>
      </c>
      <c r="G1452" s="56" t="s">
        <v>1198</v>
      </c>
      <c r="H1452" s="245">
        <v>6213.4</v>
      </c>
      <c r="I1452" s="248"/>
      <c r="J1452" s="55" t="s">
        <v>1213</v>
      </c>
    </row>
    <row r="1453" spans="2:11" x14ac:dyDescent="0.25">
      <c r="B1453" s="128" t="s">
        <v>189</v>
      </c>
      <c r="C1453" s="128" t="s">
        <v>162</v>
      </c>
      <c r="D1453" s="54">
        <v>45672</v>
      </c>
      <c r="F1453" s="56" t="s">
        <v>1202</v>
      </c>
      <c r="G1453" s="56" t="s">
        <v>1198</v>
      </c>
      <c r="H1453" s="245">
        <v>6213.4</v>
      </c>
      <c r="I1453" s="248"/>
      <c r="J1453" s="55" t="s">
        <v>1213</v>
      </c>
    </row>
    <row r="1454" spans="2:11" x14ac:dyDescent="0.25">
      <c r="B1454" s="128" t="s">
        <v>189</v>
      </c>
      <c r="C1454" s="128" t="s">
        <v>162</v>
      </c>
      <c r="D1454" s="54">
        <v>45672</v>
      </c>
      <c r="F1454" s="56" t="s">
        <v>1203</v>
      </c>
      <c r="G1454" s="56" t="s">
        <v>1198</v>
      </c>
      <c r="H1454" s="245">
        <v>4012.4</v>
      </c>
      <c r="I1454" s="248"/>
      <c r="J1454" s="55" t="s">
        <v>1213</v>
      </c>
    </row>
    <row r="1455" spans="2:11" x14ac:dyDescent="0.25">
      <c r="B1455" s="128" t="s">
        <v>189</v>
      </c>
      <c r="C1455" s="128" t="s">
        <v>162</v>
      </c>
      <c r="D1455" s="54">
        <v>45672</v>
      </c>
      <c r="F1455" s="56" t="s">
        <v>896</v>
      </c>
      <c r="G1455" s="56" t="s">
        <v>1198</v>
      </c>
      <c r="H1455" s="245">
        <v>4029.2</v>
      </c>
      <c r="I1455" s="248"/>
      <c r="J1455" s="55" t="s">
        <v>1213</v>
      </c>
    </row>
    <row r="1456" spans="2:11" x14ac:dyDescent="0.25">
      <c r="B1456" s="128" t="s">
        <v>189</v>
      </c>
      <c r="C1456" s="128" t="s">
        <v>162</v>
      </c>
      <c r="D1456" s="54">
        <v>45672</v>
      </c>
      <c r="F1456" s="56" t="s">
        <v>1204</v>
      </c>
      <c r="G1456" s="56" t="s">
        <v>1205</v>
      </c>
      <c r="H1456" s="245">
        <v>2682</v>
      </c>
      <c r="I1456" s="248"/>
      <c r="J1456" s="55" t="s">
        <v>1213</v>
      </c>
    </row>
    <row r="1457" spans="2:10" x14ac:dyDescent="0.25">
      <c r="B1457" s="128" t="s">
        <v>189</v>
      </c>
      <c r="C1457" s="128" t="s">
        <v>162</v>
      </c>
      <c r="D1457" s="54">
        <v>45672</v>
      </c>
      <c r="F1457" s="56" t="s">
        <v>1206</v>
      </c>
      <c r="G1457" s="56" t="s">
        <v>1205</v>
      </c>
      <c r="H1457" s="245">
        <v>4831.2</v>
      </c>
      <c r="I1457" s="248"/>
      <c r="J1457" s="55" t="s">
        <v>1213</v>
      </c>
    </row>
    <row r="1458" spans="2:10" x14ac:dyDescent="0.25">
      <c r="B1458" s="128" t="s">
        <v>189</v>
      </c>
      <c r="C1458" s="128" t="s">
        <v>162</v>
      </c>
      <c r="D1458" s="54">
        <v>45672</v>
      </c>
      <c r="F1458" s="56" t="s">
        <v>765</v>
      </c>
      <c r="G1458" s="56" t="s">
        <v>766</v>
      </c>
      <c r="H1458" s="245">
        <v>185000</v>
      </c>
      <c r="I1458" s="248"/>
      <c r="J1458" s="55" t="s">
        <v>1872</v>
      </c>
    </row>
    <row r="1459" spans="2:10" x14ac:dyDescent="0.25">
      <c r="B1459" s="128" t="s">
        <v>189</v>
      </c>
      <c r="C1459" s="128" t="s">
        <v>164</v>
      </c>
      <c r="D1459" s="54">
        <v>45671</v>
      </c>
      <c r="F1459" s="56" t="s">
        <v>765</v>
      </c>
      <c r="G1459" s="56" t="s">
        <v>1261</v>
      </c>
      <c r="H1459" s="245"/>
      <c r="I1459" s="248">
        <v>200</v>
      </c>
      <c r="J1459" s="55" t="s">
        <v>1343</v>
      </c>
    </row>
    <row r="1460" spans="2:10" x14ac:dyDescent="0.25">
      <c r="B1460" s="128" t="s">
        <v>189</v>
      </c>
      <c r="C1460" s="128" t="s">
        <v>164</v>
      </c>
      <c r="D1460" s="54">
        <v>45672</v>
      </c>
      <c r="F1460" s="56" t="s">
        <v>765</v>
      </c>
      <c r="G1460" s="56" t="s">
        <v>1010</v>
      </c>
      <c r="H1460" s="245"/>
      <c r="I1460" s="248">
        <v>2052.15</v>
      </c>
      <c r="J1460" s="55" t="s">
        <v>1207</v>
      </c>
    </row>
    <row r="1461" spans="2:10" ht="30" x14ac:dyDescent="0.25">
      <c r="B1461" s="128" t="s">
        <v>189</v>
      </c>
      <c r="C1461" s="128" t="s">
        <v>164</v>
      </c>
      <c r="D1461" s="54">
        <v>45672</v>
      </c>
      <c r="F1461" s="56" t="s">
        <v>765</v>
      </c>
      <c r="G1461" s="218" t="s">
        <v>1271</v>
      </c>
      <c r="H1461" s="245"/>
      <c r="I1461" s="248">
        <v>3165</v>
      </c>
      <c r="J1461" s="55" t="s">
        <v>1207</v>
      </c>
    </row>
    <row r="1462" spans="2:10" x14ac:dyDescent="0.25">
      <c r="B1462" s="128" t="s">
        <v>189</v>
      </c>
      <c r="C1462" s="128" t="s">
        <v>164</v>
      </c>
      <c r="D1462" s="54">
        <v>45672</v>
      </c>
      <c r="F1462" s="56" t="s">
        <v>765</v>
      </c>
      <c r="G1462" s="56" t="s">
        <v>899</v>
      </c>
      <c r="H1462" s="245"/>
      <c r="I1462" s="248">
        <v>185000</v>
      </c>
      <c r="J1462" s="55" t="s">
        <v>1871</v>
      </c>
    </row>
    <row r="1463" spans="2:10" x14ac:dyDescent="0.25">
      <c r="B1463" s="128" t="s">
        <v>189</v>
      </c>
      <c r="C1463" s="128" t="s">
        <v>164</v>
      </c>
      <c r="D1463" s="54">
        <v>45672</v>
      </c>
      <c r="F1463" s="56" t="s">
        <v>1248</v>
      </c>
      <c r="G1463" s="56" t="s">
        <v>1262</v>
      </c>
      <c r="H1463" s="245">
        <v>174674.08</v>
      </c>
      <c r="I1463" s="248"/>
      <c r="J1463" s="55" t="s">
        <v>1139</v>
      </c>
    </row>
    <row r="1464" spans="2:10" x14ac:dyDescent="0.25">
      <c r="B1464" s="128" t="s">
        <v>189</v>
      </c>
      <c r="C1464" s="128" t="s">
        <v>164</v>
      </c>
      <c r="D1464" s="54">
        <v>45672</v>
      </c>
      <c r="F1464" s="56" t="s">
        <v>1249</v>
      </c>
      <c r="G1464" s="56" t="s">
        <v>1263</v>
      </c>
      <c r="H1464" s="245">
        <v>2930.4</v>
      </c>
      <c r="I1464" s="248"/>
      <c r="J1464" s="55" t="s">
        <v>1213</v>
      </c>
    </row>
    <row r="1465" spans="2:10" x14ac:dyDescent="0.25">
      <c r="B1465" s="128" t="s">
        <v>189</v>
      </c>
      <c r="C1465" s="128" t="s">
        <v>164</v>
      </c>
      <c r="D1465" s="54">
        <v>45672</v>
      </c>
      <c r="F1465" s="56" t="s">
        <v>1250</v>
      </c>
      <c r="G1465" s="56" t="s">
        <v>1263</v>
      </c>
      <c r="H1465" s="245">
        <v>4548.3999999999996</v>
      </c>
      <c r="I1465" s="248"/>
      <c r="J1465" s="55" t="s">
        <v>1213</v>
      </c>
    </row>
    <row r="1466" spans="2:10" x14ac:dyDescent="0.25">
      <c r="B1466" s="128" t="s">
        <v>189</v>
      </c>
      <c r="C1466" s="128" t="s">
        <v>164</v>
      </c>
      <c r="D1466" s="54">
        <v>45672</v>
      </c>
      <c r="F1466" s="56" t="s">
        <v>1251</v>
      </c>
      <c r="G1466" s="56" t="s">
        <v>1263</v>
      </c>
      <c r="H1466" s="245">
        <v>1052.4000000000001</v>
      </c>
      <c r="I1466" s="248"/>
      <c r="J1466" s="55" t="s">
        <v>1213</v>
      </c>
    </row>
    <row r="1467" spans="2:10" x14ac:dyDescent="0.25">
      <c r="B1467" s="128" t="s">
        <v>189</v>
      </c>
      <c r="C1467" s="128" t="s">
        <v>164</v>
      </c>
      <c r="D1467" s="54">
        <v>45672</v>
      </c>
      <c r="F1467" s="56" t="s">
        <v>1252</v>
      </c>
      <c r="G1467" s="56" t="s">
        <v>1263</v>
      </c>
      <c r="H1467" s="245">
        <v>1755.2</v>
      </c>
      <c r="I1467" s="248"/>
      <c r="J1467" s="55" t="s">
        <v>1213</v>
      </c>
    </row>
    <row r="1468" spans="2:10" x14ac:dyDescent="0.25">
      <c r="B1468" s="128" t="s">
        <v>189</v>
      </c>
      <c r="C1468" s="128" t="s">
        <v>164</v>
      </c>
      <c r="D1468" s="54">
        <v>45674</v>
      </c>
      <c r="F1468" s="56" t="s">
        <v>765</v>
      </c>
      <c r="G1468" s="56" t="s">
        <v>899</v>
      </c>
      <c r="H1468" s="245"/>
      <c r="I1468" s="248">
        <v>45000</v>
      </c>
      <c r="J1468" s="55" t="s">
        <v>1871</v>
      </c>
    </row>
    <row r="1469" spans="2:10" x14ac:dyDescent="0.25">
      <c r="B1469" s="128" t="s">
        <v>189</v>
      </c>
      <c r="C1469" s="128" t="s">
        <v>164</v>
      </c>
      <c r="D1469" s="54">
        <v>45674</v>
      </c>
      <c r="F1469" s="56" t="s">
        <v>991</v>
      </c>
      <c r="G1469" s="56" t="s">
        <v>1264</v>
      </c>
      <c r="H1469" s="245">
        <v>5604</v>
      </c>
      <c r="I1469" s="248"/>
      <c r="J1469" s="55" t="s">
        <v>171</v>
      </c>
    </row>
    <row r="1470" spans="2:10" x14ac:dyDescent="0.25">
      <c r="B1470" s="128" t="s">
        <v>189</v>
      </c>
      <c r="C1470" s="128" t="s">
        <v>164</v>
      </c>
      <c r="D1470" s="54">
        <v>45674</v>
      </c>
      <c r="F1470" s="56" t="s">
        <v>975</v>
      </c>
      <c r="G1470" s="56" t="s">
        <v>1155</v>
      </c>
      <c r="H1470" s="245">
        <v>550</v>
      </c>
      <c r="I1470" s="248"/>
      <c r="J1470" s="55" t="s">
        <v>1304</v>
      </c>
    </row>
    <row r="1471" spans="2:10" x14ac:dyDescent="0.25">
      <c r="B1471" s="128" t="s">
        <v>189</v>
      </c>
      <c r="C1471" s="128" t="s">
        <v>164</v>
      </c>
      <c r="D1471" s="54">
        <v>45674</v>
      </c>
      <c r="F1471" s="56" t="s">
        <v>1253</v>
      </c>
      <c r="G1471" s="56"/>
      <c r="H1471" s="245">
        <v>7138</v>
      </c>
      <c r="I1471" s="248"/>
      <c r="J1471" s="55" t="s">
        <v>1237</v>
      </c>
    </row>
    <row r="1472" spans="2:10" x14ac:dyDescent="0.25">
      <c r="B1472" s="128" t="s">
        <v>189</v>
      </c>
      <c r="C1472" s="128" t="s">
        <v>164</v>
      </c>
      <c r="D1472" s="54">
        <v>45674</v>
      </c>
      <c r="F1472" s="56" t="s">
        <v>1254</v>
      </c>
      <c r="G1472" s="56"/>
      <c r="H1472" s="245">
        <v>1845</v>
      </c>
      <c r="I1472" s="248"/>
      <c r="J1472" s="55" t="s">
        <v>1241</v>
      </c>
    </row>
    <row r="1473" spans="2:11" x14ac:dyDescent="0.25">
      <c r="B1473" s="128" t="s">
        <v>189</v>
      </c>
      <c r="C1473" s="128" t="s">
        <v>164</v>
      </c>
      <c r="D1473" s="54">
        <v>45674</v>
      </c>
      <c r="F1473" s="56" t="s">
        <v>1255</v>
      </c>
      <c r="G1473" s="56"/>
      <c r="H1473" s="245">
        <v>289</v>
      </c>
      <c r="I1473" s="248"/>
      <c r="J1473" s="55" t="s">
        <v>1241</v>
      </c>
    </row>
    <row r="1474" spans="2:11" x14ac:dyDescent="0.25">
      <c r="B1474" s="128" t="s">
        <v>189</v>
      </c>
      <c r="C1474" s="128" t="s">
        <v>164</v>
      </c>
      <c r="D1474" s="54">
        <v>45674</v>
      </c>
      <c r="F1474" s="56" t="s">
        <v>1256</v>
      </c>
      <c r="G1474" s="56" t="s">
        <v>1265</v>
      </c>
      <c r="H1474" s="245">
        <v>2418.54</v>
      </c>
      <c r="I1474" s="248"/>
      <c r="J1474" s="55" t="s">
        <v>1054</v>
      </c>
    </row>
    <row r="1475" spans="2:11" x14ac:dyDescent="0.25">
      <c r="B1475" s="128" t="s">
        <v>189</v>
      </c>
      <c r="C1475" s="128" t="s">
        <v>164</v>
      </c>
      <c r="D1475" s="54">
        <v>45674</v>
      </c>
      <c r="F1475" s="56" t="s">
        <v>1257</v>
      </c>
      <c r="G1475" s="56" t="s">
        <v>1266</v>
      </c>
      <c r="H1475" s="245">
        <v>13833.35</v>
      </c>
      <c r="I1475" s="248"/>
      <c r="J1475" s="55" t="s">
        <v>1054</v>
      </c>
    </row>
    <row r="1476" spans="2:11" x14ac:dyDescent="0.25">
      <c r="B1476" s="128" t="s">
        <v>189</v>
      </c>
      <c r="C1476" s="128" t="s">
        <v>164</v>
      </c>
      <c r="D1476" s="54">
        <v>45674</v>
      </c>
      <c r="F1476" s="56" t="s">
        <v>1258</v>
      </c>
      <c r="G1476" s="56" t="s">
        <v>1267</v>
      </c>
      <c r="H1476" s="245">
        <v>503.4</v>
      </c>
      <c r="I1476" s="248"/>
      <c r="J1476" s="55" t="s">
        <v>1054</v>
      </c>
    </row>
    <row r="1477" spans="2:11" x14ac:dyDescent="0.25">
      <c r="B1477" s="128" t="s">
        <v>189</v>
      </c>
      <c r="C1477" s="128" t="s">
        <v>164</v>
      </c>
      <c r="D1477" s="54">
        <v>45674</v>
      </c>
      <c r="F1477" s="56" t="s">
        <v>1259</v>
      </c>
      <c r="G1477" s="56" t="s">
        <v>1268</v>
      </c>
      <c r="H1477" s="245">
        <v>502.14</v>
      </c>
      <c r="I1477" s="248"/>
      <c r="J1477" s="55" t="s">
        <v>1054</v>
      </c>
    </row>
    <row r="1478" spans="2:11" x14ac:dyDescent="0.25">
      <c r="B1478" s="128" t="s">
        <v>189</v>
      </c>
      <c r="C1478" s="128" t="s">
        <v>164</v>
      </c>
      <c r="D1478" s="54">
        <v>45674</v>
      </c>
      <c r="F1478" s="56" t="s">
        <v>1145</v>
      </c>
      <c r="G1478" s="56" t="s">
        <v>1269</v>
      </c>
      <c r="H1478" s="245">
        <v>198</v>
      </c>
      <c r="I1478" s="248"/>
      <c r="J1478" s="55" t="s">
        <v>35</v>
      </c>
    </row>
    <row r="1479" spans="2:11" x14ac:dyDescent="0.25">
      <c r="B1479" s="128" t="s">
        <v>189</v>
      </c>
      <c r="C1479" s="128" t="s">
        <v>164</v>
      </c>
      <c r="D1479" s="54">
        <v>45674</v>
      </c>
      <c r="F1479" s="56" t="s">
        <v>1260</v>
      </c>
      <c r="G1479" s="217" t="s">
        <v>1270</v>
      </c>
      <c r="H1479" s="245">
        <v>964.44</v>
      </c>
      <c r="I1479" s="248"/>
      <c r="J1479" s="55" t="s">
        <v>1065</v>
      </c>
    </row>
    <row r="1480" spans="2:11" x14ac:dyDescent="0.25">
      <c r="B1480" s="128" t="s">
        <v>189</v>
      </c>
      <c r="C1480" s="128" t="s">
        <v>164</v>
      </c>
      <c r="D1480" s="54">
        <v>45674</v>
      </c>
      <c r="F1480" s="56" t="s">
        <v>975</v>
      </c>
      <c r="G1480" s="56" t="s">
        <v>1153</v>
      </c>
      <c r="H1480" s="245">
        <v>1131</v>
      </c>
      <c r="I1480" s="248"/>
      <c r="J1480" s="55" t="s">
        <v>1304</v>
      </c>
    </row>
    <row r="1481" spans="2:11" ht="30" x14ac:dyDescent="0.25">
      <c r="B1481" s="128" t="s">
        <v>189</v>
      </c>
      <c r="C1481" s="128" t="s">
        <v>164</v>
      </c>
      <c r="D1481" s="54">
        <v>45677</v>
      </c>
      <c r="F1481" s="56"/>
      <c r="G1481" s="218" t="s">
        <v>1272</v>
      </c>
      <c r="H1481" s="245">
        <v>1983.05</v>
      </c>
      <c r="I1481" s="248"/>
      <c r="J1481" s="55" t="s">
        <v>944</v>
      </c>
      <c r="K1481" s="219"/>
    </row>
    <row r="1482" spans="2:11" x14ac:dyDescent="0.25">
      <c r="B1482" s="128" t="s">
        <v>174</v>
      </c>
      <c r="C1482" s="128" t="s">
        <v>97</v>
      </c>
      <c r="D1482" s="54">
        <v>45671</v>
      </c>
      <c r="F1482" s="56"/>
      <c r="G1482" s="56" t="s">
        <v>176</v>
      </c>
      <c r="H1482" s="245"/>
      <c r="I1482" s="248">
        <v>160272.17000000001</v>
      </c>
      <c r="J1482" s="55" t="s">
        <v>967</v>
      </c>
    </row>
    <row r="1483" spans="2:11" x14ac:dyDescent="0.25">
      <c r="B1483" s="128" t="s">
        <v>174</v>
      </c>
      <c r="C1483" s="128" t="s">
        <v>97</v>
      </c>
      <c r="D1483" s="54">
        <v>45671</v>
      </c>
      <c r="F1483" s="56"/>
      <c r="G1483" s="56" t="s">
        <v>177</v>
      </c>
      <c r="H1483" s="245"/>
      <c r="I1483" s="248">
        <v>5.79</v>
      </c>
      <c r="J1483" s="55" t="s">
        <v>180</v>
      </c>
    </row>
    <row r="1484" spans="2:11" x14ac:dyDescent="0.25">
      <c r="B1484" s="128" t="s">
        <v>174</v>
      </c>
      <c r="C1484" s="128" t="s">
        <v>97</v>
      </c>
      <c r="D1484" s="54">
        <v>45671</v>
      </c>
      <c r="F1484" s="56"/>
      <c r="G1484" s="56" t="s">
        <v>178</v>
      </c>
      <c r="H1484" s="245">
        <v>2.19</v>
      </c>
      <c r="I1484" s="248"/>
      <c r="J1484" s="55" t="s">
        <v>181</v>
      </c>
    </row>
    <row r="1485" spans="2:11" x14ac:dyDescent="0.25">
      <c r="B1485" s="128" t="s">
        <v>174</v>
      </c>
      <c r="C1485" s="128" t="s">
        <v>97</v>
      </c>
      <c r="D1485" s="54">
        <v>45671</v>
      </c>
      <c r="F1485" s="56"/>
      <c r="G1485" s="56" t="s">
        <v>175</v>
      </c>
      <c r="H1485" s="245">
        <v>160275.76999999999</v>
      </c>
      <c r="I1485" s="248"/>
      <c r="J1485" s="55" t="s">
        <v>1873</v>
      </c>
    </row>
    <row r="1486" spans="2:11" x14ac:dyDescent="0.25">
      <c r="B1486" s="128" t="s">
        <v>174</v>
      </c>
      <c r="C1486" s="128" t="s">
        <v>97</v>
      </c>
      <c r="D1486" s="54">
        <v>45672</v>
      </c>
      <c r="F1486" s="56"/>
      <c r="G1486" s="56" t="s">
        <v>176</v>
      </c>
      <c r="H1486" s="245"/>
      <c r="I1486" s="248">
        <v>160275.76999999999</v>
      </c>
      <c r="J1486" s="55" t="s">
        <v>967</v>
      </c>
    </row>
    <row r="1487" spans="2:11" x14ac:dyDescent="0.25">
      <c r="B1487" s="128" t="s">
        <v>174</v>
      </c>
      <c r="C1487" s="128" t="s">
        <v>97</v>
      </c>
      <c r="D1487" s="54">
        <v>45672</v>
      </c>
      <c r="F1487" s="56"/>
      <c r="G1487" s="56" t="s">
        <v>177</v>
      </c>
      <c r="H1487" s="245"/>
      <c r="I1487" s="248">
        <v>5.79</v>
      </c>
      <c r="J1487" s="55" t="s">
        <v>180</v>
      </c>
    </row>
    <row r="1488" spans="2:11" x14ac:dyDescent="0.25">
      <c r="B1488" s="128" t="s">
        <v>174</v>
      </c>
      <c r="C1488" s="128" t="s">
        <v>97</v>
      </c>
      <c r="D1488" s="54">
        <v>45672</v>
      </c>
      <c r="F1488" s="56"/>
      <c r="G1488" s="56" t="s">
        <v>178</v>
      </c>
      <c r="H1488" s="245">
        <v>2.19</v>
      </c>
      <c r="I1488" s="248"/>
      <c r="J1488" s="55" t="s">
        <v>181</v>
      </c>
    </row>
    <row r="1489" spans="2:10" x14ac:dyDescent="0.25">
      <c r="B1489" s="128" t="s">
        <v>174</v>
      </c>
      <c r="C1489" s="128" t="s">
        <v>97</v>
      </c>
      <c r="D1489" s="54">
        <v>45672</v>
      </c>
      <c r="F1489" s="56"/>
      <c r="G1489" s="56" t="s">
        <v>957</v>
      </c>
      <c r="H1489" s="245">
        <v>160279.37</v>
      </c>
      <c r="I1489" s="248"/>
      <c r="J1489" s="55" t="s">
        <v>1873</v>
      </c>
    </row>
    <row r="1490" spans="2:10" x14ac:dyDescent="0.25">
      <c r="B1490" s="128" t="s">
        <v>174</v>
      </c>
      <c r="C1490" s="128" t="s">
        <v>97</v>
      </c>
      <c r="D1490" s="54">
        <v>45673</v>
      </c>
      <c r="F1490" s="56"/>
      <c r="G1490" s="56" t="s">
        <v>176</v>
      </c>
      <c r="H1490" s="245"/>
      <c r="I1490" s="248">
        <v>160279.37</v>
      </c>
      <c r="J1490" s="55" t="s">
        <v>967</v>
      </c>
    </row>
    <row r="1491" spans="2:10" x14ac:dyDescent="0.25">
      <c r="B1491" s="128" t="s">
        <v>174</v>
      </c>
      <c r="C1491" s="128" t="s">
        <v>97</v>
      </c>
      <c r="D1491" s="54">
        <v>45673</v>
      </c>
      <c r="F1491" s="56"/>
      <c r="G1491" s="56" t="s">
        <v>177</v>
      </c>
      <c r="H1491" s="245"/>
      <c r="I1491" s="248">
        <v>5.79</v>
      </c>
      <c r="J1491" s="55" t="s">
        <v>180</v>
      </c>
    </row>
    <row r="1492" spans="2:10" x14ac:dyDescent="0.25">
      <c r="B1492" s="128" t="s">
        <v>174</v>
      </c>
      <c r="C1492" s="128" t="s">
        <v>97</v>
      </c>
      <c r="D1492" s="54">
        <v>45673</v>
      </c>
      <c r="F1492" s="56"/>
      <c r="G1492" s="56" t="s">
        <v>178</v>
      </c>
      <c r="H1492" s="245">
        <v>2.19</v>
      </c>
      <c r="I1492" s="248"/>
      <c r="J1492" s="55" t="s">
        <v>181</v>
      </c>
    </row>
    <row r="1493" spans="2:10" x14ac:dyDescent="0.25">
      <c r="B1493" s="128" t="s">
        <v>174</v>
      </c>
      <c r="C1493" s="128" t="s">
        <v>97</v>
      </c>
      <c r="D1493" s="54">
        <v>45673</v>
      </c>
      <c r="F1493" s="56"/>
      <c r="G1493" s="56" t="s">
        <v>175</v>
      </c>
      <c r="H1493" s="245">
        <v>160282.97</v>
      </c>
      <c r="I1493" s="248"/>
      <c r="J1493" s="55" t="s">
        <v>1873</v>
      </c>
    </row>
    <row r="1494" spans="2:10" x14ac:dyDescent="0.25">
      <c r="B1494" s="128" t="s">
        <v>174</v>
      </c>
      <c r="C1494" s="128" t="s">
        <v>97</v>
      </c>
      <c r="D1494" s="54">
        <v>45673</v>
      </c>
      <c r="F1494" s="56"/>
      <c r="G1494" s="56" t="s">
        <v>929</v>
      </c>
      <c r="H1494" s="245">
        <v>528</v>
      </c>
      <c r="I1494" s="248"/>
      <c r="J1494" s="55" t="s">
        <v>944</v>
      </c>
    </row>
    <row r="1495" spans="2:10" x14ac:dyDescent="0.25">
      <c r="B1495" s="128" t="s">
        <v>174</v>
      </c>
      <c r="C1495" s="128" t="s">
        <v>97</v>
      </c>
      <c r="D1495" s="54">
        <v>45673</v>
      </c>
      <c r="F1495" s="56"/>
      <c r="G1495" s="56" t="s">
        <v>804</v>
      </c>
      <c r="H1495" s="245">
        <v>84.48</v>
      </c>
      <c r="I1495" s="248"/>
      <c r="J1495" s="55" t="s">
        <v>944</v>
      </c>
    </row>
    <row r="1496" spans="2:10" x14ac:dyDescent="0.25">
      <c r="B1496" s="128" t="s">
        <v>174</v>
      </c>
      <c r="C1496" s="128" t="s">
        <v>97</v>
      </c>
      <c r="D1496" s="54">
        <v>45674</v>
      </c>
      <c r="F1496" s="56"/>
      <c r="G1496" s="56" t="s">
        <v>958</v>
      </c>
      <c r="H1496" s="245"/>
      <c r="I1496" s="248">
        <v>160282.97</v>
      </c>
      <c r="J1496" s="55" t="s">
        <v>967</v>
      </c>
    </row>
    <row r="1497" spans="2:10" x14ac:dyDescent="0.25">
      <c r="B1497" s="128" t="s">
        <v>174</v>
      </c>
      <c r="C1497" s="128" t="s">
        <v>97</v>
      </c>
      <c r="D1497" s="54">
        <v>45674</v>
      </c>
      <c r="F1497" s="56"/>
      <c r="G1497" s="56" t="s">
        <v>959</v>
      </c>
      <c r="H1497" s="245"/>
      <c r="I1497" s="248">
        <v>5.79</v>
      </c>
      <c r="J1497" s="55" t="s">
        <v>180</v>
      </c>
    </row>
    <row r="1498" spans="2:10" x14ac:dyDescent="0.25">
      <c r="B1498" s="128" t="s">
        <v>174</v>
      </c>
      <c r="C1498" s="128" t="s">
        <v>97</v>
      </c>
      <c r="D1498" s="54">
        <v>45674</v>
      </c>
      <c r="F1498" s="56"/>
      <c r="G1498" s="56" t="s">
        <v>960</v>
      </c>
      <c r="H1498" s="245">
        <v>2.19</v>
      </c>
      <c r="I1498" s="248"/>
      <c r="J1498" s="55" t="s">
        <v>181</v>
      </c>
    </row>
    <row r="1499" spans="2:10" x14ac:dyDescent="0.25">
      <c r="B1499" s="128" t="s">
        <v>174</v>
      </c>
      <c r="C1499" s="128" t="s">
        <v>97</v>
      </c>
      <c r="D1499" s="54">
        <v>45674</v>
      </c>
      <c r="F1499" s="56"/>
      <c r="G1499" s="56" t="s">
        <v>957</v>
      </c>
      <c r="H1499" s="245">
        <v>159674.09</v>
      </c>
      <c r="I1499" s="248"/>
      <c r="J1499" s="55" t="s">
        <v>1873</v>
      </c>
    </row>
    <row r="1500" spans="2:10" x14ac:dyDescent="0.25">
      <c r="B1500" s="128" t="s">
        <v>174</v>
      </c>
      <c r="C1500" s="128" t="s">
        <v>97</v>
      </c>
      <c r="D1500" s="54">
        <v>45677</v>
      </c>
      <c r="F1500" s="56"/>
      <c r="G1500" s="56" t="s">
        <v>176</v>
      </c>
      <c r="H1500" s="245"/>
      <c r="I1500" s="248">
        <v>159674.09</v>
      </c>
      <c r="J1500" s="55" t="s">
        <v>967</v>
      </c>
    </row>
    <row r="1501" spans="2:10" x14ac:dyDescent="0.25">
      <c r="B1501" s="128" t="s">
        <v>174</v>
      </c>
      <c r="C1501" s="128" t="s">
        <v>97</v>
      </c>
      <c r="D1501" s="54">
        <v>45677</v>
      </c>
      <c r="F1501" s="56"/>
      <c r="G1501" s="56" t="s">
        <v>177</v>
      </c>
      <c r="H1501" s="245"/>
      <c r="I1501" s="248">
        <v>17.3</v>
      </c>
      <c r="J1501" s="55" t="s">
        <v>180</v>
      </c>
    </row>
    <row r="1502" spans="2:10" x14ac:dyDescent="0.25">
      <c r="B1502" s="128" t="s">
        <v>174</v>
      </c>
      <c r="C1502" s="128" t="s">
        <v>97</v>
      </c>
      <c r="D1502" s="54">
        <v>45677</v>
      </c>
      <c r="F1502" s="56"/>
      <c r="G1502" s="56" t="s">
        <v>178</v>
      </c>
      <c r="H1502" s="245">
        <v>6.56</v>
      </c>
      <c r="I1502" s="248"/>
      <c r="J1502" s="55" t="s">
        <v>181</v>
      </c>
    </row>
    <row r="1503" spans="2:10" x14ac:dyDescent="0.25">
      <c r="B1503" s="128" t="s">
        <v>174</v>
      </c>
      <c r="C1503" s="128" t="s">
        <v>97</v>
      </c>
      <c r="D1503" s="54">
        <v>45677</v>
      </c>
      <c r="F1503" s="56"/>
      <c r="G1503" s="56" t="s">
        <v>175</v>
      </c>
      <c r="H1503" s="245">
        <v>159684.82999999999</v>
      </c>
      <c r="I1503" s="248"/>
      <c r="J1503" s="55" t="s">
        <v>1873</v>
      </c>
    </row>
    <row r="1504" spans="2:10" x14ac:dyDescent="0.25">
      <c r="B1504" s="128" t="s">
        <v>174</v>
      </c>
      <c r="C1504" s="128" t="s">
        <v>97</v>
      </c>
      <c r="D1504" s="54">
        <v>45678</v>
      </c>
      <c r="F1504" s="56"/>
      <c r="G1504" s="56" t="s">
        <v>958</v>
      </c>
      <c r="H1504" s="245"/>
      <c r="I1504" s="248">
        <v>159684.82999999999</v>
      </c>
      <c r="J1504" s="55" t="s">
        <v>967</v>
      </c>
    </row>
    <row r="1505" spans="2:10" x14ac:dyDescent="0.25">
      <c r="B1505" s="128" t="s">
        <v>174</v>
      </c>
      <c r="C1505" s="128" t="s">
        <v>97</v>
      </c>
      <c r="D1505" s="54">
        <v>45678</v>
      </c>
      <c r="F1505" s="56"/>
      <c r="G1505" s="56" t="s">
        <v>959</v>
      </c>
      <c r="H1505" s="245"/>
      <c r="I1505" s="248">
        <v>5.77</v>
      </c>
      <c r="J1505" s="55" t="s">
        <v>180</v>
      </c>
    </row>
    <row r="1506" spans="2:10" x14ac:dyDescent="0.25">
      <c r="B1506" s="128" t="s">
        <v>174</v>
      </c>
      <c r="C1506" s="128" t="s">
        <v>97</v>
      </c>
      <c r="D1506" s="54">
        <v>45678</v>
      </c>
      <c r="F1506" s="56"/>
      <c r="G1506" s="56" t="s">
        <v>960</v>
      </c>
      <c r="H1506" s="245">
        <v>2.1800000000000002</v>
      </c>
      <c r="I1506" s="248"/>
      <c r="J1506" s="55" t="s">
        <v>181</v>
      </c>
    </row>
    <row r="1507" spans="2:10" x14ac:dyDescent="0.25">
      <c r="B1507" s="128" t="s">
        <v>174</v>
      </c>
      <c r="C1507" s="128" t="s">
        <v>97</v>
      </c>
      <c r="D1507" s="54">
        <v>45678</v>
      </c>
      <c r="F1507" s="56"/>
      <c r="G1507" s="56" t="s">
        <v>957</v>
      </c>
      <c r="H1507" s="245">
        <v>159688.42000000001</v>
      </c>
      <c r="I1507" s="248"/>
      <c r="J1507" s="55" t="s">
        <v>1873</v>
      </c>
    </row>
    <row r="1508" spans="2:10" x14ac:dyDescent="0.25">
      <c r="B1508" s="128" t="s">
        <v>174</v>
      </c>
      <c r="C1508" s="128" t="s">
        <v>97</v>
      </c>
      <c r="D1508" s="54">
        <v>45679</v>
      </c>
      <c r="F1508" s="56"/>
      <c r="G1508" s="56" t="s">
        <v>958</v>
      </c>
      <c r="H1508" s="245"/>
      <c r="I1508" s="248">
        <v>159688.42000000001</v>
      </c>
      <c r="J1508" s="55" t="s">
        <v>967</v>
      </c>
    </row>
    <row r="1509" spans="2:10" x14ac:dyDescent="0.25">
      <c r="B1509" s="128" t="s">
        <v>174</v>
      </c>
      <c r="C1509" s="128" t="s">
        <v>97</v>
      </c>
      <c r="D1509" s="54">
        <v>45679</v>
      </c>
      <c r="F1509" s="56"/>
      <c r="G1509" s="56" t="s">
        <v>959</v>
      </c>
      <c r="H1509" s="245"/>
      <c r="I1509" s="248">
        <v>5.77</v>
      </c>
      <c r="J1509" s="55" t="s">
        <v>180</v>
      </c>
    </row>
    <row r="1510" spans="2:10" x14ac:dyDescent="0.25">
      <c r="B1510" s="128" t="s">
        <v>174</v>
      </c>
      <c r="C1510" s="128" t="s">
        <v>97</v>
      </c>
      <c r="D1510" s="54">
        <v>45679</v>
      </c>
      <c r="F1510" s="56"/>
      <c r="G1510" s="56" t="s">
        <v>960</v>
      </c>
      <c r="H1510" s="245">
        <v>2.1800000000000002</v>
      </c>
      <c r="I1510" s="248"/>
      <c r="J1510" s="55" t="s">
        <v>181</v>
      </c>
    </row>
    <row r="1511" spans="2:10" x14ac:dyDescent="0.25">
      <c r="B1511" s="128" t="s">
        <v>174</v>
      </c>
      <c r="C1511" s="128" t="s">
        <v>88</v>
      </c>
      <c r="D1511" s="54">
        <v>45671</v>
      </c>
      <c r="F1511" s="56"/>
      <c r="G1511" s="56" t="s">
        <v>176</v>
      </c>
      <c r="H1511" s="245"/>
      <c r="I1511" s="248">
        <v>790112.38</v>
      </c>
      <c r="J1511" s="55" t="s">
        <v>967</v>
      </c>
    </row>
    <row r="1512" spans="2:10" x14ac:dyDescent="0.25">
      <c r="B1512" s="128" t="s">
        <v>174</v>
      </c>
      <c r="C1512" s="128" t="s">
        <v>88</v>
      </c>
      <c r="D1512" s="54">
        <v>45671</v>
      </c>
      <c r="F1512" s="56"/>
      <c r="G1512" s="56" t="s">
        <v>177</v>
      </c>
      <c r="H1512" s="245"/>
      <c r="I1512" s="248">
        <v>39.51</v>
      </c>
      <c r="J1512" s="55" t="s">
        <v>180</v>
      </c>
    </row>
    <row r="1513" spans="2:10" x14ac:dyDescent="0.25">
      <c r="B1513" s="128" t="s">
        <v>174</v>
      </c>
      <c r="C1513" s="128" t="s">
        <v>88</v>
      </c>
      <c r="D1513" s="54">
        <v>45671</v>
      </c>
      <c r="F1513" s="56"/>
      <c r="G1513" s="56" t="s">
        <v>178</v>
      </c>
      <c r="H1513" s="245">
        <v>10.82</v>
      </c>
      <c r="I1513" s="248"/>
      <c r="J1513" s="55" t="s">
        <v>181</v>
      </c>
    </row>
    <row r="1514" spans="2:10" x14ac:dyDescent="0.25">
      <c r="B1514" s="128" t="s">
        <v>174</v>
      </c>
      <c r="C1514" s="128" t="s">
        <v>88</v>
      </c>
      <c r="D1514" s="54">
        <v>45671</v>
      </c>
      <c r="F1514" s="56"/>
      <c r="G1514" s="56" t="s">
        <v>175</v>
      </c>
      <c r="H1514" s="245">
        <v>790141.07</v>
      </c>
      <c r="I1514" s="248"/>
      <c r="J1514" s="55" t="s">
        <v>1873</v>
      </c>
    </row>
    <row r="1515" spans="2:10" x14ac:dyDescent="0.25">
      <c r="B1515" s="128" t="s">
        <v>174</v>
      </c>
      <c r="C1515" s="128" t="s">
        <v>88</v>
      </c>
      <c r="D1515" s="54">
        <v>45672</v>
      </c>
      <c r="F1515" s="56"/>
      <c r="G1515" s="56" t="s">
        <v>176</v>
      </c>
      <c r="H1515" s="245"/>
      <c r="I1515" s="248">
        <v>790141.07</v>
      </c>
      <c r="J1515" s="55" t="s">
        <v>967</v>
      </c>
    </row>
    <row r="1516" spans="2:10" x14ac:dyDescent="0.25">
      <c r="B1516" s="128" t="s">
        <v>174</v>
      </c>
      <c r="C1516" s="128" t="s">
        <v>88</v>
      </c>
      <c r="D1516" s="54">
        <v>45672</v>
      </c>
      <c r="F1516" s="56"/>
      <c r="G1516" s="56" t="s">
        <v>177</v>
      </c>
      <c r="H1516" s="245"/>
      <c r="I1516" s="248">
        <v>39.51</v>
      </c>
      <c r="J1516" s="55" t="s">
        <v>180</v>
      </c>
    </row>
    <row r="1517" spans="2:10" x14ac:dyDescent="0.25">
      <c r="B1517" s="128" t="s">
        <v>174</v>
      </c>
      <c r="C1517" s="128" t="s">
        <v>88</v>
      </c>
      <c r="D1517" s="54">
        <v>45672</v>
      </c>
      <c r="F1517" s="56"/>
      <c r="G1517" s="56" t="s">
        <v>178</v>
      </c>
      <c r="H1517" s="245">
        <v>10.82</v>
      </c>
      <c r="I1517" s="248"/>
      <c r="J1517" s="55" t="s">
        <v>181</v>
      </c>
    </row>
    <row r="1518" spans="2:10" x14ac:dyDescent="0.25">
      <c r="B1518" s="128" t="s">
        <v>174</v>
      </c>
      <c r="C1518" s="128" t="s">
        <v>88</v>
      </c>
      <c r="D1518" s="54">
        <v>45672</v>
      </c>
      <c r="F1518" s="56"/>
      <c r="G1518" s="56" t="s">
        <v>957</v>
      </c>
      <c r="H1518" s="245">
        <v>790169.76</v>
      </c>
      <c r="I1518" s="248"/>
      <c r="J1518" s="55" t="s">
        <v>1873</v>
      </c>
    </row>
    <row r="1519" spans="2:10" x14ac:dyDescent="0.25">
      <c r="B1519" s="128" t="s">
        <v>174</v>
      </c>
      <c r="C1519" s="128" t="s">
        <v>88</v>
      </c>
      <c r="D1519" s="54">
        <v>45672</v>
      </c>
      <c r="F1519" s="56" t="s">
        <v>1324</v>
      </c>
      <c r="G1519" s="56" t="s">
        <v>1170</v>
      </c>
      <c r="H1519" s="245"/>
      <c r="I1519" s="248">
        <v>21836.2</v>
      </c>
      <c r="J1519" s="55" t="s">
        <v>135</v>
      </c>
    </row>
    <row r="1520" spans="2:10" hidden="1" x14ac:dyDescent="0.25">
      <c r="B1520" s="128"/>
      <c r="C1520" s="128" t="s">
        <v>88</v>
      </c>
      <c r="D1520" s="54">
        <v>45307</v>
      </c>
      <c r="F1520" s="56"/>
      <c r="G1520" s="56" t="s">
        <v>176</v>
      </c>
      <c r="H1520" s="205"/>
      <c r="I1520" s="206">
        <v>790169.76</v>
      </c>
      <c r="J1520" s="55" t="s">
        <v>967</v>
      </c>
    </row>
    <row r="1521" spans="2:10" hidden="1" x14ac:dyDescent="0.25">
      <c r="B1521" s="128"/>
      <c r="C1521" s="128" t="s">
        <v>88</v>
      </c>
      <c r="D1521" s="54">
        <v>45307</v>
      </c>
      <c r="F1521" s="56"/>
      <c r="G1521" s="56" t="s">
        <v>177</v>
      </c>
      <c r="H1521" s="205"/>
      <c r="I1521" s="206">
        <v>39.51</v>
      </c>
      <c r="J1521" s="55" t="s">
        <v>180</v>
      </c>
    </row>
    <row r="1522" spans="2:10" hidden="1" x14ac:dyDescent="0.25">
      <c r="B1522" s="128"/>
      <c r="C1522" s="128" t="s">
        <v>88</v>
      </c>
      <c r="D1522" s="54">
        <v>45307</v>
      </c>
      <c r="F1522" s="56"/>
      <c r="G1522" s="56" t="s">
        <v>178</v>
      </c>
      <c r="H1522" s="205">
        <v>10.82</v>
      </c>
      <c r="I1522" s="206"/>
      <c r="J1522" s="55" t="s">
        <v>181</v>
      </c>
    </row>
    <row r="1523" spans="2:10" hidden="1" x14ac:dyDescent="0.25">
      <c r="B1523" s="128"/>
      <c r="C1523" s="128" t="s">
        <v>88</v>
      </c>
      <c r="D1523" s="54">
        <v>45307</v>
      </c>
      <c r="F1523" s="56"/>
      <c r="G1523" s="56" t="s">
        <v>175</v>
      </c>
      <c r="H1523" s="205">
        <v>812034.65</v>
      </c>
      <c r="I1523" s="206"/>
      <c r="J1523" s="55" t="s">
        <v>968</v>
      </c>
    </row>
    <row r="1524" spans="2:10" hidden="1" x14ac:dyDescent="0.25">
      <c r="B1524" s="128"/>
      <c r="C1524" s="128" t="s">
        <v>88</v>
      </c>
      <c r="D1524" s="54">
        <v>45307</v>
      </c>
      <c r="F1524" s="56"/>
      <c r="G1524" s="56" t="s">
        <v>1273</v>
      </c>
      <c r="H1524" s="205"/>
      <c r="I1524" s="206">
        <v>6164.38</v>
      </c>
      <c r="J1524" s="55" t="s">
        <v>17</v>
      </c>
    </row>
    <row r="1525" spans="2:10" hidden="1" x14ac:dyDescent="0.25">
      <c r="B1525" s="128"/>
      <c r="C1525" s="128" t="s">
        <v>88</v>
      </c>
      <c r="D1525" s="54">
        <v>45307</v>
      </c>
      <c r="F1525" s="56"/>
      <c r="G1525" s="56" t="s">
        <v>1273</v>
      </c>
      <c r="H1525" s="205"/>
      <c r="I1525" s="206">
        <v>1194.54</v>
      </c>
      <c r="J1525" s="55" t="s">
        <v>17</v>
      </c>
    </row>
    <row r="1526" spans="2:10" x14ac:dyDescent="0.25">
      <c r="B1526" s="128" t="s">
        <v>174</v>
      </c>
      <c r="C1526" s="128" t="s">
        <v>88</v>
      </c>
      <c r="D1526" s="54">
        <v>45674</v>
      </c>
      <c r="F1526" s="56"/>
      <c r="G1526" s="56" t="s">
        <v>958</v>
      </c>
      <c r="H1526" s="245"/>
      <c r="I1526" s="248">
        <v>812034.65</v>
      </c>
      <c r="J1526" s="55" t="s">
        <v>967</v>
      </c>
    </row>
    <row r="1527" spans="2:10" x14ac:dyDescent="0.25">
      <c r="B1527" s="128" t="s">
        <v>174</v>
      </c>
      <c r="C1527" s="128" t="s">
        <v>88</v>
      </c>
      <c r="D1527" s="54">
        <v>45674</v>
      </c>
      <c r="F1527" s="56"/>
      <c r="G1527" s="56" t="s">
        <v>959</v>
      </c>
      <c r="H1527" s="245"/>
      <c r="I1527" s="248">
        <v>40.6</v>
      </c>
      <c r="J1527" s="55" t="s">
        <v>180</v>
      </c>
    </row>
    <row r="1528" spans="2:10" x14ac:dyDescent="0.25">
      <c r="B1528" s="128" t="s">
        <v>174</v>
      </c>
      <c r="C1528" s="128" t="s">
        <v>88</v>
      </c>
      <c r="D1528" s="54">
        <v>45674</v>
      </c>
      <c r="F1528" s="56"/>
      <c r="G1528" s="56" t="s">
        <v>960</v>
      </c>
      <c r="H1528" s="245">
        <v>11.12</v>
      </c>
      <c r="I1528" s="248"/>
      <c r="J1528" s="55" t="s">
        <v>181</v>
      </c>
    </row>
    <row r="1529" spans="2:10" x14ac:dyDescent="0.25">
      <c r="B1529" s="128" t="s">
        <v>174</v>
      </c>
      <c r="C1529" s="128" t="s">
        <v>88</v>
      </c>
      <c r="D1529" s="54">
        <v>45674</v>
      </c>
      <c r="F1529" s="56" t="s">
        <v>1324</v>
      </c>
      <c r="G1529" s="56" t="s">
        <v>1274</v>
      </c>
      <c r="H1529" s="245"/>
      <c r="I1529" s="248">
        <v>1279.57</v>
      </c>
      <c r="J1529" s="55" t="s">
        <v>70</v>
      </c>
    </row>
    <row r="1530" spans="2:10" x14ac:dyDescent="0.25">
      <c r="B1530" s="128" t="s">
        <v>174</v>
      </c>
      <c r="C1530" s="128" t="s">
        <v>88</v>
      </c>
      <c r="D1530" s="54">
        <v>45674</v>
      </c>
      <c r="F1530" s="56" t="s">
        <v>1324</v>
      </c>
      <c r="G1530" s="56" t="s">
        <v>1275</v>
      </c>
      <c r="H1530" s="245"/>
      <c r="I1530" s="248">
        <v>1279.57</v>
      </c>
      <c r="J1530" s="55" t="s">
        <v>70</v>
      </c>
    </row>
    <row r="1531" spans="2:10" x14ac:dyDescent="0.25">
      <c r="B1531" s="128" t="s">
        <v>174</v>
      </c>
      <c r="C1531" s="128" t="s">
        <v>88</v>
      </c>
      <c r="D1531" s="54">
        <v>45674</v>
      </c>
      <c r="F1531" s="56"/>
      <c r="G1531" s="56" t="s">
        <v>175</v>
      </c>
      <c r="H1531" s="245">
        <v>819423.05</v>
      </c>
      <c r="I1531" s="248"/>
      <c r="J1531" s="55" t="s">
        <v>1873</v>
      </c>
    </row>
    <row r="1532" spans="2:10" x14ac:dyDescent="0.25">
      <c r="B1532" s="128" t="s">
        <v>174</v>
      </c>
      <c r="C1532" s="128" t="s">
        <v>88</v>
      </c>
      <c r="D1532" s="54">
        <v>45677</v>
      </c>
      <c r="F1532" s="56"/>
      <c r="G1532" s="56" t="s">
        <v>958</v>
      </c>
      <c r="H1532" s="245"/>
      <c r="I1532" s="248">
        <v>819423.05</v>
      </c>
      <c r="J1532" s="55" t="s">
        <v>967</v>
      </c>
    </row>
    <row r="1533" spans="2:10" x14ac:dyDescent="0.25">
      <c r="B1533" s="128" t="s">
        <v>174</v>
      </c>
      <c r="C1533" s="128" t="s">
        <v>88</v>
      </c>
      <c r="D1533" s="54">
        <v>45677</v>
      </c>
      <c r="F1533" s="56"/>
      <c r="G1533" s="56" t="s">
        <v>959</v>
      </c>
      <c r="H1533" s="245"/>
      <c r="I1533" s="248">
        <v>122.91</v>
      </c>
      <c r="J1533" s="55" t="s">
        <v>180</v>
      </c>
    </row>
    <row r="1534" spans="2:10" x14ac:dyDescent="0.25">
      <c r="B1534" s="128" t="s">
        <v>174</v>
      </c>
      <c r="C1534" s="128" t="s">
        <v>88</v>
      </c>
      <c r="D1534" s="54">
        <v>45677</v>
      </c>
      <c r="F1534" s="56"/>
      <c r="G1534" s="56" t="s">
        <v>960</v>
      </c>
      <c r="H1534" s="245">
        <v>33.67</v>
      </c>
      <c r="I1534" s="248"/>
      <c r="J1534" s="55" t="s">
        <v>181</v>
      </c>
    </row>
    <row r="1535" spans="2:10" x14ac:dyDescent="0.25">
      <c r="B1535" s="128" t="s">
        <v>174</v>
      </c>
      <c r="C1535" s="128" t="s">
        <v>88</v>
      </c>
      <c r="D1535" s="54">
        <v>45677</v>
      </c>
      <c r="F1535" s="56"/>
      <c r="G1535" s="56" t="s">
        <v>957</v>
      </c>
      <c r="H1535" s="245">
        <v>822071.43</v>
      </c>
      <c r="I1535" s="248"/>
      <c r="J1535" s="55" t="s">
        <v>1873</v>
      </c>
    </row>
    <row r="1536" spans="2:10" x14ac:dyDescent="0.25">
      <c r="B1536" s="128" t="s">
        <v>174</v>
      </c>
      <c r="C1536" s="128" t="s">
        <v>88</v>
      </c>
      <c r="D1536" s="54">
        <v>45678</v>
      </c>
      <c r="F1536" s="56"/>
      <c r="G1536" s="56" t="s">
        <v>958</v>
      </c>
      <c r="H1536" s="245"/>
      <c r="I1536" s="248">
        <v>822071.43</v>
      </c>
      <c r="J1536" s="55" t="s">
        <v>967</v>
      </c>
    </row>
    <row r="1537" spans="2:10" x14ac:dyDescent="0.25">
      <c r="B1537" s="128" t="s">
        <v>174</v>
      </c>
      <c r="C1537" s="128" t="s">
        <v>88</v>
      </c>
      <c r="D1537" s="54">
        <v>45678</v>
      </c>
      <c r="F1537" s="56"/>
      <c r="G1537" s="56" t="s">
        <v>959</v>
      </c>
      <c r="H1537" s="245"/>
      <c r="I1537" s="248">
        <v>41.1</v>
      </c>
      <c r="J1537" s="55" t="s">
        <v>180</v>
      </c>
    </row>
    <row r="1538" spans="2:10" x14ac:dyDescent="0.25">
      <c r="B1538" s="128" t="s">
        <v>174</v>
      </c>
      <c r="C1538" s="128" t="s">
        <v>88</v>
      </c>
      <c r="D1538" s="54">
        <v>45678</v>
      </c>
      <c r="F1538" s="56"/>
      <c r="G1538" s="56" t="s">
        <v>960</v>
      </c>
      <c r="H1538" s="245">
        <v>11.26</v>
      </c>
      <c r="I1538" s="248"/>
      <c r="J1538" s="55" t="s">
        <v>181</v>
      </c>
    </row>
    <row r="1539" spans="2:10" x14ac:dyDescent="0.25">
      <c r="B1539" s="128" t="s">
        <v>174</v>
      </c>
      <c r="C1539" s="128" t="s">
        <v>88</v>
      </c>
      <c r="D1539" s="54">
        <v>45678</v>
      </c>
      <c r="F1539" s="56"/>
      <c r="G1539" s="56" t="s">
        <v>175</v>
      </c>
      <c r="H1539" s="245">
        <v>822101.27</v>
      </c>
      <c r="I1539" s="248"/>
      <c r="J1539" s="55" t="s">
        <v>1873</v>
      </c>
    </row>
    <row r="1540" spans="2:10" x14ac:dyDescent="0.25">
      <c r="B1540" s="128" t="s">
        <v>174</v>
      </c>
      <c r="C1540" s="128" t="s">
        <v>88</v>
      </c>
      <c r="D1540" s="54">
        <v>45678</v>
      </c>
      <c r="F1540" s="56" t="s">
        <v>1305</v>
      </c>
      <c r="G1540" s="56" t="s">
        <v>1276</v>
      </c>
      <c r="H1540" s="245"/>
      <c r="I1540" s="248">
        <v>632058.46</v>
      </c>
      <c r="J1540" s="55" t="s">
        <v>1871</v>
      </c>
    </row>
    <row r="1541" spans="2:10" x14ac:dyDescent="0.25">
      <c r="B1541" s="128" t="s">
        <v>174</v>
      </c>
      <c r="C1541" s="128" t="s">
        <v>88</v>
      </c>
      <c r="D1541" s="54">
        <v>45679</v>
      </c>
      <c r="F1541" s="56"/>
      <c r="G1541" s="56" t="s">
        <v>958</v>
      </c>
      <c r="H1541" s="245"/>
      <c r="I1541" s="248">
        <v>822101.27</v>
      </c>
      <c r="J1541" s="55" t="s">
        <v>967</v>
      </c>
    </row>
    <row r="1542" spans="2:10" x14ac:dyDescent="0.25">
      <c r="B1542" s="128" t="s">
        <v>174</v>
      </c>
      <c r="C1542" s="128" t="s">
        <v>88</v>
      </c>
      <c r="D1542" s="54">
        <v>45679</v>
      </c>
      <c r="F1542" s="56"/>
      <c r="G1542" s="56" t="s">
        <v>959</v>
      </c>
      <c r="H1542" s="245"/>
      <c r="I1542" s="248">
        <v>41.11</v>
      </c>
      <c r="J1542" s="55" t="s">
        <v>180</v>
      </c>
    </row>
    <row r="1543" spans="2:10" x14ac:dyDescent="0.25">
      <c r="B1543" s="128" t="s">
        <v>174</v>
      </c>
      <c r="C1543" s="128" t="s">
        <v>88</v>
      </c>
      <c r="D1543" s="54">
        <v>45679</v>
      </c>
      <c r="F1543" s="56"/>
      <c r="G1543" s="56" t="s">
        <v>960</v>
      </c>
      <c r="H1543" s="245">
        <v>11.26</v>
      </c>
      <c r="I1543" s="248"/>
      <c r="J1543" s="55" t="s">
        <v>181</v>
      </c>
    </row>
    <row r="1544" spans="2:10" x14ac:dyDescent="0.25">
      <c r="B1544" s="128" t="s">
        <v>189</v>
      </c>
      <c r="C1544" s="128" t="s">
        <v>162</v>
      </c>
      <c r="D1544" s="54">
        <v>45672</v>
      </c>
      <c r="F1544" s="56" t="s">
        <v>230</v>
      </c>
      <c r="G1544" s="56" t="s">
        <v>728</v>
      </c>
      <c r="H1544" s="245"/>
      <c r="I1544" s="248">
        <v>1556</v>
      </c>
      <c r="J1544" s="55" t="s">
        <v>1208</v>
      </c>
    </row>
    <row r="1545" spans="2:10" x14ac:dyDescent="0.25">
      <c r="B1545" s="128" t="s">
        <v>189</v>
      </c>
      <c r="C1545" s="128" t="s">
        <v>162</v>
      </c>
      <c r="D1545" s="54">
        <v>45672</v>
      </c>
      <c r="F1545" s="56" t="s">
        <v>230</v>
      </c>
      <c r="G1545" s="56" t="s">
        <v>1278</v>
      </c>
      <c r="H1545" s="245"/>
      <c r="I1545" s="248">
        <v>700</v>
      </c>
      <c r="J1545" s="55" t="s">
        <v>1208</v>
      </c>
    </row>
    <row r="1546" spans="2:10" x14ac:dyDescent="0.25">
      <c r="B1546" s="128" t="s">
        <v>189</v>
      </c>
      <c r="C1546" s="128" t="s">
        <v>162</v>
      </c>
      <c r="D1546" s="54">
        <v>45673</v>
      </c>
      <c r="F1546" s="56" t="s">
        <v>230</v>
      </c>
      <c r="G1546" s="56" t="s">
        <v>218</v>
      </c>
      <c r="H1546" s="245"/>
      <c r="I1546" s="248">
        <v>600</v>
      </c>
      <c r="J1546" s="55" t="s">
        <v>1207</v>
      </c>
    </row>
    <row r="1547" spans="2:10" x14ac:dyDescent="0.25">
      <c r="B1547" s="128" t="s">
        <v>189</v>
      </c>
      <c r="C1547" s="128" t="s">
        <v>162</v>
      </c>
      <c r="D1547" s="54">
        <v>45673</v>
      </c>
      <c r="F1547" s="56" t="s">
        <v>230</v>
      </c>
      <c r="G1547" s="56" t="s">
        <v>822</v>
      </c>
      <c r="H1547" s="245"/>
      <c r="I1547" s="248">
        <v>1912</v>
      </c>
      <c r="J1547" s="55" t="s">
        <v>1207</v>
      </c>
    </row>
    <row r="1548" spans="2:10" x14ac:dyDescent="0.25">
      <c r="B1548" s="128" t="s">
        <v>189</v>
      </c>
      <c r="C1548" s="128" t="s">
        <v>162</v>
      </c>
      <c r="D1548" s="54">
        <v>45673</v>
      </c>
      <c r="F1548" s="56" t="s">
        <v>230</v>
      </c>
      <c r="G1548" s="56" t="s">
        <v>1279</v>
      </c>
      <c r="H1548" s="245"/>
      <c r="I1548" s="248">
        <v>4500</v>
      </c>
      <c r="J1548" s="55" t="s">
        <v>1208</v>
      </c>
    </row>
    <row r="1549" spans="2:10" x14ac:dyDescent="0.25">
      <c r="B1549" s="128" t="s">
        <v>189</v>
      </c>
      <c r="C1549" s="128" t="s">
        <v>162</v>
      </c>
      <c r="D1549" s="54">
        <v>45673</v>
      </c>
      <c r="F1549" s="56" t="s">
        <v>737</v>
      </c>
      <c r="G1549" s="56" t="s">
        <v>1280</v>
      </c>
      <c r="H1549" s="245">
        <v>6469.32</v>
      </c>
      <c r="I1549" s="248"/>
      <c r="J1549" s="55" t="s">
        <v>1242</v>
      </c>
    </row>
    <row r="1550" spans="2:10" x14ac:dyDescent="0.25">
      <c r="B1550" s="128" t="s">
        <v>189</v>
      </c>
      <c r="C1550" s="128" t="s">
        <v>162</v>
      </c>
      <c r="D1550" s="54">
        <v>45673</v>
      </c>
      <c r="F1550" s="56" t="s">
        <v>230</v>
      </c>
      <c r="G1550" s="56" t="s">
        <v>1281</v>
      </c>
      <c r="H1550" s="245"/>
      <c r="I1550" s="248">
        <v>4392</v>
      </c>
      <c r="J1550" s="55" t="s">
        <v>1208</v>
      </c>
    </row>
    <row r="1551" spans="2:10" x14ac:dyDescent="0.25">
      <c r="B1551" s="128" t="s">
        <v>189</v>
      </c>
      <c r="C1551" s="128" t="s">
        <v>162</v>
      </c>
      <c r="D1551" s="54">
        <v>45674</v>
      </c>
      <c r="F1551" s="56" t="s">
        <v>230</v>
      </c>
      <c r="G1551" s="56" t="s">
        <v>1282</v>
      </c>
      <c r="H1551" s="245"/>
      <c r="I1551" s="248">
        <v>1183</v>
      </c>
      <c r="J1551" s="55" t="s">
        <v>1207</v>
      </c>
    </row>
    <row r="1552" spans="2:10" x14ac:dyDescent="0.25">
      <c r="B1552" s="128" t="s">
        <v>189</v>
      </c>
      <c r="C1552" s="128" t="s">
        <v>162</v>
      </c>
      <c r="D1552" s="54">
        <v>45674</v>
      </c>
      <c r="F1552" s="55" t="s">
        <v>1854</v>
      </c>
      <c r="G1552" s="56" t="s">
        <v>1283</v>
      </c>
      <c r="H1552" s="245">
        <v>624</v>
      </c>
      <c r="I1552" s="248"/>
      <c r="J1552" s="55" t="s">
        <v>934</v>
      </c>
    </row>
    <row r="1553" spans="2:11" x14ac:dyDescent="0.25">
      <c r="B1553" s="128" t="s">
        <v>189</v>
      </c>
      <c r="C1553" s="128" t="s">
        <v>162</v>
      </c>
      <c r="D1553" s="54">
        <v>45674</v>
      </c>
      <c r="F1553" s="55" t="s">
        <v>1854</v>
      </c>
      <c r="G1553" s="56" t="s">
        <v>1284</v>
      </c>
      <c r="H1553" s="245">
        <v>2315.8200000000002</v>
      </c>
      <c r="I1553" s="248"/>
      <c r="J1553" s="128" t="s">
        <v>1242</v>
      </c>
    </row>
    <row r="1554" spans="2:11" x14ac:dyDescent="0.25">
      <c r="B1554" s="128" t="s">
        <v>189</v>
      </c>
      <c r="C1554" s="128" t="s">
        <v>162</v>
      </c>
      <c r="D1554" s="54">
        <v>45674</v>
      </c>
      <c r="F1554" s="56" t="s">
        <v>230</v>
      </c>
      <c r="G1554" s="56" t="s">
        <v>1285</v>
      </c>
      <c r="H1554" s="245"/>
      <c r="I1554" s="248">
        <v>60494.75</v>
      </c>
      <c r="J1554" s="128" t="s">
        <v>12</v>
      </c>
      <c r="K1554" s="22" t="s">
        <v>1306</v>
      </c>
    </row>
    <row r="1555" spans="2:11" x14ac:dyDescent="0.25">
      <c r="B1555" s="128" t="s">
        <v>189</v>
      </c>
      <c r="C1555" s="128" t="s">
        <v>162</v>
      </c>
      <c r="D1555" s="54">
        <v>45674</v>
      </c>
      <c r="F1555" s="56" t="s">
        <v>230</v>
      </c>
      <c r="G1555" s="56" t="s">
        <v>1286</v>
      </c>
      <c r="H1555" s="245"/>
      <c r="I1555" s="248">
        <v>20814.75</v>
      </c>
      <c r="J1555" s="128" t="s">
        <v>12</v>
      </c>
      <c r="K1555" s="22" t="s">
        <v>1306</v>
      </c>
    </row>
    <row r="1556" spans="2:11" x14ac:dyDescent="0.25">
      <c r="B1556" s="128" t="s">
        <v>189</v>
      </c>
      <c r="C1556" s="128" t="s">
        <v>162</v>
      </c>
      <c r="D1556" s="54">
        <v>45674</v>
      </c>
      <c r="F1556" s="56" t="s">
        <v>230</v>
      </c>
      <c r="G1556" s="56" t="s">
        <v>1287</v>
      </c>
      <c r="H1556" s="245"/>
      <c r="I1556" s="248">
        <v>157002.45000000001</v>
      </c>
      <c r="J1556" s="128" t="s">
        <v>1307</v>
      </c>
      <c r="K1556" s="22" t="s">
        <v>1308</v>
      </c>
    </row>
    <row r="1557" spans="2:11" x14ac:dyDescent="0.25">
      <c r="B1557" s="128" t="s">
        <v>189</v>
      </c>
      <c r="C1557" s="128" t="s">
        <v>162</v>
      </c>
      <c r="D1557" s="54">
        <v>45674</v>
      </c>
      <c r="F1557" s="56" t="s">
        <v>230</v>
      </c>
      <c r="G1557" s="56" t="s">
        <v>1288</v>
      </c>
      <c r="H1557" s="245"/>
      <c r="I1557" s="248">
        <v>27495.39</v>
      </c>
      <c r="J1557" s="128" t="s">
        <v>1307</v>
      </c>
      <c r="K1557" s="22" t="s">
        <v>1309</v>
      </c>
    </row>
    <row r="1558" spans="2:11" x14ac:dyDescent="0.25">
      <c r="B1558" s="128" t="s">
        <v>189</v>
      </c>
      <c r="C1558" s="128" t="s">
        <v>162</v>
      </c>
      <c r="D1558" s="54">
        <v>45674</v>
      </c>
      <c r="F1558" s="56" t="s">
        <v>230</v>
      </c>
      <c r="G1558" s="56" t="s">
        <v>1287</v>
      </c>
      <c r="H1558" s="245"/>
      <c r="I1558" s="248">
        <v>3964.14</v>
      </c>
      <c r="J1558" s="128" t="s">
        <v>1307</v>
      </c>
      <c r="K1558" s="22" t="s">
        <v>1310</v>
      </c>
    </row>
    <row r="1559" spans="2:11" x14ac:dyDescent="0.25">
      <c r="B1559" s="128" t="s">
        <v>189</v>
      </c>
      <c r="C1559" s="128" t="s">
        <v>162</v>
      </c>
      <c r="D1559" s="54">
        <v>45674</v>
      </c>
      <c r="F1559" s="56" t="s">
        <v>230</v>
      </c>
      <c r="G1559" s="56" t="s">
        <v>1287</v>
      </c>
      <c r="H1559" s="245"/>
      <c r="I1559" s="248">
        <v>10888.85</v>
      </c>
      <c r="J1559" s="128" t="s">
        <v>1307</v>
      </c>
      <c r="K1559" s="22" t="s">
        <v>1310</v>
      </c>
    </row>
    <row r="1560" spans="2:11" x14ac:dyDescent="0.25">
      <c r="B1560" s="128" t="s">
        <v>189</v>
      </c>
      <c r="C1560" s="128" t="s">
        <v>162</v>
      </c>
      <c r="D1560" s="54">
        <v>45674</v>
      </c>
      <c r="F1560" s="56" t="s">
        <v>230</v>
      </c>
      <c r="G1560" s="56" t="s">
        <v>1287</v>
      </c>
      <c r="H1560" s="245"/>
      <c r="I1560" s="248">
        <v>55267.88</v>
      </c>
      <c r="J1560" s="128" t="s">
        <v>1307</v>
      </c>
      <c r="K1560" s="22" t="s">
        <v>1311</v>
      </c>
    </row>
    <row r="1561" spans="2:11" x14ac:dyDescent="0.25">
      <c r="B1561" s="128" t="s">
        <v>189</v>
      </c>
      <c r="C1561" s="128" t="s">
        <v>162</v>
      </c>
      <c r="D1561" s="54">
        <v>45674</v>
      </c>
      <c r="F1561" s="56" t="s">
        <v>230</v>
      </c>
      <c r="G1561" s="56" t="s">
        <v>1287</v>
      </c>
      <c r="H1561" s="245"/>
      <c r="I1561" s="248">
        <v>48624.45</v>
      </c>
      <c r="J1561" s="128" t="s">
        <v>1307</v>
      </c>
      <c r="K1561" s="22" t="s">
        <v>1310</v>
      </c>
    </row>
    <row r="1562" spans="2:11" x14ac:dyDescent="0.25">
      <c r="B1562" s="128" t="s">
        <v>189</v>
      </c>
      <c r="C1562" s="128" t="s">
        <v>162</v>
      </c>
      <c r="D1562" s="54">
        <v>45674</v>
      </c>
      <c r="F1562" s="56" t="s">
        <v>230</v>
      </c>
      <c r="G1562" s="56" t="s">
        <v>1289</v>
      </c>
      <c r="H1562" s="245"/>
      <c r="I1562" s="248">
        <v>62705.97</v>
      </c>
      <c r="J1562" s="128" t="s">
        <v>1307</v>
      </c>
      <c r="K1562" s="22" t="s">
        <v>1310</v>
      </c>
    </row>
    <row r="1563" spans="2:11" x14ac:dyDescent="0.25">
      <c r="B1563" s="128" t="s">
        <v>189</v>
      </c>
      <c r="C1563" s="128" t="s">
        <v>162</v>
      </c>
      <c r="D1563" s="54">
        <v>45674</v>
      </c>
      <c r="F1563" s="56" t="s">
        <v>765</v>
      </c>
      <c r="G1563" s="56" t="s">
        <v>766</v>
      </c>
      <c r="H1563" s="245">
        <v>45000</v>
      </c>
      <c r="I1563" s="248"/>
      <c r="J1563" s="128" t="s">
        <v>1872</v>
      </c>
    </row>
    <row r="1564" spans="2:11" x14ac:dyDescent="0.25">
      <c r="B1564" s="128" t="s">
        <v>189</v>
      </c>
      <c r="C1564" s="128" t="s">
        <v>162</v>
      </c>
      <c r="D1564" s="54">
        <v>45674</v>
      </c>
      <c r="F1564" s="56" t="s">
        <v>771</v>
      </c>
      <c r="G1564" s="56" t="s">
        <v>772</v>
      </c>
      <c r="H1564" s="245">
        <v>6252.6</v>
      </c>
      <c r="I1564" s="248"/>
      <c r="J1564" s="128" t="s">
        <v>170</v>
      </c>
    </row>
    <row r="1565" spans="2:11" x14ac:dyDescent="0.25">
      <c r="B1565" s="128" t="s">
        <v>189</v>
      </c>
      <c r="C1565" s="128" t="s">
        <v>162</v>
      </c>
      <c r="D1565" s="54">
        <v>45674</v>
      </c>
      <c r="F1565" s="56" t="s">
        <v>230</v>
      </c>
      <c r="G1565" s="56" t="s">
        <v>558</v>
      </c>
      <c r="H1565" s="245"/>
      <c r="I1565" s="248">
        <v>481075.16</v>
      </c>
      <c r="J1565" s="128" t="s">
        <v>133</v>
      </c>
      <c r="K1565" s="22" t="s">
        <v>1306</v>
      </c>
    </row>
    <row r="1566" spans="2:11" x14ac:dyDescent="0.25">
      <c r="B1566" s="128" t="s">
        <v>189</v>
      </c>
      <c r="C1566" s="128" t="s">
        <v>162</v>
      </c>
      <c r="D1566" s="54">
        <v>45674</v>
      </c>
      <c r="F1566" s="56" t="s">
        <v>230</v>
      </c>
      <c r="G1566" s="56" t="s">
        <v>1290</v>
      </c>
      <c r="H1566" s="245"/>
      <c r="I1566" s="248">
        <v>2000</v>
      </c>
      <c r="J1566" s="128" t="s">
        <v>1208</v>
      </c>
    </row>
    <row r="1567" spans="2:11" x14ac:dyDescent="0.25">
      <c r="B1567" s="128" t="s">
        <v>189</v>
      </c>
      <c r="C1567" s="128" t="s">
        <v>162</v>
      </c>
      <c r="D1567" s="54">
        <v>45674</v>
      </c>
      <c r="F1567" s="56" t="s">
        <v>896</v>
      </c>
      <c r="G1567" s="56" t="s">
        <v>1291</v>
      </c>
      <c r="H1567" s="245">
        <v>500</v>
      </c>
      <c r="I1567" s="248"/>
      <c r="J1567" s="128" t="s">
        <v>170</v>
      </c>
    </row>
    <row r="1568" spans="2:11" x14ac:dyDescent="0.25">
      <c r="B1568" s="128" t="s">
        <v>189</v>
      </c>
      <c r="C1568" s="128" t="s">
        <v>162</v>
      </c>
      <c r="D1568" s="54">
        <v>45674</v>
      </c>
      <c r="F1568" s="56" t="s">
        <v>1856</v>
      </c>
      <c r="G1568" s="56" t="s">
        <v>902</v>
      </c>
      <c r="H1568" s="245">
        <v>832000</v>
      </c>
      <c r="I1568" s="248"/>
      <c r="J1568" s="128" t="s">
        <v>1312</v>
      </c>
    </row>
    <row r="1569" spans="2:11" x14ac:dyDescent="0.25">
      <c r="B1569" s="128" t="s">
        <v>189</v>
      </c>
      <c r="C1569" s="128" t="s">
        <v>162</v>
      </c>
      <c r="D1569" s="54">
        <v>45677</v>
      </c>
      <c r="F1569" s="56" t="s">
        <v>230</v>
      </c>
      <c r="G1569" s="56" t="s">
        <v>700</v>
      </c>
      <c r="H1569" s="245"/>
      <c r="I1569" s="248">
        <v>1000</v>
      </c>
      <c r="J1569" s="128" t="s">
        <v>1503</v>
      </c>
    </row>
    <row r="1570" spans="2:11" x14ac:dyDescent="0.25">
      <c r="B1570" s="128" t="s">
        <v>189</v>
      </c>
      <c r="C1570" s="128" t="s">
        <v>162</v>
      </c>
      <c r="D1570" s="54">
        <v>45677</v>
      </c>
      <c r="F1570" s="55" t="s">
        <v>1854</v>
      </c>
      <c r="G1570" s="56" t="s">
        <v>1292</v>
      </c>
      <c r="H1570" s="245">
        <v>624</v>
      </c>
      <c r="I1570" s="248"/>
      <c r="J1570" s="128" t="s">
        <v>934</v>
      </c>
    </row>
    <row r="1571" spans="2:11" x14ac:dyDescent="0.25">
      <c r="B1571" s="128" t="s">
        <v>189</v>
      </c>
      <c r="C1571" s="128" t="s">
        <v>162</v>
      </c>
      <c r="D1571" s="54">
        <v>45677</v>
      </c>
      <c r="F1571" s="56" t="s">
        <v>230</v>
      </c>
      <c r="G1571" s="56" t="s">
        <v>1293</v>
      </c>
      <c r="H1571" s="245"/>
      <c r="I1571" s="248">
        <v>800000</v>
      </c>
      <c r="J1571" s="128" t="s">
        <v>940</v>
      </c>
    </row>
    <row r="1572" spans="2:11" x14ac:dyDescent="0.25">
      <c r="B1572" s="128" t="s">
        <v>189</v>
      </c>
      <c r="C1572" s="128" t="s">
        <v>162</v>
      </c>
      <c r="D1572" s="54">
        <v>45677</v>
      </c>
      <c r="F1572" s="55" t="s">
        <v>1854</v>
      </c>
      <c r="G1572" s="56" t="s">
        <v>1294</v>
      </c>
      <c r="H1572" s="245">
        <v>4963.18</v>
      </c>
      <c r="I1572" s="248"/>
      <c r="J1572" s="128" t="s">
        <v>1242</v>
      </c>
    </row>
    <row r="1573" spans="2:11" x14ac:dyDescent="0.25">
      <c r="B1573" s="128" t="s">
        <v>189</v>
      </c>
      <c r="C1573" s="128" t="s">
        <v>162</v>
      </c>
      <c r="D1573" s="54">
        <v>45677</v>
      </c>
      <c r="F1573" s="56"/>
      <c r="G1573" s="56" t="s">
        <v>1295</v>
      </c>
      <c r="H1573" s="245">
        <v>101950</v>
      </c>
      <c r="I1573" s="248"/>
      <c r="J1573" s="128" t="s">
        <v>1236</v>
      </c>
    </row>
    <row r="1574" spans="2:11" x14ac:dyDescent="0.25">
      <c r="B1574" s="128" t="s">
        <v>189</v>
      </c>
      <c r="C1574" s="128" t="s">
        <v>162</v>
      </c>
      <c r="D1574" s="54">
        <v>45677</v>
      </c>
      <c r="F1574" s="56"/>
      <c r="G1574" s="56" t="s">
        <v>1296</v>
      </c>
      <c r="H1574" s="245">
        <v>26774.06</v>
      </c>
      <c r="I1574" s="248"/>
      <c r="J1574" s="128" t="s">
        <v>1240</v>
      </c>
    </row>
    <row r="1575" spans="2:11" x14ac:dyDescent="0.25">
      <c r="B1575" s="128" t="s">
        <v>189</v>
      </c>
      <c r="C1575" s="128" t="s">
        <v>162</v>
      </c>
      <c r="D1575" s="54">
        <v>45677</v>
      </c>
      <c r="F1575" s="56"/>
      <c r="G1575" s="56" t="s">
        <v>1297</v>
      </c>
      <c r="H1575" s="245">
        <v>6966</v>
      </c>
      <c r="I1575" s="248"/>
      <c r="J1575" s="128" t="s">
        <v>1239</v>
      </c>
    </row>
    <row r="1576" spans="2:11" x14ac:dyDescent="0.25">
      <c r="B1576" s="128" t="s">
        <v>189</v>
      </c>
      <c r="C1576" s="128" t="s">
        <v>162</v>
      </c>
      <c r="D1576" s="54">
        <v>45677</v>
      </c>
      <c r="F1576" s="56"/>
      <c r="G1576" s="56" t="s">
        <v>1298</v>
      </c>
      <c r="H1576" s="245">
        <v>564</v>
      </c>
      <c r="I1576" s="248"/>
      <c r="J1576" s="128" t="s">
        <v>1239</v>
      </c>
    </row>
    <row r="1577" spans="2:11" x14ac:dyDescent="0.25">
      <c r="B1577" s="128" t="s">
        <v>189</v>
      </c>
      <c r="C1577" s="128" t="s">
        <v>162</v>
      </c>
      <c r="D1577" s="54">
        <v>45677</v>
      </c>
      <c r="F1577" s="56"/>
      <c r="G1577" s="56" t="s">
        <v>1299</v>
      </c>
      <c r="H1577" s="245">
        <v>14336</v>
      </c>
      <c r="I1577" s="248"/>
      <c r="J1577" s="128" t="s">
        <v>1313</v>
      </c>
    </row>
    <row r="1578" spans="2:11" x14ac:dyDescent="0.25">
      <c r="B1578" s="128" t="s">
        <v>189</v>
      </c>
      <c r="C1578" s="128" t="s">
        <v>162</v>
      </c>
      <c r="D1578" s="54">
        <v>45677</v>
      </c>
      <c r="F1578" s="56"/>
      <c r="G1578" s="56" t="s">
        <v>1300</v>
      </c>
      <c r="H1578" s="245">
        <v>231</v>
      </c>
      <c r="I1578" s="248"/>
      <c r="J1578" s="128" t="s">
        <v>1313</v>
      </c>
    </row>
    <row r="1579" spans="2:11" x14ac:dyDescent="0.25">
      <c r="B1579" s="128" t="s">
        <v>189</v>
      </c>
      <c r="C1579" s="128" t="s">
        <v>162</v>
      </c>
      <c r="D1579" s="54">
        <v>45678</v>
      </c>
      <c r="F1579" s="56" t="s">
        <v>1277</v>
      </c>
      <c r="G1579" s="56">
        <v>1.19939439420013E+29</v>
      </c>
      <c r="H1579" s="245">
        <v>3420</v>
      </c>
      <c r="I1579" s="248"/>
      <c r="J1579" s="128" t="s">
        <v>1314</v>
      </c>
      <c r="K1579" s="219"/>
    </row>
    <row r="1580" spans="2:11" x14ac:dyDescent="0.25">
      <c r="B1580" s="128" t="s">
        <v>189</v>
      </c>
      <c r="C1580" s="128" t="s">
        <v>162</v>
      </c>
      <c r="D1580" s="54">
        <v>45678</v>
      </c>
      <c r="F1580" s="56" t="s">
        <v>1277</v>
      </c>
      <c r="G1580" s="56">
        <v>1.1993943912001301E+29</v>
      </c>
      <c r="H1580" s="245">
        <v>3420</v>
      </c>
      <c r="I1580" s="248"/>
      <c r="J1580" s="128" t="s">
        <v>1314</v>
      </c>
      <c r="K1580" s="219"/>
    </row>
    <row r="1581" spans="2:11" x14ac:dyDescent="0.25">
      <c r="B1581" s="128" t="s">
        <v>189</v>
      </c>
      <c r="C1581" s="128" t="s">
        <v>162</v>
      </c>
      <c r="D1581" s="54">
        <v>45678</v>
      </c>
      <c r="F1581" s="56" t="s">
        <v>1199</v>
      </c>
      <c r="G1581" s="56" t="s">
        <v>449</v>
      </c>
      <c r="H1581" s="245">
        <v>90621.74</v>
      </c>
      <c r="I1581" s="248"/>
      <c r="J1581" s="128" t="s">
        <v>1138</v>
      </c>
    </row>
    <row r="1582" spans="2:11" x14ac:dyDescent="0.25">
      <c r="B1582" s="128" t="s">
        <v>189</v>
      </c>
      <c r="C1582" s="128" t="s">
        <v>162</v>
      </c>
      <c r="D1582" s="54">
        <v>45678</v>
      </c>
      <c r="F1582" s="55" t="s">
        <v>1854</v>
      </c>
      <c r="G1582" s="56" t="s">
        <v>1301</v>
      </c>
      <c r="H1582" s="245">
        <v>2421.56</v>
      </c>
      <c r="I1582" s="248"/>
      <c r="J1582" s="128" t="s">
        <v>1242</v>
      </c>
    </row>
    <row r="1583" spans="2:11" x14ac:dyDescent="0.25">
      <c r="B1583" s="128" t="s">
        <v>189</v>
      </c>
      <c r="C1583" s="128" t="s">
        <v>162</v>
      </c>
      <c r="D1583" s="54">
        <v>45678</v>
      </c>
      <c r="F1583" s="56" t="s">
        <v>88</v>
      </c>
      <c r="G1583" s="56" t="s">
        <v>1276</v>
      </c>
      <c r="H1583" s="245">
        <v>632058.46</v>
      </c>
      <c r="I1583" s="248"/>
      <c r="J1583" s="55" t="s">
        <v>1872</v>
      </c>
    </row>
    <row r="1584" spans="2:11" x14ac:dyDescent="0.25">
      <c r="B1584" s="128" t="s">
        <v>189</v>
      </c>
      <c r="C1584" s="128" t="s">
        <v>162</v>
      </c>
      <c r="D1584" s="54">
        <v>45678</v>
      </c>
      <c r="F1584" s="56" t="s">
        <v>230</v>
      </c>
      <c r="G1584" s="56" t="s">
        <v>1302</v>
      </c>
      <c r="H1584" s="245"/>
      <c r="I1584" s="248">
        <v>7847.64</v>
      </c>
      <c r="J1584" s="55" t="s">
        <v>1503</v>
      </c>
    </row>
    <row r="1585" spans="2:10" x14ac:dyDescent="0.25">
      <c r="B1585" s="128" t="s">
        <v>189</v>
      </c>
      <c r="C1585" s="128" t="s">
        <v>162</v>
      </c>
      <c r="D1585" s="54">
        <v>45678</v>
      </c>
      <c r="F1585" s="56" t="s">
        <v>230</v>
      </c>
      <c r="G1585" s="56" t="s">
        <v>1303</v>
      </c>
      <c r="H1585" s="245"/>
      <c r="I1585" s="248">
        <v>50409.16</v>
      </c>
      <c r="J1585" s="55" t="s">
        <v>160</v>
      </c>
    </row>
    <row r="1586" spans="2:10" x14ac:dyDescent="0.25">
      <c r="B1586" s="128" t="s">
        <v>174</v>
      </c>
      <c r="C1586" s="128" t="s">
        <v>97</v>
      </c>
      <c r="D1586" s="54">
        <v>45679</v>
      </c>
      <c r="F1586" s="56"/>
      <c r="G1586" s="56" t="s">
        <v>957</v>
      </c>
      <c r="H1586" s="245">
        <v>159692.01</v>
      </c>
      <c r="I1586" s="248"/>
      <c r="J1586" s="55" t="s">
        <v>1873</v>
      </c>
    </row>
    <row r="1587" spans="2:10" x14ac:dyDescent="0.25">
      <c r="B1587" s="128" t="s">
        <v>174</v>
      </c>
      <c r="C1587" s="128" t="s">
        <v>97</v>
      </c>
      <c r="D1587" s="54">
        <v>45680</v>
      </c>
      <c r="F1587" s="56"/>
      <c r="G1587" s="56" t="s">
        <v>958</v>
      </c>
      <c r="H1587" s="245"/>
      <c r="I1587" s="248">
        <v>159692.01</v>
      </c>
      <c r="J1587" s="55" t="s">
        <v>967</v>
      </c>
    </row>
    <row r="1588" spans="2:10" x14ac:dyDescent="0.25">
      <c r="B1588" s="128" t="s">
        <v>174</v>
      </c>
      <c r="C1588" s="128" t="s">
        <v>97</v>
      </c>
      <c r="D1588" s="54">
        <v>45680</v>
      </c>
      <c r="F1588" s="56"/>
      <c r="G1588" s="56" t="s">
        <v>959</v>
      </c>
      <c r="H1588" s="245"/>
      <c r="I1588" s="248">
        <v>5.77</v>
      </c>
      <c r="J1588" s="55" t="s">
        <v>180</v>
      </c>
    </row>
    <row r="1589" spans="2:10" x14ac:dyDescent="0.25">
      <c r="B1589" s="128" t="s">
        <v>174</v>
      </c>
      <c r="C1589" s="128" t="s">
        <v>97</v>
      </c>
      <c r="D1589" s="54">
        <v>45680</v>
      </c>
      <c r="F1589" s="56"/>
      <c r="G1589" s="56" t="s">
        <v>960</v>
      </c>
      <c r="H1589" s="245">
        <v>2.1800000000000002</v>
      </c>
      <c r="I1589" s="248"/>
      <c r="J1589" s="55" t="s">
        <v>181</v>
      </c>
    </row>
    <row r="1590" spans="2:10" x14ac:dyDescent="0.25">
      <c r="B1590" s="128" t="s">
        <v>174</v>
      </c>
      <c r="C1590" s="128" t="s">
        <v>97</v>
      </c>
      <c r="D1590" s="54">
        <v>45680</v>
      </c>
      <c r="F1590" s="56"/>
      <c r="G1590" s="56" t="s">
        <v>957</v>
      </c>
      <c r="H1590" s="245">
        <v>159695.6</v>
      </c>
      <c r="I1590" s="248"/>
      <c r="J1590" s="55" t="s">
        <v>1873</v>
      </c>
    </row>
    <row r="1591" spans="2:10" x14ac:dyDescent="0.25">
      <c r="B1591" s="128" t="s">
        <v>174</v>
      </c>
      <c r="C1591" s="128" t="s">
        <v>97</v>
      </c>
      <c r="D1591" s="54">
        <v>45681</v>
      </c>
      <c r="F1591" s="56"/>
      <c r="G1591" s="56" t="s">
        <v>958</v>
      </c>
      <c r="H1591" s="245"/>
      <c r="I1591" s="248">
        <v>159695.6</v>
      </c>
      <c r="J1591" s="55" t="s">
        <v>967</v>
      </c>
    </row>
    <row r="1592" spans="2:10" x14ac:dyDescent="0.25">
      <c r="B1592" s="128" t="s">
        <v>174</v>
      </c>
      <c r="C1592" s="128" t="s">
        <v>97</v>
      </c>
      <c r="D1592" s="54">
        <v>45681</v>
      </c>
      <c r="F1592" s="56"/>
      <c r="G1592" s="56" t="s">
        <v>959</v>
      </c>
      <c r="H1592" s="245"/>
      <c r="I1592" s="248">
        <v>5.77</v>
      </c>
      <c r="J1592" s="55" t="s">
        <v>180</v>
      </c>
    </row>
    <row r="1593" spans="2:10" x14ac:dyDescent="0.25">
      <c r="B1593" s="128" t="s">
        <v>174</v>
      </c>
      <c r="C1593" s="128" t="s">
        <v>97</v>
      </c>
      <c r="D1593" s="54">
        <v>45681</v>
      </c>
      <c r="F1593" s="56"/>
      <c r="G1593" s="56" t="s">
        <v>960</v>
      </c>
      <c r="H1593" s="245">
        <v>2.1800000000000002</v>
      </c>
      <c r="I1593" s="248"/>
      <c r="J1593" s="55" t="s">
        <v>181</v>
      </c>
    </row>
    <row r="1594" spans="2:10" x14ac:dyDescent="0.25">
      <c r="B1594" s="128" t="s">
        <v>174</v>
      </c>
      <c r="C1594" s="128" t="s">
        <v>97</v>
      </c>
      <c r="D1594" s="54">
        <v>45681</v>
      </c>
      <c r="F1594" s="56"/>
      <c r="G1594" s="56" t="s">
        <v>957</v>
      </c>
      <c r="H1594" s="245">
        <v>159699.19</v>
      </c>
      <c r="I1594" s="248"/>
      <c r="J1594" s="55" t="s">
        <v>1873</v>
      </c>
    </row>
    <row r="1595" spans="2:10" x14ac:dyDescent="0.25">
      <c r="B1595" s="128" t="s">
        <v>174</v>
      </c>
      <c r="C1595" s="128" t="s">
        <v>97</v>
      </c>
      <c r="D1595" s="54">
        <v>45684</v>
      </c>
      <c r="F1595" s="56"/>
      <c r="G1595" s="56" t="s">
        <v>958</v>
      </c>
      <c r="H1595" s="245"/>
      <c r="I1595" s="248">
        <v>159699.19</v>
      </c>
      <c r="J1595" s="55" t="s">
        <v>967</v>
      </c>
    </row>
    <row r="1596" spans="2:10" x14ac:dyDescent="0.25">
      <c r="B1596" s="128" t="s">
        <v>174</v>
      </c>
      <c r="C1596" s="128" t="s">
        <v>97</v>
      </c>
      <c r="D1596" s="54">
        <v>45684</v>
      </c>
      <c r="F1596" s="56"/>
      <c r="G1596" s="56" t="s">
        <v>959</v>
      </c>
      <c r="H1596" s="245"/>
      <c r="I1596" s="248">
        <v>17.3</v>
      </c>
      <c r="J1596" s="55" t="s">
        <v>180</v>
      </c>
    </row>
    <row r="1597" spans="2:10" x14ac:dyDescent="0.25">
      <c r="B1597" s="128" t="s">
        <v>174</v>
      </c>
      <c r="C1597" s="128" t="s">
        <v>97</v>
      </c>
      <c r="D1597" s="54">
        <v>45684</v>
      </c>
      <c r="F1597" s="56"/>
      <c r="G1597" s="56" t="s">
        <v>960</v>
      </c>
      <c r="H1597" s="245">
        <v>6.56</v>
      </c>
      <c r="I1597" s="248"/>
      <c r="J1597" s="55" t="s">
        <v>181</v>
      </c>
    </row>
    <row r="1598" spans="2:10" x14ac:dyDescent="0.25">
      <c r="B1598" s="128" t="s">
        <v>174</v>
      </c>
      <c r="C1598" s="128" t="s">
        <v>97</v>
      </c>
      <c r="D1598" s="54">
        <v>45684</v>
      </c>
      <c r="F1598" s="56"/>
      <c r="G1598" s="56" t="s">
        <v>957</v>
      </c>
      <c r="H1598" s="245">
        <v>159709.93</v>
      </c>
      <c r="I1598" s="248"/>
      <c r="J1598" s="55" t="s">
        <v>1873</v>
      </c>
    </row>
    <row r="1599" spans="2:10" x14ac:dyDescent="0.25">
      <c r="B1599" s="128" t="s">
        <v>174</v>
      </c>
      <c r="C1599" s="128" t="s">
        <v>97</v>
      </c>
      <c r="D1599" s="54">
        <v>45685</v>
      </c>
      <c r="F1599" s="56"/>
      <c r="G1599" s="56" t="s">
        <v>958</v>
      </c>
      <c r="H1599" s="245"/>
      <c r="I1599" s="248">
        <v>159709.93</v>
      </c>
      <c r="J1599" s="55" t="s">
        <v>967</v>
      </c>
    </row>
    <row r="1600" spans="2:10" x14ac:dyDescent="0.25">
      <c r="B1600" s="128" t="s">
        <v>174</v>
      </c>
      <c r="C1600" s="128" t="s">
        <v>97</v>
      </c>
      <c r="D1600" s="54">
        <v>45685</v>
      </c>
      <c r="F1600" s="56"/>
      <c r="G1600" s="56" t="s">
        <v>959</v>
      </c>
      <c r="H1600" s="245"/>
      <c r="I1600" s="248">
        <v>5.77</v>
      </c>
      <c r="J1600" s="55" t="s">
        <v>180</v>
      </c>
    </row>
    <row r="1601" spans="2:11" x14ac:dyDescent="0.25">
      <c r="B1601" s="128" t="s">
        <v>174</v>
      </c>
      <c r="C1601" s="128" t="s">
        <v>97</v>
      </c>
      <c r="D1601" s="54">
        <v>45685</v>
      </c>
      <c r="F1601" s="56"/>
      <c r="G1601" s="56" t="s">
        <v>960</v>
      </c>
      <c r="H1601" s="245">
        <v>2.1800000000000002</v>
      </c>
      <c r="I1601" s="248"/>
      <c r="J1601" s="55" t="s">
        <v>181</v>
      </c>
    </row>
    <row r="1602" spans="2:11" x14ac:dyDescent="0.25">
      <c r="B1602" s="128" t="s">
        <v>174</v>
      </c>
      <c r="C1602" s="128" t="s">
        <v>97</v>
      </c>
      <c r="D1602" s="54">
        <v>45685</v>
      </c>
      <c r="F1602" s="56"/>
      <c r="G1602" s="56" t="s">
        <v>957</v>
      </c>
      <c r="H1602" s="245">
        <v>159713.51999999999</v>
      </c>
      <c r="I1602" s="248"/>
      <c r="J1602" s="55" t="s">
        <v>1873</v>
      </c>
    </row>
    <row r="1603" spans="2:11" x14ac:dyDescent="0.25">
      <c r="B1603" s="128" t="s">
        <v>174</v>
      </c>
      <c r="C1603" s="128" t="s">
        <v>97</v>
      </c>
      <c r="D1603" s="54">
        <v>45686</v>
      </c>
      <c r="F1603" s="56"/>
      <c r="G1603" s="56" t="s">
        <v>958</v>
      </c>
      <c r="H1603" s="245"/>
      <c r="I1603" s="248">
        <v>159713.51999999999</v>
      </c>
      <c r="J1603" s="55" t="s">
        <v>967</v>
      </c>
    </row>
    <row r="1604" spans="2:11" x14ac:dyDescent="0.25">
      <c r="B1604" s="128" t="s">
        <v>174</v>
      </c>
      <c r="C1604" s="128" t="s">
        <v>97</v>
      </c>
      <c r="D1604" s="54">
        <v>45686</v>
      </c>
      <c r="F1604" s="56"/>
      <c r="G1604" s="56" t="s">
        <v>959</v>
      </c>
      <c r="H1604" s="245"/>
      <c r="I1604" s="248">
        <v>5.77</v>
      </c>
      <c r="J1604" s="55" t="s">
        <v>180</v>
      </c>
    </row>
    <row r="1605" spans="2:11" x14ac:dyDescent="0.25">
      <c r="B1605" s="128" t="s">
        <v>174</v>
      </c>
      <c r="C1605" s="128" t="s">
        <v>97</v>
      </c>
      <c r="D1605" s="54">
        <v>45686</v>
      </c>
      <c r="F1605" s="56"/>
      <c r="G1605" s="56" t="s">
        <v>960</v>
      </c>
      <c r="H1605" s="245">
        <v>2.1800000000000002</v>
      </c>
      <c r="I1605" s="248"/>
      <c r="J1605" s="55" t="s">
        <v>181</v>
      </c>
    </row>
    <row r="1606" spans="2:11" x14ac:dyDescent="0.25">
      <c r="B1606" s="128" t="s">
        <v>174</v>
      </c>
      <c r="C1606" s="128" t="s">
        <v>97</v>
      </c>
      <c r="D1606" s="54">
        <v>45686</v>
      </c>
      <c r="F1606" s="56"/>
      <c r="G1606" s="56" t="s">
        <v>957</v>
      </c>
      <c r="H1606" s="245">
        <v>159717.10999999999</v>
      </c>
      <c r="I1606" s="248"/>
      <c r="J1606" s="55" t="s">
        <v>1873</v>
      </c>
    </row>
    <row r="1607" spans="2:11" x14ac:dyDescent="0.25">
      <c r="B1607" s="128" t="s">
        <v>174</v>
      </c>
      <c r="C1607" s="128" t="s">
        <v>97</v>
      </c>
      <c r="D1607" s="54">
        <v>45687</v>
      </c>
      <c r="F1607" s="56"/>
      <c r="G1607" s="56" t="s">
        <v>958</v>
      </c>
      <c r="H1607" s="245"/>
      <c r="I1607" s="248">
        <v>159717.10999999999</v>
      </c>
      <c r="J1607" s="55" t="s">
        <v>967</v>
      </c>
    </row>
    <row r="1608" spans="2:11" x14ac:dyDescent="0.25">
      <c r="B1608" s="128" t="s">
        <v>174</v>
      </c>
      <c r="C1608" s="128" t="s">
        <v>97</v>
      </c>
      <c r="D1608" s="54">
        <v>45687</v>
      </c>
      <c r="F1608" s="56"/>
      <c r="G1608" s="56" t="s">
        <v>959</v>
      </c>
      <c r="H1608" s="245"/>
      <c r="I1608" s="248">
        <v>5.77</v>
      </c>
      <c r="J1608" s="55" t="s">
        <v>180</v>
      </c>
    </row>
    <row r="1609" spans="2:11" x14ac:dyDescent="0.25">
      <c r="B1609" s="128" t="s">
        <v>174</v>
      </c>
      <c r="C1609" s="128" t="s">
        <v>97</v>
      </c>
      <c r="D1609" s="54">
        <v>45687</v>
      </c>
      <c r="F1609" s="56"/>
      <c r="G1609" s="56" t="s">
        <v>960</v>
      </c>
      <c r="H1609" s="245">
        <v>2.1800000000000002</v>
      </c>
      <c r="I1609" s="248"/>
      <c r="J1609" s="55" t="s">
        <v>181</v>
      </c>
    </row>
    <row r="1610" spans="2:11" x14ac:dyDescent="0.25">
      <c r="B1610" s="128" t="s">
        <v>174</v>
      </c>
      <c r="C1610" s="128" t="s">
        <v>97</v>
      </c>
      <c r="D1610" s="54">
        <v>45687</v>
      </c>
      <c r="F1610" s="56"/>
      <c r="G1610" s="56" t="s">
        <v>961</v>
      </c>
      <c r="H1610" s="245"/>
      <c r="I1610" s="248">
        <v>1985245.56</v>
      </c>
      <c r="J1610" s="55" t="s">
        <v>1871</v>
      </c>
    </row>
    <row r="1611" spans="2:11" x14ac:dyDescent="0.25">
      <c r="B1611" s="128" t="s">
        <v>174</v>
      </c>
      <c r="C1611" s="128" t="s">
        <v>97</v>
      </c>
      <c r="D1611" s="54">
        <v>45687</v>
      </c>
      <c r="F1611" s="56"/>
      <c r="G1611" s="56" t="s">
        <v>1315</v>
      </c>
      <c r="H1611" s="245">
        <v>1140385.07</v>
      </c>
      <c r="I1611" s="248"/>
      <c r="J1611" s="55"/>
      <c r="K1611" s="219" t="s">
        <v>67</v>
      </c>
    </row>
    <row r="1612" spans="2:11" x14ac:dyDescent="0.25">
      <c r="B1612" s="128" t="s">
        <v>174</v>
      </c>
      <c r="C1612" s="128" t="s">
        <v>97</v>
      </c>
      <c r="D1612" s="54">
        <v>45687</v>
      </c>
      <c r="F1612" s="56"/>
      <c r="G1612" s="56" t="s">
        <v>1315</v>
      </c>
      <c r="H1612" s="245">
        <v>17400</v>
      </c>
      <c r="I1612" s="248"/>
      <c r="J1612" s="55"/>
      <c r="K1612" s="219" t="s">
        <v>67</v>
      </c>
    </row>
    <row r="1613" spans="2:11" x14ac:dyDescent="0.25">
      <c r="B1613" s="128" t="s">
        <v>174</v>
      </c>
      <c r="C1613" s="128" t="s">
        <v>97</v>
      </c>
      <c r="D1613" s="54">
        <v>45687</v>
      </c>
      <c r="F1613" s="56"/>
      <c r="G1613" s="56" t="s">
        <v>1315</v>
      </c>
      <c r="H1613" s="245">
        <v>88355.32</v>
      </c>
      <c r="I1613" s="248"/>
      <c r="J1613" s="55"/>
      <c r="K1613" s="219" t="s">
        <v>67</v>
      </c>
    </row>
    <row r="1614" spans="2:11" x14ac:dyDescent="0.25">
      <c r="B1614" s="128" t="s">
        <v>174</v>
      </c>
      <c r="C1614" s="128" t="s">
        <v>97</v>
      </c>
      <c r="D1614" s="54">
        <v>45687</v>
      </c>
      <c r="F1614" s="56"/>
      <c r="G1614" s="56" t="s">
        <v>1315</v>
      </c>
      <c r="H1614" s="245">
        <v>19333.330000000002</v>
      </c>
      <c r="I1614" s="248"/>
      <c r="J1614" s="55"/>
      <c r="K1614" s="219" t="s">
        <v>67</v>
      </c>
    </row>
    <row r="1615" spans="2:11" x14ac:dyDescent="0.25">
      <c r="B1615" s="128" t="s">
        <v>174</v>
      </c>
      <c r="C1615" s="128" t="s">
        <v>97</v>
      </c>
      <c r="D1615" s="54">
        <v>45687</v>
      </c>
      <c r="F1615" s="56"/>
      <c r="G1615" s="56" t="s">
        <v>1315</v>
      </c>
      <c r="H1615" s="245">
        <v>385256.13</v>
      </c>
      <c r="I1615" s="248"/>
      <c r="J1615" s="55"/>
      <c r="K1615" s="219" t="s">
        <v>67</v>
      </c>
    </row>
    <row r="1616" spans="2:11" x14ac:dyDescent="0.25">
      <c r="B1616" s="128" t="s">
        <v>174</v>
      </c>
      <c r="C1616" s="128" t="s">
        <v>97</v>
      </c>
      <c r="D1616" s="54">
        <v>45687</v>
      </c>
      <c r="F1616" s="56"/>
      <c r="G1616" s="56" t="s">
        <v>1315</v>
      </c>
      <c r="H1616" s="245">
        <v>462616.9</v>
      </c>
      <c r="I1616" s="248"/>
      <c r="J1616" s="55"/>
      <c r="K1616" s="219" t="s">
        <v>67</v>
      </c>
    </row>
    <row r="1617" spans="2:11" x14ac:dyDescent="0.25">
      <c r="B1617" s="128" t="s">
        <v>174</v>
      </c>
      <c r="C1617" s="128" t="s">
        <v>97</v>
      </c>
      <c r="D1617" s="54">
        <v>45687</v>
      </c>
      <c r="F1617" s="56"/>
      <c r="G1617" s="56" t="s">
        <v>1316</v>
      </c>
      <c r="H1617" s="245">
        <v>17400</v>
      </c>
      <c r="I1617" s="248"/>
      <c r="J1617" s="55"/>
      <c r="K1617" s="219" t="s">
        <v>67</v>
      </c>
    </row>
    <row r="1618" spans="2:11" x14ac:dyDescent="0.25">
      <c r="B1618" s="128" t="s">
        <v>174</v>
      </c>
      <c r="C1618" s="128" t="s">
        <v>97</v>
      </c>
      <c r="D1618" s="54">
        <v>45687</v>
      </c>
      <c r="F1618" s="56"/>
      <c r="G1618" s="56" t="s">
        <v>1317</v>
      </c>
      <c r="H1618" s="245">
        <v>20.88</v>
      </c>
      <c r="I1618" s="248"/>
      <c r="J1618" s="55" t="s">
        <v>944</v>
      </c>
    </row>
    <row r="1619" spans="2:11" x14ac:dyDescent="0.25">
      <c r="B1619" s="128" t="s">
        <v>174</v>
      </c>
      <c r="C1619" s="128" t="s">
        <v>97</v>
      </c>
      <c r="D1619" s="54">
        <v>45687</v>
      </c>
      <c r="F1619" s="56"/>
      <c r="G1619" s="56" t="s">
        <v>1318</v>
      </c>
      <c r="H1619" s="245">
        <v>27.84</v>
      </c>
      <c r="I1619" s="248"/>
      <c r="J1619" s="55" t="s">
        <v>944</v>
      </c>
    </row>
    <row r="1620" spans="2:11" x14ac:dyDescent="0.25">
      <c r="B1620" s="128" t="s">
        <v>174</v>
      </c>
      <c r="C1620" s="128" t="s">
        <v>97</v>
      </c>
      <c r="D1620" s="54">
        <v>45688</v>
      </c>
      <c r="F1620" s="56"/>
      <c r="G1620" s="56" t="s">
        <v>957</v>
      </c>
      <c r="H1620" s="245">
        <v>14170.79</v>
      </c>
      <c r="I1620" s="248"/>
      <c r="J1620" s="55" t="s">
        <v>1873</v>
      </c>
    </row>
    <row r="1621" spans="2:11" x14ac:dyDescent="0.25">
      <c r="B1621" s="128" t="s">
        <v>174</v>
      </c>
      <c r="C1621" s="128" t="s">
        <v>97</v>
      </c>
      <c r="D1621" s="54">
        <v>45688</v>
      </c>
      <c r="F1621" s="56"/>
      <c r="G1621" s="56" t="s">
        <v>1319</v>
      </c>
      <c r="H1621" s="245">
        <v>330</v>
      </c>
      <c r="I1621" s="248"/>
      <c r="J1621" s="55" t="s">
        <v>944</v>
      </c>
    </row>
    <row r="1622" spans="2:11" x14ac:dyDescent="0.25">
      <c r="B1622" s="128" t="s">
        <v>174</v>
      </c>
      <c r="C1622" s="128" t="s">
        <v>97</v>
      </c>
      <c r="D1622" s="54">
        <v>45688</v>
      </c>
      <c r="F1622" s="56"/>
      <c r="G1622" s="56" t="s">
        <v>966</v>
      </c>
      <c r="H1622" s="245">
        <v>52.8</v>
      </c>
      <c r="I1622" s="248"/>
      <c r="J1622" s="55" t="s">
        <v>944</v>
      </c>
    </row>
    <row r="1623" spans="2:11" x14ac:dyDescent="0.25">
      <c r="B1623" s="128" t="s">
        <v>174</v>
      </c>
      <c r="C1623" s="128" t="s">
        <v>88</v>
      </c>
      <c r="D1623" s="54">
        <v>45679</v>
      </c>
      <c r="F1623" s="56"/>
      <c r="G1623" s="56" t="s">
        <v>957</v>
      </c>
      <c r="H1623" s="245">
        <v>1454189.58</v>
      </c>
      <c r="I1623" s="248"/>
      <c r="J1623" s="55" t="s">
        <v>1873</v>
      </c>
    </row>
    <row r="1624" spans="2:11" x14ac:dyDescent="0.25">
      <c r="B1624" s="128" t="s">
        <v>174</v>
      </c>
      <c r="C1624" s="128" t="s">
        <v>88</v>
      </c>
      <c r="D1624" s="54">
        <v>45680</v>
      </c>
      <c r="F1624" s="56"/>
      <c r="G1624" s="56" t="s">
        <v>958</v>
      </c>
      <c r="H1624" s="245"/>
      <c r="I1624" s="248">
        <v>1454189.58</v>
      </c>
      <c r="J1624" s="55" t="s">
        <v>967</v>
      </c>
    </row>
    <row r="1625" spans="2:11" x14ac:dyDescent="0.25">
      <c r="B1625" s="128" t="s">
        <v>174</v>
      </c>
      <c r="C1625" s="128" t="s">
        <v>88</v>
      </c>
      <c r="D1625" s="54">
        <v>45680</v>
      </c>
      <c r="F1625" s="56"/>
      <c r="G1625" s="56" t="s">
        <v>959</v>
      </c>
      <c r="H1625" s="245"/>
      <c r="I1625" s="248">
        <v>80.790000000000006</v>
      </c>
      <c r="J1625" s="55" t="s">
        <v>180</v>
      </c>
    </row>
    <row r="1626" spans="2:11" x14ac:dyDescent="0.25">
      <c r="B1626" s="128" t="s">
        <v>174</v>
      </c>
      <c r="C1626" s="128" t="s">
        <v>88</v>
      </c>
      <c r="D1626" s="54">
        <v>45680</v>
      </c>
      <c r="F1626" s="56"/>
      <c r="G1626" s="56" t="s">
        <v>960</v>
      </c>
      <c r="H1626" s="245">
        <v>19.920000000000002</v>
      </c>
      <c r="I1626" s="248"/>
      <c r="J1626" s="55" t="s">
        <v>181</v>
      </c>
    </row>
    <row r="1627" spans="2:11" x14ac:dyDescent="0.25">
      <c r="B1627" s="128" t="s">
        <v>174</v>
      </c>
      <c r="C1627" s="128" t="s">
        <v>88</v>
      </c>
      <c r="D1627" s="54">
        <v>45680</v>
      </c>
      <c r="F1627" s="56"/>
      <c r="G1627" s="56" t="s">
        <v>957</v>
      </c>
      <c r="H1627" s="245">
        <v>1454250.45</v>
      </c>
      <c r="I1627" s="248"/>
      <c r="J1627" s="55" t="s">
        <v>1873</v>
      </c>
    </row>
    <row r="1628" spans="2:11" x14ac:dyDescent="0.25">
      <c r="B1628" s="128" t="s">
        <v>174</v>
      </c>
      <c r="C1628" s="128" t="s">
        <v>88</v>
      </c>
      <c r="D1628" s="54">
        <v>45681</v>
      </c>
      <c r="F1628" s="56"/>
      <c r="G1628" s="56" t="s">
        <v>958</v>
      </c>
      <c r="H1628" s="245"/>
      <c r="I1628" s="248">
        <v>1454250.45</v>
      </c>
      <c r="J1628" s="55" t="s">
        <v>967</v>
      </c>
    </row>
    <row r="1629" spans="2:11" x14ac:dyDescent="0.25">
      <c r="B1629" s="128" t="s">
        <v>174</v>
      </c>
      <c r="C1629" s="128" t="s">
        <v>88</v>
      </c>
      <c r="D1629" s="54">
        <v>45681</v>
      </c>
      <c r="F1629" s="56"/>
      <c r="G1629" s="56" t="s">
        <v>959</v>
      </c>
      <c r="H1629" s="245"/>
      <c r="I1629" s="248">
        <v>80.790000000000006</v>
      </c>
      <c r="J1629" s="55" t="s">
        <v>180</v>
      </c>
    </row>
    <row r="1630" spans="2:11" x14ac:dyDescent="0.25">
      <c r="B1630" s="128" t="s">
        <v>174</v>
      </c>
      <c r="C1630" s="128" t="s">
        <v>88</v>
      </c>
      <c r="D1630" s="54">
        <v>45681</v>
      </c>
      <c r="F1630" s="56"/>
      <c r="G1630" s="56" t="s">
        <v>960</v>
      </c>
      <c r="H1630" s="245">
        <v>19.920000000000002</v>
      </c>
      <c r="I1630" s="248"/>
      <c r="J1630" s="55" t="s">
        <v>181</v>
      </c>
    </row>
    <row r="1631" spans="2:11" x14ac:dyDescent="0.25">
      <c r="B1631" s="128" t="s">
        <v>174</v>
      </c>
      <c r="C1631" s="128" t="s">
        <v>88</v>
      </c>
      <c r="D1631" s="54">
        <v>45681</v>
      </c>
      <c r="F1631" s="56"/>
      <c r="G1631" s="56" t="s">
        <v>957</v>
      </c>
      <c r="H1631" s="245">
        <v>1454311.32</v>
      </c>
      <c r="I1631" s="248"/>
      <c r="J1631" s="55" t="s">
        <v>1873</v>
      </c>
    </row>
    <row r="1632" spans="2:11" x14ac:dyDescent="0.25">
      <c r="B1632" s="128" t="s">
        <v>174</v>
      </c>
      <c r="C1632" s="128" t="s">
        <v>88</v>
      </c>
      <c r="D1632" s="54">
        <v>45684</v>
      </c>
      <c r="F1632" s="56"/>
      <c r="G1632" s="56" t="s">
        <v>958</v>
      </c>
      <c r="H1632" s="245"/>
      <c r="I1632" s="248">
        <v>1454311.32</v>
      </c>
      <c r="J1632" s="55" t="s">
        <v>967</v>
      </c>
    </row>
    <row r="1633" spans="2:10" x14ac:dyDescent="0.25">
      <c r="B1633" s="128" t="s">
        <v>174</v>
      </c>
      <c r="C1633" s="128" t="s">
        <v>88</v>
      </c>
      <c r="D1633" s="54">
        <v>45684</v>
      </c>
      <c r="F1633" s="56"/>
      <c r="G1633" s="56" t="s">
        <v>959</v>
      </c>
      <c r="H1633" s="245"/>
      <c r="I1633" s="248">
        <v>242.39</v>
      </c>
      <c r="J1633" s="55" t="s">
        <v>180</v>
      </c>
    </row>
    <row r="1634" spans="2:10" x14ac:dyDescent="0.25">
      <c r="B1634" s="128" t="s">
        <v>174</v>
      </c>
      <c r="C1634" s="128" t="s">
        <v>88</v>
      </c>
      <c r="D1634" s="54">
        <v>45684</v>
      </c>
      <c r="F1634" s="56"/>
      <c r="G1634" s="56" t="s">
        <v>960</v>
      </c>
      <c r="H1634" s="245">
        <v>59.76</v>
      </c>
      <c r="I1634" s="248"/>
      <c r="J1634" s="55" t="s">
        <v>181</v>
      </c>
    </row>
    <row r="1635" spans="2:10" x14ac:dyDescent="0.25">
      <c r="B1635" s="128" t="s">
        <v>174</v>
      </c>
      <c r="C1635" s="128" t="s">
        <v>88</v>
      </c>
      <c r="D1635" s="54">
        <v>45684</v>
      </c>
      <c r="F1635" s="56"/>
      <c r="G1635" s="56" t="s">
        <v>957</v>
      </c>
      <c r="H1635" s="245">
        <v>1454493.95</v>
      </c>
      <c r="I1635" s="248"/>
      <c r="J1635" s="55" t="s">
        <v>1873</v>
      </c>
    </row>
    <row r="1636" spans="2:10" x14ac:dyDescent="0.25">
      <c r="B1636" s="128" t="s">
        <v>174</v>
      </c>
      <c r="C1636" s="128" t="s">
        <v>88</v>
      </c>
      <c r="D1636" s="54">
        <v>45684</v>
      </c>
      <c r="F1636" s="56" t="s">
        <v>1324</v>
      </c>
      <c r="G1636" s="56" t="s">
        <v>1320</v>
      </c>
      <c r="H1636" s="245"/>
      <c r="I1636" s="248">
        <v>28601.58</v>
      </c>
      <c r="J1636" s="55" t="s">
        <v>70</v>
      </c>
    </row>
    <row r="1637" spans="2:10" x14ac:dyDescent="0.25">
      <c r="B1637" s="128" t="s">
        <v>174</v>
      </c>
      <c r="C1637" s="128" t="s">
        <v>88</v>
      </c>
      <c r="D1637" s="54">
        <v>45684</v>
      </c>
      <c r="F1637" s="56" t="s">
        <v>1324</v>
      </c>
      <c r="G1637" s="56" t="s">
        <v>878</v>
      </c>
      <c r="H1637" s="245"/>
      <c r="I1637" s="248">
        <v>471508.65</v>
      </c>
      <c r="J1637" s="55" t="s">
        <v>1871</v>
      </c>
    </row>
    <row r="1638" spans="2:10" x14ac:dyDescent="0.25">
      <c r="B1638" s="128" t="s">
        <v>174</v>
      </c>
      <c r="C1638" s="128" t="s">
        <v>88</v>
      </c>
      <c r="D1638" s="54">
        <v>45685</v>
      </c>
      <c r="F1638" s="56"/>
      <c r="G1638" s="56" t="s">
        <v>958</v>
      </c>
      <c r="H1638" s="245"/>
      <c r="I1638" s="248">
        <v>1454493.95</v>
      </c>
      <c r="J1638" s="55" t="s">
        <v>967</v>
      </c>
    </row>
    <row r="1639" spans="2:10" x14ac:dyDescent="0.25">
      <c r="B1639" s="128" t="s">
        <v>174</v>
      </c>
      <c r="C1639" s="128" t="s">
        <v>88</v>
      </c>
      <c r="D1639" s="54">
        <v>45685</v>
      </c>
      <c r="F1639" s="56"/>
      <c r="G1639" s="56" t="s">
        <v>959</v>
      </c>
      <c r="H1639" s="245"/>
      <c r="I1639" s="248">
        <v>80.81</v>
      </c>
      <c r="J1639" s="55" t="s">
        <v>180</v>
      </c>
    </row>
    <row r="1640" spans="2:10" x14ac:dyDescent="0.25">
      <c r="B1640" s="128" t="s">
        <v>174</v>
      </c>
      <c r="C1640" s="128" t="s">
        <v>88</v>
      </c>
      <c r="D1640" s="54">
        <v>45685</v>
      </c>
      <c r="F1640" s="56"/>
      <c r="G1640" s="56" t="s">
        <v>960</v>
      </c>
      <c r="H1640" s="245">
        <v>19.920000000000002</v>
      </c>
      <c r="I1640" s="248"/>
      <c r="J1640" s="55" t="s">
        <v>181</v>
      </c>
    </row>
    <row r="1641" spans="2:10" x14ac:dyDescent="0.25">
      <c r="B1641" s="128" t="s">
        <v>174</v>
      </c>
      <c r="C1641" s="128" t="s">
        <v>88</v>
      </c>
      <c r="D1641" s="54">
        <v>45685</v>
      </c>
      <c r="F1641" s="56"/>
      <c r="G1641" s="56" t="s">
        <v>957</v>
      </c>
      <c r="H1641" s="245">
        <v>1954665.07</v>
      </c>
      <c r="I1641" s="248"/>
      <c r="J1641" s="55" t="s">
        <v>1873</v>
      </c>
    </row>
    <row r="1642" spans="2:10" x14ac:dyDescent="0.25">
      <c r="B1642" s="128" t="s">
        <v>174</v>
      </c>
      <c r="C1642" s="128" t="s">
        <v>88</v>
      </c>
      <c r="D1642" s="54">
        <v>45686</v>
      </c>
      <c r="F1642" s="56"/>
      <c r="G1642" s="56" t="s">
        <v>958</v>
      </c>
      <c r="H1642" s="245"/>
      <c r="I1642" s="248">
        <v>1954665.07</v>
      </c>
      <c r="J1642" s="55" t="s">
        <v>967</v>
      </c>
    </row>
    <row r="1643" spans="2:10" x14ac:dyDescent="0.25">
      <c r="B1643" s="128" t="s">
        <v>174</v>
      </c>
      <c r="C1643" s="128" t="s">
        <v>88</v>
      </c>
      <c r="D1643" s="54">
        <v>45686</v>
      </c>
      <c r="F1643" s="56"/>
      <c r="G1643" s="56" t="s">
        <v>959</v>
      </c>
      <c r="H1643" s="245"/>
      <c r="I1643" s="248">
        <v>108.59</v>
      </c>
      <c r="J1643" s="55" t="s">
        <v>180</v>
      </c>
    </row>
    <row r="1644" spans="2:10" x14ac:dyDescent="0.25">
      <c r="B1644" s="128" t="s">
        <v>174</v>
      </c>
      <c r="C1644" s="128" t="s">
        <v>88</v>
      </c>
      <c r="D1644" s="54">
        <v>45686</v>
      </c>
      <c r="F1644" s="56"/>
      <c r="G1644" s="56" t="s">
        <v>960</v>
      </c>
      <c r="H1644" s="245">
        <v>26.77</v>
      </c>
      <c r="I1644" s="248"/>
      <c r="J1644" s="55" t="s">
        <v>181</v>
      </c>
    </row>
    <row r="1645" spans="2:10" x14ac:dyDescent="0.25">
      <c r="B1645" s="128" t="s">
        <v>174</v>
      </c>
      <c r="C1645" s="128" t="s">
        <v>88</v>
      </c>
      <c r="D1645" s="54">
        <v>45686</v>
      </c>
      <c r="F1645" s="56"/>
      <c r="G1645" s="56" t="s">
        <v>957</v>
      </c>
      <c r="H1645" s="245">
        <v>1954746.89</v>
      </c>
      <c r="I1645" s="248"/>
      <c r="J1645" s="55" t="s">
        <v>1873</v>
      </c>
    </row>
    <row r="1646" spans="2:10" x14ac:dyDescent="0.25">
      <c r="B1646" s="128" t="s">
        <v>174</v>
      </c>
      <c r="C1646" s="128" t="s">
        <v>88</v>
      </c>
      <c r="D1646" s="54">
        <v>45687</v>
      </c>
      <c r="F1646" s="56"/>
      <c r="G1646" s="56" t="s">
        <v>958</v>
      </c>
      <c r="H1646" s="245"/>
      <c r="I1646" s="248">
        <v>1954746.89</v>
      </c>
      <c r="J1646" s="55" t="s">
        <v>967</v>
      </c>
    </row>
    <row r="1647" spans="2:10" x14ac:dyDescent="0.25">
      <c r="B1647" s="128" t="s">
        <v>174</v>
      </c>
      <c r="C1647" s="128" t="s">
        <v>88</v>
      </c>
      <c r="D1647" s="54">
        <v>45687</v>
      </c>
      <c r="F1647" s="56"/>
      <c r="G1647" s="56" t="s">
        <v>959</v>
      </c>
      <c r="H1647" s="245"/>
      <c r="I1647" s="248">
        <v>108.6</v>
      </c>
      <c r="J1647" s="55" t="s">
        <v>180</v>
      </c>
    </row>
    <row r="1648" spans="2:10" x14ac:dyDescent="0.25">
      <c r="B1648" s="128" t="s">
        <v>174</v>
      </c>
      <c r="C1648" s="128" t="s">
        <v>88</v>
      </c>
      <c r="D1648" s="54">
        <v>45687</v>
      </c>
      <c r="F1648" s="56"/>
      <c r="G1648" s="56" t="s">
        <v>960</v>
      </c>
      <c r="H1648" s="245">
        <v>26.77</v>
      </c>
      <c r="I1648" s="248"/>
      <c r="J1648" s="55" t="s">
        <v>181</v>
      </c>
    </row>
    <row r="1649" spans="2:10" x14ac:dyDescent="0.25">
      <c r="B1649" s="128" t="s">
        <v>174</v>
      </c>
      <c r="C1649" s="128" t="s">
        <v>88</v>
      </c>
      <c r="D1649" s="54">
        <v>45687</v>
      </c>
      <c r="F1649" s="56" t="s">
        <v>1324</v>
      </c>
      <c r="G1649" s="56" t="s">
        <v>1321</v>
      </c>
      <c r="H1649" s="245"/>
      <c r="I1649" s="248">
        <v>1402.24</v>
      </c>
      <c r="J1649" s="55" t="s">
        <v>70</v>
      </c>
    </row>
    <row r="1650" spans="2:10" x14ac:dyDescent="0.25">
      <c r="B1650" s="128" t="s">
        <v>174</v>
      </c>
      <c r="C1650" s="128" t="s">
        <v>88</v>
      </c>
      <c r="D1650" s="54">
        <v>45687</v>
      </c>
      <c r="F1650" s="56" t="s">
        <v>1324</v>
      </c>
      <c r="G1650" s="56" t="s">
        <v>1322</v>
      </c>
      <c r="H1650" s="245"/>
      <c r="I1650" s="248">
        <v>29014.6</v>
      </c>
      <c r="J1650" s="55" t="s">
        <v>135</v>
      </c>
    </row>
    <row r="1651" spans="2:10" x14ac:dyDescent="0.25">
      <c r="B1651" s="128" t="s">
        <v>174</v>
      </c>
      <c r="C1651" s="128" t="s">
        <v>88</v>
      </c>
      <c r="D1651" s="54">
        <v>45687</v>
      </c>
      <c r="F1651" s="56"/>
      <c r="G1651" s="56" t="s">
        <v>961</v>
      </c>
      <c r="H1651" s="245">
        <v>1985245.56</v>
      </c>
      <c r="I1651" s="248"/>
      <c r="J1651" s="55" t="s">
        <v>1872</v>
      </c>
    </row>
    <row r="1652" spans="2:10" x14ac:dyDescent="0.25">
      <c r="B1652" s="128" t="s">
        <v>174</v>
      </c>
      <c r="C1652" s="128" t="s">
        <v>88</v>
      </c>
      <c r="D1652" s="54">
        <v>45688</v>
      </c>
      <c r="F1652" s="56"/>
      <c r="G1652" s="56" t="s">
        <v>1323</v>
      </c>
      <c r="H1652" s="245"/>
      <c r="I1652" s="248">
        <v>1402.24</v>
      </c>
      <c r="J1652" s="55" t="s">
        <v>70</v>
      </c>
    </row>
    <row r="1653" spans="2:10" x14ac:dyDescent="0.25">
      <c r="B1653" s="128" t="s">
        <v>174</v>
      </c>
      <c r="C1653" s="128" t="s">
        <v>88</v>
      </c>
      <c r="D1653" s="54">
        <v>45688</v>
      </c>
      <c r="F1653" s="56"/>
      <c r="G1653" s="56" t="s">
        <v>1319</v>
      </c>
      <c r="H1653" s="245">
        <v>330</v>
      </c>
      <c r="I1653" s="248"/>
      <c r="J1653" s="55" t="s">
        <v>944</v>
      </c>
    </row>
    <row r="1654" spans="2:10" x14ac:dyDescent="0.25">
      <c r="B1654" s="128" t="s">
        <v>174</v>
      </c>
      <c r="C1654" s="128" t="s">
        <v>88</v>
      </c>
      <c r="D1654" s="54">
        <v>45688</v>
      </c>
      <c r="F1654" s="56"/>
      <c r="G1654" s="56" t="s">
        <v>966</v>
      </c>
      <c r="H1654" s="245">
        <v>52.8</v>
      </c>
      <c r="I1654" s="248"/>
      <c r="J1654" s="55" t="s">
        <v>944</v>
      </c>
    </row>
    <row r="1655" spans="2:10" ht="30" x14ac:dyDescent="0.25">
      <c r="B1655" s="128" t="s">
        <v>189</v>
      </c>
      <c r="C1655" s="128" t="s">
        <v>164</v>
      </c>
      <c r="D1655" s="54">
        <v>45681</v>
      </c>
      <c r="F1655" s="56" t="s">
        <v>765</v>
      </c>
      <c r="G1655" s="218" t="s">
        <v>1340</v>
      </c>
      <c r="H1655" s="245"/>
      <c r="I1655" s="248">
        <v>400</v>
      </c>
      <c r="J1655" s="55" t="s">
        <v>1343</v>
      </c>
    </row>
    <row r="1656" spans="2:10" x14ac:dyDescent="0.25">
      <c r="B1656" s="128" t="s">
        <v>189</v>
      </c>
      <c r="C1656" s="128" t="s">
        <v>164</v>
      </c>
      <c r="D1656" s="54">
        <v>45681</v>
      </c>
      <c r="F1656" s="56" t="s">
        <v>969</v>
      </c>
      <c r="G1656" s="218" t="s">
        <v>1155</v>
      </c>
      <c r="H1656" s="245">
        <v>939</v>
      </c>
      <c r="I1656" s="248"/>
      <c r="J1656" s="55" t="s">
        <v>1304</v>
      </c>
    </row>
    <row r="1657" spans="2:10" x14ac:dyDescent="0.25">
      <c r="B1657" s="128" t="s">
        <v>189</v>
      </c>
      <c r="C1657" s="128" t="s">
        <v>164</v>
      </c>
      <c r="D1657" s="54">
        <v>45681</v>
      </c>
      <c r="F1657" s="56" t="s">
        <v>1325</v>
      </c>
      <c r="G1657" s="218" t="s">
        <v>1330</v>
      </c>
      <c r="H1657" s="245">
        <v>3400</v>
      </c>
      <c r="I1657" s="248"/>
      <c r="J1657" s="55" t="s">
        <v>34</v>
      </c>
    </row>
    <row r="1658" spans="2:10" x14ac:dyDescent="0.25">
      <c r="B1658" s="128" t="s">
        <v>189</v>
      </c>
      <c r="C1658" s="128" t="s">
        <v>164</v>
      </c>
      <c r="D1658" s="54">
        <v>45681</v>
      </c>
      <c r="F1658" s="56" t="s">
        <v>987</v>
      </c>
      <c r="G1658" s="218">
        <v>848275374</v>
      </c>
      <c r="H1658" s="245">
        <v>1109</v>
      </c>
      <c r="I1658" s="248"/>
      <c r="J1658" s="55" t="s">
        <v>1056</v>
      </c>
    </row>
    <row r="1659" spans="2:10" x14ac:dyDescent="0.25">
      <c r="B1659" s="128" t="s">
        <v>189</v>
      </c>
      <c r="C1659" s="128" t="s">
        <v>164</v>
      </c>
      <c r="D1659" s="54">
        <v>45681</v>
      </c>
      <c r="F1659" s="56" t="s">
        <v>989</v>
      </c>
      <c r="G1659" s="218" t="s">
        <v>1331</v>
      </c>
      <c r="H1659" s="245">
        <v>1857.42</v>
      </c>
      <c r="I1659" s="248"/>
      <c r="J1659" s="55" t="s">
        <v>1054</v>
      </c>
    </row>
    <row r="1660" spans="2:10" x14ac:dyDescent="0.25">
      <c r="B1660" s="128" t="s">
        <v>189</v>
      </c>
      <c r="C1660" s="128" t="s">
        <v>164</v>
      </c>
      <c r="D1660" s="54">
        <v>45684</v>
      </c>
      <c r="F1660" s="56" t="s">
        <v>765</v>
      </c>
      <c r="G1660" s="218" t="s">
        <v>1332</v>
      </c>
      <c r="H1660" s="245"/>
      <c r="I1660" s="248">
        <v>400</v>
      </c>
      <c r="J1660" s="55" t="s">
        <v>1343</v>
      </c>
    </row>
    <row r="1661" spans="2:10" x14ac:dyDescent="0.25">
      <c r="B1661" s="128" t="s">
        <v>189</v>
      </c>
      <c r="C1661" s="128" t="s">
        <v>164</v>
      </c>
      <c r="D1661" s="54">
        <v>45685</v>
      </c>
      <c r="F1661" s="56" t="s">
        <v>765</v>
      </c>
      <c r="G1661" s="218" t="s">
        <v>1333</v>
      </c>
      <c r="H1661" s="245"/>
      <c r="I1661" s="248">
        <v>200</v>
      </c>
      <c r="J1661" s="55" t="s">
        <v>1343</v>
      </c>
    </row>
    <row r="1662" spans="2:10" ht="30" x14ac:dyDescent="0.25">
      <c r="B1662" s="128" t="s">
        <v>189</v>
      </c>
      <c r="C1662" s="128" t="s">
        <v>164</v>
      </c>
      <c r="D1662" s="54">
        <v>45687</v>
      </c>
      <c r="F1662" s="56"/>
      <c r="G1662" s="218" t="s">
        <v>1341</v>
      </c>
      <c r="H1662" s="245">
        <v>1523.76</v>
      </c>
      <c r="I1662" s="248"/>
      <c r="J1662" s="55" t="s">
        <v>944</v>
      </c>
    </row>
    <row r="1663" spans="2:10" x14ac:dyDescent="0.25">
      <c r="B1663" s="128" t="s">
        <v>189</v>
      </c>
      <c r="C1663" s="128" t="s">
        <v>164</v>
      </c>
      <c r="D1663" s="54">
        <v>45687</v>
      </c>
      <c r="F1663" s="56" t="s">
        <v>1325</v>
      </c>
      <c r="G1663" s="218" t="s">
        <v>1334</v>
      </c>
      <c r="H1663" s="245">
        <v>689.99</v>
      </c>
      <c r="I1663" s="248"/>
      <c r="J1663" s="55" t="s">
        <v>34</v>
      </c>
    </row>
    <row r="1664" spans="2:10" x14ac:dyDescent="0.25">
      <c r="B1664" s="128" t="s">
        <v>189</v>
      </c>
      <c r="C1664" s="128" t="s">
        <v>164</v>
      </c>
      <c r="D1664" s="54">
        <v>45688</v>
      </c>
      <c r="F1664" s="56" t="s">
        <v>765</v>
      </c>
      <c r="G1664" s="218" t="s">
        <v>1010</v>
      </c>
      <c r="H1664" s="245"/>
      <c r="I1664" s="248">
        <v>2052.15</v>
      </c>
      <c r="J1664" s="55" t="s">
        <v>4</v>
      </c>
    </row>
    <row r="1665" spans="2:10" ht="30" x14ac:dyDescent="0.25">
      <c r="B1665" s="128" t="s">
        <v>189</v>
      </c>
      <c r="C1665" s="128" t="s">
        <v>164</v>
      </c>
      <c r="D1665" s="54">
        <v>45688</v>
      </c>
      <c r="F1665" s="56" t="s">
        <v>765</v>
      </c>
      <c r="G1665" s="218" t="s">
        <v>1342</v>
      </c>
      <c r="H1665" s="245"/>
      <c r="I1665" s="248">
        <v>3165</v>
      </c>
      <c r="J1665" s="55" t="s">
        <v>1207</v>
      </c>
    </row>
    <row r="1666" spans="2:10" x14ac:dyDescent="0.25">
      <c r="B1666" s="128" t="s">
        <v>189</v>
      </c>
      <c r="C1666" s="128" t="s">
        <v>164</v>
      </c>
      <c r="D1666" s="54">
        <v>45688</v>
      </c>
      <c r="F1666" s="56" t="s">
        <v>765</v>
      </c>
      <c r="G1666" s="218" t="s">
        <v>899</v>
      </c>
      <c r="H1666" s="245"/>
      <c r="I1666" s="248">
        <v>45000</v>
      </c>
      <c r="J1666" s="55" t="s">
        <v>1871</v>
      </c>
    </row>
    <row r="1667" spans="2:10" x14ac:dyDescent="0.25">
      <c r="B1667" s="128" t="s">
        <v>189</v>
      </c>
      <c r="C1667" s="128" t="s">
        <v>164</v>
      </c>
      <c r="D1667" s="54">
        <v>45688</v>
      </c>
      <c r="F1667" s="56" t="s">
        <v>1249</v>
      </c>
      <c r="G1667" s="218" t="s">
        <v>1335</v>
      </c>
      <c r="H1667" s="245">
        <v>2850.2</v>
      </c>
      <c r="I1667" s="248"/>
      <c r="J1667" s="55" t="s">
        <v>1213</v>
      </c>
    </row>
    <row r="1668" spans="2:10" x14ac:dyDescent="0.25">
      <c r="B1668" s="128" t="s">
        <v>189</v>
      </c>
      <c r="C1668" s="128" t="s">
        <v>164</v>
      </c>
      <c r="D1668" s="54">
        <v>45688</v>
      </c>
      <c r="F1668" s="56" t="s">
        <v>1250</v>
      </c>
      <c r="G1668" s="218" t="s">
        <v>1335</v>
      </c>
      <c r="H1668" s="245">
        <v>4540.3999999999996</v>
      </c>
      <c r="I1668" s="248"/>
      <c r="J1668" s="55" t="s">
        <v>1213</v>
      </c>
    </row>
    <row r="1669" spans="2:10" x14ac:dyDescent="0.25">
      <c r="B1669" s="128" t="s">
        <v>189</v>
      </c>
      <c r="C1669" s="128" t="s">
        <v>164</v>
      </c>
      <c r="D1669" s="54">
        <v>45688</v>
      </c>
      <c r="F1669" s="56" t="s">
        <v>1251</v>
      </c>
      <c r="G1669" s="218" t="s">
        <v>1335</v>
      </c>
      <c r="H1669" s="245">
        <v>4822.2</v>
      </c>
      <c r="I1669" s="248"/>
      <c r="J1669" s="55" t="s">
        <v>1213</v>
      </c>
    </row>
    <row r="1670" spans="2:10" x14ac:dyDescent="0.25">
      <c r="B1670" s="128" t="s">
        <v>189</v>
      </c>
      <c r="C1670" s="128" t="s">
        <v>164</v>
      </c>
      <c r="D1670" s="54">
        <v>45688</v>
      </c>
      <c r="F1670" s="56" t="s">
        <v>1252</v>
      </c>
      <c r="G1670" s="218" t="s">
        <v>1335</v>
      </c>
      <c r="H1670" s="245">
        <v>2381.1999999999998</v>
      </c>
      <c r="I1670" s="248"/>
      <c r="J1670" s="55" t="s">
        <v>1213</v>
      </c>
    </row>
    <row r="1671" spans="2:10" x14ac:dyDescent="0.25">
      <c r="B1671" s="128" t="s">
        <v>189</v>
      </c>
      <c r="C1671" s="128" t="s">
        <v>164</v>
      </c>
      <c r="D1671" s="54">
        <v>45688</v>
      </c>
      <c r="F1671" s="56" t="s">
        <v>1326</v>
      </c>
      <c r="G1671" s="218" t="s">
        <v>1335</v>
      </c>
      <c r="H1671" s="245">
        <v>4133</v>
      </c>
      <c r="I1671" s="248"/>
      <c r="J1671" s="55" t="s">
        <v>1213</v>
      </c>
    </row>
    <row r="1672" spans="2:10" x14ac:dyDescent="0.25">
      <c r="B1672" s="128" t="s">
        <v>189</v>
      </c>
      <c r="C1672" s="128" t="s">
        <v>164</v>
      </c>
      <c r="D1672" s="54">
        <v>45688</v>
      </c>
      <c r="F1672" s="56" t="s">
        <v>1148</v>
      </c>
      <c r="G1672" s="218" t="s">
        <v>1336</v>
      </c>
      <c r="H1672" s="245">
        <v>1276</v>
      </c>
      <c r="I1672" s="248"/>
      <c r="J1672" s="55" t="s">
        <v>1061</v>
      </c>
    </row>
    <row r="1673" spans="2:10" x14ac:dyDescent="0.25">
      <c r="B1673" s="128" t="s">
        <v>189</v>
      </c>
      <c r="C1673" s="128" t="s">
        <v>164</v>
      </c>
      <c r="D1673" s="54">
        <v>45688</v>
      </c>
      <c r="F1673" s="56" t="s">
        <v>971</v>
      </c>
      <c r="G1673" s="218" t="s">
        <v>1337</v>
      </c>
      <c r="H1673" s="245">
        <v>5800</v>
      </c>
      <c r="I1673" s="248"/>
      <c r="J1673" s="55" t="s">
        <v>1057</v>
      </c>
    </row>
    <row r="1674" spans="2:10" x14ac:dyDescent="0.25">
      <c r="B1674" s="128" t="s">
        <v>189</v>
      </c>
      <c r="C1674" s="128" t="s">
        <v>164</v>
      </c>
      <c r="D1674" s="54">
        <v>45688</v>
      </c>
      <c r="F1674" s="56" t="s">
        <v>1327</v>
      </c>
      <c r="G1674" s="220">
        <v>849495285</v>
      </c>
      <c r="H1674" s="245">
        <v>255.44</v>
      </c>
      <c r="I1674" s="248"/>
      <c r="J1674" s="55" t="s">
        <v>1065</v>
      </c>
    </row>
    <row r="1675" spans="2:10" x14ac:dyDescent="0.25">
      <c r="B1675" s="128" t="s">
        <v>189</v>
      </c>
      <c r="C1675" s="128" t="s">
        <v>164</v>
      </c>
      <c r="D1675" s="54">
        <v>45688</v>
      </c>
      <c r="F1675" s="56" t="s">
        <v>1328</v>
      </c>
      <c r="G1675" s="218" t="s">
        <v>1338</v>
      </c>
      <c r="H1675" s="245">
        <v>5735.55</v>
      </c>
      <c r="I1675" s="248"/>
      <c r="J1675" s="55" t="s">
        <v>1054</v>
      </c>
    </row>
    <row r="1676" spans="2:10" x14ac:dyDescent="0.25">
      <c r="B1676" s="128" t="s">
        <v>189</v>
      </c>
      <c r="C1676" s="128" t="s">
        <v>164</v>
      </c>
      <c r="D1676" s="54">
        <v>45688</v>
      </c>
      <c r="F1676" s="56" t="s">
        <v>1329</v>
      </c>
      <c r="G1676" s="218" t="s">
        <v>1339</v>
      </c>
      <c r="H1676" s="245">
        <v>18066.16</v>
      </c>
      <c r="I1676" s="248"/>
      <c r="J1676" s="55" t="s">
        <v>1054</v>
      </c>
    </row>
    <row r="1677" spans="2:10" x14ac:dyDescent="0.25">
      <c r="B1677" s="128" t="s">
        <v>189</v>
      </c>
      <c r="C1677" s="128" t="s">
        <v>162</v>
      </c>
      <c r="D1677" s="54">
        <v>45679</v>
      </c>
      <c r="E1677" s="56"/>
      <c r="F1677" s="56" t="s">
        <v>230</v>
      </c>
      <c r="G1677" s="54" t="s">
        <v>1350</v>
      </c>
      <c r="H1677" s="243"/>
      <c r="I1677" s="243">
        <v>14670.78</v>
      </c>
      <c r="J1677" s="55" t="s">
        <v>157</v>
      </c>
    </row>
    <row r="1678" spans="2:10" x14ac:dyDescent="0.25">
      <c r="B1678" s="128" t="s">
        <v>189</v>
      </c>
      <c r="C1678" s="128" t="s">
        <v>162</v>
      </c>
      <c r="D1678" s="54">
        <v>45679</v>
      </c>
      <c r="E1678" s="56"/>
      <c r="F1678" s="55" t="s">
        <v>1854</v>
      </c>
      <c r="G1678" s="54" t="s">
        <v>1351</v>
      </c>
      <c r="H1678" s="243">
        <v>5272.67</v>
      </c>
      <c r="I1678" s="243"/>
      <c r="J1678" s="55" t="s">
        <v>1242</v>
      </c>
    </row>
    <row r="1679" spans="2:10" x14ac:dyDescent="0.25">
      <c r="B1679" s="128" t="s">
        <v>189</v>
      </c>
      <c r="C1679" s="128" t="s">
        <v>162</v>
      </c>
      <c r="D1679" s="54">
        <v>45679</v>
      </c>
      <c r="E1679" s="56"/>
      <c r="F1679" s="56" t="s">
        <v>844</v>
      </c>
      <c r="G1679" s="54" t="s">
        <v>1352</v>
      </c>
      <c r="H1679" s="243">
        <v>1392</v>
      </c>
      <c r="I1679" s="243"/>
      <c r="J1679" s="55" t="s">
        <v>1502</v>
      </c>
    </row>
    <row r="1680" spans="2:10" x14ac:dyDescent="0.25">
      <c r="B1680" s="128" t="s">
        <v>189</v>
      </c>
      <c r="C1680" s="128" t="s">
        <v>162</v>
      </c>
      <c r="D1680" s="54">
        <v>45679</v>
      </c>
      <c r="E1680" s="56"/>
      <c r="F1680" s="56" t="s">
        <v>230</v>
      </c>
      <c r="G1680" s="54" t="s">
        <v>1353</v>
      </c>
      <c r="H1680" s="243"/>
      <c r="I1680" s="243">
        <v>6492.25</v>
      </c>
      <c r="J1680" s="55" t="s">
        <v>134</v>
      </c>
    </row>
    <row r="1681" spans="2:10" x14ac:dyDescent="0.25">
      <c r="B1681" s="128" t="s">
        <v>189</v>
      </c>
      <c r="C1681" s="128" t="s">
        <v>162</v>
      </c>
      <c r="D1681" s="54">
        <v>45679</v>
      </c>
      <c r="E1681" s="56"/>
      <c r="F1681" s="56" t="s">
        <v>230</v>
      </c>
      <c r="G1681" s="54" t="s">
        <v>1353</v>
      </c>
      <c r="H1681" s="243"/>
      <c r="I1681" s="243">
        <v>1232.42</v>
      </c>
      <c r="J1681" s="55" t="s">
        <v>134</v>
      </c>
    </row>
    <row r="1682" spans="2:10" x14ac:dyDescent="0.25">
      <c r="B1682" s="128" t="s">
        <v>189</v>
      </c>
      <c r="C1682" s="128" t="s">
        <v>162</v>
      </c>
      <c r="D1682" s="54">
        <v>45680</v>
      </c>
      <c r="E1682" s="56"/>
      <c r="F1682" s="56" t="s">
        <v>737</v>
      </c>
      <c r="G1682" s="54" t="s">
        <v>1354</v>
      </c>
      <c r="H1682" s="243">
        <v>7540</v>
      </c>
      <c r="I1682" s="243"/>
      <c r="J1682" s="55" t="s">
        <v>1242</v>
      </c>
    </row>
    <row r="1683" spans="2:10" x14ac:dyDescent="0.25">
      <c r="B1683" s="128" t="s">
        <v>189</v>
      </c>
      <c r="C1683" s="128" t="s">
        <v>162</v>
      </c>
      <c r="D1683" s="54">
        <v>45680</v>
      </c>
      <c r="E1683" s="56"/>
      <c r="F1683" s="55" t="s">
        <v>1854</v>
      </c>
      <c r="G1683" s="54" t="s">
        <v>1355</v>
      </c>
      <c r="H1683" s="243">
        <v>1324.1</v>
      </c>
      <c r="I1683" s="243"/>
      <c r="J1683" s="55" t="s">
        <v>1242</v>
      </c>
    </row>
    <row r="1684" spans="2:10" x14ac:dyDescent="0.25">
      <c r="B1684" s="128" t="s">
        <v>189</v>
      </c>
      <c r="C1684" s="128" t="s">
        <v>162</v>
      </c>
      <c r="D1684" s="54">
        <v>45681</v>
      </c>
      <c r="E1684" s="56"/>
      <c r="F1684" s="56" t="s">
        <v>230</v>
      </c>
      <c r="G1684" s="54" t="s">
        <v>1356</v>
      </c>
      <c r="H1684" s="243"/>
      <c r="I1684" s="243">
        <v>635723.38</v>
      </c>
      <c r="J1684" s="55" t="s">
        <v>11</v>
      </c>
    </row>
    <row r="1685" spans="2:10" x14ac:dyDescent="0.25">
      <c r="B1685" s="128" t="s">
        <v>189</v>
      </c>
      <c r="C1685" s="128" t="s">
        <v>162</v>
      </c>
      <c r="D1685" s="54">
        <v>45681</v>
      </c>
      <c r="E1685" s="56"/>
      <c r="F1685" s="56" t="s">
        <v>230</v>
      </c>
      <c r="G1685" s="54" t="s">
        <v>1357</v>
      </c>
      <c r="H1685" s="243"/>
      <c r="I1685" s="243">
        <v>17264</v>
      </c>
      <c r="J1685" s="55" t="s">
        <v>1208</v>
      </c>
    </row>
    <row r="1686" spans="2:10" x14ac:dyDescent="0.25">
      <c r="B1686" s="128" t="s">
        <v>189</v>
      </c>
      <c r="C1686" s="128" t="s">
        <v>162</v>
      </c>
      <c r="D1686" s="54">
        <v>45681</v>
      </c>
      <c r="E1686" s="56"/>
      <c r="F1686" s="55" t="s">
        <v>1854</v>
      </c>
      <c r="G1686" s="54" t="s">
        <v>1358</v>
      </c>
      <c r="H1686" s="243">
        <v>3404.85</v>
      </c>
      <c r="I1686" s="243"/>
      <c r="J1686" s="55" t="s">
        <v>1242</v>
      </c>
    </row>
    <row r="1687" spans="2:10" x14ac:dyDescent="0.25">
      <c r="B1687" s="128" t="s">
        <v>189</v>
      </c>
      <c r="C1687" s="128" t="s">
        <v>162</v>
      </c>
      <c r="D1687" s="54">
        <v>45681</v>
      </c>
      <c r="E1687" s="56"/>
      <c r="F1687" s="56" t="s">
        <v>755</v>
      </c>
      <c r="G1687" s="54" t="s">
        <v>756</v>
      </c>
      <c r="H1687" s="243">
        <v>200000</v>
      </c>
      <c r="I1687" s="243"/>
      <c r="J1687" s="55" t="s">
        <v>1872</v>
      </c>
    </row>
    <row r="1688" spans="2:10" x14ac:dyDescent="0.25">
      <c r="B1688" s="128" t="s">
        <v>189</v>
      </c>
      <c r="C1688" s="128" t="s">
        <v>162</v>
      </c>
      <c r="D1688" s="54">
        <v>45681</v>
      </c>
      <c r="E1688" s="56"/>
      <c r="F1688" s="56" t="s">
        <v>737</v>
      </c>
      <c r="G1688" s="54" t="s">
        <v>1359</v>
      </c>
      <c r="H1688" s="243">
        <v>5171.2700000000004</v>
      </c>
      <c r="I1688" s="243"/>
      <c r="J1688" s="55" t="s">
        <v>1242</v>
      </c>
    </row>
    <row r="1689" spans="2:10" x14ac:dyDescent="0.25">
      <c r="B1689" s="128" t="s">
        <v>189</v>
      </c>
      <c r="C1689" s="128" t="s">
        <v>162</v>
      </c>
      <c r="D1689" s="54">
        <v>45681</v>
      </c>
      <c r="E1689" s="56"/>
      <c r="F1689" s="56" t="s">
        <v>230</v>
      </c>
      <c r="G1689" s="54" t="s">
        <v>1360</v>
      </c>
      <c r="H1689" s="243"/>
      <c r="I1689" s="243">
        <v>138507.54999999999</v>
      </c>
      <c r="J1689" s="55" t="s">
        <v>1141</v>
      </c>
    </row>
    <row r="1690" spans="2:10" x14ac:dyDescent="0.25">
      <c r="B1690" s="128" t="s">
        <v>189</v>
      </c>
      <c r="C1690" s="128" t="s">
        <v>162</v>
      </c>
      <c r="D1690" s="54">
        <v>45681</v>
      </c>
      <c r="E1690" s="56"/>
      <c r="F1690" s="56" t="s">
        <v>230</v>
      </c>
      <c r="G1690" s="54" t="s">
        <v>558</v>
      </c>
      <c r="H1690" s="243"/>
      <c r="I1690" s="243">
        <v>471508.65</v>
      </c>
      <c r="J1690" s="55" t="s">
        <v>133</v>
      </c>
    </row>
    <row r="1691" spans="2:10" x14ac:dyDescent="0.25">
      <c r="B1691" s="128" t="s">
        <v>189</v>
      </c>
      <c r="C1691" s="128" t="s">
        <v>162</v>
      </c>
      <c r="D1691" s="54">
        <v>45681</v>
      </c>
      <c r="E1691" s="56"/>
      <c r="F1691" s="55" t="s">
        <v>1854</v>
      </c>
      <c r="G1691" s="54" t="s">
        <v>1361</v>
      </c>
      <c r="H1691" s="243">
        <v>624</v>
      </c>
      <c r="I1691" s="243"/>
      <c r="J1691" s="55" t="s">
        <v>934</v>
      </c>
    </row>
    <row r="1692" spans="2:10" x14ac:dyDescent="0.25">
      <c r="B1692" s="128" t="s">
        <v>189</v>
      </c>
      <c r="C1692" s="128" t="s">
        <v>162</v>
      </c>
      <c r="D1692" s="54">
        <v>45681</v>
      </c>
      <c r="E1692" s="56"/>
      <c r="F1692" s="55" t="s">
        <v>1854</v>
      </c>
      <c r="G1692" s="54" t="s">
        <v>833</v>
      </c>
      <c r="H1692" s="243">
        <v>2228.56</v>
      </c>
      <c r="I1692" s="243"/>
      <c r="J1692" s="55" t="s">
        <v>930</v>
      </c>
    </row>
    <row r="1693" spans="2:10" x14ac:dyDescent="0.25">
      <c r="B1693" s="128" t="s">
        <v>189</v>
      </c>
      <c r="C1693" s="128" t="s">
        <v>162</v>
      </c>
      <c r="D1693" s="54">
        <v>45681</v>
      </c>
      <c r="E1693" s="56"/>
      <c r="F1693" s="56" t="s">
        <v>230</v>
      </c>
      <c r="G1693" s="54" t="s">
        <v>1362</v>
      </c>
      <c r="H1693" s="243"/>
      <c r="I1693" s="243">
        <v>106912.07</v>
      </c>
      <c r="J1693" s="55" t="s">
        <v>148</v>
      </c>
    </row>
    <row r="1694" spans="2:10" x14ac:dyDescent="0.25">
      <c r="B1694" s="128" t="s">
        <v>189</v>
      </c>
      <c r="C1694" s="128" t="s">
        <v>162</v>
      </c>
      <c r="D1694" s="54">
        <v>45681</v>
      </c>
      <c r="E1694" s="56"/>
      <c r="F1694" s="56" t="s">
        <v>760</v>
      </c>
      <c r="G1694" s="221" t="s">
        <v>1426</v>
      </c>
      <c r="H1694" s="243">
        <v>1113.75</v>
      </c>
      <c r="I1694" s="243"/>
      <c r="J1694" s="55" t="s">
        <v>1169</v>
      </c>
    </row>
    <row r="1695" spans="2:10" x14ac:dyDescent="0.25">
      <c r="B1695" s="128" t="s">
        <v>189</v>
      </c>
      <c r="C1695" s="128" t="s">
        <v>162</v>
      </c>
      <c r="D1695" s="54">
        <v>45681</v>
      </c>
      <c r="E1695" s="56"/>
      <c r="F1695" s="56" t="s">
        <v>1856</v>
      </c>
      <c r="G1695" s="54" t="s">
        <v>192</v>
      </c>
      <c r="H1695" s="243">
        <v>832000</v>
      </c>
      <c r="I1695" s="243"/>
      <c r="J1695" s="55" t="s">
        <v>938</v>
      </c>
    </row>
    <row r="1696" spans="2:10" x14ac:dyDescent="0.25">
      <c r="B1696" s="128" t="s">
        <v>189</v>
      </c>
      <c r="C1696" s="128" t="s">
        <v>162</v>
      </c>
      <c r="D1696" s="54">
        <v>45681</v>
      </c>
      <c r="E1696" s="56"/>
      <c r="F1696" s="56" t="s">
        <v>771</v>
      </c>
      <c r="G1696" s="54" t="s">
        <v>772</v>
      </c>
      <c r="H1696" s="243">
        <v>6000</v>
      </c>
      <c r="I1696" s="243"/>
      <c r="J1696" s="55" t="s">
        <v>936</v>
      </c>
    </row>
    <row r="1697" spans="2:11" x14ac:dyDescent="0.25">
      <c r="B1697" s="128" t="s">
        <v>189</v>
      </c>
      <c r="C1697" s="128" t="s">
        <v>162</v>
      </c>
      <c r="D1697" s="54">
        <v>45681</v>
      </c>
      <c r="E1697" s="56"/>
      <c r="F1697" s="56" t="s">
        <v>1344</v>
      </c>
      <c r="G1697" s="54" t="s">
        <v>1363</v>
      </c>
      <c r="H1697" s="243">
        <v>425.02</v>
      </c>
      <c r="I1697" s="243"/>
      <c r="J1697" s="55" t="s">
        <v>1059</v>
      </c>
    </row>
    <row r="1698" spans="2:11" x14ac:dyDescent="0.25">
      <c r="B1698" s="128" t="s">
        <v>189</v>
      </c>
      <c r="C1698" s="128" t="s">
        <v>162</v>
      </c>
      <c r="D1698" s="54">
        <v>45681</v>
      </c>
      <c r="E1698" s="56"/>
      <c r="F1698" s="56" t="s">
        <v>972</v>
      </c>
      <c r="G1698" s="54" t="s">
        <v>1364</v>
      </c>
      <c r="H1698" s="243">
        <v>1960.4</v>
      </c>
      <c r="I1698" s="243"/>
      <c r="J1698" s="55" t="s">
        <v>1314</v>
      </c>
    </row>
    <row r="1699" spans="2:11" x14ac:dyDescent="0.25">
      <c r="B1699" s="128" t="s">
        <v>189</v>
      </c>
      <c r="C1699" s="128" t="s">
        <v>162</v>
      </c>
      <c r="D1699" s="54">
        <v>45681</v>
      </c>
      <c r="E1699" s="56"/>
      <c r="F1699" s="55" t="s">
        <v>1854</v>
      </c>
      <c r="G1699" s="54" t="s">
        <v>1365</v>
      </c>
      <c r="H1699" s="243">
        <v>26000</v>
      </c>
      <c r="I1699" s="243"/>
      <c r="J1699" s="55" t="s">
        <v>37</v>
      </c>
    </row>
    <row r="1700" spans="2:11" x14ac:dyDescent="0.25">
      <c r="B1700" s="128" t="s">
        <v>189</v>
      </c>
      <c r="C1700" s="128" t="s">
        <v>162</v>
      </c>
      <c r="D1700" s="54">
        <v>45681</v>
      </c>
      <c r="E1700" s="56"/>
      <c r="F1700" s="56" t="s">
        <v>896</v>
      </c>
      <c r="G1700" s="54" t="s">
        <v>1366</v>
      </c>
      <c r="H1700" s="243">
        <v>900</v>
      </c>
      <c r="I1700" s="243"/>
      <c r="J1700" s="55" t="s">
        <v>936</v>
      </c>
    </row>
    <row r="1701" spans="2:11" x14ac:dyDescent="0.25">
      <c r="B1701" s="128" t="s">
        <v>189</v>
      </c>
      <c r="C1701" s="128" t="s">
        <v>162</v>
      </c>
      <c r="D1701" s="54">
        <v>45681</v>
      </c>
      <c r="E1701" s="56"/>
      <c r="F1701" s="56" t="s">
        <v>992</v>
      </c>
      <c r="G1701" s="54" t="s">
        <v>1367</v>
      </c>
      <c r="H1701" s="243">
        <v>10084.700000000001</v>
      </c>
      <c r="I1701" s="243"/>
      <c r="J1701" s="55" t="s">
        <v>171</v>
      </c>
    </row>
    <row r="1702" spans="2:11" x14ac:dyDescent="0.25">
      <c r="B1702" s="128" t="s">
        <v>189</v>
      </c>
      <c r="C1702" s="128" t="s">
        <v>162</v>
      </c>
      <c r="D1702" s="54">
        <v>45681</v>
      </c>
      <c r="E1702" s="56"/>
      <c r="F1702" s="56" t="s">
        <v>1200</v>
      </c>
      <c r="G1702" s="54" t="s">
        <v>1368</v>
      </c>
      <c r="H1702" s="243">
        <v>480</v>
      </c>
      <c r="I1702" s="243"/>
      <c r="J1702" s="55"/>
      <c r="K1702" s="219" t="s">
        <v>1857</v>
      </c>
    </row>
    <row r="1703" spans="2:11" x14ac:dyDescent="0.25">
      <c r="B1703" s="128" t="s">
        <v>189</v>
      </c>
      <c r="C1703" s="128" t="s">
        <v>162</v>
      </c>
      <c r="D1703" s="54">
        <v>45684</v>
      </c>
      <c r="E1703" s="56"/>
      <c r="F1703" s="55" t="s">
        <v>1854</v>
      </c>
      <c r="G1703" s="54" t="s">
        <v>1369</v>
      </c>
      <c r="H1703" s="243">
        <v>624</v>
      </c>
      <c r="I1703" s="243"/>
      <c r="J1703" s="55" t="s">
        <v>934</v>
      </c>
    </row>
    <row r="1704" spans="2:11" x14ac:dyDescent="0.25">
      <c r="B1704" s="128" t="s">
        <v>189</v>
      </c>
      <c r="C1704" s="128" t="s">
        <v>162</v>
      </c>
      <c r="D1704" s="54">
        <v>45684</v>
      </c>
      <c r="E1704" s="56"/>
      <c r="F1704" s="56" t="s">
        <v>230</v>
      </c>
      <c r="G1704" s="54" t="s">
        <v>1370</v>
      </c>
      <c r="H1704" s="243"/>
      <c r="I1704" s="243">
        <v>800000</v>
      </c>
      <c r="J1704" s="55" t="s">
        <v>940</v>
      </c>
    </row>
    <row r="1705" spans="2:11" x14ac:dyDescent="0.25">
      <c r="B1705" s="128" t="s">
        <v>189</v>
      </c>
      <c r="C1705" s="128" t="s">
        <v>162</v>
      </c>
      <c r="D1705" s="54">
        <v>45684</v>
      </c>
      <c r="E1705" s="56"/>
      <c r="F1705" s="55" t="s">
        <v>1854</v>
      </c>
      <c r="G1705" s="54" t="s">
        <v>1371</v>
      </c>
      <c r="H1705" s="243">
        <v>5583.91</v>
      </c>
      <c r="I1705" s="243"/>
      <c r="J1705" s="55" t="s">
        <v>1242</v>
      </c>
    </row>
    <row r="1706" spans="2:11" x14ac:dyDescent="0.25">
      <c r="B1706" s="128" t="s">
        <v>189</v>
      </c>
      <c r="C1706" s="128" t="s">
        <v>162</v>
      </c>
      <c r="D1706" s="54">
        <v>45684</v>
      </c>
      <c r="E1706" s="56"/>
      <c r="F1706" s="56" t="s">
        <v>737</v>
      </c>
      <c r="G1706" s="54" t="s">
        <v>1372</v>
      </c>
      <c r="H1706" s="243">
        <v>3965.99</v>
      </c>
      <c r="I1706" s="243"/>
      <c r="J1706" s="55" t="s">
        <v>1242</v>
      </c>
    </row>
    <row r="1707" spans="2:11" x14ac:dyDescent="0.25">
      <c r="B1707" s="128" t="s">
        <v>189</v>
      </c>
      <c r="C1707" s="128" t="s">
        <v>162</v>
      </c>
      <c r="D1707" s="54">
        <v>45684</v>
      </c>
      <c r="E1707" s="56"/>
      <c r="F1707" s="56" t="s">
        <v>230</v>
      </c>
      <c r="G1707" s="54" t="s">
        <v>1373</v>
      </c>
      <c r="H1707" s="243"/>
      <c r="I1707" s="243">
        <v>78345.34</v>
      </c>
      <c r="J1707" s="55" t="s">
        <v>1209</v>
      </c>
    </row>
    <row r="1708" spans="2:11" x14ac:dyDescent="0.25">
      <c r="B1708" s="128" t="s">
        <v>189</v>
      </c>
      <c r="C1708" s="128" t="s">
        <v>162</v>
      </c>
      <c r="D1708" s="54">
        <v>45684</v>
      </c>
      <c r="E1708" s="56"/>
      <c r="F1708" s="56" t="s">
        <v>755</v>
      </c>
      <c r="G1708" s="54" t="s">
        <v>756</v>
      </c>
      <c r="H1708" s="243">
        <v>300000</v>
      </c>
      <c r="I1708" s="243"/>
      <c r="J1708" s="55" t="s">
        <v>1872</v>
      </c>
    </row>
    <row r="1709" spans="2:11" x14ac:dyDescent="0.25">
      <c r="B1709" s="128" t="s">
        <v>189</v>
      </c>
      <c r="C1709" s="128" t="s">
        <v>162</v>
      </c>
      <c r="D1709" s="54">
        <v>45684</v>
      </c>
      <c r="E1709" s="56"/>
      <c r="F1709" s="56" t="s">
        <v>88</v>
      </c>
      <c r="G1709" s="54" t="s">
        <v>209</v>
      </c>
      <c r="H1709" s="243">
        <v>471508.65</v>
      </c>
      <c r="I1709" s="243"/>
      <c r="J1709" s="55" t="s">
        <v>1872</v>
      </c>
    </row>
    <row r="1710" spans="2:11" x14ac:dyDescent="0.25">
      <c r="B1710" s="128" t="s">
        <v>189</v>
      </c>
      <c r="C1710" s="128" t="s">
        <v>162</v>
      </c>
      <c r="D1710" s="54">
        <v>45685</v>
      </c>
      <c r="E1710" s="56"/>
      <c r="F1710" s="56" t="s">
        <v>230</v>
      </c>
      <c r="G1710" s="54" t="s">
        <v>1374</v>
      </c>
      <c r="H1710" s="243"/>
      <c r="I1710" s="243">
        <v>979721</v>
      </c>
      <c r="J1710" s="55" t="s">
        <v>1137</v>
      </c>
    </row>
    <row r="1711" spans="2:11" x14ac:dyDescent="0.25">
      <c r="B1711" s="128" t="s">
        <v>189</v>
      </c>
      <c r="C1711" s="128" t="s">
        <v>162</v>
      </c>
      <c r="D1711" s="54">
        <v>45685</v>
      </c>
      <c r="E1711" s="56"/>
      <c r="F1711" s="56" t="s">
        <v>230</v>
      </c>
      <c r="G1711" s="54" t="s">
        <v>1375</v>
      </c>
      <c r="H1711" s="243"/>
      <c r="I1711" s="243">
        <v>0.02</v>
      </c>
      <c r="J1711" s="55" t="s">
        <v>944</v>
      </c>
    </row>
    <row r="1712" spans="2:11" x14ac:dyDescent="0.25">
      <c r="B1712" s="128" t="s">
        <v>189</v>
      </c>
      <c r="C1712" s="128" t="s">
        <v>162</v>
      </c>
      <c r="D1712" s="54">
        <v>45685</v>
      </c>
      <c r="E1712" s="56"/>
      <c r="F1712" s="56" t="s">
        <v>230</v>
      </c>
      <c r="G1712" s="54" t="s">
        <v>1376</v>
      </c>
      <c r="H1712" s="243"/>
      <c r="I1712" s="243">
        <v>500</v>
      </c>
      <c r="J1712" s="55" t="s">
        <v>1208</v>
      </c>
    </row>
    <row r="1713" spans="2:10" x14ac:dyDescent="0.25">
      <c r="B1713" s="128" t="s">
        <v>189</v>
      </c>
      <c r="C1713" s="128" t="s">
        <v>162</v>
      </c>
      <c r="D1713" s="54">
        <v>45685</v>
      </c>
      <c r="E1713" s="56"/>
      <c r="F1713" s="56" t="s">
        <v>230</v>
      </c>
      <c r="G1713" s="54" t="s">
        <v>1377</v>
      </c>
      <c r="H1713" s="243"/>
      <c r="I1713" s="243">
        <v>77954.600000000006</v>
      </c>
      <c r="J1713" s="55" t="s">
        <v>1209</v>
      </c>
    </row>
    <row r="1714" spans="2:10" x14ac:dyDescent="0.25">
      <c r="B1714" s="128" t="s">
        <v>189</v>
      </c>
      <c r="C1714" s="128" t="s">
        <v>162</v>
      </c>
      <c r="D1714" s="54">
        <v>45685</v>
      </c>
      <c r="E1714" s="56"/>
      <c r="F1714" s="56" t="s">
        <v>230</v>
      </c>
      <c r="G1714" s="54" t="s">
        <v>1378</v>
      </c>
      <c r="H1714" s="243"/>
      <c r="I1714" s="243">
        <v>177267.92</v>
      </c>
      <c r="J1714" s="55" t="s">
        <v>1209</v>
      </c>
    </row>
    <row r="1715" spans="2:10" x14ac:dyDescent="0.25">
      <c r="B1715" s="128" t="s">
        <v>189</v>
      </c>
      <c r="C1715" s="128" t="s">
        <v>162</v>
      </c>
      <c r="D1715" s="54">
        <v>45685</v>
      </c>
      <c r="E1715" s="56"/>
      <c r="F1715" s="56" t="s">
        <v>230</v>
      </c>
      <c r="G1715" s="54" t="s">
        <v>787</v>
      </c>
      <c r="H1715" s="243"/>
      <c r="I1715" s="243">
        <v>0.01</v>
      </c>
      <c r="J1715" s="55" t="s">
        <v>944</v>
      </c>
    </row>
    <row r="1716" spans="2:10" x14ac:dyDescent="0.25">
      <c r="B1716" s="128" t="s">
        <v>189</v>
      </c>
      <c r="C1716" s="128" t="s">
        <v>162</v>
      </c>
      <c r="D1716" s="54">
        <v>45685</v>
      </c>
      <c r="E1716" s="56"/>
      <c r="F1716" s="56" t="s">
        <v>230</v>
      </c>
      <c r="G1716" s="54" t="s">
        <v>1379</v>
      </c>
      <c r="H1716" s="243"/>
      <c r="I1716" s="243">
        <v>183363</v>
      </c>
      <c r="J1716" s="55" t="s">
        <v>1209</v>
      </c>
    </row>
    <row r="1717" spans="2:10" x14ac:dyDescent="0.25">
      <c r="B1717" s="128" t="s">
        <v>189</v>
      </c>
      <c r="C1717" s="128" t="s">
        <v>162</v>
      </c>
      <c r="D1717" s="54">
        <v>45685</v>
      </c>
      <c r="E1717" s="56"/>
      <c r="F1717" s="56" t="s">
        <v>230</v>
      </c>
      <c r="G1717" s="54" t="s">
        <v>787</v>
      </c>
      <c r="H1717" s="243"/>
      <c r="I1717" s="243">
        <v>0.01</v>
      </c>
      <c r="J1717" s="55" t="s">
        <v>944</v>
      </c>
    </row>
    <row r="1718" spans="2:10" x14ac:dyDescent="0.25">
      <c r="B1718" s="128" t="s">
        <v>189</v>
      </c>
      <c r="C1718" s="128" t="s">
        <v>162</v>
      </c>
      <c r="D1718" s="54">
        <v>45685</v>
      </c>
      <c r="E1718" s="56"/>
      <c r="F1718" s="55" t="s">
        <v>1854</v>
      </c>
      <c r="G1718" s="54" t="s">
        <v>1380</v>
      </c>
      <c r="H1718" s="243">
        <v>9096.41</v>
      </c>
      <c r="I1718" s="243"/>
      <c r="J1718" s="55" t="s">
        <v>1242</v>
      </c>
    </row>
    <row r="1719" spans="2:10" x14ac:dyDescent="0.25">
      <c r="B1719" s="128" t="s">
        <v>189</v>
      </c>
      <c r="C1719" s="128" t="s">
        <v>162</v>
      </c>
      <c r="D1719" s="54">
        <v>45685</v>
      </c>
      <c r="E1719" s="56"/>
      <c r="F1719" s="56" t="s">
        <v>737</v>
      </c>
      <c r="G1719" s="54" t="s">
        <v>1381</v>
      </c>
      <c r="H1719" s="243">
        <v>2262</v>
      </c>
      <c r="I1719" s="243"/>
      <c r="J1719" s="55" t="s">
        <v>1242</v>
      </c>
    </row>
    <row r="1720" spans="2:10" x14ac:dyDescent="0.25">
      <c r="B1720" s="128" t="s">
        <v>189</v>
      </c>
      <c r="C1720" s="128" t="s">
        <v>162</v>
      </c>
      <c r="D1720" s="54">
        <v>45685</v>
      </c>
      <c r="E1720" s="56"/>
      <c r="F1720" s="56" t="s">
        <v>230</v>
      </c>
      <c r="G1720" s="54" t="s">
        <v>1382</v>
      </c>
      <c r="H1720" s="243"/>
      <c r="I1720" s="243">
        <v>35883.17</v>
      </c>
      <c r="J1720" s="55" t="s">
        <v>160</v>
      </c>
    </row>
    <row r="1721" spans="2:10" x14ac:dyDescent="0.25">
      <c r="B1721" s="128" t="s">
        <v>189</v>
      </c>
      <c r="C1721" s="128" t="s">
        <v>162</v>
      </c>
      <c r="D1721" s="54">
        <v>45685</v>
      </c>
      <c r="E1721" s="56"/>
      <c r="F1721" s="56" t="s">
        <v>230</v>
      </c>
      <c r="G1721" s="54" t="s">
        <v>1383</v>
      </c>
      <c r="H1721" s="243"/>
      <c r="I1721" s="243">
        <v>5005.67</v>
      </c>
      <c r="J1721" s="55" t="s">
        <v>160</v>
      </c>
    </row>
    <row r="1722" spans="2:10" x14ac:dyDescent="0.25">
      <c r="B1722" s="128" t="s">
        <v>189</v>
      </c>
      <c r="C1722" s="128" t="s">
        <v>162</v>
      </c>
      <c r="D1722" s="54">
        <v>45686</v>
      </c>
      <c r="E1722" s="56"/>
      <c r="F1722" s="56" t="s">
        <v>230</v>
      </c>
      <c r="G1722" s="54" t="s">
        <v>824</v>
      </c>
      <c r="H1722" s="243"/>
      <c r="I1722" s="243">
        <v>1183</v>
      </c>
      <c r="J1722" s="55" t="s">
        <v>1207</v>
      </c>
    </row>
    <row r="1723" spans="2:10" x14ac:dyDescent="0.25">
      <c r="B1723" s="128" t="s">
        <v>189</v>
      </c>
      <c r="C1723" s="128" t="s">
        <v>162</v>
      </c>
      <c r="D1723" s="54">
        <v>45686</v>
      </c>
      <c r="E1723" s="56"/>
      <c r="F1723" s="55" t="s">
        <v>1854</v>
      </c>
      <c r="G1723" s="54" t="s">
        <v>1384</v>
      </c>
      <c r="H1723" s="243">
        <v>624</v>
      </c>
      <c r="I1723" s="243"/>
      <c r="J1723" s="55" t="s">
        <v>934</v>
      </c>
    </row>
    <row r="1724" spans="2:10" x14ac:dyDescent="0.25">
      <c r="B1724" s="128" t="s">
        <v>189</v>
      </c>
      <c r="C1724" s="128" t="s">
        <v>162</v>
      </c>
      <c r="D1724" s="54">
        <v>45686</v>
      </c>
      <c r="E1724" s="56"/>
      <c r="F1724" s="55" t="s">
        <v>1854</v>
      </c>
      <c r="G1724" s="54" t="s">
        <v>1385</v>
      </c>
      <c r="H1724" s="243">
        <v>11766.24</v>
      </c>
      <c r="I1724" s="243"/>
      <c r="J1724" s="55" t="s">
        <v>1242</v>
      </c>
    </row>
    <row r="1725" spans="2:10" x14ac:dyDescent="0.25">
      <c r="B1725" s="128" t="s">
        <v>189</v>
      </c>
      <c r="C1725" s="128" t="s">
        <v>162</v>
      </c>
      <c r="D1725" s="54">
        <v>45686</v>
      </c>
      <c r="E1725" s="56"/>
      <c r="F1725" s="56" t="s">
        <v>230</v>
      </c>
      <c r="G1725" s="54" t="s">
        <v>1386</v>
      </c>
      <c r="H1725" s="243"/>
      <c r="I1725" s="243">
        <v>725</v>
      </c>
      <c r="J1725" s="55" t="s">
        <v>1207</v>
      </c>
    </row>
    <row r="1726" spans="2:10" x14ac:dyDescent="0.25">
      <c r="B1726" s="128" t="s">
        <v>189</v>
      </c>
      <c r="C1726" s="128" t="s">
        <v>162</v>
      </c>
      <c r="D1726" s="54">
        <v>45686</v>
      </c>
      <c r="E1726" s="56"/>
      <c r="F1726" s="56" t="s">
        <v>230</v>
      </c>
      <c r="G1726" s="54" t="s">
        <v>1387</v>
      </c>
      <c r="H1726" s="243"/>
      <c r="I1726" s="243">
        <v>73223.48</v>
      </c>
      <c r="J1726" s="55" t="s">
        <v>160</v>
      </c>
    </row>
    <row r="1727" spans="2:10" x14ac:dyDescent="0.25">
      <c r="B1727" s="128" t="s">
        <v>189</v>
      </c>
      <c r="C1727" s="128" t="s">
        <v>162</v>
      </c>
      <c r="D1727" s="54">
        <v>45686</v>
      </c>
      <c r="E1727" s="56"/>
      <c r="F1727" s="56" t="s">
        <v>1345</v>
      </c>
      <c r="G1727" s="54" t="s">
        <v>1388</v>
      </c>
      <c r="H1727" s="243">
        <v>13230.07</v>
      </c>
      <c r="I1727" s="243"/>
      <c r="J1727" s="55" t="s">
        <v>942</v>
      </c>
    </row>
    <row r="1728" spans="2:10" x14ac:dyDescent="0.25">
      <c r="B1728" s="128" t="s">
        <v>189</v>
      </c>
      <c r="C1728" s="128" t="s">
        <v>162</v>
      </c>
      <c r="D1728" s="54">
        <v>45686</v>
      </c>
      <c r="E1728" s="56"/>
      <c r="F1728" s="56" t="s">
        <v>1345</v>
      </c>
      <c r="G1728" s="54" t="s">
        <v>1389</v>
      </c>
      <c r="H1728" s="243">
        <v>49900</v>
      </c>
      <c r="I1728" s="243"/>
      <c r="J1728" s="55" t="s">
        <v>942</v>
      </c>
    </row>
    <row r="1729" spans="2:11" x14ac:dyDescent="0.25">
      <c r="B1729" s="128" t="s">
        <v>189</v>
      </c>
      <c r="C1729" s="128" t="s">
        <v>162</v>
      </c>
      <c r="D1729" s="54">
        <v>45686</v>
      </c>
      <c r="E1729" s="56"/>
      <c r="F1729" s="56" t="s">
        <v>1345</v>
      </c>
      <c r="G1729" s="54" t="s">
        <v>1390</v>
      </c>
      <c r="H1729" s="243">
        <v>50000</v>
      </c>
      <c r="I1729" s="243"/>
      <c r="J1729" s="55" t="s">
        <v>942</v>
      </c>
    </row>
    <row r="1730" spans="2:11" hidden="1" x14ac:dyDescent="0.25">
      <c r="B1730" s="128" t="s">
        <v>189</v>
      </c>
      <c r="C1730" s="128" t="s">
        <v>162</v>
      </c>
      <c r="D1730" s="54">
        <v>45321</v>
      </c>
      <c r="E1730" s="56"/>
      <c r="F1730" s="56" t="s">
        <v>1346</v>
      </c>
      <c r="G1730" s="54" t="s">
        <v>1391</v>
      </c>
      <c r="H1730" s="56">
        <v>4549000</v>
      </c>
      <c r="I1730" s="56"/>
      <c r="J1730" s="55"/>
      <c r="K1730" s="219"/>
    </row>
    <row r="1731" spans="2:11" hidden="1" x14ac:dyDescent="0.25">
      <c r="B1731" s="128" t="s">
        <v>189</v>
      </c>
      <c r="C1731" s="128" t="s">
        <v>162</v>
      </c>
      <c r="D1731" s="54">
        <v>45321</v>
      </c>
      <c r="E1731" s="56"/>
      <c r="F1731" s="56" t="s">
        <v>230</v>
      </c>
      <c r="G1731" s="54" t="s">
        <v>910</v>
      </c>
      <c r="H1731" s="56"/>
      <c r="I1731" s="56">
        <v>8333.5</v>
      </c>
      <c r="J1731" s="55" t="s">
        <v>1208</v>
      </c>
    </row>
    <row r="1732" spans="2:11" hidden="1" x14ac:dyDescent="0.25">
      <c r="B1732" s="128" t="s">
        <v>189</v>
      </c>
      <c r="C1732" s="128" t="s">
        <v>162</v>
      </c>
      <c r="D1732" s="54">
        <v>45321</v>
      </c>
      <c r="E1732" s="56"/>
      <c r="F1732" s="56" t="s">
        <v>230</v>
      </c>
      <c r="G1732" s="54" t="s">
        <v>1392</v>
      </c>
      <c r="H1732" s="56"/>
      <c r="I1732" s="56">
        <v>955</v>
      </c>
      <c r="J1732" s="55" t="s">
        <v>1207</v>
      </c>
    </row>
    <row r="1733" spans="2:11" hidden="1" x14ac:dyDescent="0.25">
      <c r="B1733" s="128" t="s">
        <v>189</v>
      </c>
      <c r="C1733" s="128" t="s">
        <v>162</v>
      </c>
      <c r="D1733" s="54">
        <v>45321</v>
      </c>
      <c r="E1733" s="56"/>
      <c r="F1733" s="56" t="s">
        <v>230</v>
      </c>
      <c r="G1733" s="54" t="s">
        <v>727</v>
      </c>
      <c r="H1733" s="56"/>
      <c r="I1733" s="56">
        <v>1000</v>
      </c>
      <c r="J1733" s="55" t="s">
        <v>1207</v>
      </c>
    </row>
    <row r="1734" spans="2:11" hidden="1" x14ac:dyDescent="0.25">
      <c r="B1734" s="128" t="s">
        <v>189</v>
      </c>
      <c r="C1734" s="128" t="s">
        <v>162</v>
      </c>
      <c r="D1734" s="54">
        <v>45321</v>
      </c>
      <c r="E1734" s="56"/>
      <c r="F1734" s="56" t="s">
        <v>230</v>
      </c>
      <c r="G1734" s="54" t="s">
        <v>558</v>
      </c>
      <c r="H1734" s="56"/>
      <c r="I1734" s="56">
        <v>15250.48</v>
      </c>
      <c r="J1734" s="55" t="s">
        <v>133</v>
      </c>
    </row>
    <row r="1735" spans="2:11" hidden="1" x14ac:dyDescent="0.25">
      <c r="B1735" s="128" t="s">
        <v>189</v>
      </c>
      <c r="C1735" s="128" t="s">
        <v>162</v>
      </c>
      <c r="D1735" s="54">
        <v>45321</v>
      </c>
      <c r="E1735" s="56"/>
      <c r="F1735" s="56" t="s">
        <v>230</v>
      </c>
      <c r="G1735" s="54" t="s">
        <v>558</v>
      </c>
      <c r="H1735" s="56"/>
      <c r="I1735" s="56">
        <v>448341.13</v>
      </c>
      <c r="J1735" s="55" t="s">
        <v>133</v>
      </c>
    </row>
    <row r="1736" spans="2:11" hidden="1" x14ac:dyDescent="0.25">
      <c r="B1736" s="128" t="s">
        <v>189</v>
      </c>
      <c r="C1736" s="128" t="s">
        <v>162</v>
      </c>
      <c r="D1736" s="54">
        <v>45321</v>
      </c>
      <c r="E1736" s="56"/>
      <c r="F1736" s="56" t="s">
        <v>734</v>
      </c>
      <c r="G1736" s="54" t="s">
        <v>1393</v>
      </c>
      <c r="H1736" s="56">
        <v>599.61</v>
      </c>
      <c r="I1736" s="56"/>
      <c r="J1736" s="55" t="s">
        <v>1242</v>
      </c>
    </row>
    <row r="1737" spans="2:11" hidden="1" x14ac:dyDescent="0.25">
      <c r="B1737" s="128" t="s">
        <v>189</v>
      </c>
      <c r="C1737" s="128" t="s">
        <v>162</v>
      </c>
      <c r="D1737" s="54">
        <v>45321</v>
      </c>
      <c r="E1737" s="56"/>
      <c r="F1737" s="56" t="s">
        <v>230</v>
      </c>
      <c r="G1737" s="54" t="s">
        <v>1394</v>
      </c>
      <c r="H1737" s="56"/>
      <c r="I1737" s="56">
        <v>1556</v>
      </c>
      <c r="J1737" s="55" t="s">
        <v>1503</v>
      </c>
    </row>
    <row r="1738" spans="2:11" hidden="1" x14ac:dyDescent="0.25">
      <c r="B1738" s="128" t="s">
        <v>189</v>
      </c>
      <c r="C1738" s="128" t="s">
        <v>162</v>
      </c>
      <c r="D1738" s="54">
        <v>45321</v>
      </c>
      <c r="E1738" s="56"/>
      <c r="F1738" s="56" t="s">
        <v>230</v>
      </c>
      <c r="G1738" s="54" t="s">
        <v>1395</v>
      </c>
      <c r="H1738" s="56"/>
      <c r="I1738" s="56">
        <v>955</v>
      </c>
      <c r="J1738" s="55" t="s">
        <v>1503</v>
      </c>
    </row>
    <row r="1739" spans="2:11" hidden="1" x14ac:dyDescent="0.25">
      <c r="B1739" s="128" t="s">
        <v>189</v>
      </c>
      <c r="C1739" s="128" t="s">
        <v>162</v>
      </c>
      <c r="D1739" s="54">
        <v>45321</v>
      </c>
      <c r="E1739" s="56"/>
      <c r="F1739" s="56" t="s">
        <v>230</v>
      </c>
      <c r="G1739" s="54" t="s">
        <v>1396</v>
      </c>
      <c r="H1739" s="56"/>
      <c r="I1739" s="56">
        <v>2211</v>
      </c>
      <c r="J1739" s="55" t="s">
        <v>1207</v>
      </c>
    </row>
    <row r="1740" spans="2:11" hidden="1" x14ac:dyDescent="0.25">
      <c r="B1740" s="128" t="s">
        <v>189</v>
      </c>
      <c r="C1740" s="128" t="s">
        <v>162</v>
      </c>
      <c r="D1740" s="54">
        <v>45321</v>
      </c>
      <c r="E1740" s="56"/>
      <c r="F1740" s="56" t="s">
        <v>230</v>
      </c>
      <c r="G1740" s="54" t="s">
        <v>1397</v>
      </c>
      <c r="H1740" s="56"/>
      <c r="I1740" s="56">
        <v>1451.33</v>
      </c>
      <c r="J1740" s="55" t="s">
        <v>1207</v>
      </c>
    </row>
    <row r="1741" spans="2:11" x14ac:dyDescent="0.25">
      <c r="B1741" s="128" t="s">
        <v>189</v>
      </c>
      <c r="C1741" s="128" t="s">
        <v>162</v>
      </c>
      <c r="D1741" s="54">
        <v>45688</v>
      </c>
      <c r="E1741" s="56"/>
      <c r="F1741" s="56" t="s">
        <v>230</v>
      </c>
      <c r="G1741" s="54" t="s">
        <v>1398</v>
      </c>
      <c r="H1741" s="243"/>
      <c r="I1741" s="243">
        <v>4600</v>
      </c>
      <c r="J1741" s="55" t="s">
        <v>1207</v>
      </c>
    </row>
    <row r="1742" spans="2:11" x14ac:dyDescent="0.25">
      <c r="B1742" s="128" t="s">
        <v>189</v>
      </c>
      <c r="C1742" s="128" t="s">
        <v>162</v>
      </c>
      <c r="D1742" s="54">
        <v>45688</v>
      </c>
      <c r="E1742" s="56"/>
      <c r="F1742" s="56" t="s">
        <v>230</v>
      </c>
      <c r="G1742" s="54" t="s">
        <v>1399</v>
      </c>
      <c r="H1742" s="243"/>
      <c r="I1742" s="243">
        <v>1912</v>
      </c>
      <c r="J1742" s="55" t="s">
        <v>1207</v>
      </c>
    </row>
    <row r="1743" spans="2:11" x14ac:dyDescent="0.25">
      <c r="B1743" s="128" t="s">
        <v>189</v>
      </c>
      <c r="C1743" s="128" t="s">
        <v>162</v>
      </c>
      <c r="D1743" s="54">
        <v>45688</v>
      </c>
      <c r="E1743" s="56"/>
      <c r="F1743" s="56" t="s">
        <v>230</v>
      </c>
      <c r="G1743" s="54" t="s">
        <v>730</v>
      </c>
      <c r="H1743" s="243"/>
      <c r="I1743" s="243">
        <v>3034</v>
      </c>
      <c r="J1743" s="55" t="s">
        <v>1207</v>
      </c>
    </row>
    <row r="1744" spans="2:11" x14ac:dyDescent="0.25">
      <c r="B1744" s="128" t="s">
        <v>189</v>
      </c>
      <c r="C1744" s="128" t="s">
        <v>162</v>
      </c>
      <c r="D1744" s="54">
        <v>45688</v>
      </c>
      <c r="E1744" s="56"/>
      <c r="F1744" s="56" t="s">
        <v>230</v>
      </c>
      <c r="G1744" s="54" t="s">
        <v>218</v>
      </c>
      <c r="H1744" s="243"/>
      <c r="I1744" s="243">
        <v>381.07</v>
      </c>
      <c r="J1744" s="55" t="s">
        <v>1207</v>
      </c>
    </row>
    <row r="1745" spans="2:10" x14ac:dyDescent="0.25">
      <c r="B1745" s="128" t="s">
        <v>189</v>
      </c>
      <c r="C1745" s="128" t="s">
        <v>162</v>
      </c>
      <c r="D1745" s="54">
        <v>45688</v>
      </c>
      <c r="E1745" s="56"/>
      <c r="F1745" s="56" t="s">
        <v>230</v>
      </c>
      <c r="G1745" s="54" t="s">
        <v>818</v>
      </c>
      <c r="H1745" s="243"/>
      <c r="I1745" s="243">
        <v>1000</v>
      </c>
      <c r="J1745" s="55" t="s">
        <v>1207</v>
      </c>
    </row>
    <row r="1746" spans="2:10" x14ac:dyDescent="0.25">
      <c r="B1746" s="128" t="s">
        <v>189</v>
      </c>
      <c r="C1746" s="128" t="s">
        <v>162</v>
      </c>
      <c r="D1746" s="54">
        <v>45688</v>
      </c>
      <c r="E1746" s="56"/>
      <c r="F1746" s="56" t="s">
        <v>230</v>
      </c>
      <c r="G1746" s="54" t="s">
        <v>218</v>
      </c>
      <c r="H1746" s="243"/>
      <c r="I1746" s="243">
        <v>1600</v>
      </c>
      <c r="J1746" s="55" t="s">
        <v>1208</v>
      </c>
    </row>
    <row r="1747" spans="2:10" x14ac:dyDescent="0.25">
      <c r="B1747" s="128" t="s">
        <v>189</v>
      </c>
      <c r="C1747" s="128" t="s">
        <v>162</v>
      </c>
      <c r="D1747" s="54">
        <v>45688</v>
      </c>
      <c r="E1747" s="56"/>
      <c r="F1747" s="56" t="s">
        <v>230</v>
      </c>
      <c r="G1747" s="54" t="s">
        <v>907</v>
      </c>
      <c r="H1747" s="243"/>
      <c r="I1747" s="243">
        <v>3740</v>
      </c>
      <c r="J1747" s="55" t="s">
        <v>1207</v>
      </c>
    </row>
    <row r="1748" spans="2:10" x14ac:dyDescent="0.25">
      <c r="B1748" s="128" t="s">
        <v>189</v>
      </c>
      <c r="C1748" s="128" t="s">
        <v>162</v>
      </c>
      <c r="D1748" s="54">
        <v>45688</v>
      </c>
      <c r="E1748" s="56"/>
      <c r="F1748" s="55" t="s">
        <v>1854</v>
      </c>
      <c r="G1748" s="54" t="s">
        <v>192</v>
      </c>
      <c r="H1748" s="243">
        <v>41459.839999999997</v>
      </c>
      <c r="I1748" s="243"/>
      <c r="J1748" s="55" t="s">
        <v>1211</v>
      </c>
    </row>
    <row r="1749" spans="2:10" x14ac:dyDescent="0.25">
      <c r="B1749" s="128" t="s">
        <v>189</v>
      </c>
      <c r="C1749" s="128" t="s">
        <v>162</v>
      </c>
      <c r="D1749" s="54">
        <v>45688</v>
      </c>
      <c r="E1749" s="56"/>
      <c r="F1749" s="55" t="s">
        <v>1854</v>
      </c>
      <c r="G1749" s="54" t="s">
        <v>1400</v>
      </c>
      <c r="H1749" s="243">
        <v>624</v>
      </c>
      <c r="I1749" s="243"/>
      <c r="J1749" s="55" t="s">
        <v>937</v>
      </c>
    </row>
    <row r="1750" spans="2:10" x14ac:dyDescent="0.25">
      <c r="B1750" s="128" t="s">
        <v>189</v>
      </c>
      <c r="C1750" s="128" t="s">
        <v>162</v>
      </c>
      <c r="D1750" s="54">
        <v>45688</v>
      </c>
      <c r="E1750" s="56"/>
      <c r="F1750" s="55" t="s">
        <v>1854</v>
      </c>
      <c r="G1750" s="54" t="s">
        <v>801</v>
      </c>
      <c r="H1750" s="243">
        <v>82928.81</v>
      </c>
      <c r="I1750" s="243"/>
      <c r="J1750" s="55" t="s">
        <v>1212</v>
      </c>
    </row>
    <row r="1751" spans="2:10" x14ac:dyDescent="0.25">
      <c r="B1751" s="128" t="s">
        <v>189</v>
      </c>
      <c r="C1751" s="128" t="s">
        <v>162</v>
      </c>
      <c r="D1751" s="54">
        <v>45688</v>
      </c>
      <c r="E1751" s="56"/>
      <c r="F1751" s="56" t="s">
        <v>230</v>
      </c>
      <c r="G1751" s="54" t="s">
        <v>1188</v>
      </c>
      <c r="H1751" s="243"/>
      <c r="I1751" s="243">
        <v>980</v>
      </c>
      <c r="J1751" s="55" t="s">
        <v>1208</v>
      </c>
    </row>
    <row r="1752" spans="2:10" x14ac:dyDescent="0.25">
      <c r="B1752" s="128" t="s">
        <v>189</v>
      </c>
      <c r="C1752" s="128" t="s">
        <v>162</v>
      </c>
      <c r="D1752" s="54">
        <v>45688</v>
      </c>
      <c r="E1752" s="56"/>
      <c r="F1752" s="56" t="s">
        <v>771</v>
      </c>
      <c r="G1752" s="54" t="s">
        <v>772</v>
      </c>
      <c r="H1752" s="243">
        <v>6257.35</v>
      </c>
      <c r="I1752" s="243"/>
      <c r="J1752" s="55" t="s">
        <v>936</v>
      </c>
    </row>
    <row r="1753" spans="2:10" x14ac:dyDescent="0.25">
      <c r="B1753" s="128" t="s">
        <v>189</v>
      </c>
      <c r="C1753" s="128" t="s">
        <v>162</v>
      </c>
      <c r="D1753" s="54">
        <v>45688</v>
      </c>
      <c r="E1753" s="56"/>
      <c r="F1753" s="56" t="s">
        <v>230</v>
      </c>
      <c r="G1753" s="54" t="s">
        <v>1401</v>
      </c>
      <c r="H1753" s="243"/>
      <c r="I1753" s="243">
        <v>320124.86</v>
      </c>
      <c r="J1753" s="55" t="s">
        <v>1504</v>
      </c>
    </row>
    <row r="1754" spans="2:10" x14ac:dyDescent="0.25">
      <c r="B1754" s="128" t="s">
        <v>189</v>
      </c>
      <c r="C1754" s="128" t="s">
        <v>162</v>
      </c>
      <c r="D1754" s="54">
        <v>45688</v>
      </c>
      <c r="E1754" s="56"/>
      <c r="F1754" s="56" t="s">
        <v>1347</v>
      </c>
      <c r="G1754" s="54" t="s">
        <v>414</v>
      </c>
      <c r="H1754" s="243">
        <v>31822.799999999999</v>
      </c>
      <c r="I1754" s="243"/>
      <c r="J1754" s="55" t="s">
        <v>1213</v>
      </c>
    </row>
    <row r="1755" spans="2:10" x14ac:dyDescent="0.25">
      <c r="B1755" s="128" t="s">
        <v>189</v>
      </c>
      <c r="C1755" s="128" t="s">
        <v>162</v>
      </c>
      <c r="D1755" s="54">
        <v>45688</v>
      </c>
      <c r="E1755" s="56"/>
      <c r="F1755" s="56"/>
      <c r="G1755" s="54" t="s">
        <v>184</v>
      </c>
      <c r="H1755" s="243">
        <v>40</v>
      </c>
      <c r="I1755" s="243"/>
      <c r="J1755" s="55" t="s">
        <v>24</v>
      </c>
    </row>
    <row r="1756" spans="2:10" x14ac:dyDescent="0.25">
      <c r="B1756" s="128" t="s">
        <v>189</v>
      </c>
      <c r="C1756" s="128" t="s">
        <v>162</v>
      </c>
      <c r="D1756" s="54">
        <v>45688</v>
      </c>
      <c r="E1756" s="56"/>
      <c r="F1756" s="56"/>
      <c r="G1756" s="54" t="s">
        <v>184</v>
      </c>
      <c r="H1756" s="243">
        <v>6.4</v>
      </c>
      <c r="I1756" s="243"/>
      <c r="J1756" s="55" t="s">
        <v>24</v>
      </c>
    </row>
    <row r="1757" spans="2:10" x14ac:dyDescent="0.25">
      <c r="B1757" s="128" t="s">
        <v>189</v>
      </c>
      <c r="C1757" s="128" t="s">
        <v>162</v>
      </c>
      <c r="D1757" s="54">
        <v>45688</v>
      </c>
      <c r="E1757" s="56"/>
      <c r="F1757" s="56" t="s">
        <v>1204</v>
      </c>
      <c r="G1757" s="54" t="s">
        <v>1402</v>
      </c>
      <c r="H1757" s="243">
        <v>1656.4</v>
      </c>
      <c r="I1757" s="243"/>
      <c r="J1757" s="55" t="s">
        <v>1213</v>
      </c>
    </row>
    <row r="1758" spans="2:10" x14ac:dyDescent="0.25">
      <c r="B1758" s="128" t="s">
        <v>189</v>
      </c>
      <c r="C1758" s="128" t="s">
        <v>162</v>
      </c>
      <c r="D1758" s="54">
        <v>45688</v>
      </c>
      <c r="E1758" s="56"/>
      <c r="F1758" s="56" t="s">
        <v>1206</v>
      </c>
      <c r="G1758" s="54" t="s">
        <v>1402</v>
      </c>
      <c r="H1758" s="243">
        <v>4822</v>
      </c>
      <c r="I1758" s="243"/>
      <c r="J1758" s="55" t="s">
        <v>1213</v>
      </c>
    </row>
    <row r="1759" spans="2:10" x14ac:dyDescent="0.25">
      <c r="B1759" s="128" t="s">
        <v>189</v>
      </c>
      <c r="C1759" s="128" t="s">
        <v>162</v>
      </c>
      <c r="D1759" s="54">
        <v>45688</v>
      </c>
      <c r="E1759" s="56"/>
      <c r="F1759" s="56" t="s">
        <v>1197</v>
      </c>
      <c r="G1759" s="54" t="s">
        <v>1403</v>
      </c>
      <c r="H1759" s="243">
        <v>4029</v>
      </c>
      <c r="I1759" s="243"/>
      <c r="J1759" s="55" t="s">
        <v>1213</v>
      </c>
    </row>
    <row r="1760" spans="2:10" x14ac:dyDescent="0.25">
      <c r="B1760" s="128" t="s">
        <v>189</v>
      </c>
      <c r="C1760" s="128" t="s">
        <v>162</v>
      </c>
      <c r="D1760" s="54">
        <v>45688</v>
      </c>
      <c r="E1760" s="56"/>
      <c r="F1760" s="56" t="s">
        <v>1200</v>
      </c>
      <c r="G1760" s="54" t="s">
        <v>1403</v>
      </c>
      <c r="H1760" s="243">
        <v>5312</v>
      </c>
      <c r="I1760" s="243"/>
      <c r="J1760" s="55" t="s">
        <v>1213</v>
      </c>
    </row>
    <row r="1761" spans="2:10" x14ac:dyDescent="0.25">
      <c r="B1761" s="128" t="s">
        <v>189</v>
      </c>
      <c r="C1761" s="128" t="s">
        <v>162</v>
      </c>
      <c r="D1761" s="54">
        <v>45688</v>
      </c>
      <c r="E1761" s="56"/>
      <c r="F1761" s="56" t="s">
        <v>1203</v>
      </c>
      <c r="G1761" s="54" t="s">
        <v>1403</v>
      </c>
      <c r="H1761" s="243">
        <v>3985.6</v>
      </c>
      <c r="I1761" s="243"/>
      <c r="J1761" s="55" t="s">
        <v>1213</v>
      </c>
    </row>
    <row r="1762" spans="2:10" x14ac:dyDescent="0.25">
      <c r="B1762" s="128" t="s">
        <v>189</v>
      </c>
      <c r="C1762" s="128" t="s">
        <v>162</v>
      </c>
      <c r="D1762" s="54">
        <v>45688</v>
      </c>
      <c r="E1762" s="56"/>
      <c r="F1762" s="56" t="s">
        <v>1348</v>
      </c>
      <c r="G1762" s="54" t="s">
        <v>1403</v>
      </c>
      <c r="H1762" s="243">
        <v>6200.8</v>
      </c>
      <c r="I1762" s="243"/>
      <c r="J1762" s="55" t="s">
        <v>1213</v>
      </c>
    </row>
    <row r="1763" spans="2:10" x14ac:dyDescent="0.25">
      <c r="B1763" s="128" t="s">
        <v>189</v>
      </c>
      <c r="C1763" s="128" t="s">
        <v>162</v>
      </c>
      <c r="D1763" s="54">
        <v>45688</v>
      </c>
      <c r="E1763" s="56"/>
      <c r="F1763" s="56" t="s">
        <v>1349</v>
      </c>
      <c r="G1763" s="54" t="s">
        <v>1403</v>
      </c>
      <c r="H1763" s="243">
        <v>6200.8</v>
      </c>
      <c r="I1763" s="243"/>
      <c r="J1763" s="55" t="s">
        <v>1213</v>
      </c>
    </row>
    <row r="1764" spans="2:10" x14ac:dyDescent="0.25">
      <c r="B1764" s="128" t="s">
        <v>189</v>
      </c>
      <c r="C1764" s="128" t="s">
        <v>162</v>
      </c>
      <c r="D1764" s="54">
        <v>45688</v>
      </c>
      <c r="E1764" s="56"/>
      <c r="F1764" s="56" t="s">
        <v>896</v>
      </c>
      <c r="G1764" s="54" t="s">
        <v>1403</v>
      </c>
      <c r="H1764" s="243">
        <v>4022.2</v>
      </c>
      <c r="I1764" s="243"/>
      <c r="J1764" s="55" t="s">
        <v>1213</v>
      </c>
    </row>
    <row r="1765" spans="2:10" x14ac:dyDescent="0.25">
      <c r="B1765" s="128" t="s">
        <v>189</v>
      </c>
      <c r="C1765" s="128" t="s">
        <v>162</v>
      </c>
      <c r="D1765" s="54">
        <v>45688</v>
      </c>
      <c r="E1765" s="56"/>
      <c r="F1765" s="56" t="s">
        <v>230</v>
      </c>
      <c r="G1765" s="54" t="s">
        <v>1404</v>
      </c>
      <c r="H1765" s="243"/>
      <c r="I1765" s="243">
        <v>2600</v>
      </c>
      <c r="J1765" s="55" t="s">
        <v>1208</v>
      </c>
    </row>
    <row r="1766" spans="2:10" x14ac:dyDescent="0.25">
      <c r="B1766" s="128" t="s">
        <v>189</v>
      </c>
      <c r="C1766" s="128" t="s">
        <v>162</v>
      </c>
      <c r="D1766" s="54">
        <v>45688</v>
      </c>
      <c r="E1766" s="56"/>
      <c r="F1766" s="56" t="s">
        <v>230</v>
      </c>
      <c r="G1766" s="54" t="s">
        <v>700</v>
      </c>
      <c r="H1766" s="243"/>
      <c r="I1766" s="243">
        <v>1100</v>
      </c>
      <c r="J1766" s="55" t="s">
        <v>1208</v>
      </c>
    </row>
    <row r="1767" spans="2:10" x14ac:dyDescent="0.25">
      <c r="B1767" s="128" t="s">
        <v>189</v>
      </c>
      <c r="C1767" s="128" t="s">
        <v>162</v>
      </c>
      <c r="D1767" s="54">
        <v>45688</v>
      </c>
      <c r="E1767" s="56"/>
      <c r="F1767" s="55" t="s">
        <v>1854</v>
      </c>
      <c r="G1767" s="54" t="s">
        <v>1405</v>
      </c>
      <c r="H1767" s="243">
        <v>266040.32000000001</v>
      </c>
      <c r="I1767" s="243"/>
      <c r="J1767" s="55" t="s">
        <v>1139</v>
      </c>
    </row>
    <row r="1768" spans="2:10" x14ac:dyDescent="0.25">
      <c r="B1768" s="128" t="s">
        <v>189</v>
      </c>
      <c r="C1768" s="128" t="s">
        <v>162</v>
      </c>
      <c r="D1768" s="54">
        <v>45688</v>
      </c>
      <c r="E1768" s="56"/>
      <c r="F1768" s="56" t="s">
        <v>896</v>
      </c>
      <c r="G1768" s="54" t="s">
        <v>1406</v>
      </c>
      <c r="H1768" s="243">
        <v>500</v>
      </c>
      <c r="I1768" s="243"/>
      <c r="J1768" s="55" t="s">
        <v>936</v>
      </c>
    </row>
    <row r="1769" spans="2:10" x14ac:dyDescent="0.25">
      <c r="B1769" s="128" t="s">
        <v>189</v>
      </c>
      <c r="C1769" s="128" t="s">
        <v>162</v>
      </c>
      <c r="D1769" s="54">
        <v>45688</v>
      </c>
      <c r="E1769" s="56"/>
      <c r="F1769" s="56" t="s">
        <v>1856</v>
      </c>
      <c r="G1769" s="54" t="s">
        <v>192</v>
      </c>
      <c r="H1769" s="243">
        <v>832000</v>
      </c>
      <c r="I1769" s="243"/>
      <c r="J1769" s="55" t="s">
        <v>938</v>
      </c>
    </row>
    <row r="1770" spans="2:10" x14ac:dyDescent="0.25">
      <c r="B1770" s="128" t="s">
        <v>189</v>
      </c>
      <c r="C1770" s="128" t="s">
        <v>162</v>
      </c>
      <c r="D1770" s="54">
        <v>45688</v>
      </c>
      <c r="E1770" s="56"/>
      <c r="F1770" s="56" t="s">
        <v>230</v>
      </c>
      <c r="G1770" s="54" t="s">
        <v>218</v>
      </c>
      <c r="H1770" s="243"/>
      <c r="I1770" s="243">
        <v>3300</v>
      </c>
      <c r="J1770" s="55" t="s">
        <v>1207</v>
      </c>
    </row>
    <row r="1771" spans="2:10" x14ac:dyDescent="0.25">
      <c r="B1771" s="128" t="s">
        <v>189</v>
      </c>
      <c r="C1771" s="128" t="s">
        <v>162</v>
      </c>
      <c r="D1771" s="54">
        <v>45688</v>
      </c>
      <c r="E1771" s="56"/>
      <c r="F1771" s="56" t="s">
        <v>230</v>
      </c>
      <c r="G1771" s="54" t="s">
        <v>700</v>
      </c>
      <c r="H1771" s="243"/>
      <c r="I1771" s="243">
        <v>13068</v>
      </c>
      <c r="J1771" s="55" t="s">
        <v>1207</v>
      </c>
    </row>
    <row r="1772" spans="2:10" x14ac:dyDescent="0.25">
      <c r="B1772" s="128" t="s">
        <v>189</v>
      </c>
      <c r="C1772" s="128" t="s">
        <v>162</v>
      </c>
      <c r="D1772" s="54">
        <v>45688</v>
      </c>
      <c r="E1772" s="56"/>
      <c r="F1772" s="56" t="s">
        <v>230</v>
      </c>
      <c r="G1772" s="54" t="s">
        <v>700</v>
      </c>
      <c r="H1772" s="243"/>
      <c r="I1772" s="243">
        <v>627</v>
      </c>
      <c r="J1772" s="55" t="s">
        <v>1207</v>
      </c>
    </row>
    <row r="1773" spans="2:10" x14ac:dyDescent="0.25">
      <c r="B1773" s="128" t="s">
        <v>189</v>
      </c>
      <c r="C1773" s="128" t="s">
        <v>162</v>
      </c>
      <c r="D1773" s="54">
        <v>45688</v>
      </c>
      <c r="E1773" s="56"/>
      <c r="F1773" s="56" t="s">
        <v>844</v>
      </c>
      <c r="G1773" s="54" t="s">
        <v>1407</v>
      </c>
      <c r="H1773" s="243">
        <v>696</v>
      </c>
      <c r="I1773" s="243"/>
      <c r="J1773" s="55" t="s">
        <v>1502</v>
      </c>
    </row>
    <row r="1774" spans="2:10" x14ac:dyDescent="0.25">
      <c r="B1774" s="128" t="s">
        <v>189</v>
      </c>
      <c r="C1774" s="128" t="s">
        <v>162</v>
      </c>
      <c r="D1774" s="54">
        <v>45688</v>
      </c>
      <c r="E1774" s="56"/>
      <c r="F1774" s="55" t="s">
        <v>1854</v>
      </c>
      <c r="G1774" s="54" t="s">
        <v>192</v>
      </c>
      <c r="H1774" s="243">
        <v>20800</v>
      </c>
      <c r="I1774" s="243"/>
      <c r="J1774" s="55" t="s">
        <v>37</v>
      </c>
    </row>
    <row r="1775" spans="2:10" x14ac:dyDescent="0.25">
      <c r="B1775" s="128" t="s">
        <v>189</v>
      </c>
      <c r="C1775" s="128" t="s">
        <v>162</v>
      </c>
      <c r="D1775" s="54">
        <v>45688</v>
      </c>
      <c r="E1775" s="56"/>
      <c r="F1775" s="56" t="s">
        <v>230</v>
      </c>
      <c r="G1775" s="54" t="s">
        <v>1408</v>
      </c>
      <c r="H1775" s="243"/>
      <c r="I1775" s="243">
        <v>1328</v>
      </c>
      <c r="J1775" s="55" t="s">
        <v>1207</v>
      </c>
    </row>
    <row r="1776" spans="2:10" x14ac:dyDescent="0.25">
      <c r="B1776" s="128" t="s">
        <v>189</v>
      </c>
      <c r="C1776" s="128" t="s">
        <v>162</v>
      </c>
      <c r="D1776" s="54">
        <v>45688</v>
      </c>
      <c r="E1776" s="56"/>
      <c r="F1776" s="56" t="s">
        <v>765</v>
      </c>
      <c r="G1776" s="54" t="s">
        <v>766</v>
      </c>
      <c r="H1776" s="243">
        <v>45000</v>
      </c>
      <c r="I1776" s="243"/>
      <c r="J1776" s="55" t="s">
        <v>1872</v>
      </c>
    </row>
    <row r="1777" spans="2:10" x14ac:dyDescent="0.25">
      <c r="B1777" s="128" t="s">
        <v>189</v>
      </c>
      <c r="C1777" s="128" t="s">
        <v>162</v>
      </c>
      <c r="D1777" s="54">
        <v>45688</v>
      </c>
      <c r="E1777" s="56"/>
      <c r="F1777" s="56" t="s">
        <v>230</v>
      </c>
      <c r="G1777" s="54" t="s">
        <v>1409</v>
      </c>
      <c r="H1777" s="243"/>
      <c r="I1777" s="243">
        <v>9926.66</v>
      </c>
      <c r="J1777" s="55" t="s">
        <v>1207</v>
      </c>
    </row>
    <row r="1778" spans="2:10" x14ac:dyDescent="0.25">
      <c r="B1778" s="128" t="s">
        <v>189</v>
      </c>
      <c r="C1778" s="128" t="s">
        <v>162</v>
      </c>
      <c r="D1778" s="54">
        <v>45688</v>
      </c>
      <c r="E1778" s="56"/>
      <c r="F1778" s="56" t="s">
        <v>230</v>
      </c>
      <c r="G1778" s="54" t="s">
        <v>1410</v>
      </c>
      <c r="H1778" s="243"/>
      <c r="I1778" s="243">
        <v>2800</v>
      </c>
      <c r="J1778" s="55" t="s">
        <v>1208</v>
      </c>
    </row>
    <row r="1779" spans="2:10" x14ac:dyDescent="0.25">
      <c r="B1779" s="128" t="s">
        <v>189</v>
      </c>
      <c r="C1779" s="128" t="s">
        <v>162</v>
      </c>
      <c r="D1779" s="54">
        <v>45688</v>
      </c>
      <c r="E1779" s="56"/>
      <c r="F1779" s="56" t="s">
        <v>230</v>
      </c>
      <c r="G1779" s="54" t="s">
        <v>184</v>
      </c>
      <c r="H1779" s="243"/>
      <c r="I1779" s="243">
        <v>1753</v>
      </c>
      <c r="J1779" s="55" t="s">
        <v>1207</v>
      </c>
    </row>
    <row r="1780" spans="2:10" x14ac:dyDescent="0.25">
      <c r="B1780" s="128" t="s">
        <v>189</v>
      </c>
      <c r="C1780" s="128" t="s">
        <v>162</v>
      </c>
      <c r="D1780" s="54">
        <v>45688</v>
      </c>
      <c r="E1780" s="56"/>
      <c r="F1780" s="55" t="s">
        <v>1854</v>
      </c>
      <c r="G1780" s="54" t="s">
        <v>761</v>
      </c>
      <c r="H1780" s="243">
        <v>4160</v>
      </c>
      <c r="I1780" s="243"/>
      <c r="J1780" s="55" t="s">
        <v>1505</v>
      </c>
    </row>
    <row r="1781" spans="2:10" x14ac:dyDescent="0.25">
      <c r="B1781" s="128" t="s">
        <v>189</v>
      </c>
      <c r="C1781" s="128" t="s">
        <v>162</v>
      </c>
      <c r="D1781" s="54">
        <v>45688</v>
      </c>
      <c r="E1781" s="56"/>
      <c r="F1781" s="55" t="s">
        <v>1854</v>
      </c>
      <c r="G1781" s="54" t="s">
        <v>1411</v>
      </c>
      <c r="H1781" s="243">
        <v>5200</v>
      </c>
      <c r="I1781" s="243"/>
      <c r="J1781" s="55" t="s">
        <v>1247</v>
      </c>
    </row>
    <row r="1782" spans="2:10" x14ac:dyDescent="0.25">
      <c r="B1782" s="128" t="s">
        <v>189</v>
      </c>
      <c r="C1782" s="128" t="s">
        <v>162</v>
      </c>
      <c r="D1782" s="54">
        <v>45688</v>
      </c>
      <c r="E1782" s="56"/>
      <c r="F1782" s="55" t="s">
        <v>1854</v>
      </c>
      <c r="G1782" s="54" t="s">
        <v>1412</v>
      </c>
      <c r="H1782" s="243">
        <v>12480</v>
      </c>
      <c r="I1782" s="243"/>
      <c r="J1782" s="55" t="s">
        <v>1246</v>
      </c>
    </row>
    <row r="1783" spans="2:10" x14ac:dyDescent="0.25">
      <c r="B1783" s="128" t="s">
        <v>189</v>
      </c>
      <c r="C1783" s="128" t="s">
        <v>162</v>
      </c>
      <c r="D1783" s="54">
        <v>45688</v>
      </c>
      <c r="E1783" s="56"/>
      <c r="F1783" s="56" t="s">
        <v>230</v>
      </c>
      <c r="G1783" s="54" t="s">
        <v>1413</v>
      </c>
      <c r="H1783" s="243"/>
      <c r="I1783" s="243">
        <v>800000</v>
      </c>
      <c r="J1783" s="55" t="s">
        <v>940</v>
      </c>
    </row>
    <row r="1784" spans="2:10" x14ac:dyDescent="0.25">
      <c r="B1784" s="128" t="s">
        <v>189</v>
      </c>
      <c r="C1784" s="128" t="s">
        <v>162</v>
      </c>
      <c r="D1784" s="54">
        <v>45688</v>
      </c>
      <c r="E1784" s="56"/>
      <c r="F1784" s="56" t="s">
        <v>230</v>
      </c>
      <c r="G1784" s="54" t="s">
        <v>787</v>
      </c>
      <c r="H1784" s="243"/>
      <c r="I1784" s="243">
        <v>0.11</v>
      </c>
      <c r="J1784" s="55" t="s">
        <v>24</v>
      </c>
    </row>
    <row r="1785" spans="2:10" x14ac:dyDescent="0.25">
      <c r="B1785" s="128" t="s">
        <v>189</v>
      </c>
      <c r="C1785" s="128" t="s">
        <v>162</v>
      </c>
      <c r="D1785" s="54">
        <v>45688</v>
      </c>
      <c r="E1785" s="56"/>
      <c r="F1785" s="56" t="s">
        <v>1197</v>
      </c>
      <c r="G1785" s="54" t="s">
        <v>1414</v>
      </c>
      <c r="H1785" s="243">
        <v>571.08000000000004</v>
      </c>
      <c r="I1785" s="243"/>
      <c r="J1785" s="55" t="s">
        <v>1059</v>
      </c>
    </row>
    <row r="1786" spans="2:10" x14ac:dyDescent="0.25">
      <c r="B1786" s="128" t="s">
        <v>189</v>
      </c>
      <c r="C1786" s="128" t="s">
        <v>162</v>
      </c>
      <c r="D1786" s="54">
        <v>45688</v>
      </c>
      <c r="E1786" s="56"/>
      <c r="F1786" s="56" t="s">
        <v>230</v>
      </c>
      <c r="G1786" s="54" t="s">
        <v>1415</v>
      </c>
      <c r="H1786" s="243"/>
      <c r="I1786" s="243">
        <v>1000</v>
      </c>
      <c r="J1786" s="55" t="s">
        <v>1207</v>
      </c>
    </row>
    <row r="1787" spans="2:10" x14ac:dyDescent="0.25">
      <c r="B1787" s="128" t="s">
        <v>189</v>
      </c>
      <c r="C1787" s="128" t="s">
        <v>162</v>
      </c>
      <c r="D1787" s="54">
        <v>45688</v>
      </c>
      <c r="E1787" s="56"/>
      <c r="F1787" s="56" t="s">
        <v>760</v>
      </c>
      <c r="G1787" s="221" t="s">
        <v>1426</v>
      </c>
      <c r="H1787" s="243">
        <v>1199.0999999999999</v>
      </c>
      <c r="I1787" s="243"/>
      <c r="J1787" s="55" t="s">
        <v>1169</v>
      </c>
    </row>
    <row r="1788" spans="2:10" x14ac:dyDescent="0.25">
      <c r="B1788" s="128" t="s">
        <v>189</v>
      </c>
      <c r="C1788" s="128" t="s">
        <v>162</v>
      </c>
      <c r="D1788" s="54">
        <v>45688</v>
      </c>
      <c r="E1788" s="56"/>
      <c r="F1788" s="56" t="s">
        <v>230</v>
      </c>
      <c r="G1788" s="54" t="s">
        <v>1416</v>
      </c>
      <c r="H1788" s="243"/>
      <c r="I1788" s="243">
        <v>48360.88</v>
      </c>
      <c r="J1788" s="55" t="s">
        <v>1506</v>
      </c>
    </row>
    <row r="1789" spans="2:10" x14ac:dyDescent="0.25">
      <c r="B1789" s="128" t="s">
        <v>189</v>
      </c>
      <c r="C1789" s="128" t="s">
        <v>162</v>
      </c>
      <c r="D1789" s="54">
        <v>45688</v>
      </c>
      <c r="E1789" s="56"/>
      <c r="F1789" s="56" t="s">
        <v>230</v>
      </c>
      <c r="G1789" s="54" t="s">
        <v>1417</v>
      </c>
      <c r="H1789" s="243"/>
      <c r="I1789" s="243">
        <v>22567.9</v>
      </c>
      <c r="J1789" s="55" t="s">
        <v>1506</v>
      </c>
    </row>
    <row r="1790" spans="2:10" x14ac:dyDescent="0.25">
      <c r="B1790" s="128" t="s">
        <v>189</v>
      </c>
      <c r="C1790" s="128" t="s">
        <v>162</v>
      </c>
      <c r="D1790" s="54">
        <v>45688</v>
      </c>
      <c r="E1790" s="56"/>
      <c r="F1790" s="56" t="s">
        <v>230</v>
      </c>
      <c r="G1790" s="54" t="s">
        <v>718</v>
      </c>
      <c r="H1790" s="243"/>
      <c r="I1790" s="243">
        <v>757</v>
      </c>
      <c r="J1790" s="55" t="s">
        <v>1208</v>
      </c>
    </row>
    <row r="1791" spans="2:10" x14ac:dyDescent="0.25">
      <c r="B1791" s="128" t="s">
        <v>189</v>
      </c>
      <c r="C1791" s="128" t="s">
        <v>162</v>
      </c>
      <c r="D1791" s="54">
        <v>45688</v>
      </c>
      <c r="E1791" s="56"/>
      <c r="F1791" s="56"/>
      <c r="G1791" s="54" t="s">
        <v>1418</v>
      </c>
      <c r="H1791" s="243">
        <v>55</v>
      </c>
      <c r="I1791" s="243"/>
      <c r="J1791" s="55" t="s">
        <v>24</v>
      </c>
    </row>
    <row r="1792" spans="2:10" x14ac:dyDescent="0.25">
      <c r="B1792" s="128" t="s">
        <v>189</v>
      </c>
      <c r="C1792" s="128" t="s">
        <v>162</v>
      </c>
      <c r="D1792" s="54">
        <v>45688</v>
      </c>
      <c r="E1792" s="56"/>
      <c r="F1792" s="56"/>
      <c r="G1792" s="54" t="s">
        <v>1418</v>
      </c>
      <c r="H1792" s="243">
        <v>8.8000000000000007</v>
      </c>
      <c r="I1792" s="243"/>
      <c r="J1792" s="55" t="s">
        <v>24</v>
      </c>
    </row>
    <row r="1793" spans="2:11" x14ac:dyDescent="0.25">
      <c r="B1793" s="128" t="s">
        <v>189</v>
      </c>
      <c r="C1793" s="128" t="s">
        <v>162</v>
      </c>
      <c r="D1793" s="54">
        <v>45688</v>
      </c>
      <c r="E1793" s="56"/>
      <c r="F1793" s="56"/>
      <c r="G1793" s="54" t="s">
        <v>1419</v>
      </c>
      <c r="H1793" s="243">
        <v>480</v>
      </c>
      <c r="I1793" s="243"/>
      <c r="J1793" s="55" t="s">
        <v>24</v>
      </c>
    </row>
    <row r="1794" spans="2:11" x14ac:dyDescent="0.25">
      <c r="B1794" s="128" t="s">
        <v>189</v>
      </c>
      <c r="C1794" s="128" t="s">
        <v>162</v>
      </c>
      <c r="D1794" s="54">
        <v>45688</v>
      </c>
      <c r="E1794" s="56"/>
      <c r="F1794" s="56"/>
      <c r="G1794" s="54" t="s">
        <v>1419</v>
      </c>
      <c r="H1794" s="243">
        <v>76.8</v>
      </c>
      <c r="I1794" s="243"/>
      <c r="J1794" s="55" t="s">
        <v>24</v>
      </c>
    </row>
    <row r="1795" spans="2:11" x14ac:dyDescent="0.25">
      <c r="B1795" s="128" t="s">
        <v>189</v>
      </c>
      <c r="C1795" s="128" t="s">
        <v>162</v>
      </c>
      <c r="D1795" s="54">
        <v>45688</v>
      </c>
      <c r="E1795" s="56"/>
      <c r="F1795" s="56"/>
      <c r="G1795" s="54" t="s">
        <v>1420</v>
      </c>
      <c r="H1795" s="243">
        <v>360</v>
      </c>
      <c r="I1795" s="243"/>
      <c r="J1795" s="55" t="s">
        <v>24</v>
      </c>
    </row>
    <row r="1796" spans="2:11" x14ac:dyDescent="0.25">
      <c r="B1796" s="128" t="s">
        <v>189</v>
      </c>
      <c r="C1796" s="128" t="s">
        <v>162</v>
      </c>
      <c r="D1796" s="54">
        <v>45688</v>
      </c>
      <c r="E1796" s="56"/>
      <c r="F1796" s="56"/>
      <c r="G1796" s="54" t="s">
        <v>1420</v>
      </c>
      <c r="H1796" s="243">
        <v>57.6</v>
      </c>
      <c r="I1796" s="243"/>
      <c r="J1796" s="55" t="s">
        <v>24</v>
      </c>
    </row>
    <row r="1797" spans="2:11" x14ac:dyDescent="0.25">
      <c r="B1797" s="128" t="s">
        <v>189</v>
      </c>
      <c r="C1797" s="128" t="s">
        <v>162</v>
      </c>
      <c r="D1797" s="54">
        <v>45688</v>
      </c>
      <c r="E1797" s="56"/>
      <c r="F1797" s="56" t="s">
        <v>894</v>
      </c>
      <c r="G1797" s="54" t="s">
        <v>1421</v>
      </c>
      <c r="H1797" s="243">
        <v>16503.32</v>
      </c>
      <c r="I1797" s="243"/>
      <c r="J1797" s="55" t="s">
        <v>1066</v>
      </c>
    </row>
    <row r="1798" spans="2:11" x14ac:dyDescent="0.25">
      <c r="B1798" s="128" t="s">
        <v>189</v>
      </c>
      <c r="C1798" s="128" t="s">
        <v>162</v>
      </c>
      <c r="D1798" s="54">
        <v>45688</v>
      </c>
      <c r="E1798" s="56"/>
      <c r="F1798" s="56" t="s">
        <v>1200</v>
      </c>
      <c r="G1798" s="54" t="s">
        <v>1422</v>
      </c>
      <c r="H1798" s="243">
        <v>60</v>
      </c>
      <c r="I1798" s="243"/>
      <c r="J1798" s="55"/>
      <c r="K1798" s="219" t="s">
        <v>1857</v>
      </c>
    </row>
    <row r="1799" spans="2:11" x14ac:dyDescent="0.25">
      <c r="B1799" s="128" t="s">
        <v>189</v>
      </c>
      <c r="C1799" s="128" t="s">
        <v>162</v>
      </c>
      <c r="D1799" s="54">
        <v>45688</v>
      </c>
      <c r="E1799" s="56"/>
      <c r="F1799" s="56" t="s">
        <v>230</v>
      </c>
      <c r="G1799" s="54" t="s">
        <v>1423</v>
      </c>
      <c r="H1799" s="243"/>
      <c r="I1799" s="243">
        <v>2058</v>
      </c>
      <c r="J1799" s="55" t="s">
        <v>1208</v>
      </c>
    </row>
    <row r="1800" spans="2:11" x14ac:dyDescent="0.25">
      <c r="B1800" s="128" t="s">
        <v>189</v>
      </c>
      <c r="C1800" s="128" t="s">
        <v>162</v>
      </c>
      <c r="D1800" s="54">
        <v>45688</v>
      </c>
      <c r="E1800" s="56"/>
      <c r="F1800" s="56" t="s">
        <v>230</v>
      </c>
      <c r="G1800" s="54" t="s">
        <v>1424</v>
      </c>
      <c r="H1800" s="243"/>
      <c r="I1800" s="243">
        <v>2035</v>
      </c>
      <c r="J1800" s="55" t="s">
        <v>1208</v>
      </c>
    </row>
    <row r="1801" spans="2:11" x14ac:dyDescent="0.25">
      <c r="B1801" s="128" t="s">
        <v>189</v>
      </c>
      <c r="C1801" s="128" t="s">
        <v>162</v>
      </c>
      <c r="D1801" s="54">
        <v>45688</v>
      </c>
      <c r="E1801" s="56"/>
      <c r="F1801" s="56" t="s">
        <v>230</v>
      </c>
      <c r="G1801" s="54" t="s">
        <v>1425</v>
      </c>
      <c r="H1801" s="243"/>
      <c r="I1801" s="243">
        <v>2717</v>
      </c>
      <c r="J1801" s="55" t="s">
        <v>1503</v>
      </c>
    </row>
    <row r="1802" spans="2:11" x14ac:dyDescent="0.25">
      <c r="B1802" s="128" t="s">
        <v>189</v>
      </c>
      <c r="C1802" s="128" t="s">
        <v>116</v>
      </c>
      <c r="D1802" s="54">
        <v>45659</v>
      </c>
      <c r="E1802" s="56"/>
      <c r="F1802" s="56"/>
      <c r="G1802" s="54" t="s">
        <v>1427</v>
      </c>
      <c r="H1802" s="243">
        <v>0.01</v>
      </c>
      <c r="I1802" s="243"/>
      <c r="J1802" s="55" t="s">
        <v>147</v>
      </c>
    </row>
    <row r="1803" spans="2:11" x14ac:dyDescent="0.25">
      <c r="B1803" s="128" t="s">
        <v>189</v>
      </c>
      <c r="C1803" s="128" t="s">
        <v>116</v>
      </c>
      <c r="D1803" s="54">
        <v>45659</v>
      </c>
      <c r="E1803" s="56"/>
      <c r="F1803" s="54"/>
      <c r="G1803" s="56" t="s">
        <v>1428</v>
      </c>
      <c r="H1803" s="243">
        <v>0.01</v>
      </c>
      <c r="I1803" s="245"/>
      <c r="J1803" s="55" t="s">
        <v>147</v>
      </c>
    </row>
    <row r="1804" spans="2:11" x14ac:dyDescent="0.25">
      <c r="B1804" s="128" t="s">
        <v>189</v>
      </c>
      <c r="C1804" s="128" t="s">
        <v>116</v>
      </c>
      <c r="D1804" s="54">
        <v>45659</v>
      </c>
      <c r="E1804" s="56"/>
      <c r="F1804" s="54"/>
      <c r="G1804" s="56" t="s">
        <v>1427</v>
      </c>
      <c r="H1804" s="243">
        <v>2691.32</v>
      </c>
      <c r="I1804" s="245"/>
      <c r="J1804" s="55" t="s">
        <v>147</v>
      </c>
    </row>
    <row r="1805" spans="2:11" x14ac:dyDescent="0.25">
      <c r="B1805" s="128" t="s">
        <v>189</v>
      </c>
      <c r="C1805" s="128" t="s">
        <v>116</v>
      </c>
      <c r="D1805" s="54">
        <v>45659</v>
      </c>
      <c r="E1805" s="56"/>
      <c r="F1805" s="54"/>
      <c r="G1805" s="56" t="s">
        <v>1428</v>
      </c>
      <c r="H1805" s="243">
        <v>4635.55</v>
      </c>
      <c r="I1805" s="245"/>
      <c r="J1805" s="55" t="s">
        <v>147</v>
      </c>
    </row>
    <row r="1806" spans="2:11" x14ac:dyDescent="0.25">
      <c r="B1806" s="128" t="s">
        <v>189</v>
      </c>
      <c r="C1806" s="128" t="s">
        <v>116</v>
      </c>
      <c r="D1806" s="54">
        <v>45660</v>
      </c>
      <c r="E1806" s="56"/>
      <c r="F1806" s="54"/>
      <c r="G1806" s="56" t="s">
        <v>1429</v>
      </c>
      <c r="H1806" s="243">
        <v>0.01</v>
      </c>
      <c r="I1806" s="245"/>
      <c r="J1806" s="55" t="s">
        <v>7</v>
      </c>
    </row>
    <row r="1807" spans="2:11" x14ac:dyDescent="0.25">
      <c r="B1807" s="128" t="s">
        <v>189</v>
      </c>
      <c r="C1807" s="128" t="s">
        <v>116</v>
      </c>
      <c r="D1807" s="54">
        <v>45660</v>
      </c>
      <c r="E1807" s="56"/>
      <c r="F1807" s="54"/>
      <c r="G1807" s="56" t="s">
        <v>1430</v>
      </c>
      <c r="H1807" s="243">
        <v>0.01</v>
      </c>
      <c r="I1807" s="245"/>
      <c r="J1807" s="55" t="s">
        <v>7</v>
      </c>
    </row>
    <row r="1808" spans="2:11" x14ac:dyDescent="0.25">
      <c r="B1808" s="128" t="s">
        <v>189</v>
      </c>
      <c r="C1808" s="128" t="s">
        <v>116</v>
      </c>
      <c r="D1808" s="54">
        <v>45660</v>
      </c>
      <c r="E1808" s="56"/>
      <c r="F1808" s="54"/>
      <c r="G1808" s="56" t="s">
        <v>1431</v>
      </c>
      <c r="H1808" s="243">
        <v>0.01</v>
      </c>
      <c r="I1808" s="245"/>
      <c r="J1808" s="55" t="s">
        <v>7</v>
      </c>
    </row>
    <row r="1809" spans="2:10" x14ac:dyDescent="0.25">
      <c r="B1809" s="128" t="s">
        <v>189</v>
      </c>
      <c r="C1809" s="128" t="s">
        <v>116</v>
      </c>
      <c r="D1809" s="54">
        <v>45660</v>
      </c>
      <c r="E1809" s="56"/>
      <c r="F1809" s="54"/>
      <c r="G1809" s="56" t="s">
        <v>1429</v>
      </c>
      <c r="H1809" s="243">
        <v>40000</v>
      </c>
      <c r="I1809" s="245"/>
      <c r="J1809" s="55" t="s">
        <v>7</v>
      </c>
    </row>
    <row r="1810" spans="2:10" x14ac:dyDescent="0.25">
      <c r="B1810" s="128" t="s">
        <v>189</v>
      </c>
      <c r="C1810" s="128" t="s">
        <v>116</v>
      </c>
      <c r="D1810" s="54">
        <v>45660</v>
      </c>
      <c r="E1810" s="56"/>
      <c r="F1810" s="54"/>
      <c r="G1810" s="56" t="s">
        <v>1430</v>
      </c>
      <c r="H1810" s="243">
        <v>5127</v>
      </c>
      <c r="I1810" s="245"/>
      <c r="J1810" s="55" t="s">
        <v>7</v>
      </c>
    </row>
    <row r="1811" spans="2:10" x14ac:dyDescent="0.25">
      <c r="B1811" s="128" t="s">
        <v>189</v>
      </c>
      <c r="C1811" s="128" t="s">
        <v>116</v>
      </c>
      <c r="D1811" s="54">
        <v>45660</v>
      </c>
      <c r="E1811" s="56"/>
      <c r="F1811" s="54"/>
      <c r="G1811" s="56" t="s">
        <v>1431</v>
      </c>
      <c r="H1811" s="243">
        <v>80000</v>
      </c>
      <c r="I1811" s="245"/>
      <c r="J1811" s="55" t="s">
        <v>7</v>
      </c>
    </row>
    <row r="1812" spans="2:10" x14ac:dyDescent="0.25">
      <c r="B1812" s="128" t="s">
        <v>189</v>
      </c>
      <c r="C1812" s="128" t="s">
        <v>116</v>
      </c>
      <c r="D1812" s="54">
        <v>45663</v>
      </c>
      <c r="E1812" s="56"/>
      <c r="F1812" s="54"/>
      <c r="G1812" s="56" t="s">
        <v>1432</v>
      </c>
      <c r="H1812" s="243">
        <v>0.01</v>
      </c>
      <c r="I1812" s="245"/>
      <c r="J1812" s="55" t="s">
        <v>7</v>
      </c>
    </row>
    <row r="1813" spans="2:10" x14ac:dyDescent="0.25">
      <c r="B1813" s="128" t="s">
        <v>189</v>
      </c>
      <c r="C1813" s="128" t="s">
        <v>116</v>
      </c>
      <c r="D1813" s="54">
        <v>45663</v>
      </c>
      <c r="E1813" s="56"/>
      <c r="F1813" s="54"/>
      <c r="G1813" s="56" t="s">
        <v>1433</v>
      </c>
      <c r="H1813" s="243">
        <v>0.01</v>
      </c>
      <c r="I1813" s="245"/>
      <c r="J1813" s="55" t="s">
        <v>7</v>
      </c>
    </row>
    <row r="1814" spans="2:10" x14ac:dyDescent="0.25">
      <c r="B1814" s="128" t="s">
        <v>189</v>
      </c>
      <c r="C1814" s="128" t="s">
        <v>116</v>
      </c>
      <c r="D1814" s="54">
        <v>45663</v>
      </c>
      <c r="E1814" s="56"/>
      <c r="F1814" s="54"/>
      <c r="G1814" s="56" t="s">
        <v>1434</v>
      </c>
      <c r="H1814" s="243">
        <v>0.01</v>
      </c>
      <c r="I1814" s="245"/>
      <c r="J1814" s="55" t="s">
        <v>7</v>
      </c>
    </row>
    <row r="1815" spans="2:10" x14ac:dyDescent="0.25">
      <c r="B1815" s="128" t="s">
        <v>189</v>
      </c>
      <c r="C1815" s="128" t="s">
        <v>116</v>
      </c>
      <c r="D1815" s="54">
        <v>45663</v>
      </c>
      <c r="E1815" s="56"/>
      <c r="F1815" s="54"/>
      <c r="G1815" s="56" t="s">
        <v>1432</v>
      </c>
      <c r="H1815" s="243">
        <v>60500</v>
      </c>
      <c r="I1815" s="245"/>
      <c r="J1815" s="55" t="s">
        <v>7</v>
      </c>
    </row>
    <row r="1816" spans="2:10" x14ac:dyDescent="0.25">
      <c r="B1816" s="128" t="s">
        <v>189</v>
      </c>
      <c r="C1816" s="128" t="s">
        <v>116</v>
      </c>
      <c r="D1816" s="54">
        <v>45663</v>
      </c>
      <c r="E1816" s="56"/>
      <c r="F1816" s="54"/>
      <c r="G1816" s="56" t="s">
        <v>1433</v>
      </c>
      <c r="H1816" s="243">
        <v>60500</v>
      </c>
      <c r="I1816" s="245"/>
      <c r="J1816" s="55" t="s">
        <v>7</v>
      </c>
    </row>
    <row r="1817" spans="2:10" x14ac:dyDescent="0.25">
      <c r="B1817" s="128" t="s">
        <v>189</v>
      </c>
      <c r="C1817" s="128" t="s">
        <v>116</v>
      </c>
      <c r="D1817" s="54">
        <v>45663</v>
      </c>
      <c r="E1817" s="56"/>
      <c r="F1817" s="54"/>
      <c r="G1817" s="56" t="s">
        <v>1434</v>
      </c>
      <c r="H1817" s="243">
        <v>6000</v>
      </c>
      <c r="I1817" s="245"/>
      <c r="J1817" s="55" t="s">
        <v>7</v>
      </c>
    </row>
    <row r="1818" spans="2:10" x14ac:dyDescent="0.25">
      <c r="B1818" s="128" t="s">
        <v>189</v>
      </c>
      <c r="C1818" s="128" t="s">
        <v>116</v>
      </c>
      <c r="D1818" s="54">
        <v>45664</v>
      </c>
      <c r="E1818" s="56"/>
      <c r="F1818" s="54"/>
      <c r="G1818" s="56" t="s">
        <v>1435</v>
      </c>
      <c r="H1818" s="243">
        <v>0.01</v>
      </c>
      <c r="I1818" s="245"/>
      <c r="J1818" s="55" t="s">
        <v>147</v>
      </c>
    </row>
    <row r="1819" spans="2:10" x14ac:dyDescent="0.25">
      <c r="B1819" s="128" t="s">
        <v>189</v>
      </c>
      <c r="C1819" s="128" t="s">
        <v>116</v>
      </c>
      <c r="D1819" s="54">
        <v>45664</v>
      </c>
      <c r="E1819" s="56"/>
      <c r="F1819" s="54"/>
      <c r="G1819" s="56" t="s">
        <v>1114</v>
      </c>
      <c r="H1819" s="243"/>
      <c r="I1819" s="245">
        <v>300000</v>
      </c>
      <c r="J1819" s="55" t="s">
        <v>1871</v>
      </c>
    </row>
    <row r="1820" spans="2:10" x14ac:dyDescent="0.25">
      <c r="B1820" s="128" t="s">
        <v>189</v>
      </c>
      <c r="C1820" s="128" t="s">
        <v>116</v>
      </c>
      <c r="D1820" s="54">
        <v>45665</v>
      </c>
      <c r="E1820" s="56"/>
      <c r="F1820" s="54"/>
      <c r="G1820" s="56" t="s">
        <v>1436</v>
      </c>
      <c r="H1820" s="243">
        <v>0.01</v>
      </c>
      <c r="I1820" s="245"/>
      <c r="J1820" s="55" t="s">
        <v>147</v>
      </c>
    </row>
    <row r="1821" spans="2:10" x14ac:dyDescent="0.25">
      <c r="B1821" s="128" t="s">
        <v>189</v>
      </c>
      <c r="C1821" s="128" t="s">
        <v>116</v>
      </c>
      <c r="D1821" s="54">
        <v>45665</v>
      </c>
      <c r="E1821" s="56"/>
      <c r="F1821" s="54"/>
      <c r="G1821" s="56" t="s">
        <v>1437</v>
      </c>
      <c r="H1821" s="243">
        <v>0.01</v>
      </c>
      <c r="I1821" s="245"/>
      <c r="J1821" s="55" t="s">
        <v>7</v>
      </c>
    </row>
    <row r="1822" spans="2:10" x14ac:dyDescent="0.25">
      <c r="B1822" s="128" t="s">
        <v>189</v>
      </c>
      <c r="C1822" s="128" t="s">
        <v>116</v>
      </c>
      <c r="D1822" s="54">
        <v>45665</v>
      </c>
      <c r="E1822" s="56"/>
      <c r="F1822" s="54"/>
      <c r="G1822" s="56" t="s">
        <v>1438</v>
      </c>
      <c r="H1822" s="243">
        <v>0.01</v>
      </c>
      <c r="I1822" s="245"/>
      <c r="J1822" s="55" t="s">
        <v>147</v>
      </c>
    </row>
    <row r="1823" spans="2:10" x14ac:dyDescent="0.25">
      <c r="B1823" s="128" t="s">
        <v>189</v>
      </c>
      <c r="C1823" s="128" t="s">
        <v>116</v>
      </c>
      <c r="D1823" s="54">
        <v>45665</v>
      </c>
      <c r="E1823" s="56"/>
      <c r="F1823" s="54"/>
      <c r="G1823" s="56" t="s">
        <v>1439</v>
      </c>
      <c r="H1823" s="243">
        <v>0.01</v>
      </c>
      <c r="I1823" s="245"/>
      <c r="J1823" s="55" t="s">
        <v>7</v>
      </c>
    </row>
    <row r="1824" spans="2:10" x14ac:dyDescent="0.25">
      <c r="B1824" s="128" t="s">
        <v>189</v>
      </c>
      <c r="C1824" s="128" t="s">
        <v>116</v>
      </c>
      <c r="D1824" s="54">
        <v>45665</v>
      </c>
      <c r="E1824" s="56"/>
      <c r="F1824" s="54"/>
      <c r="G1824" s="56" t="s">
        <v>1440</v>
      </c>
      <c r="H1824" s="243">
        <v>0.01</v>
      </c>
      <c r="I1824" s="245"/>
      <c r="J1824" s="55" t="s">
        <v>7</v>
      </c>
    </row>
    <row r="1825" spans="2:10" x14ac:dyDescent="0.25">
      <c r="B1825" s="128" t="s">
        <v>189</v>
      </c>
      <c r="C1825" s="128" t="s">
        <v>116</v>
      </c>
      <c r="D1825" s="54">
        <v>45665</v>
      </c>
      <c r="E1825" s="56"/>
      <c r="F1825" s="54"/>
      <c r="G1825" s="56" t="s">
        <v>1437</v>
      </c>
      <c r="H1825" s="243">
        <v>12000</v>
      </c>
      <c r="I1825" s="245"/>
      <c r="J1825" s="55" t="s">
        <v>7</v>
      </c>
    </row>
    <row r="1826" spans="2:10" x14ac:dyDescent="0.25">
      <c r="B1826" s="128" t="s">
        <v>189</v>
      </c>
      <c r="C1826" s="128" t="s">
        <v>116</v>
      </c>
      <c r="D1826" s="54">
        <v>45665</v>
      </c>
      <c r="E1826" s="56"/>
      <c r="F1826" s="54"/>
      <c r="G1826" s="56" t="s">
        <v>1435</v>
      </c>
      <c r="H1826" s="243">
        <v>9574.74</v>
      </c>
      <c r="I1826" s="245"/>
      <c r="J1826" s="55" t="s">
        <v>147</v>
      </c>
    </row>
    <row r="1827" spans="2:10" x14ac:dyDescent="0.25">
      <c r="B1827" s="128" t="s">
        <v>189</v>
      </c>
      <c r="C1827" s="128" t="s">
        <v>116</v>
      </c>
      <c r="D1827" s="54">
        <v>45665</v>
      </c>
      <c r="E1827" s="56"/>
      <c r="F1827" s="54"/>
      <c r="G1827" s="56" t="s">
        <v>1438</v>
      </c>
      <c r="H1827" s="243">
        <v>4031.67</v>
      </c>
      <c r="I1827" s="245"/>
      <c r="J1827" s="55" t="s">
        <v>147</v>
      </c>
    </row>
    <row r="1828" spans="2:10" x14ac:dyDescent="0.25">
      <c r="B1828" s="128" t="s">
        <v>189</v>
      </c>
      <c r="C1828" s="128" t="s">
        <v>116</v>
      </c>
      <c r="D1828" s="54">
        <v>45665</v>
      </c>
      <c r="E1828" s="56"/>
      <c r="F1828" s="54"/>
      <c r="G1828" s="56" t="s">
        <v>1439</v>
      </c>
      <c r="H1828" s="243">
        <v>40500</v>
      </c>
      <c r="I1828" s="245"/>
      <c r="J1828" s="55" t="s">
        <v>7</v>
      </c>
    </row>
    <row r="1829" spans="2:10" x14ac:dyDescent="0.25">
      <c r="B1829" s="128" t="s">
        <v>189</v>
      </c>
      <c r="C1829" s="128" t="s">
        <v>116</v>
      </c>
      <c r="D1829" s="54">
        <v>45665</v>
      </c>
      <c r="E1829" s="56"/>
      <c r="F1829" s="54"/>
      <c r="G1829" s="56" t="s">
        <v>1441</v>
      </c>
      <c r="H1829" s="243">
        <v>0.01</v>
      </c>
      <c r="I1829" s="245"/>
      <c r="J1829" s="55" t="s">
        <v>7</v>
      </c>
    </row>
    <row r="1830" spans="2:10" x14ac:dyDescent="0.25">
      <c r="B1830" s="128" t="s">
        <v>189</v>
      </c>
      <c r="C1830" s="128" t="s">
        <v>116</v>
      </c>
      <c r="D1830" s="54">
        <v>45665</v>
      </c>
      <c r="E1830" s="56"/>
      <c r="F1830" s="54"/>
      <c r="G1830" s="56" t="s">
        <v>1442</v>
      </c>
      <c r="H1830" s="243">
        <v>0.01</v>
      </c>
      <c r="I1830" s="245"/>
      <c r="J1830" s="55" t="s">
        <v>7</v>
      </c>
    </row>
    <row r="1831" spans="2:10" x14ac:dyDescent="0.25">
      <c r="B1831" s="128" t="s">
        <v>189</v>
      </c>
      <c r="C1831" s="128" t="s">
        <v>116</v>
      </c>
      <c r="D1831" s="54">
        <v>45665</v>
      </c>
      <c r="E1831" s="56"/>
      <c r="F1831" s="54"/>
      <c r="G1831" s="56" t="s">
        <v>1443</v>
      </c>
      <c r="H1831" s="243">
        <v>0.01</v>
      </c>
      <c r="I1831" s="245"/>
      <c r="J1831" s="55" t="s">
        <v>7</v>
      </c>
    </row>
    <row r="1832" spans="2:10" x14ac:dyDescent="0.25">
      <c r="B1832" s="128" t="s">
        <v>189</v>
      </c>
      <c r="C1832" s="128" t="s">
        <v>116</v>
      </c>
      <c r="D1832" s="54">
        <v>45665</v>
      </c>
      <c r="E1832" s="56"/>
      <c r="F1832" s="54"/>
      <c r="G1832" s="56" t="s">
        <v>1440</v>
      </c>
      <c r="H1832" s="243">
        <v>40500</v>
      </c>
      <c r="I1832" s="245"/>
      <c r="J1832" s="55" t="s">
        <v>7</v>
      </c>
    </row>
    <row r="1833" spans="2:10" x14ac:dyDescent="0.25">
      <c r="B1833" s="128" t="s">
        <v>189</v>
      </c>
      <c r="C1833" s="128" t="s">
        <v>116</v>
      </c>
      <c r="D1833" s="54">
        <v>45665</v>
      </c>
      <c r="E1833" s="56"/>
      <c r="F1833" s="54"/>
      <c r="G1833" s="56" t="s">
        <v>1436</v>
      </c>
      <c r="H1833" s="243">
        <v>10994.73</v>
      </c>
      <c r="I1833" s="245"/>
      <c r="J1833" s="55" t="s">
        <v>147</v>
      </c>
    </row>
    <row r="1834" spans="2:10" x14ac:dyDescent="0.25">
      <c r="B1834" s="128" t="s">
        <v>189</v>
      </c>
      <c r="C1834" s="128" t="s">
        <v>116</v>
      </c>
      <c r="D1834" s="54">
        <v>45665</v>
      </c>
      <c r="E1834" s="56"/>
      <c r="F1834" s="54"/>
      <c r="G1834" s="56" t="s">
        <v>1441</v>
      </c>
      <c r="H1834" s="243">
        <v>25000</v>
      </c>
      <c r="I1834" s="245"/>
      <c r="J1834" s="55" t="s">
        <v>7</v>
      </c>
    </row>
    <row r="1835" spans="2:10" x14ac:dyDescent="0.25">
      <c r="B1835" s="128" t="s">
        <v>189</v>
      </c>
      <c r="C1835" s="128" t="s">
        <v>116</v>
      </c>
      <c r="D1835" s="54">
        <v>45665</v>
      </c>
      <c r="E1835" s="56"/>
      <c r="F1835" s="54"/>
      <c r="G1835" s="56" t="s">
        <v>1442</v>
      </c>
      <c r="H1835" s="243">
        <v>25000</v>
      </c>
      <c r="I1835" s="245"/>
      <c r="J1835" s="55" t="s">
        <v>7</v>
      </c>
    </row>
    <row r="1836" spans="2:10" x14ac:dyDescent="0.25">
      <c r="B1836" s="128" t="s">
        <v>189</v>
      </c>
      <c r="C1836" s="128" t="s">
        <v>116</v>
      </c>
      <c r="D1836" s="54">
        <v>45665</v>
      </c>
      <c r="E1836" s="56"/>
      <c r="F1836" s="54"/>
      <c r="G1836" s="56" t="s">
        <v>1443</v>
      </c>
      <c r="H1836" s="243">
        <v>50000</v>
      </c>
      <c r="I1836" s="245"/>
      <c r="J1836" s="55" t="s">
        <v>7</v>
      </c>
    </row>
    <row r="1837" spans="2:10" x14ac:dyDescent="0.25">
      <c r="B1837" s="128" t="s">
        <v>189</v>
      </c>
      <c r="C1837" s="128" t="s">
        <v>116</v>
      </c>
      <c r="D1837" s="54">
        <v>45665</v>
      </c>
      <c r="E1837" s="56"/>
      <c r="F1837" s="54"/>
      <c r="G1837" s="56" t="s">
        <v>1444</v>
      </c>
      <c r="H1837" s="243">
        <v>0.01</v>
      </c>
      <c r="I1837" s="245"/>
      <c r="J1837" s="55" t="s">
        <v>7</v>
      </c>
    </row>
    <row r="1838" spans="2:10" x14ac:dyDescent="0.25">
      <c r="B1838" s="128" t="s">
        <v>189</v>
      </c>
      <c r="C1838" s="128" t="s">
        <v>116</v>
      </c>
      <c r="D1838" s="54">
        <v>45665</v>
      </c>
      <c r="E1838" s="56"/>
      <c r="F1838" s="54"/>
      <c r="G1838" s="56" t="s">
        <v>1445</v>
      </c>
      <c r="H1838" s="243">
        <v>0.01</v>
      </c>
      <c r="I1838" s="245"/>
      <c r="J1838" s="55" t="s">
        <v>7</v>
      </c>
    </row>
    <row r="1839" spans="2:10" x14ac:dyDescent="0.25">
      <c r="B1839" s="128" t="s">
        <v>189</v>
      </c>
      <c r="C1839" s="128" t="s">
        <v>116</v>
      </c>
      <c r="D1839" s="54">
        <v>45665</v>
      </c>
      <c r="E1839" s="56"/>
      <c r="F1839" s="54"/>
      <c r="G1839" s="56" t="s">
        <v>1444</v>
      </c>
      <c r="H1839" s="243">
        <v>30000</v>
      </c>
      <c r="I1839" s="245"/>
      <c r="J1839" s="55" t="s">
        <v>7</v>
      </c>
    </row>
    <row r="1840" spans="2:10" x14ac:dyDescent="0.25">
      <c r="B1840" s="128" t="s">
        <v>189</v>
      </c>
      <c r="C1840" s="128" t="s">
        <v>116</v>
      </c>
      <c r="D1840" s="54">
        <v>45665</v>
      </c>
      <c r="E1840" s="56"/>
      <c r="F1840" s="54"/>
      <c r="G1840" s="56" t="s">
        <v>1445</v>
      </c>
      <c r="H1840" s="243">
        <v>32500</v>
      </c>
      <c r="I1840" s="245"/>
      <c r="J1840" s="55" t="s">
        <v>7</v>
      </c>
    </row>
    <row r="1841" spans="2:10" x14ac:dyDescent="0.25">
      <c r="B1841" s="128" t="s">
        <v>189</v>
      </c>
      <c r="C1841" s="128" t="s">
        <v>116</v>
      </c>
      <c r="D1841" s="54">
        <v>45666</v>
      </c>
      <c r="E1841" s="56"/>
      <c r="F1841" s="54"/>
      <c r="G1841" s="56" t="s">
        <v>1446</v>
      </c>
      <c r="H1841" s="243">
        <v>0.01</v>
      </c>
      <c r="I1841" s="245"/>
      <c r="J1841" s="55" t="s">
        <v>7</v>
      </c>
    </row>
    <row r="1842" spans="2:10" x14ac:dyDescent="0.25">
      <c r="B1842" s="128" t="s">
        <v>189</v>
      </c>
      <c r="C1842" s="128" t="s">
        <v>116</v>
      </c>
      <c r="D1842" s="54">
        <v>45667.419409722221</v>
      </c>
      <c r="E1842" s="56"/>
      <c r="F1842" s="54"/>
      <c r="G1842" s="56" t="s">
        <v>1446</v>
      </c>
      <c r="H1842" s="243">
        <v>20000</v>
      </c>
      <c r="I1842" s="245"/>
      <c r="J1842" s="55" t="s">
        <v>7</v>
      </c>
    </row>
    <row r="1843" spans="2:10" x14ac:dyDescent="0.25">
      <c r="B1843" s="128" t="s">
        <v>189</v>
      </c>
      <c r="C1843" s="128" t="s">
        <v>116</v>
      </c>
      <c r="D1843" s="54">
        <v>45667.419409722221</v>
      </c>
      <c r="E1843" s="56"/>
      <c r="F1843" s="54"/>
      <c r="G1843" s="56" t="s">
        <v>1447</v>
      </c>
      <c r="H1843" s="243">
        <v>0.01</v>
      </c>
      <c r="I1843" s="245"/>
      <c r="J1843" s="55" t="s">
        <v>147</v>
      </c>
    </row>
    <row r="1844" spans="2:10" x14ac:dyDescent="0.25">
      <c r="B1844" s="128" t="s">
        <v>189</v>
      </c>
      <c r="C1844" s="128" t="s">
        <v>116</v>
      </c>
      <c r="D1844" s="54">
        <v>45667.419409722221</v>
      </c>
      <c r="E1844" s="56"/>
      <c r="F1844" s="54"/>
      <c r="G1844" s="56" t="s">
        <v>1447</v>
      </c>
      <c r="H1844" s="243">
        <v>8448.74</v>
      </c>
      <c r="I1844" s="245"/>
      <c r="J1844" s="55" t="s">
        <v>147</v>
      </c>
    </row>
    <row r="1845" spans="2:10" x14ac:dyDescent="0.25">
      <c r="B1845" s="128" t="s">
        <v>189</v>
      </c>
      <c r="C1845" s="128" t="s">
        <v>116</v>
      </c>
      <c r="D1845" s="54">
        <v>45667.419409722221</v>
      </c>
      <c r="E1845" s="56"/>
      <c r="F1845" s="54"/>
      <c r="G1845" s="56" t="s">
        <v>1448</v>
      </c>
      <c r="H1845" s="243">
        <v>0.01</v>
      </c>
      <c r="I1845" s="245"/>
      <c r="J1845" s="55" t="s">
        <v>147</v>
      </c>
    </row>
    <row r="1846" spans="2:10" x14ac:dyDescent="0.25">
      <c r="B1846" s="128" t="s">
        <v>189</v>
      </c>
      <c r="C1846" s="128" t="s">
        <v>116</v>
      </c>
      <c r="D1846" s="54">
        <v>45667.419409722221</v>
      </c>
      <c r="E1846" s="56"/>
      <c r="F1846" s="54"/>
      <c r="G1846" s="56" t="s">
        <v>1448</v>
      </c>
      <c r="H1846" s="243">
        <v>14863.6</v>
      </c>
      <c r="I1846" s="245"/>
      <c r="J1846" s="55" t="s">
        <v>147</v>
      </c>
    </row>
    <row r="1847" spans="2:10" x14ac:dyDescent="0.25">
      <c r="B1847" s="128" t="s">
        <v>189</v>
      </c>
      <c r="C1847" s="128" t="s">
        <v>116</v>
      </c>
      <c r="D1847" s="54">
        <v>45667.419409722221</v>
      </c>
      <c r="E1847" s="56"/>
      <c r="F1847" s="54"/>
      <c r="G1847" s="56" t="s">
        <v>1449</v>
      </c>
      <c r="H1847" s="243">
        <v>0.01</v>
      </c>
      <c r="I1847" s="245"/>
      <c r="J1847" s="55" t="s">
        <v>147</v>
      </c>
    </row>
    <row r="1848" spans="2:10" x14ac:dyDescent="0.25">
      <c r="B1848" s="128" t="s">
        <v>189</v>
      </c>
      <c r="C1848" s="128" t="s">
        <v>116</v>
      </c>
      <c r="D1848" s="54">
        <v>45667.419409722221</v>
      </c>
      <c r="E1848" s="56"/>
      <c r="F1848" s="54"/>
      <c r="G1848" s="56" t="s">
        <v>1450</v>
      </c>
      <c r="H1848" s="243">
        <v>0.01</v>
      </c>
      <c r="I1848" s="245"/>
      <c r="J1848" s="55" t="s">
        <v>147</v>
      </c>
    </row>
    <row r="1849" spans="2:10" x14ac:dyDescent="0.25">
      <c r="B1849" s="128" t="s">
        <v>189</v>
      </c>
      <c r="C1849" s="128" t="s">
        <v>116</v>
      </c>
      <c r="D1849" s="54">
        <v>45667.419409722221</v>
      </c>
      <c r="E1849" s="56"/>
      <c r="F1849" s="54"/>
      <c r="G1849" s="56" t="s">
        <v>1450</v>
      </c>
      <c r="H1849" s="243">
        <v>6947.55</v>
      </c>
      <c r="I1849" s="245"/>
      <c r="J1849" s="55" t="s">
        <v>147</v>
      </c>
    </row>
    <row r="1850" spans="2:10" x14ac:dyDescent="0.25">
      <c r="B1850" s="128" t="s">
        <v>189</v>
      </c>
      <c r="C1850" s="128" t="s">
        <v>116</v>
      </c>
      <c r="D1850" s="54">
        <v>45667.419409722221</v>
      </c>
      <c r="E1850" s="56"/>
      <c r="F1850" s="54"/>
      <c r="G1850" s="56" t="s">
        <v>1449</v>
      </c>
      <c r="H1850" s="243">
        <v>10472.780000000001</v>
      </c>
      <c r="I1850" s="245"/>
      <c r="J1850" s="55" t="s">
        <v>147</v>
      </c>
    </row>
    <row r="1851" spans="2:10" x14ac:dyDescent="0.25">
      <c r="B1851" s="128" t="s">
        <v>189</v>
      </c>
      <c r="C1851" s="128" t="s">
        <v>116</v>
      </c>
      <c r="D1851" s="54">
        <v>45670</v>
      </c>
      <c r="E1851" s="56"/>
      <c r="F1851" s="54"/>
      <c r="G1851" s="56" t="s">
        <v>1451</v>
      </c>
      <c r="H1851" s="243">
        <v>0.01</v>
      </c>
      <c r="I1851" s="245"/>
      <c r="J1851" s="55" t="s">
        <v>7</v>
      </c>
    </row>
    <row r="1852" spans="2:10" x14ac:dyDescent="0.25">
      <c r="B1852" s="128" t="s">
        <v>189</v>
      </c>
      <c r="C1852" s="128" t="s">
        <v>116</v>
      </c>
      <c r="D1852" s="54">
        <v>45670</v>
      </c>
      <c r="E1852" s="56"/>
      <c r="F1852" s="54"/>
      <c r="G1852" s="56" t="s">
        <v>1451</v>
      </c>
      <c r="H1852" s="243">
        <v>18000</v>
      </c>
      <c r="I1852" s="245"/>
      <c r="J1852" s="55" t="s">
        <v>7</v>
      </c>
    </row>
    <row r="1853" spans="2:10" x14ac:dyDescent="0.25">
      <c r="B1853" s="128" t="s">
        <v>189</v>
      </c>
      <c r="C1853" s="128" t="s">
        <v>116</v>
      </c>
      <c r="D1853" s="54">
        <v>45670</v>
      </c>
      <c r="E1853" s="56"/>
      <c r="F1853" s="54"/>
      <c r="G1853" s="56" t="s">
        <v>1114</v>
      </c>
      <c r="H1853" s="243"/>
      <c r="I1853" s="245">
        <v>500000</v>
      </c>
      <c r="J1853" s="55" t="s">
        <v>1871</v>
      </c>
    </row>
    <row r="1854" spans="2:10" x14ac:dyDescent="0.25">
      <c r="B1854" s="128" t="s">
        <v>189</v>
      </c>
      <c r="C1854" s="128" t="s">
        <v>116</v>
      </c>
      <c r="D1854" s="54">
        <v>45670</v>
      </c>
      <c r="E1854" s="56"/>
      <c r="F1854" s="54"/>
      <c r="G1854" s="56" t="s">
        <v>1452</v>
      </c>
      <c r="H1854" s="243">
        <v>0.01</v>
      </c>
      <c r="I1854" s="245"/>
      <c r="J1854" s="55" t="s">
        <v>147</v>
      </c>
    </row>
    <row r="1855" spans="2:10" x14ac:dyDescent="0.25">
      <c r="B1855" s="128" t="s">
        <v>189</v>
      </c>
      <c r="C1855" s="128" t="s">
        <v>116</v>
      </c>
      <c r="D1855" s="54">
        <v>45670</v>
      </c>
      <c r="E1855" s="56"/>
      <c r="F1855" s="54"/>
      <c r="G1855" s="56" t="s">
        <v>1453</v>
      </c>
      <c r="H1855" s="243">
        <v>0.01</v>
      </c>
      <c r="I1855" s="245"/>
      <c r="J1855" s="55" t="s">
        <v>147</v>
      </c>
    </row>
    <row r="1856" spans="2:10" x14ac:dyDescent="0.25">
      <c r="B1856" s="128" t="s">
        <v>189</v>
      </c>
      <c r="C1856" s="128" t="s">
        <v>116</v>
      </c>
      <c r="D1856" s="54">
        <v>45670</v>
      </c>
      <c r="E1856" s="56"/>
      <c r="F1856" s="54"/>
      <c r="G1856" s="56" t="s">
        <v>1453</v>
      </c>
      <c r="H1856" s="243">
        <v>6760.84</v>
      </c>
      <c r="I1856" s="245"/>
      <c r="J1856" s="55" t="s">
        <v>147</v>
      </c>
    </row>
    <row r="1857" spans="2:10" x14ac:dyDescent="0.25">
      <c r="B1857" s="128" t="s">
        <v>189</v>
      </c>
      <c r="C1857" s="128" t="s">
        <v>116</v>
      </c>
      <c r="D1857" s="54">
        <v>45670</v>
      </c>
      <c r="E1857" s="56"/>
      <c r="F1857" s="54"/>
      <c r="G1857" s="56" t="s">
        <v>1452</v>
      </c>
      <c r="H1857" s="243">
        <v>15016.16</v>
      </c>
      <c r="I1857" s="245"/>
      <c r="J1857" s="55" t="s">
        <v>147</v>
      </c>
    </row>
    <row r="1858" spans="2:10" x14ac:dyDescent="0.25">
      <c r="B1858" s="128" t="s">
        <v>189</v>
      </c>
      <c r="C1858" s="128" t="s">
        <v>116</v>
      </c>
      <c r="D1858" s="54">
        <v>45671</v>
      </c>
      <c r="E1858" s="56"/>
      <c r="F1858" s="54"/>
      <c r="G1858" s="56" t="s">
        <v>1454</v>
      </c>
      <c r="H1858" s="243">
        <v>0.01</v>
      </c>
      <c r="I1858" s="245"/>
      <c r="J1858" s="55" t="s">
        <v>7</v>
      </c>
    </row>
    <row r="1859" spans="2:10" x14ac:dyDescent="0.25">
      <c r="B1859" s="128" t="s">
        <v>189</v>
      </c>
      <c r="C1859" s="128" t="s">
        <v>116</v>
      </c>
      <c r="D1859" s="54">
        <v>45671</v>
      </c>
      <c r="E1859" s="56"/>
      <c r="F1859" s="54"/>
      <c r="G1859" s="56" t="s">
        <v>1454</v>
      </c>
      <c r="H1859" s="243">
        <v>10000</v>
      </c>
      <c r="I1859" s="245"/>
      <c r="J1859" s="55" t="s">
        <v>7</v>
      </c>
    </row>
    <row r="1860" spans="2:10" x14ac:dyDescent="0.25">
      <c r="B1860" s="128" t="s">
        <v>189</v>
      </c>
      <c r="C1860" s="128" t="s">
        <v>116</v>
      </c>
      <c r="D1860" s="54">
        <v>45671</v>
      </c>
      <c r="E1860" s="56"/>
      <c r="F1860" s="54"/>
      <c r="G1860" s="56" t="s">
        <v>1455</v>
      </c>
      <c r="H1860" s="243">
        <v>0.01</v>
      </c>
      <c r="I1860" s="245"/>
      <c r="J1860" s="55" t="s">
        <v>7</v>
      </c>
    </row>
    <row r="1861" spans="2:10" x14ac:dyDescent="0.25">
      <c r="B1861" s="128" t="s">
        <v>189</v>
      </c>
      <c r="C1861" s="128" t="s">
        <v>116</v>
      </c>
      <c r="D1861" s="54">
        <v>45671</v>
      </c>
      <c r="E1861" s="56"/>
      <c r="F1861" s="54"/>
      <c r="G1861" s="56" t="s">
        <v>1455</v>
      </c>
      <c r="H1861" s="243">
        <v>5000</v>
      </c>
      <c r="I1861" s="245"/>
      <c r="J1861" s="55" t="s">
        <v>7</v>
      </c>
    </row>
    <row r="1862" spans="2:10" x14ac:dyDescent="0.25">
      <c r="B1862" s="128" t="s">
        <v>189</v>
      </c>
      <c r="C1862" s="128" t="s">
        <v>116</v>
      </c>
      <c r="D1862" s="54">
        <v>45672</v>
      </c>
      <c r="E1862" s="56"/>
      <c r="F1862" s="54"/>
      <c r="G1862" s="56" t="s">
        <v>1456</v>
      </c>
      <c r="H1862" s="243">
        <v>0.01</v>
      </c>
      <c r="I1862" s="245"/>
      <c r="J1862" s="55" t="s">
        <v>7</v>
      </c>
    </row>
    <row r="1863" spans="2:10" x14ac:dyDescent="0.25">
      <c r="B1863" s="128" t="s">
        <v>189</v>
      </c>
      <c r="C1863" s="128" t="s">
        <v>116</v>
      </c>
      <c r="D1863" s="54">
        <v>45672</v>
      </c>
      <c r="E1863" s="56"/>
      <c r="F1863" s="54"/>
      <c r="G1863" s="56" t="s">
        <v>1457</v>
      </c>
      <c r="H1863" s="243">
        <v>0.01</v>
      </c>
      <c r="I1863" s="245"/>
      <c r="J1863" s="55" t="s">
        <v>147</v>
      </c>
    </row>
    <row r="1864" spans="2:10" x14ac:dyDescent="0.25">
      <c r="B1864" s="128" t="s">
        <v>189</v>
      </c>
      <c r="C1864" s="128" t="s">
        <v>116</v>
      </c>
      <c r="D1864" s="54">
        <v>45672</v>
      </c>
      <c r="E1864" s="56"/>
      <c r="F1864" s="54"/>
      <c r="G1864" s="56" t="s">
        <v>1456</v>
      </c>
      <c r="H1864" s="243">
        <v>42900</v>
      </c>
      <c r="I1864" s="245"/>
      <c r="J1864" s="55" t="s">
        <v>7</v>
      </c>
    </row>
    <row r="1865" spans="2:10" x14ac:dyDescent="0.25">
      <c r="B1865" s="128" t="s">
        <v>189</v>
      </c>
      <c r="C1865" s="128" t="s">
        <v>116</v>
      </c>
      <c r="D1865" s="54">
        <v>45672</v>
      </c>
      <c r="E1865" s="56"/>
      <c r="F1865" s="54"/>
      <c r="G1865" s="56" t="s">
        <v>1457</v>
      </c>
      <c r="H1865" s="243">
        <v>11065.13</v>
      </c>
      <c r="I1865" s="245"/>
      <c r="J1865" s="55" t="s">
        <v>147</v>
      </c>
    </row>
    <row r="1866" spans="2:10" x14ac:dyDescent="0.25">
      <c r="B1866" s="128" t="s">
        <v>189</v>
      </c>
      <c r="C1866" s="128" t="s">
        <v>116</v>
      </c>
      <c r="D1866" s="54">
        <v>45672</v>
      </c>
      <c r="E1866" s="56"/>
      <c r="F1866" s="54"/>
      <c r="G1866" s="56" t="s">
        <v>1458</v>
      </c>
      <c r="H1866" s="243">
        <v>0.01</v>
      </c>
      <c r="I1866" s="245"/>
      <c r="J1866" s="55" t="s">
        <v>147</v>
      </c>
    </row>
    <row r="1867" spans="2:10" x14ac:dyDescent="0.25">
      <c r="B1867" s="128" t="s">
        <v>189</v>
      </c>
      <c r="C1867" s="128" t="s">
        <v>116</v>
      </c>
      <c r="D1867" s="54">
        <v>45672</v>
      </c>
      <c r="E1867" s="56"/>
      <c r="F1867" s="54"/>
      <c r="G1867" s="56" t="s">
        <v>1459</v>
      </c>
      <c r="H1867" s="243">
        <v>0.01</v>
      </c>
      <c r="I1867" s="245"/>
      <c r="J1867" s="55" t="s">
        <v>147</v>
      </c>
    </row>
    <row r="1868" spans="2:10" x14ac:dyDescent="0.25">
      <c r="B1868" s="128" t="s">
        <v>189</v>
      </c>
      <c r="C1868" s="128" t="s">
        <v>116</v>
      </c>
      <c r="D1868" s="54">
        <v>45672</v>
      </c>
      <c r="E1868" s="56"/>
      <c r="F1868" s="54"/>
      <c r="G1868" s="56" t="s">
        <v>1460</v>
      </c>
      <c r="H1868" s="243">
        <v>0.01</v>
      </c>
      <c r="I1868" s="245"/>
      <c r="J1868" s="55" t="s">
        <v>147</v>
      </c>
    </row>
    <row r="1869" spans="2:10" x14ac:dyDescent="0.25">
      <c r="B1869" s="128" t="s">
        <v>189</v>
      </c>
      <c r="C1869" s="128" t="s">
        <v>116</v>
      </c>
      <c r="D1869" s="54">
        <v>45672</v>
      </c>
      <c r="E1869" s="56"/>
      <c r="F1869" s="54"/>
      <c r="G1869" s="56" t="s">
        <v>1458</v>
      </c>
      <c r="H1869" s="243">
        <v>7346.19</v>
      </c>
      <c r="I1869" s="245"/>
      <c r="J1869" s="55" t="s">
        <v>147</v>
      </c>
    </row>
    <row r="1870" spans="2:10" x14ac:dyDescent="0.25">
      <c r="B1870" s="128" t="s">
        <v>189</v>
      </c>
      <c r="C1870" s="128" t="s">
        <v>116</v>
      </c>
      <c r="D1870" s="54">
        <v>45673</v>
      </c>
      <c r="E1870" s="56"/>
      <c r="F1870" s="54"/>
      <c r="G1870" s="56" t="s">
        <v>1459</v>
      </c>
      <c r="H1870" s="243">
        <v>10160.84</v>
      </c>
      <c r="I1870" s="245"/>
      <c r="J1870" s="55" t="s">
        <v>147</v>
      </c>
    </row>
    <row r="1871" spans="2:10" x14ac:dyDescent="0.25">
      <c r="B1871" s="128" t="s">
        <v>189</v>
      </c>
      <c r="C1871" s="128" t="s">
        <v>116</v>
      </c>
      <c r="D1871" s="54">
        <v>45673</v>
      </c>
      <c r="E1871" s="56"/>
      <c r="F1871" s="54"/>
      <c r="G1871" s="56" t="s">
        <v>1460</v>
      </c>
      <c r="H1871" s="243">
        <v>27044.799999999999</v>
      </c>
      <c r="I1871" s="245"/>
      <c r="J1871" s="55" t="s">
        <v>147</v>
      </c>
    </row>
    <row r="1872" spans="2:10" x14ac:dyDescent="0.25">
      <c r="B1872" s="128" t="s">
        <v>189</v>
      </c>
      <c r="C1872" s="128" t="s">
        <v>116</v>
      </c>
      <c r="D1872" s="54">
        <v>45673</v>
      </c>
      <c r="E1872" s="56"/>
      <c r="F1872" s="54"/>
      <c r="G1872" s="56" t="s">
        <v>1461</v>
      </c>
      <c r="H1872" s="243">
        <v>0.01</v>
      </c>
      <c r="I1872" s="245"/>
      <c r="J1872" s="55" t="s">
        <v>7</v>
      </c>
    </row>
    <row r="1873" spans="2:10" x14ac:dyDescent="0.25">
      <c r="B1873" s="128" t="s">
        <v>189</v>
      </c>
      <c r="C1873" s="128" t="s">
        <v>116</v>
      </c>
      <c r="D1873" s="54">
        <v>45673</v>
      </c>
      <c r="E1873" s="56"/>
      <c r="F1873" s="54"/>
      <c r="G1873" s="56" t="s">
        <v>1461</v>
      </c>
      <c r="H1873" s="243">
        <v>10000</v>
      </c>
      <c r="I1873" s="245"/>
      <c r="J1873" s="55" t="s">
        <v>7</v>
      </c>
    </row>
    <row r="1874" spans="2:10" x14ac:dyDescent="0.25">
      <c r="B1874" s="128" t="s">
        <v>189</v>
      </c>
      <c r="C1874" s="128" t="s">
        <v>116</v>
      </c>
      <c r="D1874" s="54">
        <v>45673</v>
      </c>
      <c r="E1874" s="56"/>
      <c r="F1874" s="54"/>
      <c r="G1874" s="56" t="s">
        <v>1462</v>
      </c>
      <c r="H1874" s="243">
        <v>0.01</v>
      </c>
      <c r="I1874" s="245"/>
      <c r="J1874" s="55" t="s">
        <v>147</v>
      </c>
    </row>
    <row r="1875" spans="2:10" x14ac:dyDescent="0.25">
      <c r="B1875" s="128" t="s">
        <v>189</v>
      </c>
      <c r="C1875" s="128" t="s">
        <v>116</v>
      </c>
      <c r="D1875" s="54">
        <v>45673</v>
      </c>
      <c r="E1875" s="56"/>
      <c r="F1875" s="54"/>
      <c r="G1875" s="56" t="s">
        <v>1463</v>
      </c>
      <c r="H1875" s="243">
        <v>0.01</v>
      </c>
      <c r="I1875" s="245"/>
      <c r="J1875" s="55" t="s">
        <v>147</v>
      </c>
    </row>
    <row r="1876" spans="2:10" x14ac:dyDescent="0.25">
      <c r="B1876" s="128" t="s">
        <v>189</v>
      </c>
      <c r="C1876" s="128" t="s">
        <v>116</v>
      </c>
      <c r="D1876" s="54">
        <v>45673</v>
      </c>
      <c r="E1876" s="56"/>
      <c r="F1876" s="54"/>
      <c r="G1876" s="56" t="s">
        <v>1464</v>
      </c>
      <c r="H1876" s="243">
        <v>0.01</v>
      </c>
      <c r="I1876" s="245"/>
      <c r="J1876" s="55" t="s">
        <v>147</v>
      </c>
    </row>
    <row r="1877" spans="2:10" x14ac:dyDescent="0.25">
      <c r="B1877" s="128" t="s">
        <v>189</v>
      </c>
      <c r="C1877" s="128" t="s">
        <v>116</v>
      </c>
      <c r="D1877" s="54">
        <v>45673</v>
      </c>
      <c r="E1877" s="56"/>
      <c r="F1877" s="54"/>
      <c r="G1877" s="56" t="s">
        <v>1462</v>
      </c>
      <c r="H1877" s="243">
        <v>3113.9</v>
      </c>
      <c r="I1877" s="245"/>
      <c r="J1877" s="55" t="s">
        <v>147</v>
      </c>
    </row>
    <row r="1878" spans="2:10" x14ac:dyDescent="0.25">
      <c r="B1878" s="128" t="s">
        <v>189</v>
      </c>
      <c r="C1878" s="128" t="s">
        <v>116</v>
      </c>
      <c r="D1878" s="54">
        <v>45673</v>
      </c>
      <c r="E1878" s="56"/>
      <c r="F1878" s="54"/>
      <c r="G1878" s="56" t="s">
        <v>1464</v>
      </c>
      <c r="H1878" s="243">
        <v>10025.620000000001</v>
      </c>
      <c r="I1878" s="245"/>
      <c r="J1878" s="55" t="s">
        <v>147</v>
      </c>
    </row>
    <row r="1879" spans="2:10" x14ac:dyDescent="0.25">
      <c r="B1879" s="128" t="s">
        <v>189</v>
      </c>
      <c r="C1879" s="128" t="s">
        <v>116</v>
      </c>
      <c r="D1879" s="54">
        <v>45673</v>
      </c>
      <c r="E1879" s="56"/>
      <c r="F1879" s="54"/>
      <c r="G1879" s="56" t="s">
        <v>1463</v>
      </c>
      <c r="H1879" s="243">
        <v>2979.4</v>
      </c>
      <c r="I1879" s="245"/>
      <c r="J1879" s="55" t="s">
        <v>147</v>
      </c>
    </row>
    <row r="1880" spans="2:10" x14ac:dyDescent="0.25">
      <c r="B1880" s="128" t="s">
        <v>189</v>
      </c>
      <c r="C1880" s="128" t="s">
        <v>116</v>
      </c>
      <c r="D1880" s="54">
        <v>45674</v>
      </c>
      <c r="E1880" s="56"/>
      <c r="F1880" s="54"/>
      <c r="G1880" s="56" t="s">
        <v>1465</v>
      </c>
      <c r="H1880" s="243">
        <v>0.01</v>
      </c>
      <c r="I1880" s="245"/>
      <c r="J1880" s="55" t="s">
        <v>147</v>
      </c>
    </row>
    <row r="1881" spans="2:10" x14ac:dyDescent="0.25">
      <c r="B1881" s="128" t="s">
        <v>189</v>
      </c>
      <c r="C1881" s="128" t="s">
        <v>116</v>
      </c>
      <c r="D1881" s="54">
        <v>45674</v>
      </c>
      <c r="E1881" s="56"/>
      <c r="F1881" s="54"/>
      <c r="G1881" s="56" t="s">
        <v>1466</v>
      </c>
      <c r="H1881" s="243">
        <v>0.01</v>
      </c>
      <c r="I1881" s="245"/>
      <c r="J1881" s="55" t="s">
        <v>7</v>
      </c>
    </row>
    <row r="1882" spans="2:10" x14ac:dyDescent="0.25">
      <c r="B1882" s="128" t="s">
        <v>189</v>
      </c>
      <c r="C1882" s="128" t="s">
        <v>116</v>
      </c>
      <c r="D1882" s="54">
        <v>45674</v>
      </c>
      <c r="E1882" s="56"/>
      <c r="F1882" s="54"/>
      <c r="G1882" s="56" t="s">
        <v>1467</v>
      </c>
      <c r="H1882" s="243">
        <v>0.01</v>
      </c>
      <c r="I1882" s="245"/>
      <c r="J1882" s="55" t="s">
        <v>147</v>
      </c>
    </row>
    <row r="1883" spans="2:10" x14ac:dyDescent="0.25">
      <c r="B1883" s="128" t="s">
        <v>189</v>
      </c>
      <c r="C1883" s="128" t="s">
        <v>116</v>
      </c>
      <c r="D1883" s="54">
        <v>45674</v>
      </c>
      <c r="E1883" s="56"/>
      <c r="F1883" s="54"/>
      <c r="G1883" s="56" t="s">
        <v>1468</v>
      </c>
      <c r="H1883" s="243">
        <v>0.01</v>
      </c>
      <c r="I1883" s="245"/>
      <c r="J1883" s="55" t="s">
        <v>147</v>
      </c>
    </row>
    <row r="1884" spans="2:10" x14ac:dyDescent="0.25">
      <c r="B1884" s="128" t="s">
        <v>189</v>
      </c>
      <c r="C1884" s="128" t="s">
        <v>116</v>
      </c>
      <c r="D1884" s="54">
        <v>45674</v>
      </c>
      <c r="E1884" s="56"/>
      <c r="F1884" s="54"/>
      <c r="G1884" s="56" t="s">
        <v>1465</v>
      </c>
      <c r="H1884" s="243">
        <v>9591.16</v>
      </c>
      <c r="I1884" s="245"/>
      <c r="J1884" s="55" t="s">
        <v>147</v>
      </c>
    </row>
    <row r="1885" spans="2:10" x14ac:dyDescent="0.25">
      <c r="B1885" s="128" t="s">
        <v>189</v>
      </c>
      <c r="C1885" s="128" t="s">
        <v>116</v>
      </c>
      <c r="D1885" s="54">
        <v>45674</v>
      </c>
      <c r="E1885" s="56"/>
      <c r="F1885" s="54"/>
      <c r="G1885" s="56" t="s">
        <v>1466</v>
      </c>
      <c r="H1885" s="243">
        <v>15000</v>
      </c>
      <c r="I1885" s="245"/>
      <c r="J1885" s="55" t="s">
        <v>7</v>
      </c>
    </row>
    <row r="1886" spans="2:10" x14ac:dyDescent="0.25">
      <c r="B1886" s="128" t="s">
        <v>189</v>
      </c>
      <c r="C1886" s="128" t="s">
        <v>116</v>
      </c>
      <c r="D1886" s="54">
        <v>45674</v>
      </c>
      <c r="E1886" s="56"/>
      <c r="F1886" s="54"/>
      <c r="G1886" s="56" t="s">
        <v>1467</v>
      </c>
      <c r="H1886" s="243">
        <v>20973.200000000001</v>
      </c>
      <c r="I1886" s="245"/>
      <c r="J1886" s="55" t="s">
        <v>147</v>
      </c>
    </row>
    <row r="1887" spans="2:10" x14ac:dyDescent="0.25">
      <c r="B1887" s="128" t="s">
        <v>189</v>
      </c>
      <c r="C1887" s="128" t="s">
        <v>116</v>
      </c>
      <c r="D1887" s="54">
        <v>45674</v>
      </c>
      <c r="E1887" s="56"/>
      <c r="F1887" s="54"/>
      <c r="G1887" s="56" t="s">
        <v>1468</v>
      </c>
      <c r="H1887" s="243">
        <v>4436.7299999999996</v>
      </c>
      <c r="I1887" s="245"/>
      <c r="J1887" s="55" t="s">
        <v>147</v>
      </c>
    </row>
    <row r="1888" spans="2:10" x14ac:dyDescent="0.25">
      <c r="B1888" s="128" t="s">
        <v>189</v>
      </c>
      <c r="C1888" s="128" t="s">
        <v>116</v>
      </c>
      <c r="D1888" s="54">
        <v>45677</v>
      </c>
      <c r="E1888" s="56"/>
      <c r="F1888" s="54"/>
      <c r="G1888" s="56" t="s">
        <v>1469</v>
      </c>
      <c r="H1888" s="243">
        <v>0.01</v>
      </c>
      <c r="I1888" s="245"/>
      <c r="J1888" s="55" t="s">
        <v>147</v>
      </c>
    </row>
    <row r="1889" spans="2:10" x14ac:dyDescent="0.25">
      <c r="B1889" s="128" t="s">
        <v>189</v>
      </c>
      <c r="C1889" s="128" t="s">
        <v>116</v>
      </c>
      <c r="D1889" s="54">
        <v>45677</v>
      </c>
      <c r="E1889" s="56"/>
      <c r="F1889" s="54"/>
      <c r="G1889" s="56" t="s">
        <v>1469</v>
      </c>
      <c r="H1889" s="243">
        <v>11079.58</v>
      </c>
      <c r="I1889" s="245"/>
      <c r="J1889" s="55" t="s">
        <v>147</v>
      </c>
    </row>
    <row r="1890" spans="2:10" x14ac:dyDescent="0.25">
      <c r="B1890" s="128" t="s">
        <v>189</v>
      </c>
      <c r="C1890" s="128" t="s">
        <v>116</v>
      </c>
      <c r="D1890" s="54">
        <v>45677</v>
      </c>
      <c r="E1890" s="56"/>
      <c r="F1890" s="54"/>
      <c r="G1890" s="56" t="s">
        <v>1470</v>
      </c>
      <c r="H1890" s="243">
        <v>0.01</v>
      </c>
      <c r="I1890" s="245"/>
      <c r="J1890" s="55" t="s">
        <v>147</v>
      </c>
    </row>
    <row r="1891" spans="2:10" x14ac:dyDescent="0.25">
      <c r="B1891" s="128" t="s">
        <v>189</v>
      </c>
      <c r="C1891" s="128" t="s">
        <v>116</v>
      </c>
      <c r="D1891" s="54">
        <v>45677</v>
      </c>
      <c r="E1891" s="56"/>
      <c r="F1891" s="54"/>
      <c r="G1891" s="56" t="s">
        <v>1470</v>
      </c>
      <c r="H1891" s="243">
        <v>13430.17</v>
      </c>
      <c r="I1891" s="245"/>
      <c r="J1891" s="55" t="s">
        <v>147</v>
      </c>
    </row>
    <row r="1892" spans="2:10" x14ac:dyDescent="0.25">
      <c r="B1892" s="128" t="s">
        <v>189</v>
      </c>
      <c r="C1892" s="128" t="s">
        <v>116</v>
      </c>
      <c r="D1892" s="54">
        <v>45678</v>
      </c>
      <c r="E1892" s="56"/>
      <c r="F1892" s="54"/>
      <c r="G1892" s="56" t="s">
        <v>1471</v>
      </c>
      <c r="H1892" s="243">
        <v>0.01</v>
      </c>
      <c r="I1892" s="245"/>
      <c r="J1892" s="55" t="s">
        <v>7</v>
      </c>
    </row>
    <row r="1893" spans="2:10" x14ac:dyDescent="0.25">
      <c r="B1893" s="128" t="s">
        <v>189</v>
      </c>
      <c r="C1893" s="128" t="s">
        <v>116</v>
      </c>
      <c r="D1893" s="54">
        <v>45678</v>
      </c>
      <c r="E1893" s="56"/>
      <c r="F1893" s="54"/>
      <c r="G1893" s="56" t="s">
        <v>1472</v>
      </c>
      <c r="H1893" s="243">
        <v>0.01</v>
      </c>
      <c r="I1893" s="245"/>
      <c r="J1893" s="55" t="s">
        <v>147</v>
      </c>
    </row>
    <row r="1894" spans="2:10" x14ac:dyDescent="0.25">
      <c r="B1894" s="128" t="s">
        <v>189</v>
      </c>
      <c r="C1894" s="128" t="s">
        <v>116</v>
      </c>
      <c r="D1894" s="54">
        <v>45678</v>
      </c>
      <c r="E1894" s="56"/>
      <c r="F1894" s="54"/>
      <c r="G1894" s="56" t="s">
        <v>1471</v>
      </c>
      <c r="H1894" s="243">
        <v>46000</v>
      </c>
      <c r="I1894" s="245"/>
      <c r="J1894" s="55" t="s">
        <v>7</v>
      </c>
    </row>
    <row r="1895" spans="2:10" x14ac:dyDescent="0.25">
      <c r="B1895" s="128" t="s">
        <v>189</v>
      </c>
      <c r="C1895" s="128" t="s">
        <v>116</v>
      </c>
      <c r="D1895" s="54">
        <v>45678</v>
      </c>
      <c r="E1895" s="56"/>
      <c r="F1895" s="54"/>
      <c r="G1895" s="56" t="s">
        <v>1472</v>
      </c>
      <c r="H1895" s="243">
        <v>7367.15</v>
      </c>
      <c r="I1895" s="245"/>
      <c r="J1895" s="55" t="s">
        <v>147</v>
      </c>
    </row>
    <row r="1896" spans="2:10" x14ac:dyDescent="0.25">
      <c r="B1896" s="128" t="s">
        <v>189</v>
      </c>
      <c r="C1896" s="128" t="s">
        <v>116</v>
      </c>
      <c r="D1896" s="54">
        <v>45678</v>
      </c>
      <c r="E1896" s="56"/>
      <c r="F1896" s="54"/>
      <c r="G1896" s="56" t="s">
        <v>1473</v>
      </c>
      <c r="H1896" s="243">
        <v>0.01</v>
      </c>
      <c r="I1896" s="245"/>
      <c r="J1896" s="55" t="s">
        <v>147</v>
      </c>
    </row>
    <row r="1897" spans="2:10" x14ac:dyDescent="0.25">
      <c r="B1897" s="128" t="s">
        <v>189</v>
      </c>
      <c r="C1897" s="128" t="s">
        <v>116</v>
      </c>
      <c r="D1897" s="54">
        <v>45679</v>
      </c>
      <c r="E1897" s="56"/>
      <c r="F1897" s="54"/>
      <c r="G1897" s="56" t="s">
        <v>1474</v>
      </c>
      <c r="H1897" s="243">
        <v>0.01</v>
      </c>
      <c r="I1897" s="245"/>
      <c r="J1897" s="55" t="s">
        <v>7</v>
      </c>
    </row>
    <row r="1898" spans="2:10" x14ac:dyDescent="0.25">
      <c r="B1898" s="128" t="s">
        <v>189</v>
      </c>
      <c r="C1898" s="128" t="s">
        <v>116</v>
      </c>
      <c r="D1898" s="54">
        <v>45679</v>
      </c>
      <c r="E1898" s="56"/>
      <c r="F1898" s="54"/>
      <c r="G1898" s="56" t="s">
        <v>1475</v>
      </c>
      <c r="H1898" s="243">
        <v>0.01</v>
      </c>
      <c r="I1898" s="245"/>
      <c r="J1898" s="55" t="s">
        <v>7</v>
      </c>
    </row>
    <row r="1899" spans="2:10" x14ac:dyDescent="0.25">
      <c r="B1899" s="128" t="s">
        <v>189</v>
      </c>
      <c r="C1899" s="128" t="s">
        <v>116</v>
      </c>
      <c r="D1899" s="54">
        <v>45679</v>
      </c>
      <c r="E1899" s="56"/>
      <c r="F1899" s="54"/>
      <c r="G1899" s="56" t="s">
        <v>1473</v>
      </c>
      <c r="H1899" s="243">
        <v>7401.78</v>
      </c>
      <c r="I1899" s="245"/>
      <c r="J1899" s="55" t="s">
        <v>147</v>
      </c>
    </row>
    <row r="1900" spans="2:10" x14ac:dyDescent="0.25">
      <c r="B1900" s="128" t="s">
        <v>189</v>
      </c>
      <c r="C1900" s="128" t="s">
        <v>116</v>
      </c>
      <c r="D1900" s="54">
        <v>45679</v>
      </c>
      <c r="E1900" s="56"/>
      <c r="F1900" s="54"/>
      <c r="G1900" s="56" t="s">
        <v>1474</v>
      </c>
      <c r="H1900" s="243">
        <v>6000</v>
      </c>
      <c r="I1900" s="245"/>
      <c r="J1900" s="55" t="s">
        <v>7</v>
      </c>
    </row>
    <row r="1901" spans="2:10" x14ac:dyDescent="0.25">
      <c r="B1901" s="128" t="s">
        <v>189</v>
      </c>
      <c r="C1901" s="128" t="s">
        <v>116</v>
      </c>
      <c r="D1901" s="54">
        <v>45679</v>
      </c>
      <c r="E1901" s="56"/>
      <c r="F1901" s="54"/>
      <c r="G1901" s="56" t="s">
        <v>1475</v>
      </c>
      <c r="H1901" s="243">
        <v>50000</v>
      </c>
      <c r="I1901" s="245"/>
      <c r="J1901" s="55" t="s">
        <v>7</v>
      </c>
    </row>
    <row r="1902" spans="2:10" x14ac:dyDescent="0.25">
      <c r="B1902" s="128" t="s">
        <v>189</v>
      </c>
      <c r="C1902" s="128" t="s">
        <v>116</v>
      </c>
      <c r="D1902" s="54">
        <v>45680</v>
      </c>
      <c r="E1902" s="56"/>
      <c r="F1902" s="54"/>
      <c r="G1902" s="56" t="s">
        <v>1476</v>
      </c>
      <c r="H1902" s="243">
        <v>0.01</v>
      </c>
      <c r="I1902" s="245"/>
      <c r="J1902" s="55" t="s">
        <v>7</v>
      </c>
    </row>
    <row r="1903" spans="2:10" x14ac:dyDescent="0.25">
      <c r="B1903" s="128" t="s">
        <v>189</v>
      </c>
      <c r="C1903" s="128" t="s">
        <v>116</v>
      </c>
      <c r="D1903" s="54">
        <v>45680</v>
      </c>
      <c r="E1903" s="56"/>
      <c r="F1903" s="54"/>
      <c r="G1903" s="56" t="s">
        <v>1477</v>
      </c>
      <c r="H1903" s="243">
        <v>0.01</v>
      </c>
      <c r="I1903" s="245"/>
      <c r="J1903" s="55" t="s">
        <v>147</v>
      </c>
    </row>
    <row r="1904" spans="2:10" x14ac:dyDescent="0.25">
      <c r="B1904" s="128" t="s">
        <v>189</v>
      </c>
      <c r="C1904" s="128" t="s">
        <v>116</v>
      </c>
      <c r="D1904" s="54">
        <v>45680</v>
      </c>
      <c r="E1904" s="56"/>
      <c r="F1904" s="54"/>
      <c r="G1904" s="56" t="s">
        <v>1477</v>
      </c>
      <c r="H1904" s="243">
        <v>27462.03</v>
      </c>
      <c r="I1904" s="245"/>
      <c r="J1904" s="55" t="s">
        <v>147</v>
      </c>
    </row>
    <row r="1905" spans="2:10" x14ac:dyDescent="0.25">
      <c r="B1905" s="128" t="s">
        <v>189</v>
      </c>
      <c r="C1905" s="128" t="s">
        <v>116</v>
      </c>
      <c r="D1905" s="54">
        <v>45680</v>
      </c>
      <c r="E1905" s="56"/>
      <c r="F1905" s="54"/>
      <c r="G1905" s="56" t="s">
        <v>1476</v>
      </c>
      <c r="H1905" s="243">
        <v>7000</v>
      </c>
      <c r="I1905" s="245"/>
      <c r="J1905" s="55" t="s">
        <v>7</v>
      </c>
    </row>
    <row r="1906" spans="2:10" x14ac:dyDescent="0.25">
      <c r="B1906" s="128" t="s">
        <v>189</v>
      </c>
      <c r="C1906" s="128" t="s">
        <v>116</v>
      </c>
      <c r="D1906" s="54">
        <v>45680</v>
      </c>
      <c r="E1906" s="56"/>
      <c r="F1906" s="54"/>
      <c r="G1906" s="56" t="s">
        <v>1478</v>
      </c>
      <c r="H1906" s="243">
        <v>0.01</v>
      </c>
      <c r="I1906" s="245"/>
      <c r="J1906" s="55" t="s">
        <v>147</v>
      </c>
    </row>
    <row r="1907" spans="2:10" x14ac:dyDescent="0.25">
      <c r="B1907" s="128" t="s">
        <v>189</v>
      </c>
      <c r="C1907" s="128" t="s">
        <v>116</v>
      </c>
      <c r="D1907" s="54">
        <v>45680</v>
      </c>
      <c r="E1907" s="56"/>
      <c r="F1907" s="54"/>
      <c r="G1907" s="56" t="s">
        <v>1478</v>
      </c>
      <c r="H1907" s="243">
        <v>34292.26</v>
      </c>
      <c r="I1907" s="245"/>
      <c r="J1907" s="55" t="s">
        <v>147</v>
      </c>
    </row>
    <row r="1908" spans="2:10" x14ac:dyDescent="0.25">
      <c r="B1908" s="128" t="s">
        <v>189</v>
      </c>
      <c r="C1908" s="128" t="s">
        <v>116</v>
      </c>
      <c r="D1908" s="54">
        <v>45681</v>
      </c>
      <c r="E1908" s="56"/>
      <c r="F1908" s="54"/>
      <c r="G1908" s="56" t="s">
        <v>1479</v>
      </c>
      <c r="H1908" s="243">
        <v>0.01</v>
      </c>
      <c r="I1908" s="245"/>
      <c r="J1908" s="55" t="s">
        <v>147</v>
      </c>
    </row>
    <row r="1909" spans="2:10" x14ac:dyDescent="0.25">
      <c r="B1909" s="128" t="s">
        <v>189</v>
      </c>
      <c r="C1909" s="128" t="s">
        <v>116</v>
      </c>
      <c r="D1909" s="54">
        <v>45681</v>
      </c>
      <c r="E1909" s="56"/>
      <c r="F1909" s="54"/>
      <c r="G1909" s="56" t="s">
        <v>1114</v>
      </c>
      <c r="H1909" s="243"/>
      <c r="I1909" s="245">
        <v>200000</v>
      </c>
      <c r="J1909" s="55" t="s">
        <v>1871</v>
      </c>
    </row>
    <row r="1910" spans="2:10" x14ac:dyDescent="0.25">
      <c r="B1910" s="128" t="s">
        <v>189</v>
      </c>
      <c r="C1910" s="128" t="s">
        <v>116</v>
      </c>
      <c r="D1910" s="54">
        <v>45681</v>
      </c>
      <c r="E1910" s="56"/>
      <c r="F1910" s="54"/>
      <c r="G1910" s="56" t="s">
        <v>1480</v>
      </c>
      <c r="H1910" s="243">
        <v>0.01</v>
      </c>
      <c r="I1910" s="245"/>
      <c r="J1910" s="55" t="s">
        <v>147</v>
      </c>
    </row>
    <row r="1911" spans="2:10" x14ac:dyDescent="0.25">
      <c r="B1911" s="128" t="s">
        <v>189</v>
      </c>
      <c r="C1911" s="128" t="s">
        <v>116</v>
      </c>
      <c r="D1911" s="54">
        <v>45681</v>
      </c>
      <c r="E1911" s="56"/>
      <c r="F1911" s="54"/>
      <c r="G1911" s="56" t="s">
        <v>1481</v>
      </c>
      <c r="H1911" s="243">
        <v>0.01</v>
      </c>
      <c r="I1911" s="245"/>
      <c r="J1911" s="55" t="s">
        <v>147</v>
      </c>
    </row>
    <row r="1912" spans="2:10" x14ac:dyDescent="0.25">
      <c r="B1912" s="128" t="s">
        <v>189</v>
      </c>
      <c r="C1912" s="128" t="s">
        <v>116</v>
      </c>
      <c r="D1912" s="54">
        <v>45681</v>
      </c>
      <c r="E1912" s="56"/>
      <c r="F1912" s="54"/>
      <c r="G1912" s="56" t="s">
        <v>1482</v>
      </c>
      <c r="H1912" s="243">
        <v>0.01</v>
      </c>
      <c r="I1912" s="245"/>
      <c r="J1912" s="55" t="s">
        <v>147</v>
      </c>
    </row>
    <row r="1913" spans="2:10" x14ac:dyDescent="0.25">
      <c r="B1913" s="128" t="s">
        <v>189</v>
      </c>
      <c r="C1913" s="128" t="s">
        <v>116</v>
      </c>
      <c r="D1913" s="54">
        <v>45681</v>
      </c>
      <c r="E1913" s="56"/>
      <c r="F1913" s="54"/>
      <c r="G1913" s="56" t="s">
        <v>1483</v>
      </c>
      <c r="H1913" s="243">
        <v>0.01</v>
      </c>
      <c r="I1913" s="245"/>
      <c r="J1913" s="55" t="s">
        <v>7</v>
      </c>
    </row>
    <row r="1914" spans="2:10" x14ac:dyDescent="0.25">
      <c r="B1914" s="128" t="s">
        <v>189</v>
      </c>
      <c r="C1914" s="128" t="s">
        <v>116</v>
      </c>
      <c r="D1914" s="54">
        <v>45681</v>
      </c>
      <c r="E1914" s="56"/>
      <c r="F1914" s="54"/>
      <c r="G1914" s="56" t="s">
        <v>1484</v>
      </c>
      <c r="H1914" s="243">
        <v>0.01</v>
      </c>
      <c r="I1914" s="245"/>
      <c r="J1914" s="55" t="s">
        <v>147</v>
      </c>
    </row>
    <row r="1915" spans="2:10" x14ac:dyDescent="0.25">
      <c r="B1915" s="128" t="s">
        <v>189</v>
      </c>
      <c r="C1915" s="128" t="s">
        <v>116</v>
      </c>
      <c r="D1915" s="54">
        <v>45681</v>
      </c>
      <c r="E1915" s="56"/>
      <c r="F1915" s="54"/>
      <c r="G1915" s="56" t="s">
        <v>1479</v>
      </c>
      <c r="H1915" s="243">
        <v>3627.59</v>
      </c>
      <c r="I1915" s="245"/>
      <c r="J1915" s="55" t="s">
        <v>147</v>
      </c>
    </row>
    <row r="1916" spans="2:10" x14ac:dyDescent="0.25">
      <c r="B1916" s="128" t="s">
        <v>189</v>
      </c>
      <c r="C1916" s="128" t="s">
        <v>116</v>
      </c>
      <c r="D1916" s="54">
        <v>45681</v>
      </c>
      <c r="E1916" s="56"/>
      <c r="F1916" s="54"/>
      <c r="G1916" s="56" t="s">
        <v>1484</v>
      </c>
      <c r="H1916" s="243">
        <v>21210.38</v>
      </c>
      <c r="I1916" s="245"/>
      <c r="J1916" s="55" t="s">
        <v>147</v>
      </c>
    </row>
    <row r="1917" spans="2:10" x14ac:dyDescent="0.25">
      <c r="B1917" s="128" t="s">
        <v>189</v>
      </c>
      <c r="C1917" s="128" t="s">
        <v>116</v>
      </c>
      <c r="D1917" s="54">
        <v>45681</v>
      </c>
      <c r="E1917" s="56"/>
      <c r="F1917" s="54"/>
      <c r="G1917" s="56" t="s">
        <v>1482</v>
      </c>
      <c r="H1917" s="243">
        <v>5089.32</v>
      </c>
      <c r="I1917" s="245"/>
      <c r="J1917" s="55" t="s">
        <v>147</v>
      </c>
    </row>
    <row r="1918" spans="2:10" x14ac:dyDescent="0.25">
      <c r="B1918" s="128" t="s">
        <v>189</v>
      </c>
      <c r="C1918" s="128" t="s">
        <v>116</v>
      </c>
      <c r="D1918" s="54">
        <v>45681</v>
      </c>
      <c r="E1918" s="56"/>
      <c r="F1918" s="54"/>
      <c r="G1918" s="56" t="s">
        <v>1480</v>
      </c>
      <c r="H1918" s="243">
        <v>10738.78</v>
      </c>
      <c r="I1918" s="245"/>
      <c r="J1918" s="55" t="s">
        <v>147</v>
      </c>
    </row>
    <row r="1919" spans="2:10" x14ac:dyDescent="0.25">
      <c r="B1919" s="128" t="s">
        <v>189</v>
      </c>
      <c r="C1919" s="128" t="s">
        <v>116</v>
      </c>
      <c r="D1919" s="54">
        <v>45681</v>
      </c>
      <c r="E1919" s="56"/>
      <c r="F1919" s="54"/>
      <c r="G1919" s="56" t="s">
        <v>1481</v>
      </c>
      <c r="H1919" s="243">
        <v>3160.04</v>
      </c>
      <c r="I1919" s="245"/>
      <c r="J1919" s="55" t="s">
        <v>147</v>
      </c>
    </row>
    <row r="1920" spans="2:10" x14ac:dyDescent="0.25">
      <c r="B1920" s="128" t="s">
        <v>189</v>
      </c>
      <c r="C1920" s="128" t="s">
        <v>116</v>
      </c>
      <c r="D1920" s="54">
        <v>45681</v>
      </c>
      <c r="E1920" s="56"/>
      <c r="F1920" s="54"/>
      <c r="G1920" s="56" t="s">
        <v>1483</v>
      </c>
      <c r="H1920" s="243">
        <v>38800</v>
      </c>
      <c r="I1920" s="245"/>
      <c r="J1920" s="55" t="s">
        <v>7</v>
      </c>
    </row>
    <row r="1921" spans="2:10" x14ac:dyDescent="0.25">
      <c r="B1921" s="128" t="s">
        <v>189</v>
      </c>
      <c r="C1921" s="128" t="s">
        <v>116</v>
      </c>
      <c r="D1921" s="54">
        <v>45684</v>
      </c>
      <c r="E1921" s="56"/>
      <c r="F1921" s="54"/>
      <c r="G1921" s="56" t="s">
        <v>1485</v>
      </c>
      <c r="H1921" s="243">
        <v>0.01</v>
      </c>
      <c r="I1921" s="245"/>
      <c r="J1921" s="55" t="s">
        <v>7</v>
      </c>
    </row>
    <row r="1922" spans="2:10" x14ac:dyDescent="0.25">
      <c r="B1922" s="128" t="s">
        <v>189</v>
      </c>
      <c r="C1922" s="128" t="s">
        <v>116</v>
      </c>
      <c r="D1922" s="54">
        <v>45684</v>
      </c>
      <c r="E1922" s="56"/>
      <c r="F1922" s="54"/>
      <c r="G1922" s="56" t="s">
        <v>1486</v>
      </c>
      <c r="H1922" s="243">
        <v>0.01</v>
      </c>
      <c r="I1922" s="245"/>
      <c r="J1922" s="55" t="s">
        <v>7</v>
      </c>
    </row>
    <row r="1923" spans="2:10" x14ac:dyDescent="0.25">
      <c r="B1923" s="128" t="s">
        <v>189</v>
      </c>
      <c r="C1923" s="128" t="s">
        <v>116</v>
      </c>
      <c r="D1923" s="54">
        <v>45684</v>
      </c>
      <c r="E1923" s="56"/>
      <c r="F1923" s="54"/>
      <c r="G1923" s="56" t="s">
        <v>1486</v>
      </c>
      <c r="H1923" s="243">
        <v>15000</v>
      </c>
      <c r="I1923" s="245"/>
      <c r="J1923" s="55" t="s">
        <v>7</v>
      </c>
    </row>
    <row r="1924" spans="2:10" x14ac:dyDescent="0.25">
      <c r="B1924" s="128" t="s">
        <v>189</v>
      </c>
      <c r="C1924" s="128" t="s">
        <v>116</v>
      </c>
      <c r="D1924" s="54">
        <v>45684</v>
      </c>
      <c r="E1924" s="56"/>
      <c r="F1924" s="54"/>
      <c r="G1924" s="56" t="s">
        <v>1485</v>
      </c>
      <c r="H1924" s="243">
        <v>78000</v>
      </c>
      <c r="I1924" s="245"/>
      <c r="J1924" s="55" t="s">
        <v>7</v>
      </c>
    </row>
    <row r="1925" spans="2:10" x14ac:dyDescent="0.25">
      <c r="B1925" s="128" t="s">
        <v>189</v>
      </c>
      <c r="C1925" s="128" t="s">
        <v>116</v>
      </c>
      <c r="D1925" s="54">
        <v>45684</v>
      </c>
      <c r="E1925" s="56"/>
      <c r="F1925" s="54"/>
      <c r="G1925" s="56" t="s">
        <v>1487</v>
      </c>
      <c r="H1925" s="243">
        <v>0.01</v>
      </c>
      <c r="I1925" s="245"/>
      <c r="J1925" s="55" t="s">
        <v>7</v>
      </c>
    </row>
    <row r="1926" spans="2:10" x14ac:dyDescent="0.25">
      <c r="B1926" s="128" t="s">
        <v>189</v>
      </c>
      <c r="C1926" s="128" t="s">
        <v>116</v>
      </c>
      <c r="D1926" s="54">
        <v>45684</v>
      </c>
      <c r="E1926" s="56"/>
      <c r="F1926" s="54"/>
      <c r="G1926" s="56" t="s">
        <v>1488</v>
      </c>
      <c r="H1926" s="243">
        <v>0.01</v>
      </c>
      <c r="I1926" s="245"/>
      <c r="J1926" s="55" t="s">
        <v>147</v>
      </c>
    </row>
    <row r="1927" spans="2:10" x14ac:dyDescent="0.25">
      <c r="B1927" s="128" t="s">
        <v>189</v>
      </c>
      <c r="C1927" s="128" t="s">
        <v>116</v>
      </c>
      <c r="D1927" s="54">
        <v>45684</v>
      </c>
      <c r="E1927" s="56"/>
      <c r="F1927" s="54"/>
      <c r="G1927" s="56" t="s">
        <v>1488</v>
      </c>
      <c r="H1927" s="243">
        <v>7173.5</v>
      </c>
      <c r="I1927" s="245"/>
      <c r="J1927" s="55" t="s">
        <v>147</v>
      </c>
    </row>
    <row r="1928" spans="2:10" x14ac:dyDescent="0.25">
      <c r="B1928" s="128" t="s">
        <v>189</v>
      </c>
      <c r="C1928" s="128" t="s">
        <v>116</v>
      </c>
      <c r="D1928" s="54">
        <v>45684</v>
      </c>
      <c r="E1928" s="56"/>
      <c r="F1928" s="54"/>
      <c r="G1928" s="56" t="s">
        <v>1487</v>
      </c>
      <c r="H1928" s="243">
        <v>6000</v>
      </c>
      <c r="I1928" s="245"/>
      <c r="J1928" s="55" t="s">
        <v>7</v>
      </c>
    </row>
    <row r="1929" spans="2:10" x14ac:dyDescent="0.25">
      <c r="B1929" s="128" t="s">
        <v>189</v>
      </c>
      <c r="C1929" s="128" t="s">
        <v>116</v>
      </c>
      <c r="D1929" s="54">
        <v>45684</v>
      </c>
      <c r="E1929" s="56"/>
      <c r="F1929" s="54"/>
      <c r="G1929" s="56" t="s">
        <v>1114</v>
      </c>
      <c r="H1929" s="243"/>
      <c r="I1929" s="245">
        <v>300000</v>
      </c>
      <c r="J1929" s="55" t="s">
        <v>1871</v>
      </c>
    </row>
    <row r="1930" spans="2:10" x14ac:dyDescent="0.25">
      <c r="B1930" s="128" t="s">
        <v>189</v>
      </c>
      <c r="C1930" s="128" t="s">
        <v>116</v>
      </c>
      <c r="D1930" s="54">
        <v>45684</v>
      </c>
      <c r="E1930" s="56"/>
      <c r="F1930" s="54"/>
      <c r="G1930" s="56" t="s">
        <v>1489</v>
      </c>
      <c r="H1930" s="243">
        <v>0.01</v>
      </c>
      <c r="I1930" s="245"/>
      <c r="J1930" s="55" t="s">
        <v>147</v>
      </c>
    </row>
    <row r="1931" spans="2:10" x14ac:dyDescent="0.25">
      <c r="B1931" s="128" t="s">
        <v>189</v>
      </c>
      <c r="C1931" s="128" t="s">
        <v>116</v>
      </c>
      <c r="D1931" s="54">
        <v>45684</v>
      </c>
      <c r="E1931" s="56"/>
      <c r="F1931" s="54"/>
      <c r="G1931" s="56" t="s">
        <v>1490</v>
      </c>
      <c r="H1931" s="243">
        <v>0.01</v>
      </c>
      <c r="I1931" s="245"/>
      <c r="J1931" s="55" t="s">
        <v>147</v>
      </c>
    </row>
    <row r="1932" spans="2:10" x14ac:dyDescent="0.25">
      <c r="B1932" s="128" t="s">
        <v>189</v>
      </c>
      <c r="C1932" s="128" t="s">
        <v>116</v>
      </c>
      <c r="D1932" s="54">
        <v>45685</v>
      </c>
      <c r="E1932" s="56"/>
      <c r="F1932" s="54"/>
      <c r="G1932" s="56" t="s">
        <v>1491</v>
      </c>
      <c r="H1932" s="243">
        <v>0.01</v>
      </c>
      <c r="I1932" s="245"/>
      <c r="J1932" s="55" t="s">
        <v>147</v>
      </c>
    </row>
    <row r="1933" spans="2:10" x14ac:dyDescent="0.25">
      <c r="B1933" s="128" t="s">
        <v>189</v>
      </c>
      <c r="C1933" s="128" t="s">
        <v>116</v>
      </c>
      <c r="D1933" s="54">
        <v>45685</v>
      </c>
      <c r="E1933" s="56"/>
      <c r="F1933" s="54"/>
      <c r="G1933" s="56" t="s">
        <v>1492</v>
      </c>
      <c r="H1933" s="243">
        <v>0.01</v>
      </c>
      <c r="I1933" s="245"/>
      <c r="J1933" s="55" t="s">
        <v>147</v>
      </c>
    </row>
    <row r="1934" spans="2:10" x14ac:dyDescent="0.25">
      <c r="B1934" s="128" t="s">
        <v>189</v>
      </c>
      <c r="C1934" s="128" t="s">
        <v>116</v>
      </c>
      <c r="D1934" s="54">
        <v>45685</v>
      </c>
      <c r="E1934" s="56"/>
      <c r="F1934" s="54"/>
      <c r="G1934" s="56" t="s">
        <v>1489</v>
      </c>
      <c r="H1934" s="243">
        <v>3985.39</v>
      </c>
      <c r="I1934" s="245"/>
      <c r="J1934" s="55" t="s">
        <v>147</v>
      </c>
    </row>
    <row r="1935" spans="2:10" x14ac:dyDescent="0.25">
      <c r="B1935" s="128" t="s">
        <v>189</v>
      </c>
      <c r="C1935" s="128" t="s">
        <v>116</v>
      </c>
      <c r="D1935" s="54">
        <v>45685</v>
      </c>
      <c r="E1935" s="56"/>
      <c r="F1935" s="54"/>
      <c r="G1935" s="56" t="s">
        <v>1490</v>
      </c>
      <c r="H1935" s="243">
        <v>10840.55</v>
      </c>
      <c r="I1935" s="245"/>
      <c r="J1935" s="55" t="s">
        <v>147</v>
      </c>
    </row>
    <row r="1936" spans="2:10" x14ac:dyDescent="0.25">
      <c r="B1936" s="128" t="s">
        <v>189</v>
      </c>
      <c r="C1936" s="128" t="s">
        <v>116</v>
      </c>
      <c r="D1936" s="54">
        <v>45685</v>
      </c>
      <c r="E1936" s="56"/>
      <c r="F1936" s="54"/>
      <c r="G1936" s="56" t="s">
        <v>1491</v>
      </c>
      <c r="H1936" s="243">
        <v>45993.32</v>
      </c>
      <c r="I1936" s="245"/>
      <c r="J1936" s="55" t="s">
        <v>147</v>
      </c>
    </row>
    <row r="1937" spans="2:10" x14ac:dyDescent="0.25">
      <c r="B1937" s="128" t="s">
        <v>189</v>
      </c>
      <c r="C1937" s="128" t="s">
        <v>116</v>
      </c>
      <c r="D1937" s="54">
        <v>45685</v>
      </c>
      <c r="E1937" s="56"/>
      <c r="F1937" s="54"/>
      <c r="G1937" s="56" t="s">
        <v>1492</v>
      </c>
      <c r="H1937" s="243">
        <v>58272.19</v>
      </c>
      <c r="I1937" s="245"/>
      <c r="J1937" s="55" t="s">
        <v>147</v>
      </c>
    </row>
    <row r="1938" spans="2:10" x14ac:dyDescent="0.25">
      <c r="B1938" s="128" t="s">
        <v>189</v>
      </c>
      <c r="C1938" s="128" t="s">
        <v>116</v>
      </c>
      <c r="D1938" s="54">
        <v>45685</v>
      </c>
      <c r="E1938" s="56"/>
      <c r="F1938" s="54"/>
      <c r="G1938" s="56" t="s">
        <v>1493</v>
      </c>
      <c r="H1938" s="243">
        <v>0.01</v>
      </c>
      <c r="I1938" s="245"/>
      <c r="J1938" s="55" t="s">
        <v>147</v>
      </c>
    </row>
    <row r="1939" spans="2:10" x14ac:dyDescent="0.25">
      <c r="B1939" s="128" t="s">
        <v>189</v>
      </c>
      <c r="C1939" s="128" t="s">
        <v>116</v>
      </c>
      <c r="D1939" s="54">
        <v>45685</v>
      </c>
      <c r="E1939" s="56"/>
      <c r="F1939" s="54"/>
      <c r="G1939" s="56" t="s">
        <v>1494</v>
      </c>
      <c r="H1939" s="243">
        <v>0.01</v>
      </c>
      <c r="I1939" s="245"/>
      <c r="J1939" s="55" t="s">
        <v>147</v>
      </c>
    </row>
    <row r="1940" spans="2:10" x14ac:dyDescent="0.25">
      <c r="B1940" s="128" t="s">
        <v>189</v>
      </c>
      <c r="C1940" s="128" t="s">
        <v>116</v>
      </c>
      <c r="D1940" s="54">
        <v>45685</v>
      </c>
      <c r="E1940" s="56"/>
      <c r="F1940" s="54"/>
      <c r="G1940" s="56" t="s">
        <v>1494</v>
      </c>
      <c r="H1940" s="243">
        <v>13631.66</v>
      </c>
      <c r="I1940" s="245"/>
      <c r="J1940" s="55" t="s">
        <v>147</v>
      </c>
    </row>
    <row r="1941" spans="2:10" x14ac:dyDescent="0.25">
      <c r="B1941" s="128" t="s">
        <v>189</v>
      </c>
      <c r="C1941" s="128" t="s">
        <v>116</v>
      </c>
      <c r="D1941" s="54">
        <v>45685</v>
      </c>
      <c r="E1941" s="56"/>
      <c r="F1941" s="54"/>
      <c r="G1941" s="56" t="s">
        <v>1493</v>
      </c>
      <c r="H1941" s="243">
        <v>25596.11</v>
      </c>
      <c r="I1941" s="245"/>
      <c r="J1941" s="55" t="s">
        <v>147</v>
      </c>
    </row>
    <row r="1942" spans="2:10" x14ac:dyDescent="0.25">
      <c r="B1942" s="128" t="s">
        <v>189</v>
      </c>
      <c r="C1942" s="128" t="s">
        <v>116</v>
      </c>
      <c r="D1942" s="54">
        <v>45686</v>
      </c>
      <c r="E1942" s="56"/>
      <c r="F1942" s="54"/>
      <c r="G1942" s="56" t="s">
        <v>1495</v>
      </c>
      <c r="H1942" s="243">
        <v>0.01</v>
      </c>
      <c r="I1942" s="245"/>
      <c r="J1942" s="55" t="s">
        <v>7</v>
      </c>
    </row>
    <row r="1943" spans="2:10" x14ac:dyDescent="0.25">
      <c r="B1943" s="128" t="s">
        <v>189</v>
      </c>
      <c r="C1943" s="128" t="s">
        <v>116</v>
      </c>
      <c r="D1943" s="54">
        <v>45686</v>
      </c>
      <c r="E1943" s="56"/>
      <c r="F1943" s="54"/>
      <c r="G1943" s="56" t="s">
        <v>1495</v>
      </c>
      <c r="H1943" s="243">
        <v>5500</v>
      </c>
      <c r="I1943" s="245"/>
      <c r="J1943" s="55" t="s">
        <v>7</v>
      </c>
    </row>
    <row r="1944" spans="2:10" x14ac:dyDescent="0.25">
      <c r="B1944" s="128" t="s">
        <v>189</v>
      </c>
      <c r="C1944" s="128" t="s">
        <v>116</v>
      </c>
      <c r="D1944" s="54">
        <v>45687</v>
      </c>
      <c r="E1944" s="56"/>
      <c r="F1944" s="54"/>
      <c r="G1944" s="56" t="s">
        <v>1496</v>
      </c>
      <c r="H1944" s="243">
        <v>0.01</v>
      </c>
      <c r="I1944" s="245"/>
      <c r="J1944" s="55" t="s">
        <v>147</v>
      </c>
    </row>
    <row r="1945" spans="2:10" x14ac:dyDescent="0.25">
      <c r="B1945" s="128" t="s">
        <v>189</v>
      </c>
      <c r="C1945" s="128" t="s">
        <v>116</v>
      </c>
      <c r="D1945" s="54">
        <v>45688</v>
      </c>
      <c r="E1945" s="56"/>
      <c r="F1945" s="54"/>
      <c r="G1945" s="56" t="s">
        <v>1496</v>
      </c>
      <c r="H1945" s="243">
        <v>11582.59</v>
      </c>
      <c r="I1945" s="245"/>
      <c r="J1945" s="55" t="s">
        <v>147</v>
      </c>
    </row>
    <row r="1946" spans="2:10" x14ac:dyDescent="0.25">
      <c r="B1946" s="128" t="s">
        <v>189</v>
      </c>
      <c r="C1946" s="128" t="s">
        <v>116</v>
      </c>
      <c r="D1946" s="54">
        <v>45688</v>
      </c>
      <c r="E1946" s="56"/>
      <c r="F1946" s="54"/>
      <c r="G1946" s="56" t="s">
        <v>1497</v>
      </c>
      <c r="H1946" s="243">
        <v>0.01</v>
      </c>
      <c r="I1946" s="245"/>
      <c r="J1946" s="55" t="s">
        <v>147</v>
      </c>
    </row>
    <row r="1947" spans="2:10" x14ac:dyDescent="0.25">
      <c r="B1947" s="128" t="s">
        <v>189</v>
      </c>
      <c r="C1947" s="128" t="s">
        <v>116</v>
      </c>
      <c r="D1947" s="54">
        <v>45688</v>
      </c>
      <c r="E1947" s="56"/>
      <c r="F1947" s="54"/>
      <c r="G1947" s="56" t="s">
        <v>1498</v>
      </c>
      <c r="H1947" s="243">
        <v>0.01</v>
      </c>
      <c r="I1947" s="245"/>
      <c r="J1947" s="55" t="s">
        <v>147</v>
      </c>
    </row>
    <row r="1948" spans="2:10" x14ac:dyDescent="0.25">
      <c r="B1948" s="128" t="s">
        <v>189</v>
      </c>
      <c r="C1948" s="128" t="s">
        <v>116</v>
      </c>
      <c r="D1948" s="54">
        <v>45688</v>
      </c>
      <c r="E1948" s="56"/>
      <c r="F1948" s="54"/>
      <c r="G1948" s="56" t="s">
        <v>1497</v>
      </c>
      <c r="H1948" s="243">
        <v>13223.91</v>
      </c>
      <c r="I1948" s="245"/>
      <c r="J1948" s="55" t="s">
        <v>147</v>
      </c>
    </row>
    <row r="1949" spans="2:10" x14ac:dyDescent="0.25">
      <c r="B1949" s="128" t="s">
        <v>189</v>
      </c>
      <c r="C1949" s="128" t="s">
        <v>116</v>
      </c>
      <c r="D1949" s="54">
        <v>45688</v>
      </c>
      <c r="E1949" s="56"/>
      <c r="F1949" s="54"/>
      <c r="G1949" s="56" t="s">
        <v>1499</v>
      </c>
      <c r="H1949" s="243">
        <v>0.01</v>
      </c>
      <c r="I1949" s="245"/>
      <c r="J1949" s="55" t="s">
        <v>147</v>
      </c>
    </row>
    <row r="1950" spans="2:10" x14ac:dyDescent="0.25">
      <c r="B1950" s="128" t="s">
        <v>189</v>
      </c>
      <c r="C1950" s="128" t="s">
        <v>116</v>
      </c>
      <c r="D1950" s="54">
        <v>45688</v>
      </c>
      <c r="E1950" s="56"/>
      <c r="F1950" s="54"/>
      <c r="G1950" s="56" t="s">
        <v>1500</v>
      </c>
      <c r="H1950" s="243">
        <v>0.01</v>
      </c>
      <c r="I1950" s="245"/>
      <c r="J1950" s="55" t="s">
        <v>147</v>
      </c>
    </row>
    <row r="1951" spans="2:10" x14ac:dyDescent="0.25">
      <c r="B1951" s="128" t="s">
        <v>189</v>
      </c>
      <c r="C1951" s="128" t="s">
        <v>116</v>
      </c>
      <c r="D1951" s="54">
        <v>45688</v>
      </c>
      <c r="E1951" s="56"/>
      <c r="F1951" s="54"/>
      <c r="G1951" s="56" t="s">
        <v>1501</v>
      </c>
      <c r="H1951" s="243">
        <v>0.01</v>
      </c>
      <c r="I1951" s="245"/>
      <c r="J1951" s="55" t="s">
        <v>147</v>
      </c>
    </row>
    <row r="1952" spans="2:10" x14ac:dyDescent="0.25">
      <c r="B1952" s="128" t="s">
        <v>189</v>
      </c>
      <c r="C1952" s="128" t="s">
        <v>116</v>
      </c>
      <c r="D1952" s="54">
        <v>45688</v>
      </c>
      <c r="E1952" s="56"/>
      <c r="F1952" s="54"/>
      <c r="G1952" s="56" t="s">
        <v>1498</v>
      </c>
      <c r="H1952" s="243">
        <v>17471.23</v>
      </c>
      <c r="I1952" s="245"/>
      <c r="J1952" s="55" t="s">
        <v>147</v>
      </c>
    </row>
    <row r="1953" spans="2:10" x14ac:dyDescent="0.25">
      <c r="B1953" s="128" t="s">
        <v>189</v>
      </c>
      <c r="C1953" s="128" t="s">
        <v>116</v>
      </c>
      <c r="D1953" s="54">
        <v>45688</v>
      </c>
      <c r="E1953" s="56"/>
      <c r="F1953" s="54"/>
      <c r="G1953" s="56" t="s">
        <v>1500</v>
      </c>
      <c r="H1953" s="243">
        <v>4015.43</v>
      </c>
      <c r="I1953" s="245"/>
      <c r="J1953" s="55" t="s">
        <v>147</v>
      </c>
    </row>
    <row r="1954" spans="2:10" x14ac:dyDescent="0.25">
      <c r="B1954" s="128" t="s">
        <v>189</v>
      </c>
      <c r="C1954" s="128" t="s">
        <v>116</v>
      </c>
      <c r="D1954" s="54">
        <v>45688</v>
      </c>
      <c r="E1954" s="56"/>
      <c r="F1954" s="54"/>
      <c r="G1954" s="56" t="s">
        <v>1501</v>
      </c>
      <c r="H1954" s="243">
        <v>6232.98</v>
      </c>
      <c r="I1954" s="245"/>
      <c r="J1954" s="55" t="s">
        <v>147</v>
      </c>
    </row>
    <row r="1955" spans="2:10" x14ac:dyDescent="0.25">
      <c r="B1955" s="128" t="s">
        <v>189</v>
      </c>
      <c r="C1955" s="128" t="s">
        <v>116</v>
      </c>
      <c r="D1955" s="54">
        <v>45688</v>
      </c>
      <c r="E1955" s="56"/>
      <c r="F1955" s="54"/>
      <c r="G1955" s="56" t="s">
        <v>1499</v>
      </c>
      <c r="H1955" s="243">
        <v>11467.46</v>
      </c>
      <c r="I1955" s="245"/>
      <c r="J1955" s="55" t="s">
        <v>147</v>
      </c>
    </row>
    <row r="1956" spans="2:10" x14ac:dyDescent="0.25">
      <c r="B1956" s="128" t="s">
        <v>174</v>
      </c>
      <c r="C1956" s="128" t="s">
        <v>97</v>
      </c>
      <c r="D1956" s="54">
        <v>45692</v>
      </c>
      <c r="E1956" s="56"/>
      <c r="F1956" s="54"/>
      <c r="G1956" s="56" t="s">
        <v>958</v>
      </c>
      <c r="H1956" s="243"/>
      <c r="I1956" s="245">
        <v>14170.79</v>
      </c>
      <c r="J1956" s="55" t="s">
        <v>967</v>
      </c>
    </row>
    <row r="1957" spans="2:10" x14ac:dyDescent="0.25">
      <c r="B1957" s="128" t="s">
        <v>174</v>
      </c>
      <c r="C1957" s="128" t="s">
        <v>97</v>
      </c>
      <c r="D1957" s="54">
        <v>45692</v>
      </c>
      <c r="E1957" s="56"/>
      <c r="F1957" s="54"/>
      <c r="G1957" s="56" t="s">
        <v>959</v>
      </c>
      <c r="H1957" s="243"/>
      <c r="I1957" s="245">
        <v>2.0499999999999998</v>
      </c>
      <c r="J1957" s="55" t="s">
        <v>180</v>
      </c>
    </row>
    <row r="1958" spans="2:10" x14ac:dyDescent="0.25">
      <c r="B1958" s="128" t="s">
        <v>174</v>
      </c>
      <c r="C1958" s="128" t="s">
        <v>97</v>
      </c>
      <c r="D1958" s="54">
        <v>45692</v>
      </c>
      <c r="E1958" s="56"/>
      <c r="F1958" s="54"/>
      <c r="G1958" s="56" t="s">
        <v>960</v>
      </c>
      <c r="H1958" s="243">
        <v>0.77</v>
      </c>
      <c r="I1958" s="245"/>
      <c r="J1958" s="55" t="s">
        <v>181</v>
      </c>
    </row>
    <row r="1959" spans="2:10" x14ac:dyDescent="0.25">
      <c r="B1959" s="128" t="s">
        <v>174</v>
      </c>
      <c r="C1959" s="128" t="s">
        <v>97</v>
      </c>
      <c r="D1959" s="54">
        <v>45692</v>
      </c>
      <c r="E1959" s="56"/>
      <c r="F1959" s="54"/>
      <c r="G1959" s="56" t="s">
        <v>957</v>
      </c>
      <c r="H1959" s="243">
        <v>13789.27</v>
      </c>
      <c r="I1959" s="245"/>
      <c r="J1959" s="55" t="s">
        <v>1873</v>
      </c>
    </row>
    <row r="1960" spans="2:10" x14ac:dyDescent="0.25">
      <c r="B1960" s="128" t="s">
        <v>174</v>
      </c>
      <c r="C1960" s="128" t="s">
        <v>97</v>
      </c>
      <c r="D1960" s="54">
        <v>45693</v>
      </c>
      <c r="E1960" s="56"/>
      <c r="F1960" s="54"/>
      <c r="G1960" s="56" t="s">
        <v>958</v>
      </c>
      <c r="H1960" s="243"/>
      <c r="I1960" s="245">
        <v>13789.27</v>
      </c>
      <c r="J1960" s="55" t="s">
        <v>967</v>
      </c>
    </row>
    <row r="1961" spans="2:10" x14ac:dyDescent="0.25">
      <c r="B1961" s="128" t="s">
        <v>174</v>
      </c>
      <c r="C1961" s="128" t="s">
        <v>97</v>
      </c>
      <c r="D1961" s="54">
        <v>45693</v>
      </c>
      <c r="E1961" s="56"/>
      <c r="F1961" s="54"/>
      <c r="G1961" s="56" t="s">
        <v>959</v>
      </c>
      <c r="H1961" s="243"/>
      <c r="I1961" s="245">
        <v>0.5</v>
      </c>
      <c r="J1961" s="55" t="s">
        <v>180</v>
      </c>
    </row>
    <row r="1962" spans="2:10" x14ac:dyDescent="0.25">
      <c r="B1962" s="128" t="s">
        <v>174</v>
      </c>
      <c r="C1962" s="128" t="s">
        <v>97</v>
      </c>
      <c r="D1962" s="54">
        <v>45693</v>
      </c>
      <c r="E1962" s="56"/>
      <c r="F1962" s="54"/>
      <c r="G1962" s="56" t="s">
        <v>960</v>
      </c>
      <c r="H1962" s="243">
        <v>0.18</v>
      </c>
      <c r="I1962" s="245"/>
      <c r="J1962" s="55" t="s">
        <v>181</v>
      </c>
    </row>
    <row r="1963" spans="2:10" x14ac:dyDescent="0.25">
      <c r="B1963" s="128" t="s">
        <v>174</v>
      </c>
      <c r="C1963" s="128" t="s">
        <v>97</v>
      </c>
      <c r="D1963" s="54">
        <v>45693</v>
      </c>
      <c r="E1963" s="56"/>
      <c r="F1963" s="54"/>
      <c r="G1963" s="56" t="s">
        <v>957</v>
      </c>
      <c r="H1963" s="243">
        <v>13789.59</v>
      </c>
      <c r="I1963" s="245"/>
      <c r="J1963" s="55" t="s">
        <v>1873</v>
      </c>
    </row>
    <row r="1964" spans="2:10" x14ac:dyDescent="0.25">
      <c r="B1964" s="128" t="s">
        <v>174</v>
      </c>
      <c r="C1964" s="128" t="s">
        <v>97</v>
      </c>
      <c r="D1964" s="54">
        <v>45694</v>
      </c>
      <c r="E1964" s="56"/>
      <c r="F1964" s="54"/>
      <c r="G1964" s="56" t="s">
        <v>958</v>
      </c>
      <c r="H1964" s="243"/>
      <c r="I1964" s="245">
        <v>13789.59</v>
      </c>
      <c r="J1964" s="55" t="s">
        <v>967</v>
      </c>
    </row>
    <row r="1965" spans="2:10" x14ac:dyDescent="0.25">
      <c r="B1965" s="128" t="s">
        <v>174</v>
      </c>
      <c r="C1965" s="128" t="s">
        <v>97</v>
      </c>
      <c r="D1965" s="54">
        <v>45694</v>
      </c>
      <c r="E1965" s="56"/>
      <c r="F1965" s="54"/>
      <c r="G1965" s="56" t="s">
        <v>959</v>
      </c>
      <c r="H1965" s="243"/>
      <c r="I1965" s="245">
        <v>0.5</v>
      </c>
      <c r="J1965" s="55" t="s">
        <v>180</v>
      </c>
    </row>
    <row r="1966" spans="2:10" x14ac:dyDescent="0.25">
      <c r="B1966" s="128" t="s">
        <v>174</v>
      </c>
      <c r="C1966" s="128" t="s">
        <v>97</v>
      </c>
      <c r="D1966" s="54">
        <v>45694</v>
      </c>
      <c r="E1966" s="56"/>
      <c r="F1966" s="54"/>
      <c r="G1966" s="56" t="s">
        <v>960</v>
      </c>
      <c r="H1966" s="243">
        <v>0.18</v>
      </c>
      <c r="I1966" s="245"/>
      <c r="J1966" s="55" t="s">
        <v>181</v>
      </c>
    </row>
    <row r="1967" spans="2:10" x14ac:dyDescent="0.25">
      <c r="B1967" s="128" t="s">
        <v>174</v>
      </c>
      <c r="C1967" s="128" t="s">
        <v>97</v>
      </c>
      <c r="D1967" s="54">
        <v>45694</v>
      </c>
      <c r="E1967" s="56"/>
      <c r="F1967" s="54"/>
      <c r="G1967" s="56" t="s">
        <v>957</v>
      </c>
      <c r="H1967" s="243">
        <v>13789.91</v>
      </c>
      <c r="I1967" s="245"/>
      <c r="J1967" s="55" t="s">
        <v>1873</v>
      </c>
    </row>
    <row r="1968" spans="2:10" x14ac:dyDescent="0.25">
      <c r="B1968" s="128" t="s">
        <v>174</v>
      </c>
      <c r="C1968" s="128" t="s">
        <v>97</v>
      </c>
      <c r="D1968" s="54">
        <v>45695</v>
      </c>
      <c r="E1968" s="56"/>
      <c r="F1968" s="54"/>
      <c r="G1968" s="56" t="s">
        <v>958</v>
      </c>
      <c r="H1968" s="243"/>
      <c r="I1968" s="245">
        <v>13789.91</v>
      </c>
      <c r="J1968" s="55" t="s">
        <v>967</v>
      </c>
    </row>
    <row r="1969" spans="2:10" x14ac:dyDescent="0.25">
      <c r="B1969" s="128" t="s">
        <v>174</v>
      </c>
      <c r="C1969" s="128" t="s">
        <v>97</v>
      </c>
      <c r="D1969" s="54">
        <v>45695</v>
      </c>
      <c r="E1969" s="56"/>
      <c r="F1969" s="54"/>
      <c r="G1969" s="56" t="s">
        <v>959</v>
      </c>
      <c r="H1969" s="243"/>
      <c r="I1969" s="245">
        <v>0.5</v>
      </c>
      <c r="J1969" s="55" t="s">
        <v>180</v>
      </c>
    </row>
    <row r="1970" spans="2:10" x14ac:dyDescent="0.25">
      <c r="B1970" s="128" t="s">
        <v>174</v>
      </c>
      <c r="C1970" s="128" t="s">
        <v>97</v>
      </c>
      <c r="D1970" s="54">
        <v>45695</v>
      </c>
      <c r="E1970" s="56"/>
      <c r="F1970" s="54"/>
      <c r="G1970" s="56" t="s">
        <v>960</v>
      </c>
      <c r="H1970" s="243">
        <v>0.18</v>
      </c>
      <c r="I1970" s="245"/>
      <c r="J1970" s="55" t="s">
        <v>181</v>
      </c>
    </row>
    <row r="1971" spans="2:10" x14ac:dyDescent="0.25">
      <c r="B1971" s="128" t="s">
        <v>174</v>
      </c>
      <c r="C1971" s="128" t="s">
        <v>97</v>
      </c>
      <c r="D1971" s="54">
        <v>45695</v>
      </c>
      <c r="E1971" s="56"/>
      <c r="F1971" s="54"/>
      <c r="G1971" s="56" t="s">
        <v>957</v>
      </c>
      <c r="H1971" s="243">
        <v>13790.23</v>
      </c>
      <c r="I1971" s="245"/>
      <c r="J1971" s="55" t="s">
        <v>1873</v>
      </c>
    </row>
    <row r="1972" spans="2:10" x14ac:dyDescent="0.25">
      <c r="B1972" s="128" t="s">
        <v>174</v>
      </c>
      <c r="C1972" s="128" t="s">
        <v>97</v>
      </c>
      <c r="D1972" s="54">
        <v>45698</v>
      </c>
      <c r="E1972" s="56"/>
      <c r="F1972" s="54"/>
      <c r="G1972" s="56" t="s">
        <v>958</v>
      </c>
      <c r="H1972" s="243"/>
      <c r="I1972" s="245">
        <v>13790.23</v>
      </c>
      <c r="J1972" s="55" t="s">
        <v>967</v>
      </c>
    </row>
    <row r="1973" spans="2:10" x14ac:dyDescent="0.25">
      <c r="B1973" s="128" t="s">
        <v>174</v>
      </c>
      <c r="C1973" s="128" t="s">
        <v>97</v>
      </c>
      <c r="D1973" s="54">
        <v>45698</v>
      </c>
      <c r="E1973" s="56"/>
      <c r="F1973" s="54"/>
      <c r="G1973" s="56" t="s">
        <v>959</v>
      </c>
      <c r="H1973" s="243"/>
      <c r="I1973" s="245">
        <v>1.49</v>
      </c>
      <c r="J1973" s="55" t="s">
        <v>180</v>
      </c>
    </row>
    <row r="1974" spans="2:10" x14ac:dyDescent="0.25">
      <c r="B1974" s="128" t="s">
        <v>174</v>
      </c>
      <c r="C1974" s="128" t="s">
        <v>97</v>
      </c>
      <c r="D1974" s="54">
        <v>45698</v>
      </c>
      <c r="E1974" s="56"/>
      <c r="F1974" s="54"/>
      <c r="G1974" s="56" t="s">
        <v>960</v>
      </c>
      <c r="H1974" s="243">
        <v>0.56000000000000005</v>
      </c>
      <c r="I1974" s="245"/>
      <c r="J1974" s="55" t="s">
        <v>181</v>
      </c>
    </row>
    <row r="1975" spans="2:10" x14ac:dyDescent="0.25">
      <c r="B1975" s="128" t="s">
        <v>174</v>
      </c>
      <c r="C1975" s="128" t="s">
        <v>97</v>
      </c>
      <c r="D1975" s="54">
        <v>45698</v>
      </c>
      <c r="E1975" s="56"/>
      <c r="F1975" s="54"/>
      <c r="G1975" s="56" t="s">
        <v>957</v>
      </c>
      <c r="H1975" s="243">
        <v>13791.16</v>
      </c>
      <c r="I1975" s="245"/>
      <c r="J1975" s="55" t="s">
        <v>1873</v>
      </c>
    </row>
    <row r="1976" spans="2:10" x14ac:dyDescent="0.25">
      <c r="B1976" s="128" t="s">
        <v>174</v>
      </c>
      <c r="C1976" s="128" t="s">
        <v>97</v>
      </c>
      <c r="D1976" s="54">
        <v>45699</v>
      </c>
      <c r="E1976" s="56"/>
      <c r="F1976" s="54"/>
      <c r="G1976" s="56" t="s">
        <v>958</v>
      </c>
      <c r="H1976" s="243"/>
      <c r="I1976" s="245">
        <v>13791.16</v>
      </c>
      <c r="J1976" s="55" t="s">
        <v>967</v>
      </c>
    </row>
    <row r="1977" spans="2:10" x14ac:dyDescent="0.25">
      <c r="B1977" s="128" t="s">
        <v>174</v>
      </c>
      <c r="C1977" s="128" t="s">
        <v>97</v>
      </c>
      <c r="D1977" s="54">
        <v>45699</v>
      </c>
      <c r="E1977" s="56"/>
      <c r="F1977" s="54"/>
      <c r="G1977" s="56" t="s">
        <v>959</v>
      </c>
      <c r="H1977" s="243"/>
      <c r="I1977" s="245">
        <v>0.5</v>
      </c>
      <c r="J1977" s="55" t="s">
        <v>180</v>
      </c>
    </row>
    <row r="1978" spans="2:10" x14ac:dyDescent="0.25">
      <c r="B1978" s="128" t="s">
        <v>174</v>
      </c>
      <c r="C1978" s="128" t="s">
        <v>97</v>
      </c>
      <c r="D1978" s="54">
        <v>45699</v>
      </c>
      <c r="E1978" s="56"/>
      <c r="F1978" s="54"/>
      <c r="G1978" s="56" t="s">
        <v>960</v>
      </c>
      <c r="H1978" s="243">
        <v>0.18</v>
      </c>
      <c r="I1978" s="245"/>
      <c r="J1978" s="55" t="s">
        <v>181</v>
      </c>
    </row>
    <row r="1979" spans="2:10" x14ac:dyDescent="0.25">
      <c r="B1979" s="128" t="s">
        <v>174</v>
      </c>
      <c r="C1979" s="128" t="s">
        <v>97</v>
      </c>
      <c r="D1979" s="54">
        <v>45699</v>
      </c>
      <c r="E1979" s="56"/>
      <c r="F1979" s="54"/>
      <c r="G1979" s="56" t="s">
        <v>957</v>
      </c>
      <c r="H1979" s="243">
        <v>13791.48</v>
      </c>
      <c r="I1979" s="245"/>
      <c r="J1979" s="55" t="s">
        <v>1873</v>
      </c>
    </row>
    <row r="1980" spans="2:10" x14ac:dyDescent="0.25">
      <c r="B1980" s="128" t="s">
        <v>174</v>
      </c>
      <c r="C1980" s="128" t="s">
        <v>97</v>
      </c>
      <c r="D1980" s="54">
        <v>45700</v>
      </c>
      <c r="E1980" s="56"/>
      <c r="F1980" s="54"/>
      <c r="G1980" s="56" t="s">
        <v>958</v>
      </c>
      <c r="H1980" s="243"/>
      <c r="I1980" s="245">
        <v>13791.48</v>
      </c>
      <c r="J1980" s="55" t="s">
        <v>967</v>
      </c>
    </row>
    <row r="1981" spans="2:10" x14ac:dyDescent="0.25">
      <c r="B1981" s="128" t="s">
        <v>174</v>
      </c>
      <c r="C1981" s="128" t="s">
        <v>97</v>
      </c>
      <c r="D1981" s="54">
        <v>45700</v>
      </c>
      <c r="E1981" s="56"/>
      <c r="F1981" s="54"/>
      <c r="G1981" s="56" t="s">
        <v>959</v>
      </c>
      <c r="H1981" s="243"/>
      <c r="I1981" s="245">
        <v>0.5</v>
      </c>
      <c r="J1981" s="55" t="s">
        <v>180</v>
      </c>
    </row>
    <row r="1982" spans="2:10" x14ac:dyDescent="0.25">
      <c r="B1982" s="128" t="s">
        <v>174</v>
      </c>
      <c r="C1982" s="128" t="s">
        <v>97</v>
      </c>
      <c r="D1982" s="54">
        <v>45700</v>
      </c>
      <c r="E1982" s="56"/>
      <c r="F1982" s="54"/>
      <c r="G1982" s="56" t="s">
        <v>960</v>
      </c>
      <c r="H1982" s="243">
        <v>0.18</v>
      </c>
      <c r="I1982" s="245"/>
      <c r="J1982" s="55" t="s">
        <v>181</v>
      </c>
    </row>
    <row r="1983" spans="2:10" x14ac:dyDescent="0.25">
      <c r="B1983" s="128" t="s">
        <v>174</v>
      </c>
      <c r="C1983" s="128" t="s">
        <v>97</v>
      </c>
      <c r="D1983" s="54">
        <v>45700</v>
      </c>
      <c r="E1983" s="56"/>
      <c r="F1983" s="54"/>
      <c r="G1983" s="56" t="s">
        <v>957</v>
      </c>
      <c r="H1983" s="243">
        <v>13791.8</v>
      </c>
      <c r="I1983" s="245"/>
      <c r="J1983" s="55" t="s">
        <v>1873</v>
      </c>
    </row>
    <row r="1984" spans="2:10" x14ac:dyDescent="0.25">
      <c r="B1984" s="128" t="s">
        <v>174</v>
      </c>
      <c r="C1984" s="128" t="s">
        <v>97</v>
      </c>
      <c r="D1984" s="54">
        <v>45701</v>
      </c>
      <c r="E1984" s="56"/>
      <c r="F1984" s="54"/>
      <c r="G1984" s="56" t="s">
        <v>958</v>
      </c>
      <c r="H1984" s="243"/>
      <c r="I1984" s="245">
        <v>13791.8</v>
      </c>
      <c r="J1984" s="55" t="s">
        <v>967</v>
      </c>
    </row>
    <row r="1985" spans="2:10" x14ac:dyDescent="0.25">
      <c r="B1985" s="128" t="s">
        <v>174</v>
      </c>
      <c r="C1985" s="128" t="s">
        <v>97</v>
      </c>
      <c r="D1985" s="54">
        <v>45701</v>
      </c>
      <c r="E1985" s="56"/>
      <c r="F1985" s="54"/>
      <c r="G1985" s="56" t="s">
        <v>959</v>
      </c>
      <c r="H1985" s="243"/>
      <c r="I1985" s="245">
        <v>0.5</v>
      </c>
      <c r="J1985" s="55" t="s">
        <v>180</v>
      </c>
    </row>
    <row r="1986" spans="2:10" x14ac:dyDescent="0.25">
      <c r="B1986" s="128" t="s">
        <v>174</v>
      </c>
      <c r="C1986" s="128" t="s">
        <v>97</v>
      </c>
      <c r="D1986" s="54">
        <v>45701</v>
      </c>
      <c r="E1986" s="56"/>
      <c r="F1986" s="54"/>
      <c r="G1986" s="56" t="s">
        <v>960</v>
      </c>
      <c r="H1986" s="243">
        <v>0.18</v>
      </c>
      <c r="I1986" s="245"/>
      <c r="J1986" s="55" t="s">
        <v>181</v>
      </c>
    </row>
    <row r="1987" spans="2:10" x14ac:dyDescent="0.25">
      <c r="B1987" s="128" t="s">
        <v>174</v>
      </c>
      <c r="C1987" s="128" t="s">
        <v>97</v>
      </c>
      <c r="D1987" s="54">
        <v>45701</v>
      </c>
      <c r="E1987" s="56"/>
      <c r="F1987" s="54"/>
      <c r="G1987" s="56" t="s">
        <v>957</v>
      </c>
      <c r="H1987" s="243">
        <v>13792.12</v>
      </c>
      <c r="I1987" s="245"/>
      <c r="J1987" s="55" t="s">
        <v>1873</v>
      </c>
    </row>
    <row r="1988" spans="2:10" x14ac:dyDescent="0.25">
      <c r="B1988" s="128" t="s">
        <v>174</v>
      </c>
      <c r="C1988" s="128" t="s">
        <v>97</v>
      </c>
      <c r="D1988" s="54">
        <v>45702</v>
      </c>
      <c r="E1988" s="56"/>
      <c r="F1988" s="54"/>
      <c r="G1988" s="56" t="s">
        <v>958</v>
      </c>
      <c r="H1988" s="243"/>
      <c r="I1988" s="245">
        <v>13792.12</v>
      </c>
      <c r="J1988" s="55" t="s">
        <v>967</v>
      </c>
    </row>
    <row r="1989" spans="2:10" x14ac:dyDescent="0.25">
      <c r="B1989" s="128" t="s">
        <v>174</v>
      </c>
      <c r="C1989" s="128" t="s">
        <v>97</v>
      </c>
      <c r="D1989" s="54">
        <v>45702</v>
      </c>
      <c r="E1989" s="56"/>
      <c r="F1989" s="54"/>
      <c r="G1989" s="56" t="s">
        <v>959</v>
      </c>
      <c r="H1989" s="243"/>
      <c r="I1989" s="245">
        <v>0.5</v>
      </c>
      <c r="J1989" s="55" t="s">
        <v>180</v>
      </c>
    </row>
    <row r="1990" spans="2:10" x14ac:dyDescent="0.25">
      <c r="B1990" s="128" t="s">
        <v>174</v>
      </c>
      <c r="C1990" s="128" t="s">
        <v>97</v>
      </c>
      <c r="D1990" s="54">
        <v>45702</v>
      </c>
      <c r="E1990" s="56"/>
      <c r="F1990" s="54"/>
      <c r="G1990" s="56" t="s">
        <v>960</v>
      </c>
      <c r="H1990" s="243">
        <v>0.18</v>
      </c>
      <c r="I1990" s="245"/>
      <c r="J1990" s="55" t="s">
        <v>181</v>
      </c>
    </row>
    <row r="1991" spans="2:10" x14ac:dyDescent="0.25">
      <c r="B1991" s="128" t="s">
        <v>174</v>
      </c>
      <c r="C1991" s="128" t="s">
        <v>97</v>
      </c>
      <c r="D1991" s="54">
        <v>45702</v>
      </c>
      <c r="E1991" s="56"/>
      <c r="F1991" s="54"/>
      <c r="G1991" s="56" t="s">
        <v>957</v>
      </c>
      <c r="H1991" s="243">
        <v>13792.44</v>
      </c>
      <c r="I1991" s="245"/>
      <c r="J1991" s="55" t="s">
        <v>1873</v>
      </c>
    </row>
    <row r="1992" spans="2:10" x14ac:dyDescent="0.25">
      <c r="B1992" s="128" t="s">
        <v>174</v>
      </c>
      <c r="C1992" s="128" t="s">
        <v>97</v>
      </c>
      <c r="D1992" s="54">
        <v>45705</v>
      </c>
      <c r="E1992" s="56"/>
      <c r="F1992" s="54"/>
      <c r="G1992" s="56" t="s">
        <v>958</v>
      </c>
      <c r="H1992" s="243"/>
      <c r="I1992" s="245">
        <v>13792.44</v>
      </c>
      <c r="J1992" s="55" t="s">
        <v>967</v>
      </c>
    </row>
    <row r="1993" spans="2:10" x14ac:dyDescent="0.25">
      <c r="B1993" s="128" t="s">
        <v>174</v>
      </c>
      <c r="C1993" s="128" t="s">
        <v>97</v>
      </c>
      <c r="D1993" s="54">
        <v>45705</v>
      </c>
      <c r="E1993" s="56"/>
      <c r="F1993" s="54"/>
      <c r="G1993" s="56" t="s">
        <v>959</v>
      </c>
      <c r="H1993" s="243"/>
      <c r="I1993" s="245">
        <v>1.49</v>
      </c>
      <c r="J1993" s="55" t="s">
        <v>180</v>
      </c>
    </row>
    <row r="1994" spans="2:10" x14ac:dyDescent="0.25">
      <c r="B1994" s="128" t="s">
        <v>174</v>
      </c>
      <c r="C1994" s="128" t="s">
        <v>97</v>
      </c>
      <c r="D1994" s="54">
        <v>45705</v>
      </c>
      <c r="E1994" s="56"/>
      <c r="F1994" s="54"/>
      <c r="G1994" s="56" t="s">
        <v>960</v>
      </c>
      <c r="H1994" s="243">
        <v>0.56000000000000005</v>
      </c>
      <c r="I1994" s="245"/>
      <c r="J1994" s="55" t="s">
        <v>181</v>
      </c>
    </row>
    <row r="1995" spans="2:10" x14ac:dyDescent="0.25">
      <c r="B1995" s="128" t="s">
        <v>174</v>
      </c>
      <c r="C1995" s="128" t="s">
        <v>97</v>
      </c>
      <c r="D1995" s="54">
        <v>45705</v>
      </c>
      <c r="E1995" s="56"/>
      <c r="F1995" s="54"/>
      <c r="G1995" s="56" t="s">
        <v>957</v>
      </c>
      <c r="H1995" s="243">
        <v>13793.37</v>
      </c>
      <c r="I1995" s="245"/>
      <c r="J1995" s="55" t="s">
        <v>1873</v>
      </c>
    </row>
    <row r="1996" spans="2:10" x14ac:dyDescent="0.25">
      <c r="B1996" s="128" t="s">
        <v>174</v>
      </c>
      <c r="C1996" s="128" t="s">
        <v>97</v>
      </c>
      <c r="D1996" s="54">
        <v>45706</v>
      </c>
      <c r="E1996" s="56"/>
      <c r="F1996" s="54"/>
      <c r="G1996" s="56" t="s">
        <v>958</v>
      </c>
      <c r="H1996" s="243"/>
      <c r="I1996" s="245">
        <v>13793.37</v>
      </c>
      <c r="J1996" s="55" t="s">
        <v>967</v>
      </c>
    </row>
    <row r="1997" spans="2:10" x14ac:dyDescent="0.25">
      <c r="B1997" s="128" t="s">
        <v>174</v>
      </c>
      <c r="C1997" s="128" t="s">
        <v>97</v>
      </c>
      <c r="D1997" s="54">
        <v>45706</v>
      </c>
      <c r="E1997" s="56"/>
      <c r="F1997" s="54"/>
      <c r="G1997" s="56" t="s">
        <v>959</v>
      </c>
      <c r="H1997" s="243"/>
      <c r="I1997" s="245">
        <v>0.5</v>
      </c>
      <c r="J1997" s="55" t="s">
        <v>180</v>
      </c>
    </row>
    <row r="1998" spans="2:10" x14ac:dyDescent="0.25">
      <c r="B1998" s="128" t="s">
        <v>174</v>
      </c>
      <c r="C1998" s="128" t="s">
        <v>97</v>
      </c>
      <c r="D1998" s="54">
        <v>45706</v>
      </c>
      <c r="E1998" s="56"/>
      <c r="F1998" s="54"/>
      <c r="G1998" s="56" t="s">
        <v>960</v>
      </c>
      <c r="H1998" s="243">
        <v>0.18</v>
      </c>
      <c r="I1998" s="245"/>
      <c r="J1998" s="55" t="s">
        <v>181</v>
      </c>
    </row>
    <row r="1999" spans="2:10" x14ac:dyDescent="0.25">
      <c r="B1999" s="128" t="s">
        <v>174</v>
      </c>
      <c r="C1999" s="128" t="s">
        <v>97</v>
      </c>
      <c r="D1999" s="54">
        <v>45706</v>
      </c>
      <c r="E1999" s="56"/>
      <c r="F1999" s="54"/>
      <c r="G1999" s="56" t="s">
        <v>957</v>
      </c>
      <c r="H1999" s="243">
        <v>13793.69</v>
      </c>
      <c r="I1999" s="245"/>
      <c r="J1999" s="55" t="s">
        <v>1873</v>
      </c>
    </row>
    <row r="2000" spans="2:10" x14ac:dyDescent="0.25">
      <c r="B2000" s="128" t="s">
        <v>174</v>
      </c>
      <c r="C2000" s="128" t="s">
        <v>97</v>
      </c>
      <c r="D2000" s="54">
        <v>45707</v>
      </c>
      <c r="E2000" s="56"/>
      <c r="F2000" s="54"/>
      <c r="G2000" s="56" t="s">
        <v>958</v>
      </c>
      <c r="H2000" s="243"/>
      <c r="I2000" s="245">
        <v>13793.69</v>
      </c>
      <c r="J2000" s="55" t="s">
        <v>967</v>
      </c>
    </row>
    <row r="2001" spans="2:10" x14ac:dyDescent="0.25">
      <c r="B2001" s="128" t="s">
        <v>174</v>
      </c>
      <c r="C2001" s="128" t="s">
        <v>97</v>
      </c>
      <c r="D2001" s="54">
        <v>45707</v>
      </c>
      <c r="E2001" s="56"/>
      <c r="F2001" s="54"/>
      <c r="G2001" s="56" t="s">
        <v>959</v>
      </c>
      <c r="H2001" s="243"/>
      <c r="I2001" s="245">
        <v>0.5</v>
      </c>
      <c r="J2001" s="55" t="s">
        <v>180</v>
      </c>
    </row>
    <row r="2002" spans="2:10" x14ac:dyDescent="0.25">
      <c r="B2002" s="128" t="s">
        <v>174</v>
      </c>
      <c r="C2002" s="128" t="s">
        <v>97</v>
      </c>
      <c r="D2002" s="54">
        <v>45707</v>
      </c>
      <c r="E2002" s="56"/>
      <c r="F2002" s="54"/>
      <c r="G2002" s="56" t="s">
        <v>960</v>
      </c>
      <c r="H2002" s="243">
        <v>0.18</v>
      </c>
      <c r="I2002" s="245"/>
      <c r="J2002" s="55" t="s">
        <v>181</v>
      </c>
    </row>
    <row r="2003" spans="2:10" x14ac:dyDescent="0.25">
      <c r="B2003" s="128" t="s">
        <v>174</v>
      </c>
      <c r="C2003" s="128" t="s">
        <v>97</v>
      </c>
      <c r="D2003" s="54">
        <v>45707</v>
      </c>
      <c r="E2003" s="56"/>
      <c r="F2003" s="54"/>
      <c r="G2003" s="56" t="s">
        <v>957</v>
      </c>
      <c r="H2003" s="243">
        <v>13794.01</v>
      </c>
      <c r="I2003" s="245"/>
      <c r="J2003" s="55" t="s">
        <v>1873</v>
      </c>
    </row>
    <row r="2004" spans="2:10" x14ac:dyDescent="0.25">
      <c r="B2004" s="128" t="s">
        <v>174</v>
      </c>
      <c r="C2004" s="128" t="s">
        <v>97</v>
      </c>
      <c r="D2004" s="54">
        <v>45708</v>
      </c>
      <c r="E2004" s="56"/>
      <c r="F2004" s="54"/>
      <c r="G2004" s="56" t="s">
        <v>958</v>
      </c>
      <c r="H2004" s="243"/>
      <c r="I2004" s="245">
        <v>13794.01</v>
      </c>
      <c r="J2004" s="55" t="s">
        <v>967</v>
      </c>
    </row>
    <row r="2005" spans="2:10" x14ac:dyDescent="0.25">
      <c r="B2005" s="128" t="s">
        <v>174</v>
      </c>
      <c r="C2005" s="128" t="s">
        <v>97</v>
      </c>
      <c r="D2005" s="54">
        <v>45708</v>
      </c>
      <c r="E2005" s="56"/>
      <c r="F2005" s="54"/>
      <c r="G2005" s="56" t="s">
        <v>959</v>
      </c>
      <c r="H2005" s="243"/>
      <c r="I2005" s="245">
        <v>0.5</v>
      </c>
      <c r="J2005" s="55" t="s">
        <v>180</v>
      </c>
    </row>
    <row r="2006" spans="2:10" x14ac:dyDescent="0.25">
      <c r="B2006" s="128" t="s">
        <v>174</v>
      </c>
      <c r="C2006" s="128" t="s">
        <v>97</v>
      </c>
      <c r="D2006" s="54">
        <v>45708</v>
      </c>
      <c r="F2006" s="54"/>
      <c r="G2006" s="56" t="s">
        <v>960</v>
      </c>
      <c r="H2006" s="243">
        <v>0.18</v>
      </c>
      <c r="I2006" s="245"/>
      <c r="J2006" s="55" t="s">
        <v>181</v>
      </c>
    </row>
    <row r="2007" spans="2:10" x14ac:dyDescent="0.25">
      <c r="B2007" s="128" t="s">
        <v>174</v>
      </c>
      <c r="C2007" s="128" t="s">
        <v>97</v>
      </c>
      <c r="D2007" s="54">
        <v>45708</v>
      </c>
      <c r="F2007" s="54"/>
      <c r="G2007" s="56" t="s">
        <v>957</v>
      </c>
      <c r="H2007" s="243">
        <v>13794.33</v>
      </c>
      <c r="I2007" s="245"/>
      <c r="J2007" s="55" t="s">
        <v>1873</v>
      </c>
    </row>
    <row r="2008" spans="2:10" x14ac:dyDescent="0.25">
      <c r="B2008" s="128" t="s">
        <v>174</v>
      </c>
      <c r="C2008" s="128" t="s">
        <v>97</v>
      </c>
      <c r="D2008" s="54">
        <v>45709</v>
      </c>
      <c r="F2008" s="54"/>
      <c r="G2008" s="56" t="s">
        <v>958</v>
      </c>
      <c r="H2008" s="243"/>
      <c r="I2008" s="245">
        <v>13794.33</v>
      </c>
      <c r="J2008" s="55" t="s">
        <v>967</v>
      </c>
    </row>
    <row r="2009" spans="2:10" x14ac:dyDescent="0.25">
      <c r="B2009" s="128" t="s">
        <v>174</v>
      </c>
      <c r="C2009" s="128" t="s">
        <v>97</v>
      </c>
      <c r="D2009" s="54">
        <v>45709</v>
      </c>
      <c r="F2009" s="54"/>
      <c r="G2009" s="56" t="s">
        <v>959</v>
      </c>
      <c r="H2009" s="243"/>
      <c r="I2009" s="245">
        <v>0.5</v>
      </c>
      <c r="J2009" s="55" t="s">
        <v>180</v>
      </c>
    </row>
    <row r="2010" spans="2:10" x14ac:dyDescent="0.25">
      <c r="B2010" s="128" t="s">
        <v>174</v>
      </c>
      <c r="C2010" s="128" t="s">
        <v>97</v>
      </c>
      <c r="D2010" s="54">
        <v>45709</v>
      </c>
      <c r="F2010" s="54"/>
      <c r="G2010" s="56" t="s">
        <v>960</v>
      </c>
      <c r="H2010" s="243">
        <v>0.18</v>
      </c>
      <c r="I2010" s="245"/>
      <c r="J2010" s="55" t="s">
        <v>181</v>
      </c>
    </row>
    <row r="2011" spans="2:10" x14ac:dyDescent="0.25">
      <c r="B2011" s="128" t="s">
        <v>174</v>
      </c>
      <c r="C2011" s="128" t="s">
        <v>97</v>
      </c>
      <c r="D2011" s="54">
        <v>45709</v>
      </c>
      <c r="F2011" s="54"/>
      <c r="G2011" s="56" t="s">
        <v>957</v>
      </c>
      <c r="H2011" s="243">
        <v>13794.65</v>
      </c>
      <c r="I2011" s="245"/>
      <c r="J2011" s="55" t="s">
        <v>1873</v>
      </c>
    </row>
    <row r="2012" spans="2:10" x14ac:dyDescent="0.25">
      <c r="B2012" s="128" t="s">
        <v>174</v>
      </c>
      <c r="C2012" s="128" t="s">
        <v>97</v>
      </c>
      <c r="D2012" s="54">
        <v>45712</v>
      </c>
      <c r="F2012" s="54"/>
      <c r="G2012" s="56" t="s">
        <v>958</v>
      </c>
      <c r="H2012" s="243"/>
      <c r="I2012" s="245">
        <v>13794.65</v>
      </c>
      <c r="J2012" s="55" t="s">
        <v>967</v>
      </c>
    </row>
    <row r="2013" spans="2:10" x14ac:dyDescent="0.25">
      <c r="B2013" s="128" t="s">
        <v>174</v>
      </c>
      <c r="C2013" s="128" t="s">
        <v>97</v>
      </c>
      <c r="D2013" s="54">
        <v>45712</v>
      </c>
      <c r="F2013" s="54"/>
      <c r="G2013" s="56" t="s">
        <v>959</v>
      </c>
      <c r="H2013" s="243"/>
      <c r="I2013" s="245">
        <v>1.49</v>
      </c>
      <c r="J2013" s="55" t="s">
        <v>180</v>
      </c>
    </row>
    <row r="2014" spans="2:10" x14ac:dyDescent="0.25">
      <c r="B2014" s="128" t="s">
        <v>174</v>
      </c>
      <c r="C2014" s="128" t="s">
        <v>97</v>
      </c>
      <c r="D2014" s="54">
        <v>45712</v>
      </c>
      <c r="F2014" s="54"/>
      <c r="G2014" s="56" t="s">
        <v>960</v>
      </c>
      <c r="H2014" s="243">
        <v>0.56000000000000005</v>
      </c>
      <c r="I2014" s="245"/>
      <c r="J2014" s="55" t="s">
        <v>181</v>
      </c>
    </row>
    <row r="2015" spans="2:10" x14ac:dyDescent="0.25">
      <c r="B2015" s="128" t="s">
        <v>174</v>
      </c>
      <c r="C2015" s="128" t="s">
        <v>97</v>
      </c>
      <c r="D2015" s="54">
        <v>45712</v>
      </c>
      <c r="F2015" s="54"/>
      <c r="G2015" s="56" t="s">
        <v>957</v>
      </c>
      <c r="H2015" s="243">
        <v>13795.58</v>
      </c>
      <c r="I2015" s="245"/>
      <c r="J2015" s="55" t="s">
        <v>1873</v>
      </c>
    </row>
    <row r="2016" spans="2:10" x14ac:dyDescent="0.25">
      <c r="B2016" s="128" t="s">
        <v>174</v>
      </c>
      <c r="C2016" s="128" t="s">
        <v>97</v>
      </c>
      <c r="D2016" s="54">
        <v>45713</v>
      </c>
      <c r="F2016" s="54"/>
      <c r="G2016" s="56" t="s">
        <v>958</v>
      </c>
      <c r="H2016" s="243"/>
      <c r="I2016" s="245">
        <v>13795.58</v>
      </c>
      <c r="J2016" s="55" t="s">
        <v>967</v>
      </c>
    </row>
    <row r="2017" spans="2:11" x14ac:dyDescent="0.25">
      <c r="B2017" s="128" t="s">
        <v>174</v>
      </c>
      <c r="C2017" s="128" t="s">
        <v>97</v>
      </c>
      <c r="D2017" s="54">
        <v>45713</v>
      </c>
      <c r="F2017" s="54"/>
      <c r="G2017" s="56" t="s">
        <v>959</v>
      </c>
      <c r="H2017" s="243"/>
      <c r="I2017" s="245">
        <v>0.5</v>
      </c>
      <c r="J2017" s="55" t="s">
        <v>180</v>
      </c>
    </row>
    <row r="2018" spans="2:11" x14ac:dyDescent="0.25">
      <c r="B2018" s="128" t="s">
        <v>174</v>
      </c>
      <c r="C2018" s="128" t="s">
        <v>97</v>
      </c>
      <c r="D2018" s="54">
        <v>45713</v>
      </c>
      <c r="F2018" s="54"/>
      <c r="G2018" s="56" t="s">
        <v>960</v>
      </c>
      <c r="H2018" s="243">
        <v>0.18</v>
      </c>
      <c r="I2018" s="245"/>
      <c r="J2018" s="55" t="s">
        <v>181</v>
      </c>
    </row>
    <row r="2019" spans="2:11" x14ac:dyDescent="0.25">
      <c r="B2019" s="128" t="s">
        <v>174</v>
      </c>
      <c r="C2019" s="128" t="s">
        <v>97</v>
      </c>
      <c r="D2019" s="54">
        <v>45713</v>
      </c>
      <c r="F2019" s="54"/>
      <c r="G2019" s="56" t="s">
        <v>957</v>
      </c>
      <c r="H2019" s="243">
        <v>13795.9</v>
      </c>
      <c r="I2019" s="245"/>
      <c r="J2019" s="55" t="s">
        <v>1873</v>
      </c>
    </row>
    <row r="2020" spans="2:11" x14ac:dyDescent="0.25">
      <c r="B2020" s="128" t="s">
        <v>174</v>
      </c>
      <c r="C2020" s="128" t="s">
        <v>97</v>
      </c>
      <c r="D2020" s="54">
        <v>45714</v>
      </c>
      <c r="F2020" s="54"/>
      <c r="G2020" s="56" t="s">
        <v>958</v>
      </c>
      <c r="H2020" s="243"/>
      <c r="I2020" s="245">
        <v>13795.9</v>
      </c>
      <c r="J2020" s="55" t="s">
        <v>967</v>
      </c>
    </row>
    <row r="2021" spans="2:11" x14ac:dyDescent="0.25">
      <c r="B2021" s="128" t="s">
        <v>174</v>
      </c>
      <c r="C2021" s="128" t="s">
        <v>97</v>
      </c>
      <c r="D2021" s="54">
        <v>45714</v>
      </c>
      <c r="F2021" s="54"/>
      <c r="G2021" s="56" t="s">
        <v>959</v>
      </c>
      <c r="H2021" s="243"/>
      <c r="I2021" s="245">
        <v>0.5</v>
      </c>
      <c r="J2021" s="55" t="s">
        <v>180</v>
      </c>
    </row>
    <row r="2022" spans="2:11" x14ac:dyDescent="0.25">
      <c r="B2022" s="128" t="s">
        <v>174</v>
      </c>
      <c r="C2022" s="128" t="s">
        <v>97</v>
      </c>
      <c r="D2022" s="54">
        <v>45714</v>
      </c>
      <c r="F2022" s="54"/>
      <c r="G2022" s="56" t="s">
        <v>960</v>
      </c>
      <c r="H2022" s="243">
        <v>0.18</v>
      </c>
      <c r="I2022" s="245"/>
      <c r="J2022" s="55" t="s">
        <v>181</v>
      </c>
    </row>
    <row r="2023" spans="2:11" x14ac:dyDescent="0.25">
      <c r="B2023" s="128" t="s">
        <v>174</v>
      </c>
      <c r="C2023" s="128" t="s">
        <v>97</v>
      </c>
      <c r="D2023" s="54">
        <v>45714</v>
      </c>
      <c r="F2023" s="54"/>
      <c r="G2023" s="56" t="s">
        <v>957</v>
      </c>
      <c r="H2023" s="243">
        <v>13796.22</v>
      </c>
      <c r="I2023" s="245"/>
      <c r="J2023" s="55" t="s">
        <v>1873</v>
      </c>
    </row>
    <row r="2024" spans="2:11" x14ac:dyDescent="0.25">
      <c r="B2024" s="128" t="s">
        <v>174</v>
      </c>
      <c r="C2024" s="128" t="s">
        <v>97</v>
      </c>
      <c r="D2024" s="54">
        <v>45715</v>
      </c>
      <c r="F2024" s="54"/>
      <c r="G2024" s="56" t="s">
        <v>958</v>
      </c>
      <c r="H2024" s="243"/>
      <c r="I2024" s="245">
        <v>13796.22</v>
      </c>
      <c r="J2024" s="55" t="s">
        <v>967</v>
      </c>
    </row>
    <row r="2025" spans="2:11" x14ac:dyDescent="0.25">
      <c r="B2025" s="128" t="s">
        <v>174</v>
      </c>
      <c r="C2025" s="128" t="s">
        <v>97</v>
      </c>
      <c r="D2025" s="54">
        <v>45715</v>
      </c>
      <c r="F2025" s="54"/>
      <c r="G2025" s="56" t="s">
        <v>959</v>
      </c>
      <c r="H2025" s="243"/>
      <c r="I2025" s="245">
        <v>0.5</v>
      </c>
      <c r="J2025" s="55" t="s">
        <v>180</v>
      </c>
    </row>
    <row r="2026" spans="2:11" x14ac:dyDescent="0.25">
      <c r="B2026" s="128" t="s">
        <v>174</v>
      </c>
      <c r="C2026" s="128" t="s">
        <v>97</v>
      </c>
      <c r="D2026" s="54">
        <v>45715</v>
      </c>
      <c r="F2026" s="54"/>
      <c r="G2026" s="56" t="s">
        <v>960</v>
      </c>
      <c r="H2026" s="243">
        <v>0.18</v>
      </c>
      <c r="I2026" s="245"/>
      <c r="J2026" s="55" t="s">
        <v>181</v>
      </c>
    </row>
    <row r="2027" spans="2:11" x14ac:dyDescent="0.25">
      <c r="B2027" s="128" t="s">
        <v>174</v>
      </c>
      <c r="C2027" s="128" t="s">
        <v>97</v>
      </c>
      <c r="D2027" s="54">
        <v>45715</v>
      </c>
      <c r="F2027" s="54"/>
      <c r="G2027" s="56" t="s">
        <v>961</v>
      </c>
      <c r="H2027" s="243"/>
      <c r="I2027" s="245">
        <v>2042071.76</v>
      </c>
      <c r="J2027" s="55" t="s">
        <v>1871</v>
      </c>
      <c r="K2027" s="219" t="s">
        <v>67</v>
      </c>
    </row>
    <row r="2028" spans="2:11" x14ac:dyDescent="0.25">
      <c r="B2028" s="128" t="s">
        <v>174</v>
      </c>
      <c r="C2028" s="128" t="s">
        <v>97</v>
      </c>
      <c r="D2028" s="54">
        <v>45715</v>
      </c>
      <c r="F2028" s="54"/>
      <c r="G2028" s="56" t="s">
        <v>1315</v>
      </c>
      <c r="H2028" s="243">
        <v>939900.18</v>
      </c>
      <c r="I2028" s="245"/>
      <c r="J2028" s="55"/>
      <c r="K2028" s="219" t="s">
        <v>67</v>
      </c>
    </row>
    <row r="2029" spans="2:11" x14ac:dyDescent="0.25">
      <c r="B2029" s="128" t="s">
        <v>174</v>
      </c>
      <c r="C2029" s="128" t="s">
        <v>97</v>
      </c>
      <c r="D2029" s="54">
        <v>45715</v>
      </c>
      <c r="F2029" s="54"/>
      <c r="G2029" s="56" t="s">
        <v>1315</v>
      </c>
      <c r="H2029" s="243">
        <v>19333.330000000002</v>
      </c>
      <c r="I2029" s="245"/>
      <c r="J2029" s="55"/>
      <c r="K2029" s="219" t="s">
        <v>67</v>
      </c>
    </row>
    <row r="2030" spans="2:11" x14ac:dyDescent="0.25">
      <c r="B2030" s="128" t="s">
        <v>174</v>
      </c>
      <c r="C2030" s="128" t="s">
        <v>97</v>
      </c>
      <c r="D2030" s="54">
        <v>45715</v>
      </c>
      <c r="F2030" s="54"/>
      <c r="G2030" s="56" t="s">
        <v>1315</v>
      </c>
      <c r="H2030" s="243">
        <v>338950.5</v>
      </c>
      <c r="I2030" s="245"/>
      <c r="J2030" s="55"/>
      <c r="K2030" s="219" t="s">
        <v>67</v>
      </c>
    </row>
    <row r="2031" spans="2:11" x14ac:dyDescent="0.25">
      <c r="B2031" s="128" t="s">
        <v>174</v>
      </c>
      <c r="C2031" s="128" t="s">
        <v>97</v>
      </c>
      <c r="D2031" s="54">
        <v>45715</v>
      </c>
      <c r="F2031" s="54"/>
      <c r="G2031" s="56" t="s">
        <v>1315</v>
      </c>
      <c r="H2031" s="243">
        <v>489312.45</v>
      </c>
      <c r="I2031" s="245"/>
      <c r="J2031" s="55"/>
      <c r="K2031" s="219" t="s">
        <v>67</v>
      </c>
    </row>
    <row r="2032" spans="2:11" x14ac:dyDescent="0.25">
      <c r="B2032" s="128" t="s">
        <v>174</v>
      </c>
      <c r="C2032" s="128" t="s">
        <v>97</v>
      </c>
      <c r="D2032" s="54">
        <v>45715</v>
      </c>
      <c r="F2032" s="54"/>
      <c r="G2032" s="56" t="s">
        <v>1315</v>
      </c>
      <c r="H2032" s="243">
        <v>17400</v>
      </c>
      <c r="I2032" s="245"/>
      <c r="J2032" s="55"/>
      <c r="K2032" s="219" t="s">
        <v>67</v>
      </c>
    </row>
    <row r="2033" spans="2:11" x14ac:dyDescent="0.25">
      <c r="B2033" s="128" t="s">
        <v>174</v>
      </c>
      <c r="C2033" s="128" t="s">
        <v>97</v>
      </c>
      <c r="D2033" s="54">
        <v>45715</v>
      </c>
      <c r="F2033" s="54"/>
      <c r="G2033" s="56" t="s">
        <v>1315</v>
      </c>
      <c r="H2033" s="243">
        <v>17400</v>
      </c>
      <c r="I2033" s="245"/>
      <c r="J2033" s="55"/>
      <c r="K2033" s="219" t="s">
        <v>67</v>
      </c>
    </row>
    <row r="2034" spans="2:11" x14ac:dyDescent="0.25">
      <c r="B2034" s="128" t="s">
        <v>174</v>
      </c>
      <c r="C2034" s="128" t="s">
        <v>97</v>
      </c>
      <c r="D2034" s="54">
        <v>45715</v>
      </c>
      <c r="F2034" s="54"/>
      <c r="G2034" s="56" t="s">
        <v>1315</v>
      </c>
      <c r="H2034" s="243">
        <v>56596.6</v>
      </c>
      <c r="I2034" s="245"/>
      <c r="J2034" s="55"/>
      <c r="K2034" s="219" t="s">
        <v>67</v>
      </c>
    </row>
    <row r="2035" spans="2:11" x14ac:dyDescent="0.25">
      <c r="B2035" s="128" t="s">
        <v>174</v>
      </c>
      <c r="C2035" s="128" t="s">
        <v>97</v>
      </c>
      <c r="D2035" s="54">
        <v>45715</v>
      </c>
      <c r="F2035" s="54"/>
      <c r="G2035" s="56" t="s">
        <v>1507</v>
      </c>
      <c r="H2035" s="243">
        <v>48.72</v>
      </c>
      <c r="I2035" s="245"/>
      <c r="J2035" s="55" t="s">
        <v>272</v>
      </c>
    </row>
    <row r="2036" spans="2:11" x14ac:dyDescent="0.25">
      <c r="B2036" s="128" t="s">
        <v>174</v>
      </c>
      <c r="C2036" s="128" t="s">
        <v>97</v>
      </c>
      <c r="D2036" s="54">
        <v>45716</v>
      </c>
      <c r="F2036" s="54"/>
      <c r="G2036" s="56" t="s">
        <v>1319</v>
      </c>
      <c r="H2036" s="243">
        <v>330</v>
      </c>
      <c r="I2036" s="245"/>
      <c r="J2036" s="55" t="s">
        <v>272</v>
      </c>
    </row>
    <row r="2037" spans="2:11" x14ac:dyDescent="0.25">
      <c r="B2037" s="128" t="s">
        <v>174</v>
      </c>
      <c r="C2037" s="128" t="s">
        <v>97</v>
      </c>
      <c r="D2037" s="54">
        <v>45716</v>
      </c>
      <c r="F2037" s="54"/>
      <c r="G2037" s="56" t="s">
        <v>966</v>
      </c>
      <c r="H2037" s="243">
        <v>52.8</v>
      </c>
      <c r="I2037" s="245"/>
      <c r="J2037" s="55" t="s">
        <v>272</v>
      </c>
    </row>
    <row r="2038" spans="2:11" x14ac:dyDescent="0.25">
      <c r="B2038" s="128" t="s">
        <v>174</v>
      </c>
      <c r="C2038" s="128" t="s">
        <v>97</v>
      </c>
      <c r="D2038" s="54">
        <v>45716</v>
      </c>
      <c r="F2038" s="54"/>
      <c r="G2038" s="56" t="s">
        <v>957</v>
      </c>
      <c r="H2038" s="243">
        <v>176543.72</v>
      </c>
      <c r="I2038" s="245"/>
      <c r="J2038" s="55" t="s">
        <v>1873</v>
      </c>
    </row>
    <row r="2039" spans="2:11" x14ac:dyDescent="0.25">
      <c r="B2039" s="128" t="s">
        <v>174</v>
      </c>
      <c r="C2039" s="128" t="s">
        <v>88</v>
      </c>
      <c r="D2039" s="54">
        <v>45702</v>
      </c>
      <c r="F2039" s="54"/>
      <c r="G2039" s="56" t="s">
        <v>1078</v>
      </c>
      <c r="H2039" s="243"/>
      <c r="I2039" s="245">
        <v>19163.97</v>
      </c>
      <c r="J2039" s="55" t="s">
        <v>135</v>
      </c>
    </row>
    <row r="2040" spans="2:11" x14ac:dyDescent="0.25">
      <c r="B2040" s="128" t="s">
        <v>174</v>
      </c>
      <c r="C2040" s="128" t="s">
        <v>88</v>
      </c>
      <c r="D2040" s="54">
        <v>45702</v>
      </c>
      <c r="F2040" s="54"/>
      <c r="G2040" s="56" t="s">
        <v>1508</v>
      </c>
      <c r="H2040" s="243"/>
      <c r="I2040" s="245">
        <v>932623</v>
      </c>
      <c r="J2040" s="55" t="s">
        <v>1871</v>
      </c>
    </row>
    <row r="2041" spans="2:11" x14ac:dyDescent="0.25">
      <c r="B2041" s="128" t="s">
        <v>174</v>
      </c>
      <c r="C2041" s="128" t="s">
        <v>88</v>
      </c>
      <c r="D2041" s="54">
        <v>45705</v>
      </c>
      <c r="F2041" s="54"/>
      <c r="G2041" s="56" t="s">
        <v>957</v>
      </c>
      <c r="H2041" s="243">
        <v>952806.41</v>
      </c>
      <c r="I2041" s="245"/>
      <c r="J2041" s="55" t="s">
        <v>1873</v>
      </c>
    </row>
    <row r="2042" spans="2:11" x14ac:dyDescent="0.25">
      <c r="B2042" s="128" t="s">
        <v>174</v>
      </c>
      <c r="C2042" s="128" t="s">
        <v>88</v>
      </c>
      <c r="D2042" s="54">
        <v>45706</v>
      </c>
      <c r="F2042" s="54"/>
      <c r="G2042" s="56" t="s">
        <v>958</v>
      </c>
      <c r="H2042" s="243"/>
      <c r="I2042" s="245">
        <v>952806.41</v>
      </c>
      <c r="J2042" s="55" t="s">
        <v>967</v>
      </c>
    </row>
    <row r="2043" spans="2:11" x14ac:dyDescent="0.25">
      <c r="B2043" s="128" t="s">
        <v>174</v>
      </c>
      <c r="C2043" s="128" t="s">
        <v>88</v>
      </c>
      <c r="D2043" s="54">
        <v>45706</v>
      </c>
      <c r="F2043" s="54"/>
      <c r="G2043" s="56" t="s">
        <v>959</v>
      </c>
      <c r="H2043" s="243"/>
      <c r="I2043" s="245">
        <v>47.64</v>
      </c>
      <c r="J2043" s="55" t="s">
        <v>180</v>
      </c>
    </row>
    <row r="2044" spans="2:11" x14ac:dyDescent="0.25">
      <c r="B2044" s="128" t="s">
        <v>174</v>
      </c>
      <c r="C2044" s="128" t="s">
        <v>88</v>
      </c>
      <c r="D2044" s="54">
        <v>45706</v>
      </c>
      <c r="F2044" s="54"/>
      <c r="G2044" s="56" t="s">
        <v>960</v>
      </c>
      <c r="H2044" s="243">
        <v>13.05</v>
      </c>
      <c r="I2044" s="245"/>
      <c r="J2044" s="55" t="s">
        <v>181</v>
      </c>
    </row>
    <row r="2045" spans="2:11" x14ac:dyDescent="0.25">
      <c r="B2045" s="128" t="s">
        <v>174</v>
      </c>
      <c r="C2045" s="128" t="s">
        <v>88</v>
      </c>
      <c r="D2045" s="54">
        <v>45706</v>
      </c>
      <c r="F2045" s="54"/>
      <c r="G2045" s="56" t="s">
        <v>957</v>
      </c>
      <c r="H2045" s="243">
        <v>952841</v>
      </c>
      <c r="I2045" s="245"/>
      <c r="J2045" s="55" t="s">
        <v>1873</v>
      </c>
    </row>
    <row r="2046" spans="2:11" x14ac:dyDescent="0.25">
      <c r="B2046" s="128" t="s">
        <v>174</v>
      </c>
      <c r="C2046" s="128" t="s">
        <v>88</v>
      </c>
      <c r="D2046" s="54">
        <v>45706</v>
      </c>
      <c r="F2046" s="54"/>
      <c r="G2046" s="56" t="s">
        <v>1320</v>
      </c>
      <c r="H2046" s="243"/>
      <c r="I2046" s="245">
        <v>1822.97</v>
      </c>
      <c r="J2046" s="55" t="s">
        <v>70</v>
      </c>
    </row>
    <row r="2047" spans="2:11" x14ac:dyDescent="0.25">
      <c r="B2047" s="128" t="s">
        <v>174</v>
      </c>
      <c r="C2047" s="128" t="s">
        <v>88</v>
      </c>
      <c r="D2047" s="54">
        <v>45707</v>
      </c>
      <c r="F2047" s="54"/>
      <c r="G2047" s="56" t="s">
        <v>958</v>
      </c>
      <c r="H2047" s="243"/>
      <c r="I2047" s="245">
        <v>952841</v>
      </c>
      <c r="J2047" s="55" t="s">
        <v>967</v>
      </c>
    </row>
    <row r="2048" spans="2:11" x14ac:dyDescent="0.25">
      <c r="B2048" s="128" t="s">
        <v>174</v>
      </c>
      <c r="C2048" s="128" t="s">
        <v>88</v>
      </c>
      <c r="D2048" s="54">
        <v>45707</v>
      </c>
      <c r="F2048" s="54"/>
      <c r="G2048" s="56" t="s">
        <v>959</v>
      </c>
      <c r="H2048" s="243"/>
      <c r="I2048" s="245">
        <v>47.64</v>
      </c>
      <c r="J2048" s="55" t="s">
        <v>180</v>
      </c>
    </row>
    <row r="2049" spans="2:10" x14ac:dyDescent="0.25">
      <c r="B2049" s="128" t="s">
        <v>174</v>
      </c>
      <c r="C2049" s="128" t="s">
        <v>88</v>
      </c>
      <c r="D2049" s="54">
        <v>45707</v>
      </c>
      <c r="F2049" s="54"/>
      <c r="G2049" s="56" t="s">
        <v>960</v>
      </c>
      <c r="H2049" s="243">
        <v>13.05</v>
      </c>
      <c r="I2049" s="245"/>
      <c r="J2049" s="55" t="s">
        <v>181</v>
      </c>
    </row>
    <row r="2050" spans="2:10" x14ac:dyDescent="0.25">
      <c r="B2050" s="128" t="s">
        <v>174</v>
      </c>
      <c r="C2050" s="128" t="s">
        <v>88</v>
      </c>
      <c r="D2050" s="54">
        <v>45707</v>
      </c>
      <c r="F2050" s="54"/>
      <c r="G2050" s="56" t="s">
        <v>957</v>
      </c>
      <c r="H2050" s="243">
        <v>954698.56</v>
      </c>
      <c r="I2050" s="245"/>
      <c r="J2050" s="55" t="s">
        <v>1873</v>
      </c>
    </row>
    <row r="2051" spans="2:10" x14ac:dyDescent="0.25">
      <c r="B2051" s="128" t="s">
        <v>174</v>
      </c>
      <c r="C2051" s="128" t="s">
        <v>88</v>
      </c>
      <c r="D2051" s="54">
        <v>45708</v>
      </c>
      <c r="F2051" s="54"/>
      <c r="G2051" s="56" t="s">
        <v>958</v>
      </c>
      <c r="H2051" s="243"/>
      <c r="I2051" s="245">
        <v>954698.56</v>
      </c>
      <c r="J2051" s="55" t="s">
        <v>967</v>
      </c>
    </row>
    <row r="2052" spans="2:10" x14ac:dyDescent="0.25">
      <c r="B2052" s="128" t="s">
        <v>174</v>
      </c>
      <c r="C2052" s="128" t="s">
        <v>88</v>
      </c>
      <c r="D2052" s="54">
        <v>45708</v>
      </c>
      <c r="F2052" s="54"/>
      <c r="G2052" s="56" t="s">
        <v>959</v>
      </c>
      <c r="H2052" s="243"/>
      <c r="I2052" s="245">
        <v>47.73</v>
      </c>
      <c r="J2052" s="55" t="s">
        <v>180</v>
      </c>
    </row>
    <row r="2053" spans="2:10" x14ac:dyDescent="0.25">
      <c r="B2053" s="128" t="s">
        <v>174</v>
      </c>
      <c r="C2053" s="128" t="s">
        <v>88</v>
      </c>
      <c r="D2053" s="54">
        <v>45708</v>
      </c>
      <c r="F2053" s="54"/>
      <c r="G2053" s="56" t="s">
        <v>960</v>
      </c>
      <c r="H2053" s="243">
        <v>13.07</v>
      </c>
      <c r="I2053" s="245"/>
      <c r="J2053" s="55" t="s">
        <v>181</v>
      </c>
    </row>
    <row r="2054" spans="2:10" x14ac:dyDescent="0.25">
      <c r="B2054" s="128" t="s">
        <v>174</v>
      </c>
      <c r="C2054" s="128" t="s">
        <v>88</v>
      </c>
      <c r="D2054" s="54">
        <v>45708</v>
      </c>
      <c r="F2054" s="54"/>
      <c r="G2054" s="56" t="s">
        <v>957</v>
      </c>
      <c r="H2054" s="243">
        <v>954733.22</v>
      </c>
      <c r="I2054" s="245"/>
      <c r="J2054" s="55" t="s">
        <v>1873</v>
      </c>
    </row>
    <row r="2055" spans="2:10" x14ac:dyDescent="0.25">
      <c r="B2055" s="128" t="s">
        <v>174</v>
      </c>
      <c r="C2055" s="128" t="s">
        <v>88</v>
      </c>
      <c r="D2055" s="54">
        <v>45708</v>
      </c>
      <c r="F2055" s="54"/>
      <c r="G2055" s="56" t="s">
        <v>965</v>
      </c>
      <c r="H2055" s="243">
        <v>636</v>
      </c>
      <c r="I2055" s="245"/>
      <c r="J2055" s="55" t="s">
        <v>272</v>
      </c>
    </row>
    <row r="2056" spans="2:10" x14ac:dyDescent="0.25">
      <c r="B2056" s="128" t="s">
        <v>174</v>
      </c>
      <c r="C2056" s="128" t="s">
        <v>88</v>
      </c>
      <c r="D2056" s="54">
        <v>45708</v>
      </c>
      <c r="F2056" s="54"/>
      <c r="G2056" s="56" t="s">
        <v>966</v>
      </c>
      <c r="H2056" s="243">
        <v>101.76</v>
      </c>
      <c r="I2056" s="245"/>
      <c r="J2056" s="55" t="s">
        <v>272</v>
      </c>
    </row>
    <row r="2057" spans="2:10" x14ac:dyDescent="0.25">
      <c r="B2057" s="128" t="s">
        <v>174</v>
      </c>
      <c r="C2057" s="128" t="s">
        <v>88</v>
      </c>
      <c r="D2057" s="54">
        <v>45709</v>
      </c>
      <c r="F2057" s="54"/>
      <c r="G2057" s="56" t="s">
        <v>958</v>
      </c>
      <c r="H2057" s="243"/>
      <c r="I2057" s="245">
        <v>954733.22</v>
      </c>
      <c r="J2057" s="55" t="s">
        <v>967</v>
      </c>
    </row>
    <row r="2058" spans="2:10" x14ac:dyDescent="0.25">
      <c r="B2058" s="128" t="s">
        <v>174</v>
      </c>
      <c r="C2058" s="128" t="s">
        <v>88</v>
      </c>
      <c r="D2058" s="54">
        <v>45709</v>
      </c>
      <c r="F2058" s="54"/>
      <c r="G2058" s="56" t="s">
        <v>959</v>
      </c>
      <c r="H2058" s="243"/>
      <c r="I2058" s="245">
        <v>47.74</v>
      </c>
      <c r="J2058" s="55" t="s">
        <v>180</v>
      </c>
    </row>
    <row r="2059" spans="2:10" x14ac:dyDescent="0.25">
      <c r="B2059" s="128" t="s">
        <v>174</v>
      </c>
      <c r="C2059" s="128" t="s">
        <v>88</v>
      </c>
      <c r="D2059" s="54">
        <v>45709</v>
      </c>
      <c r="F2059" s="54"/>
      <c r="G2059" s="56" t="s">
        <v>960</v>
      </c>
      <c r="H2059" s="243">
        <v>13.07</v>
      </c>
      <c r="I2059" s="245"/>
      <c r="J2059" s="55" t="s">
        <v>181</v>
      </c>
    </row>
    <row r="2060" spans="2:10" x14ac:dyDescent="0.25">
      <c r="B2060" s="128" t="s">
        <v>174</v>
      </c>
      <c r="C2060" s="128" t="s">
        <v>88</v>
      </c>
      <c r="D2060" s="54">
        <v>45709</v>
      </c>
      <c r="F2060" s="54"/>
      <c r="G2060" s="56" t="s">
        <v>957</v>
      </c>
      <c r="H2060" s="243">
        <v>954030.13</v>
      </c>
      <c r="I2060" s="245"/>
      <c r="J2060" s="55" t="s">
        <v>1873</v>
      </c>
    </row>
    <row r="2061" spans="2:10" x14ac:dyDescent="0.25">
      <c r="B2061" s="128" t="s">
        <v>174</v>
      </c>
      <c r="C2061" s="128" t="s">
        <v>88</v>
      </c>
      <c r="D2061" s="54">
        <v>45712</v>
      </c>
      <c r="F2061" s="54"/>
      <c r="G2061" s="56" t="s">
        <v>958</v>
      </c>
      <c r="H2061" s="243"/>
      <c r="I2061" s="245">
        <v>954030.13</v>
      </c>
      <c r="J2061" s="55" t="s">
        <v>967</v>
      </c>
    </row>
    <row r="2062" spans="2:10" x14ac:dyDescent="0.25">
      <c r="B2062" s="128" t="s">
        <v>174</v>
      </c>
      <c r="C2062" s="128" t="s">
        <v>88</v>
      </c>
      <c r="D2062" s="54">
        <v>45712</v>
      </c>
      <c r="F2062" s="54"/>
      <c r="G2062" s="56" t="s">
        <v>959</v>
      </c>
      <c r="H2062" s="243"/>
      <c r="I2062" s="245">
        <v>143.1</v>
      </c>
      <c r="J2062" s="55" t="s">
        <v>180</v>
      </c>
    </row>
    <row r="2063" spans="2:10" x14ac:dyDescent="0.25">
      <c r="B2063" s="128" t="s">
        <v>174</v>
      </c>
      <c r="C2063" s="128" t="s">
        <v>88</v>
      </c>
      <c r="D2063" s="54">
        <v>45712</v>
      </c>
      <c r="F2063" s="54"/>
      <c r="G2063" s="56" t="s">
        <v>960</v>
      </c>
      <c r="H2063" s="243">
        <v>39.200000000000003</v>
      </c>
      <c r="I2063" s="245"/>
      <c r="J2063" s="55" t="s">
        <v>181</v>
      </c>
    </row>
    <row r="2064" spans="2:10" x14ac:dyDescent="0.25">
      <c r="B2064" s="128" t="s">
        <v>174</v>
      </c>
      <c r="C2064" s="128" t="s">
        <v>88</v>
      </c>
      <c r="D2064" s="54">
        <v>45712</v>
      </c>
      <c r="F2064" s="54"/>
      <c r="G2064" s="56" t="s">
        <v>957</v>
      </c>
      <c r="H2064" s="243">
        <v>954134.03</v>
      </c>
      <c r="I2064" s="245"/>
      <c r="J2064" s="55" t="s">
        <v>1873</v>
      </c>
    </row>
    <row r="2065" spans="2:10" x14ac:dyDescent="0.25">
      <c r="B2065" s="128" t="s">
        <v>174</v>
      </c>
      <c r="C2065" s="128" t="s">
        <v>88</v>
      </c>
      <c r="D2065" s="54">
        <v>45712</v>
      </c>
      <c r="F2065" s="54"/>
      <c r="G2065" s="56" t="s">
        <v>1509</v>
      </c>
      <c r="H2065" s="243"/>
      <c r="I2065" s="245">
        <v>629843.43999999994</v>
      </c>
      <c r="J2065" s="55" t="s">
        <v>1871</v>
      </c>
    </row>
    <row r="2066" spans="2:10" x14ac:dyDescent="0.25">
      <c r="B2066" s="128" t="s">
        <v>174</v>
      </c>
      <c r="C2066" s="128" t="s">
        <v>88</v>
      </c>
      <c r="D2066" s="54">
        <v>45713</v>
      </c>
      <c r="F2066" s="54"/>
      <c r="G2066" s="56" t="s">
        <v>958</v>
      </c>
      <c r="H2066" s="243"/>
      <c r="I2066" s="245">
        <v>954134.03</v>
      </c>
      <c r="J2066" s="55" t="s">
        <v>967</v>
      </c>
    </row>
    <row r="2067" spans="2:10" x14ac:dyDescent="0.25">
      <c r="B2067" s="128" t="s">
        <v>174</v>
      </c>
      <c r="C2067" s="128" t="s">
        <v>88</v>
      </c>
      <c r="D2067" s="54">
        <v>45713</v>
      </c>
      <c r="F2067" s="54"/>
      <c r="G2067" s="56" t="s">
        <v>959</v>
      </c>
      <c r="H2067" s="243"/>
      <c r="I2067" s="245">
        <v>47.71</v>
      </c>
      <c r="J2067" s="55" t="s">
        <v>180</v>
      </c>
    </row>
    <row r="2068" spans="2:10" x14ac:dyDescent="0.25">
      <c r="B2068" s="128" t="s">
        <v>174</v>
      </c>
      <c r="C2068" s="128" t="s">
        <v>88</v>
      </c>
      <c r="D2068" s="54">
        <v>45713</v>
      </c>
      <c r="F2068" s="54"/>
      <c r="G2068" s="56" t="s">
        <v>960</v>
      </c>
      <c r="H2068" s="243">
        <v>13.07</v>
      </c>
      <c r="I2068" s="245"/>
      <c r="J2068" s="55" t="s">
        <v>181</v>
      </c>
    </row>
    <row r="2069" spans="2:10" x14ac:dyDescent="0.25">
      <c r="B2069" s="128" t="s">
        <v>174</v>
      </c>
      <c r="C2069" s="128" t="s">
        <v>88</v>
      </c>
      <c r="D2069" s="54">
        <v>45713</v>
      </c>
      <c r="F2069" s="54"/>
      <c r="G2069" s="56" t="s">
        <v>1510</v>
      </c>
      <c r="H2069" s="243"/>
      <c r="I2069" s="245">
        <v>6067.09</v>
      </c>
      <c r="J2069" s="55" t="s">
        <v>17</v>
      </c>
    </row>
    <row r="2070" spans="2:10" x14ac:dyDescent="0.25">
      <c r="B2070" s="128" t="s">
        <v>174</v>
      </c>
      <c r="C2070" s="128" t="s">
        <v>88</v>
      </c>
      <c r="D2070" s="54">
        <v>45713</v>
      </c>
      <c r="F2070" s="54"/>
      <c r="G2070" s="56" t="s">
        <v>1510</v>
      </c>
      <c r="H2070" s="243"/>
      <c r="I2070" s="245">
        <v>1194.54</v>
      </c>
      <c r="J2070" s="55" t="s">
        <v>17</v>
      </c>
    </row>
    <row r="2071" spans="2:10" x14ac:dyDescent="0.25">
      <c r="B2071" s="128" t="s">
        <v>174</v>
      </c>
      <c r="C2071" s="128" t="s">
        <v>88</v>
      </c>
      <c r="D2071" s="54">
        <v>45713</v>
      </c>
      <c r="F2071" s="54"/>
      <c r="G2071" s="56" t="s">
        <v>878</v>
      </c>
      <c r="H2071" s="243"/>
      <c r="I2071" s="245">
        <v>450627.08</v>
      </c>
      <c r="J2071" s="55" t="s">
        <v>1871</v>
      </c>
    </row>
    <row r="2072" spans="2:10" x14ac:dyDescent="0.25">
      <c r="B2072" s="128" t="s">
        <v>174</v>
      </c>
      <c r="C2072" s="128" t="s">
        <v>88</v>
      </c>
      <c r="D2072" s="54">
        <v>45713</v>
      </c>
      <c r="F2072" s="54"/>
      <c r="G2072" s="56" t="s">
        <v>957</v>
      </c>
      <c r="H2072" s="243">
        <v>2041900.82</v>
      </c>
      <c r="I2072" s="245"/>
      <c r="J2072" s="55" t="s">
        <v>1873</v>
      </c>
    </row>
    <row r="2073" spans="2:10" x14ac:dyDescent="0.25">
      <c r="B2073" s="128" t="s">
        <v>174</v>
      </c>
      <c r="C2073" s="128" t="s">
        <v>88</v>
      </c>
      <c r="D2073" s="54">
        <v>45714</v>
      </c>
      <c r="F2073" s="54"/>
      <c r="G2073" s="56" t="s">
        <v>958</v>
      </c>
      <c r="H2073" s="243"/>
      <c r="I2073" s="245">
        <v>2041900.82</v>
      </c>
      <c r="J2073" s="55" t="s">
        <v>967</v>
      </c>
    </row>
    <row r="2074" spans="2:10" x14ac:dyDescent="0.25">
      <c r="B2074" s="128" t="s">
        <v>174</v>
      </c>
      <c r="C2074" s="128" t="s">
        <v>88</v>
      </c>
      <c r="D2074" s="54">
        <v>45714</v>
      </c>
      <c r="F2074" s="54"/>
      <c r="G2074" s="56" t="s">
        <v>959</v>
      </c>
      <c r="H2074" s="243"/>
      <c r="I2074" s="245">
        <v>113.44</v>
      </c>
      <c r="J2074" s="55" t="s">
        <v>180</v>
      </c>
    </row>
    <row r="2075" spans="2:10" x14ac:dyDescent="0.25">
      <c r="B2075" s="128" t="s">
        <v>174</v>
      </c>
      <c r="C2075" s="128" t="s">
        <v>88</v>
      </c>
      <c r="D2075" s="54">
        <v>45714</v>
      </c>
      <c r="F2075" s="54"/>
      <c r="G2075" s="56" t="s">
        <v>960</v>
      </c>
      <c r="H2075" s="243">
        <v>27.97</v>
      </c>
      <c r="I2075" s="245"/>
      <c r="J2075" s="55" t="s">
        <v>181</v>
      </c>
    </row>
    <row r="2076" spans="2:10" x14ac:dyDescent="0.25">
      <c r="B2076" s="128" t="s">
        <v>174</v>
      </c>
      <c r="C2076" s="128" t="s">
        <v>88</v>
      </c>
      <c r="D2076" s="54">
        <v>45714</v>
      </c>
      <c r="F2076" s="54"/>
      <c r="G2076" s="56" t="s">
        <v>957</v>
      </c>
      <c r="H2076" s="243">
        <v>2041986.29</v>
      </c>
      <c r="I2076" s="245"/>
      <c r="J2076" s="55" t="s">
        <v>1873</v>
      </c>
    </row>
    <row r="2077" spans="2:10" x14ac:dyDescent="0.25">
      <c r="B2077" s="128" t="s">
        <v>174</v>
      </c>
      <c r="C2077" s="128" t="s">
        <v>88</v>
      </c>
      <c r="D2077" s="54">
        <v>45715</v>
      </c>
      <c r="F2077" s="54"/>
      <c r="G2077" s="56" t="s">
        <v>958</v>
      </c>
      <c r="H2077" s="243"/>
      <c r="I2077" s="245">
        <v>2041986.29</v>
      </c>
      <c r="J2077" s="55" t="s">
        <v>967</v>
      </c>
    </row>
    <row r="2078" spans="2:10" x14ac:dyDescent="0.25">
      <c r="B2078" s="128" t="s">
        <v>174</v>
      </c>
      <c r="C2078" s="128" t="s">
        <v>88</v>
      </c>
      <c r="D2078" s="54">
        <v>45715</v>
      </c>
      <c r="F2078" s="54"/>
      <c r="G2078" s="56" t="s">
        <v>959</v>
      </c>
      <c r="H2078" s="243"/>
      <c r="I2078" s="245">
        <v>113.44</v>
      </c>
      <c r="J2078" s="55" t="s">
        <v>180</v>
      </c>
    </row>
    <row r="2079" spans="2:10" x14ac:dyDescent="0.25">
      <c r="B2079" s="128" t="s">
        <v>174</v>
      </c>
      <c r="C2079" s="128" t="s">
        <v>88</v>
      </c>
      <c r="D2079" s="54">
        <v>45715</v>
      </c>
      <c r="F2079" s="54"/>
      <c r="G2079" s="56" t="s">
        <v>960</v>
      </c>
      <c r="H2079" s="243">
        <v>27.97</v>
      </c>
      <c r="I2079" s="245"/>
      <c r="J2079" s="55" t="s">
        <v>181</v>
      </c>
    </row>
    <row r="2080" spans="2:10" x14ac:dyDescent="0.25">
      <c r="B2080" s="128" t="s">
        <v>174</v>
      </c>
      <c r="C2080" s="128" t="s">
        <v>88</v>
      </c>
      <c r="D2080" s="54">
        <v>45715</v>
      </c>
      <c r="F2080" s="54"/>
      <c r="G2080" s="56" t="s">
        <v>1511</v>
      </c>
      <c r="H2080" s="243"/>
      <c r="I2080" s="245">
        <v>20762.38</v>
      </c>
      <c r="J2080" s="55" t="s">
        <v>135</v>
      </c>
    </row>
    <row r="2081" spans="2:11" x14ac:dyDescent="0.25">
      <c r="B2081" s="128" t="s">
        <v>174</v>
      </c>
      <c r="C2081" s="128" t="s">
        <v>88</v>
      </c>
      <c r="D2081" s="54">
        <v>45715</v>
      </c>
      <c r="F2081" s="54"/>
      <c r="G2081" s="56" t="s">
        <v>1512</v>
      </c>
      <c r="H2081" s="243"/>
      <c r="I2081" s="245">
        <v>1194.54</v>
      </c>
      <c r="J2081" s="55" t="s">
        <v>17</v>
      </c>
    </row>
    <row r="2082" spans="2:11" x14ac:dyDescent="0.25">
      <c r="B2082" s="128" t="s">
        <v>174</v>
      </c>
      <c r="C2082" s="128" t="s">
        <v>88</v>
      </c>
      <c r="D2082" s="54">
        <v>45715</v>
      </c>
      <c r="F2082" s="54"/>
      <c r="G2082" s="56" t="s">
        <v>1512</v>
      </c>
      <c r="H2082" s="243"/>
      <c r="I2082" s="245">
        <v>6199.12</v>
      </c>
      <c r="J2082" s="55" t="s">
        <v>17</v>
      </c>
    </row>
    <row r="2083" spans="2:11" x14ac:dyDescent="0.25">
      <c r="B2083" s="128" t="s">
        <v>174</v>
      </c>
      <c r="C2083" s="128" t="s">
        <v>88</v>
      </c>
      <c r="D2083" s="54">
        <v>45715</v>
      </c>
      <c r="F2083" s="54"/>
      <c r="G2083" s="56" t="s">
        <v>961</v>
      </c>
      <c r="H2083" s="243">
        <v>2042071.76</v>
      </c>
      <c r="I2083" s="245"/>
      <c r="J2083" s="55" t="s">
        <v>1872</v>
      </c>
    </row>
    <row r="2084" spans="2:11" x14ac:dyDescent="0.25">
      <c r="B2084" s="128" t="s">
        <v>174</v>
      </c>
      <c r="C2084" s="128" t="s">
        <v>88</v>
      </c>
      <c r="D2084" s="54">
        <v>45716</v>
      </c>
      <c r="F2084" s="54"/>
      <c r="G2084" s="56" t="s">
        <v>1319</v>
      </c>
      <c r="H2084" s="243">
        <v>330</v>
      </c>
      <c r="I2084" s="245"/>
      <c r="J2084" s="55" t="s">
        <v>272</v>
      </c>
    </row>
    <row r="2085" spans="2:11" x14ac:dyDescent="0.25">
      <c r="B2085" s="128" t="s">
        <v>174</v>
      </c>
      <c r="C2085" s="128" t="s">
        <v>88</v>
      </c>
      <c r="D2085" s="54">
        <v>45716</v>
      </c>
      <c r="F2085" s="54"/>
      <c r="G2085" s="56" t="s">
        <v>966</v>
      </c>
      <c r="H2085" s="243">
        <v>52.8</v>
      </c>
      <c r="I2085" s="245"/>
      <c r="J2085" s="55" t="s">
        <v>272</v>
      </c>
    </row>
    <row r="2086" spans="2:11" x14ac:dyDescent="0.25">
      <c r="B2086" s="128" t="s">
        <v>174</v>
      </c>
      <c r="C2086" s="128" t="s">
        <v>88</v>
      </c>
      <c r="D2086" s="54">
        <v>45716</v>
      </c>
      <c r="F2086" s="54"/>
      <c r="G2086" s="56" t="s">
        <v>957</v>
      </c>
      <c r="H2086" s="243">
        <v>27773.24</v>
      </c>
      <c r="I2086" s="245"/>
      <c r="J2086" s="55" t="s">
        <v>1873</v>
      </c>
    </row>
    <row r="2087" spans="2:11" x14ac:dyDescent="0.25">
      <c r="B2087" s="128" t="s">
        <v>189</v>
      </c>
      <c r="C2087" s="128" t="s">
        <v>162</v>
      </c>
      <c r="D2087" s="54">
        <v>45692</v>
      </c>
      <c r="E2087" t="s">
        <v>230</v>
      </c>
      <c r="F2087" s="54" t="s">
        <v>230</v>
      </c>
      <c r="G2087" s="56" t="s">
        <v>1536</v>
      </c>
      <c r="H2087" s="243"/>
      <c r="I2087" s="245">
        <v>500</v>
      </c>
      <c r="J2087" s="55" t="s">
        <v>1208</v>
      </c>
    </row>
    <row r="2088" spans="2:11" x14ac:dyDescent="0.25">
      <c r="B2088" s="128" t="s">
        <v>189</v>
      </c>
      <c r="C2088" s="128" t="s">
        <v>162</v>
      </c>
      <c r="D2088" s="54">
        <v>45692</v>
      </c>
      <c r="F2088" s="54"/>
      <c r="G2088" s="56" t="s">
        <v>1537</v>
      </c>
      <c r="H2088" s="243"/>
      <c r="I2088" s="245">
        <v>7.0000000000000007E-2</v>
      </c>
      <c r="J2088" s="55" t="s">
        <v>272</v>
      </c>
      <c r="K2088" s="22" t="s">
        <v>226</v>
      </c>
    </row>
    <row r="2089" spans="2:11" x14ac:dyDescent="0.25">
      <c r="B2089" s="128" t="s">
        <v>189</v>
      </c>
      <c r="C2089" s="128" t="s">
        <v>162</v>
      </c>
      <c r="D2089" s="54">
        <v>45692</v>
      </c>
      <c r="F2089" s="54"/>
      <c r="G2089" s="56" t="s">
        <v>1537</v>
      </c>
      <c r="H2089" s="243">
        <v>7.0000000000000007E-2</v>
      </c>
      <c r="I2089" s="245"/>
      <c r="J2089" s="55" t="s">
        <v>272</v>
      </c>
      <c r="K2089" s="22" t="s">
        <v>226</v>
      </c>
    </row>
    <row r="2090" spans="2:11" x14ac:dyDescent="0.25">
      <c r="B2090" s="128" t="s">
        <v>189</v>
      </c>
      <c r="C2090" s="128" t="s">
        <v>162</v>
      </c>
      <c r="D2090" s="54">
        <v>45692</v>
      </c>
      <c r="E2090" t="s">
        <v>230</v>
      </c>
      <c r="F2090" s="54" t="s">
        <v>230</v>
      </c>
      <c r="G2090" s="56" t="s">
        <v>1538</v>
      </c>
      <c r="H2090" s="243"/>
      <c r="I2090" s="245">
        <v>530</v>
      </c>
      <c r="J2090" s="55" t="s">
        <v>1207</v>
      </c>
    </row>
    <row r="2091" spans="2:11" x14ac:dyDescent="0.25">
      <c r="B2091" s="128" t="s">
        <v>189</v>
      </c>
      <c r="C2091" s="128" t="s">
        <v>162</v>
      </c>
      <c r="D2091" s="54">
        <v>45692</v>
      </c>
      <c r="E2091" t="s">
        <v>230</v>
      </c>
      <c r="F2091" s="54" t="s">
        <v>230</v>
      </c>
      <c r="G2091" s="56" t="s">
        <v>1539</v>
      </c>
      <c r="H2091" s="243"/>
      <c r="I2091" s="245">
        <v>9016</v>
      </c>
      <c r="J2091" s="55" t="s">
        <v>1208</v>
      </c>
    </row>
    <row r="2092" spans="2:11" x14ac:dyDescent="0.25">
      <c r="B2092" s="128" t="s">
        <v>189</v>
      </c>
      <c r="C2092" s="128" t="s">
        <v>162</v>
      </c>
      <c r="D2092" s="54">
        <v>45692</v>
      </c>
      <c r="E2092" t="s">
        <v>230</v>
      </c>
      <c r="F2092" s="54" t="s">
        <v>230</v>
      </c>
      <c r="G2092" s="56" t="s">
        <v>1278</v>
      </c>
      <c r="H2092" s="243"/>
      <c r="I2092" s="245">
        <v>700</v>
      </c>
      <c r="J2092" s="55" t="s">
        <v>1208</v>
      </c>
    </row>
    <row r="2093" spans="2:11" x14ac:dyDescent="0.25">
      <c r="B2093" s="128" t="s">
        <v>189</v>
      </c>
      <c r="C2093" s="128" t="s">
        <v>162</v>
      </c>
      <c r="D2093" s="54">
        <v>45692</v>
      </c>
      <c r="E2093" t="s">
        <v>230</v>
      </c>
      <c r="F2093" s="54" t="s">
        <v>230</v>
      </c>
      <c r="G2093" s="56" t="s">
        <v>1540</v>
      </c>
      <c r="H2093" s="243"/>
      <c r="I2093" s="245">
        <v>1020</v>
      </c>
      <c r="J2093" s="55" t="s">
        <v>1207</v>
      </c>
    </row>
    <row r="2094" spans="2:11" x14ac:dyDescent="0.25">
      <c r="B2094" s="128" t="s">
        <v>189</v>
      </c>
      <c r="C2094" s="128" t="s">
        <v>162</v>
      </c>
      <c r="D2094" s="54">
        <v>45692</v>
      </c>
      <c r="E2094" t="s">
        <v>230</v>
      </c>
      <c r="F2094" s="54" t="s">
        <v>230</v>
      </c>
      <c r="G2094" s="56" t="s">
        <v>700</v>
      </c>
      <c r="H2094" s="243"/>
      <c r="I2094" s="245">
        <v>2100</v>
      </c>
      <c r="J2094" s="55" t="s">
        <v>1207</v>
      </c>
    </row>
    <row r="2095" spans="2:11" x14ac:dyDescent="0.25">
      <c r="B2095" s="128" t="s">
        <v>189</v>
      </c>
      <c r="C2095" s="128" t="s">
        <v>162</v>
      </c>
      <c r="D2095" s="54">
        <v>45692</v>
      </c>
      <c r="E2095" t="s">
        <v>734</v>
      </c>
      <c r="F2095" s="55" t="s">
        <v>1854</v>
      </c>
      <c r="G2095" s="56" t="s">
        <v>1541</v>
      </c>
      <c r="H2095" s="243">
        <v>6610.7</v>
      </c>
      <c r="I2095" s="245"/>
      <c r="J2095" s="55" t="s">
        <v>1242</v>
      </c>
    </row>
    <row r="2096" spans="2:11" x14ac:dyDescent="0.25">
      <c r="B2096" s="128" t="s">
        <v>189</v>
      </c>
      <c r="C2096" s="128" t="s">
        <v>162</v>
      </c>
      <c r="D2096" s="54">
        <v>45692</v>
      </c>
      <c r="E2096" t="s">
        <v>230</v>
      </c>
      <c r="F2096" s="54" t="s">
        <v>230</v>
      </c>
      <c r="G2096" s="56" t="s">
        <v>1287</v>
      </c>
      <c r="H2096" s="243"/>
      <c r="I2096" s="245">
        <v>48624.45</v>
      </c>
      <c r="J2096" s="55" t="s">
        <v>1307</v>
      </c>
    </row>
    <row r="2097" spans="2:11" x14ac:dyDescent="0.25">
      <c r="B2097" s="128" t="s">
        <v>189</v>
      </c>
      <c r="C2097" s="128" t="s">
        <v>162</v>
      </c>
      <c r="D2097" s="54">
        <v>45692</v>
      </c>
      <c r="E2097" t="s">
        <v>230</v>
      </c>
      <c r="F2097" s="54" t="s">
        <v>230</v>
      </c>
      <c r="G2097" s="56" t="s">
        <v>1287</v>
      </c>
      <c r="H2097" s="243"/>
      <c r="I2097" s="245">
        <v>157002.45000000001</v>
      </c>
      <c r="J2097" s="55" t="s">
        <v>1307</v>
      </c>
    </row>
    <row r="2098" spans="2:11" x14ac:dyDescent="0.25">
      <c r="B2098" s="128" t="s">
        <v>189</v>
      </c>
      <c r="C2098" s="128" t="s">
        <v>162</v>
      </c>
      <c r="D2098" s="54">
        <v>45692</v>
      </c>
      <c r="E2098" t="s">
        <v>230</v>
      </c>
      <c r="F2098" s="54" t="s">
        <v>230</v>
      </c>
      <c r="G2098" s="56" t="s">
        <v>1288</v>
      </c>
      <c r="H2098" s="243"/>
      <c r="I2098" s="245">
        <v>27495.39</v>
      </c>
      <c r="J2098" s="55" t="s">
        <v>1307</v>
      </c>
    </row>
    <row r="2099" spans="2:11" x14ac:dyDescent="0.25">
      <c r="B2099" s="128" t="s">
        <v>189</v>
      </c>
      <c r="C2099" s="128" t="s">
        <v>162</v>
      </c>
      <c r="D2099" s="54">
        <v>45692</v>
      </c>
      <c r="E2099" t="s">
        <v>230</v>
      </c>
      <c r="F2099" s="54" t="s">
        <v>230</v>
      </c>
      <c r="G2099" s="56" t="s">
        <v>1287</v>
      </c>
      <c r="H2099" s="243"/>
      <c r="I2099" s="245">
        <v>55267.88</v>
      </c>
      <c r="J2099" s="55" t="s">
        <v>1307</v>
      </c>
    </row>
    <row r="2100" spans="2:11" x14ac:dyDescent="0.25">
      <c r="B2100" s="128" t="s">
        <v>189</v>
      </c>
      <c r="C2100" s="128" t="s">
        <v>162</v>
      </c>
      <c r="D2100" s="54">
        <v>45692</v>
      </c>
      <c r="E2100" t="s">
        <v>230</v>
      </c>
      <c r="F2100" s="54" t="s">
        <v>230</v>
      </c>
      <c r="G2100" s="56" t="s">
        <v>1287</v>
      </c>
      <c r="H2100" s="243"/>
      <c r="I2100" s="245">
        <v>10888.85</v>
      </c>
      <c r="J2100" s="55" t="s">
        <v>1307</v>
      </c>
    </row>
    <row r="2101" spans="2:11" x14ac:dyDescent="0.25">
      <c r="B2101" s="128" t="s">
        <v>189</v>
      </c>
      <c r="C2101" s="128" t="s">
        <v>162</v>
      </c>
      <c r="D2101" s="54">
        <v>45692</v>
      </c>
      <c r="E2101" t="s">
        <v>230</v>
      </c>
      <c r="F2101" s="54" t="s">
        <v>230</v>
      </c>
      <c r="G2101" s="56" t="s">
        <v>1289</v>
      </c>
      <c r="H2101" s="243"/>
      <c r="I2101" s="245">
        <v>61086.62</v>
      </c>
      <c r="J2101" s="55" t="s">
        <v>1307</v>
      </c>
    </row>
    <row r="2102" spans="2:11" x14ac:dyDescent="0.25">
      <c r="B2102" s="128" t="s">
        <v>189</v>
      </c>
      <c r="C2102" s="128" t="s">
        <v>162</v>
      </c>
      <c r="D2102" s="54">
        <v>45692</v>
      </c>
      <c r="E2102" t="s">
        <v>230</v>
      </c>
      <c r="F2102" s="54" t="s">
        <v>230</v>
      </c>
      <c r="G2102" s="56" t="s">
        <v>1287</v>
      </c>
      <c r="H2102" s="243"/>
      <c r="I2102" s="245">
        <v>3964.14</v>
      </c>
      <c r="J2102" s="55" t="s">
        <v>1307</v>
      </c>
    </row>
    <row r="2103" spans="2:11" x14ac:dyDescent="0.25">
      <c r="B2103" s="128" t="s">
        <v>189</v>
      </c>
      <c r="C2103" s="128" t="s">
        <v>162</v>
      </c>
      <c r="D2103" s="54">
        <v>45692</v>
      </c>
      <c r="E2103" t="s">
        <v>230</v>
      </c>
      <c r="F2103" s="54" t="s">
        <v>230</v>
      </c>
      <c r="G2103" s="56" t="s">
        <v>1542</v>
      </c>
      <c r="H2103" s="243"/>
      <c r="I2103" s="245">
        <v>720000</v>
      </c>
      <c r="J2103" s="55"/>
      <c r="K2103" s="219" t="s">
        <v>1858</v>
      </c>
    </row>
    <row r="2104" spans="2:11" x14ac:dyDescent="0.25">
      <c r="B2104" s="128" t="s">
        <v>189</v>
      </c>
      <c r="C2104" s="128" t="s">
        <v>162</v>
      </c>
      <c r="D2104" s="54">
        <v>45692</v>
      </c>
      <c r="E2104" t="s">
        <v>230</v>
      </c>
      <c r="F2104" s="54" t="s">
        <v>230</v>
      </c>
      <c r="G2104" s="56" t="s">
        <v>1542</v>
      </c>
      <c r="H2104" s="243"/>
      <c r="I2104" s="245">
        <v>890000</v>
      </c>
      <c r="J2104" s="55"/>
      <c r="K2104" s="219" t="s">
        <v>1858</v>
      </c>
    </row>
    <row r="2105" spans="2:11" x14ac:dyDescent="0.25">
      <c r="B2105" s="128" t="s">
        <v>189</v>
      </c>
      <c r="C2105" s="128" t="s">
        <v>162</v>
      </c>
      <c r="D2105" s="54">
        <v>45692</v>
      </c>
      <c r="E2105" t="s">
        <v>230</v>
      </c>
      <c r="F2105" s="54" t="s">
        <v>230</v>
      </c>
      <c r="G2105" s="56" t="s">
        <v>1542</v>
      </c>
      <c r="H2105" s="243"/>
      <c r="I2105" s="245">
        <v>890000</v>
      </c>
      <c r="J2105" s="55"/>
      <c r="K2105" s="219" t="s">
        <v>1858</v>
      </c>
    </row>
    <row r="2106" spans="2:11" x14ac:dyDescent="0.25">
      <c r="B2106" s="128" t="s">
        <v>189</v>
      </c>
      <c r="C2106" s="128" t="s">
        <v>162</v>
      </c>
      <c r="D2106" s="54">
        <v>45693</v>
      </c>
      <c r="E2106" t="s">
        <v>230</v>
      </c>
      <c r="F2106" s="54" t="s">
        <v>230</v>
      </c>
      <c r="G2106" s="56" t="s">
        <v>1543</v>
      </c>
      <c r="H2106" s="243"/>
      <c r="I2106" s="245">
        <v>4416</v>
      </c>
      <c r="J2106" s="55" t="s">
        <v>1208</v>
      </c>
    </row>
    <row r="2107" spans="2:11" x14ac:dyDescent="0.25">
      <c r="B2107" s="128" t="s">
        <v>189</v>
      </c>
      <c r="C2107" s="128" t="s">
        <v>162</v>
      </c>
      <c r="D2107" s="54">
        <v>45693</v>
      </c>
      <c r="E2107" t="s">
        <v>737</v>
      </c>
      <c r="F2107" s="54" t="s">
        <v>737</v>
      </c>
      <c r="G2107" s="56" t="s">
        <v>1544</v>
      </c>
      <c r="H2107" s="243">
        <v>5791.48</v>
      </c>
      <c r="I2107" s="245"/>
      <c r="J2107" s="55" t="s">
        <v>1242</v>
      </c>
    </row>
    <row r="2108" spans="2:11" x14ac:dyDescent="0.25">
      <c r="B2108" s="128" t="s">
        <v>189</v>
      </c>
      <c r="C2108" s="128" t="s">
        <v>162</v>
      </c>
      <c r="D2108" s="54">
        <v>45693</v>
      </c>
      <c r="E2108" t="s">
        <v>734</v>
      </c>
      <c r="F2108" s="55" t="s">
        <v>1854</v>
      </c>
      <c r="G2108" s="56" t="s">
        <v>1545</v>
      </c>
      <c r="H2108" s="243">
        <v>1536.78</v>
      </c>
      <c r="I2108" s="245"/>
      <c r="J2108" s="55" t="s">
        <v>1242</v>
      </c>
    </row>
    <row r="2109" spans="2:11" x14ac:dyDescent="0.25">
      <c r="B2109" s="128" t="s">
        <v>189</v>
      </c>
      <c r="C2109" s="128" t="s">
        <v>162</v>
      </c>
      <c r="D2109" s="54">
        <v>45693</v>
      </c>
      <c r="E2109" t="s">
        <v>230</v>
      </c>
      <c r="F2109" s="54" t="s">
        <v>230</v>
      </c>
      <c r="G2109" s="56" t="s">
        <v>1546</v>
      </c>
      <c r="H2109" s="243"/>
      <c r="I2109" s="245">
        <v>264</v>
      </c>
      <c r="J2109" s="55"/>
      <c r="K2109" s="219" t="s">
        <v>1657</v>
      </c>
    </row>
    <row r="2110" spans="2:11" x14ac:dyDescent="0.25">
      <c r="B2110" s="128" t="s">
        <v>189</v>
      </c>
      <c r="C2110" s="128" t="s">
        <v>162</v>
      </c>
      <c r="D2110" s="54">
        <v>45693</v>
      </c>
      <c r="E2110" t="s">
        <v>896</v>
      </c>
      <c r="F2110" s="54" t="s">
        <v>896</v>
      </c>
      <c r="G2110" s="56" t="s">
        <v>449</v>
      </c>
      <c r="H2110" s="243">
        <v>3200.91</v>
      </c>
      <c r="I2110" s="245"/>
      <c r="J2110" s="55" t="s">
        <v>449</v>
      </c>
    </row>
    <row r="2111" spans="2:11" x14ac:dyDescent="0.25">
      <c r="B2111" s="128" t="s">
        <v>189</v>
      </c>
      <c r="C2111" s="128" t="s">
        <v>162</v>
      </c>
      <c r="D2111" s="54">
        <v>45694</v>
      </c>
      <c r="E2111" t="s">
        <v>734</v>
      </c>
      <c r="F2111" s="55" t="s">
        <v>1854</v>
      </c>
      <c r="G2111" s="56" t="s">
        <v>1547</v>
      </c>
      <c r="H2111" s="243">
        <v>624</v>
      </c>
      <c r="I2111" s="245"/>
      <c r="J2111" s="55" t="s">
        <v>937</v>
      </c>
    </row>
    <row r="2112" spans="2:11" x14ac:dyDescent="0.25">
      <c r="B2112" s="128" t="s">
        <v>189</v>
      </c>
      <c r="C2112" s="128" t="s">
        <v>162</v>
      </c>
      <c r="D2112" s="54">
        <v>45694</v>
      </c>
      <c r="E2112" t="s">
        <v>230</v>
      </c>
      <c r="F2112" s="54" t="s">
        <v>230</v>
      </c>
      <c r="G2112" s="56" t="s">
        <v>718</v>
      </c>
      <c r="H2112" s="243"/>
      <c r="I2112" s="245">
        <v>1700</v>
      </c>
      <c r="J2112" s="55" t="s">
        <v>1207</v>
      </c>
    </row>
    <row r="2113" spans="2:10" x14ac:dyDescent="0.25">
      <c r="B2113" s="128" t="s">
        <v>189</v>
      </c>
      <c r="C2113" s="128" t="s">
        <v>162</v>
      </c>
      <c r="D2113" s="54">
        <v>45694</v>
      </c>
      <c r="E2113" t="s">
        <v>230</v>
      </c>
      <c r="F2113" s="54" t="s">
        <v>230</v>
      </c>
      <c r="G2113" s="56" t="s">
        <v>1548</v>
      </c>
      <c r="H2113" s="243"/>
      <c r="I2113" s="245">
        <v>6028.15</v>
      </c>
      <c r="J2113" s="55" t="s">
        <v>160</v>
      </c>
    </row>
    <row r="2114" spans="2:10" x14ac:dyDescent="0.25">
      <c r="B2114" s="128" t="s">
        <v>189</v>
      </c>
      <c r="C2114" s="128" t="s">
        <v>162</v>
      </c>
      <c r="D2114" s="54">
        <v>45694</v>
      </c>
      <c r="E2114" t="s">
        <v>230</v>
      </c>
      <c r="F2114" s="54" t="s">
        <v>230</v>
      </c>
      <c r="G2114" s="56" t="s">
        <v>1548</v>
      </c>
      <c r="H2114" s="243"/>
      <c r="I2114" s="245">
        <v>11997.75</v>
      </c>
      <c r="J2114" s="55" t="s">
        <v>160</v>
      </c>
    </row>
    <row r="2115" spans="2:10" x14ac:dyDescent="0.25">
      <c r="B2115" s="128" t="s">
        <v>189</v>
      </c>
      <c r="C2115" s="128" t="s">
        <v>162</v>
      </c>
      <c r="D2115" s="54">
        <v>45694</v>
      </c>
      <c r="E2115" t="s">
        <v>230</v>
      </c>
      <c r="F2115" s="54" t="s">
        <v>230</v>
      </c>
      <c r="G2115" s="56" t="s">
        <v>1549</v>
      </c>
      <c r="H2115" s="243"/>
      <c r="I2115" s="245">
        <v>106912.07</v>
      </c>
      <c r="J2115" s="55" t="s">
        <v>148</v>
      </c>
    </row>
    <row r="2116" spans="2:10" x14ac:dyDescent="0.25">
      <c r="B2116" s="128" t="s">
        <v>189</v>
      </c>
      <c r="C2116" s="128" t="s">
        <v>162</v>
      </c>
      <c r="D2116" s="54">
        <v>45694</v>
      </c>
      <c r="E2116" t="s">
        <v>737</v>
      </c>
      <c r="F2116" s="54" t="s">
        <v>737</v>
      </c>
      <c r="G2116" s="56" t="s">
        <v>1550</v>
      </c>
      <c r="H2116" s="243">
        <v>7540</v>
      </c>
      <c r="I2116" s="245"/>
      <c r="J2116" s="55" t="s">
        <v>1242</v>
      </c>
    </row>
    <row r="2117" spans="2:10" x14ac:dyDescent="0.25">
      <c r="B2117" s="128" t="s">
        <v>189</v>
      </c>
      <c r="C2117" s="128" t="s">
        <v>162</v>
      </c>
      <c r="D2117" s="54">
        <v>45694</v>
      </c>
      <c r="E2117" t="s">
        <v>165</v>
      </c>
      <c r="F2117" s="54" t="s">
        <v>165</v>
      </c>
      <c r="G2117" s="56" t="s">
        <v>1114</v>
      </c>
      <c r="H2117" s="243">
        <v>300000</v>
      </c>
      <c r="I2117" s="245"/>
      <c r="J2117" s="55" t="s">
        <v>1872</v>
      </c>
    </row>
    <row r="2118" spans="2:10" x14ac:dyDescent="0.25">
      <c r="B2118" s="128" t="s">
        <v>189</v>
      </c>
      <c r="C2118" s="128" t="s">
        <v>162</v>
      </c>
      <c r="D2118" s="54">
        <v>45695</v>
      </c>
      <c r="E2118" t="s">
        <v>734</v>
      </c>
      <c r="F2118" s="55" t="s">
        <v>1854</v>
      </c>
      <c r="G2118" s="56" t="s">
        <v>1551</v>
      </c>
      <c r="H2118" s="243">
        <v>624</v>
      </c>
      <c r="I2118" s="245"/>
      <c r="J2118" s="55" t="s">
        <v>937</v>
      </c>
    </row>
    <row r="2119" spans="2:10" x14ac:dyDescent="0.25">
      <c r="B2119" s="128" t="s">
        <v>189</v>
      </c>
      <c r="C2119" s="128" t="s">
        <v>162</v>
      </c>
      <c r="D2119" s="54">
        <v>45695</v>
      </c>
      <c r="E2119" t="s">
        <v>1513</v>
      </c>
      <c r="F2119" s="54" t="s">
        <v>1513</v>
      </c>
      <c r="G2119" s="56" t="s">
        <v>1552</v>
      </c>
      <c r="H2119" s="243">
        <v>1</v>
      </c>
      <c r="I2119" s="245"/>
      <c r="J2119" s="55" t="s">
        <v>1658</v>
      </c>
    </row>
    <row r="2120" spans="2:10" x14ac:dyDescent="0.25">
      <c r="B2120" s="128" t="s">
        <v>189</v>
      </c>
      <c r="C2120" s="128" t="s">
        <v>162</v>
      </c>
      <c r="D2120" s="54">
        <v>45695</v>
      </c>
      <c r="E2120" t="s">
        <v>230</v>
      </c>
      <c r="F2120" s="54" t="s">
        <v>230</v>
      </c>
      <c r="G2120" s="56" t="s">
        <v>1553</v>
      </c>
      <c r="H2120" s="243"/>
      <c r="I2120" s="245">
        <v>0.01</v>
      </c>
      <c r="J2120" s="55" t="s">
        <v>160</v>
      </c>
    </row>
    <row r="2121" spans="2:10" x14ac:dyDescent="0.25">
      <c r="B2121" s="128" t="s">
        <v>189</v>
      </c>
      <c r="C2121" s="128" t="s">
        <v>162</v>
      </c>
      <c r="D2121" s="54">
        <v>45695</v>
      </c>
      <c r="E2121" t="s">
        <v>734</v>
      </c>
      <c r="F2121" s="55" t="s">
        <v>1854</v>
      </c>
      <c r="G2121" s="56" t="s">
        <v>1554</v>
      </c>
      <c r="H2121" s="243">
        <v>4496.26</v>
      </c>
      <c r="I2121" s="245"/>
      <c r="J2121" s="55" t="s">
        <v>1242</v>
      </c>
    </row>
    <row r="2122" spans="2:10" x14ac:dyDescent="0.25">
      <c r="B2122" s="128" t="s">
        <v>189</v>
      </c>
      <c r="C2122" s="128" t="s">
        <v>162</v>
      </c>
      <c r="D2122" s="54">
        <v>45695</v>
      </c>
      <c r="E2122" t="s">
        <v>737</v>
      </c>
      <c r="F2122" s="54" t="s">
        <v>737</v>
      </c>
      <c r="G2122" s="56" t="s">
        <v>1555</v>
      </c>
      <c r="H2122" s="243">
        <v>3016</v>
      </c>
      <c r="I2122" s="245"/>
      <c r="J2122" s="55" t="s">
        <v>1242</v>
      </c>
    </row>
    <row r="2123" spans="2:10" x14ac:dyDescent="0.25">
      <c r="B2123" s="128" t="s">
        <v>189</v>
      </c>
      <c r="C2123" s="128" t="s">
        <v>162</v>
      </c>
      <c r="D2123" s="54">
        <v>45695</v>
      </c>
      <c r="E2123" t="s">
        <v>734</v>
      </c>
      <c r="F2123" s="55" t="s">
        <v>1854</v>
      </c>
      <c r="G2123" s="56" t="s">
        <v>192</v>
      </c>
      <c r="H2123" s="243">
        <v>4708.3599999999997</v>
      </c>
      <c r="I2123" s="245"/>
      <c r="J2123" s="55" t="s">
        <v>1243</v>
      </c>
    </row>
    <row r="2124" spans="2:10" x14ac:dyDescent="0.25">
      <c r="B2124" s="128" t="s">
        <v>189</v>
      </c>
      <c r="C2124" s="128" t="s">
        <v>162</v>
      </c>
      <c r="D2124" s="54">
        <v>45695</v>
      </c>
      <c r="E2124" t="s">
        <v>734</v>
      </c>
      <c r="F2124" s="55" t="s">
        <v>1854</v>
      </c>
      <c r="G2124" s="56" t="s">
        <v>1556</v>
      </c>
      <c r="H2124" s="243">
        <v>7562.38</v>
      </c>
      <c r="I2124" s="245"/>
      <c r="J2124" s="55" t="s">
        <v>1244</v>
      </c>
    </row>
    <row r="2125" spans="2:10" x14ac:dyDescent="0.25">
      <c r="B2125" s="128" t="s">
        <v>189</v>
      </c>
      <c r="C2125" s="128" t="s">
        <v>162</v>
      </c>
      <c r="D2125" s="54">
        <v>45695</v>
      </c>
      <c r="E2125" t="s">
        <v>230</v>
      </c>
      <c r="F2125" s="54" t="s">
        <v>230</v>
      </c>
      <c r="G2125" s="56" t="s">
        <v>1557</v>
      </c>
      <c r="H2125" s="243"/>
      <c r="I2125" s="245">
        <v>138117.03</v>
      </c>
      <c r="J2125" s="55" t="s">
        <v>1141</v>
      </c>
    </row>
    <row r="2126" spans="2:10" x14ac:dyDescent="0.25">
      <c r="B2126" s="128" t="s">
        <v>189</v>
      </c>
      <c r="C2126" s="128" t="s">
        <v>162</v>
      </c>
      <c r="D2126" s="54">
        <v>45695</v>
      </c>
      <c r="E2126" t="s">
        <v>230</v>
      </c>
      <c r="F2126" s="54" t="s">
        <v>230</v>
      </c>
      <c r="G2126" s="56" t="s">
        <v>787</v>
      </c>
      <c r="H2126" s="243"/>
      <c r="I2126" s="245">
        <v>0.01</v>
      </c>
      <c r="J2126" s="55" t="s">
        <v>272</v>
      </c>
    </row>
    <row r="2127" spans="2:10" x14ac:dyDescent="0.25">
      <c r="B2127" s="128" t="s">
        <v>189</v>
      </c>
      <c r="C2127" s="128" t="s">
        <v>162</v>
      </c>
      <c r="D2127" s="54">
        <v>45695</v>
      </c>
      <c r="E2127" t="s">
        <v>230</v>
      </c>
      <c r="F2127" s="54" t="s">
        <v>230</v>
      </c>
      <c r="G2127" s="56" t="s">
        <v>1558</v>
      </c>
      <c r="H2127" s="243"/>
      <c r="I2127" s="245">
        <v>40732.15</v>
      </c>
      <c r="J2127" s="55" t="s">
        <v>160</v>
      </c>
    </row>
    <row r="2128" spans="2:10" x14ac:dyDescent="0.25">
      <c r="B2128" s="128" t="s">
        <v>189</v>
      </c>
      <c r="C2128" s="128" t="s">
        <v>162</v>
      </c>
      <c r="D2128" s="54">
        <v>45695</v>
      </c>
      <c r="E2128" t="s">
        <v>734</v>
      </c>
      <c r="F2128" s="55" t="s">
        <v>1854</v>
      </c>
      <c r="G2128" s="56" t="s">
        <v>192</v>
      </c>
      <c r="H2128" s="243">
        <v>178.87</v>
      </c>
      <c r="I2128" s="245"/>
      <c r="J2128" s="55" t="s">
        <v>1242</v>
      </c>
    </row>
    <row r="2129" spans="2:10" x14ac:dyDescent="0.25">
      <c r="B2129" s="128" t="s">
        <v>189</v>
      </c>
      <c r="C2129" s="128" t="s">
        <v>162</v>
      </c>
      <c r="D2129" s="54">
        <v>45695</v>
      </c>
      <c r="E2129" t="s">
        <v>901</v>
      </c>
      <c r="F2129" s="56" t="s">
        <v>1856</v>
      </c>
      <c r="G2129" s="56" t="s">
        <v>1559</v>
      </c>
      <c r="H2129" s="243">
        <v>832000</v>
      </c>
      <c r="I2129" s="245"/>
      <c r="J2129" s="55" t="s">
        <v>938</v>
      </c>
    </row>
    <row r="2130" spans="2:10" x14ac:dyDescent="0.25">
      <c r="B2130" s="128" t="s">
        <v>189</v>
      </c>
      <c r="C2130" s="128" t="s">
        <v>162</v>
      </c>
      <c r="D2130" s="54">
        <v>45695</v>
      </c>
      <c r="E2130" t="s">
        <v>1513</v>
      </c>
      <c r="F2130" s="54" t="s">
        <v>1513</v>
      </c>
      <c r="G2130" s="56" t="s">
        <v>1560</v>
      </c>
      <c r="H2130" s="243">
        <v>4999999</v>
      </c>
      <c r="I2130" s="245"/>
      <c r="J2130" s="55" t="s">
        <v>1658</v>
      </c>
    </row>
    <row r="2131" spans="2:10" x14ac:dyDescent="0.25">
      <c r="B2131" s="128" t="s">
        <v>189</v>
      </c>
      <c r="C2131" s="128" t="s">
        <v>162</v>
      </c>
      <c r="D2131" s="54">
        <v>45695</v>
      </c>
      <c r="E2131" t="s">
        <v>1514</v>
      </c>
      <c r="F2131" s="54" t="s">
        <v>1514</v>
      </c>
      <c r="G2131" s="56" t="s">
        <v>1561</v>
      </c>
      <c r="H2131" s="243">
        <v>4066.86</v>
      </c>
      <c r="I2131" s="245"/>
      <c r="J2131" s="55" t="s">
        <v>1659</v>
      </c>
    </row>
    <row r="2132" spans="2:10" x14ac:dyDescent="0.25">
      <c r="B2132" s="128" t="s">
        <v>189</v>
      </c>
      <c r="C2132" s="128" t="s">
        <v>162</v>
      </c>
      <c r="D2132" s="54">
        <v>45695</v>
      </c>
      <c r="E2132" t="s">
        <v>972</v>
      </c>
      <c r="F2132" s="54" t="s">
        <v>972</v>
      </c>
      <c r="G2132" s="56" t="s">
        <v>1562</v>
      </c>
      <c r="H2132" s="243">
        <v>4185.66</v>
      </c>
      <c r="I2132" s="245"/>
      <c r="J2132" s="55" t="s">
        <v>1056</v>
      </c>
    </row>
    <row r="2133" spans="2:10" x14ac:dyDescent="0.25">
      <c r="B2133" s="128" t="s">
        <v>189</v>
      </c>
      <c r="C2133" s="128" t="s">
        <v>162</v>
      </c>
      <c r="D2133" s="54">
        <v>45695</v>
      </c>
      <c r="E2133" t="s">
        <v>896</v>
      </c>
      <c r="F2133" s="54" t="s">
        <v>896</v>
      </c>
      <c r="G2133" s="56"/>
      <c r="H2133" s="243">
        <v>500</v>
      </c>
      <c r="I2133" s="245"/>
      <c r="J2133" s="55" t="s">
        <v>170</v>
      </c>
    </row>
    <row r="2134" spans="2:10" x14ac:dyDescent="0.25">
      <c r="B2134" s="128" t="s">
        <v>189</v>
      </c>
      <c r="C2134" s="128" t="s">
        <v>162</v>
      </c>
      <c r="D2134" s="54">
        <v>45695</v>
      </c>
      <c r="E2134" t="s">
        <v>771</v>
      </c>
      <c r="F2134" s="54" t="s">
        <v>771</v>
      </c>
      <c r="G2134" s="56" t="s">
        <v>898</v>
      </c>
      <c r="H2134" s="243">
        <v>7500</v>
      </c>
      <c r="I2134" s="245"/>
      <c r="J2134" s="55" t="s">
        <v>170</v>
      </c>
    </row>
    <row r="2135" spans="2:10" x14ac:dyDescent="0.25">
      <c r="B2135" s="128" t="s">
        <v>189</v>
      </c>
      <c r="C2135" s="128" t="s">
        <v>162</v>
      </c>
      <c r="D2135" s="54">
        <v>45695</v>
      </c>
      <c r="E2135" t="s">
        <v>1515</v>
      </c>
      <c r="F2135" s="54" t="s">
        <v>1515</v>
      </c>
      <c r="G2135" s="56"/>
      <c r="H2135" s="243">
        <v>5387.22</v>
      </c>
      <c r="I2135" s="245"/>
      <c r="J2135" s="55" t="s">
        <v>449</v>
      </c>
    </row>
    <row r="2136" spans="2:10" x14ac:dyDescent="0.25">
      <c r="B2136" s="128" t="s">
        <v>189</v>
      </c>
      <c r="C2136" s="128" t="s">
        <v>162</v>
      </c>
      <c r="D2136" s="54">
        <v>45695</v>
      </c>
      <c r="E2136" t="s">
        <v>230</v>
      </c>
      <c r="F2136" s="54" t="s">
        <v>230</v>
      </c>
      <c r="G2136" s="56"/>
      <c r="H2136" s="243"/>
      <c r="I2136" s="245">
        <v>800000</v>
      </c>
      <c r="J2136" s="55" t="s">
        <v>1660</v>
      </c>
    </row>
    <row r="2137" spans="2:10" x14ac:dyDescent="0.25">
      <c r="B2137" s="128" t="s">
        <v>189</v>
      </c>
      <c r="C2137" s="128" t="s">
        <v>162</v>
      </c>
      <c r="D2137" s="54">
        <v>45695</v>
      </c>
      <c r="E2137" t="s">
        <v>777</v>
      </c>
      <c r="F2137" s="54" t="s">
        <v>777</v>
      </c>
      <c r="G2137" s="56" t="s">
        <v>1563</v>
      </c>
      <c r="H2137" s="243">
        <v>7814.92</v>
      </c>
      <c r="I2137" s="245"/>
      <c r="J2137" s="55" t="s">
        <v>44</v>
      </c>
    </row>
    <row r="2138" spans="2:10" x14ac:dyDescent="0.25">
      <c r="B2138" s="128" t="s">
        <v>189</v>
      </c>
      <c r="C2138" s="128" t="s">
        <v>162</v>
      </c>
      <c r="D2138" s="54">
        <v>45695</v>
      </c>
      <c r="E2138" t="s">
        <v>164</v>
      </c>
      <c r="F2138" s="54" t="s">
        <v>164</v>
      </c>
      <c r="G2138" s="56" t="s">
        <v>899</v>
      </c>
      <c r="H2138" s="243">
        <v>40000</v>
      </c>
      <c r="I2138" s="245"/>
      <c r="J2138" s="55" t="s">
        <v>1872</v>
      </c>
    </row>
    <row r="2139" spans="2:10" x14ac:dyDescent="0.25">
      <c r="B2139" s="128" t="s">
        <v>189</v>
      </c>
      <c r="C2139" s="128" t="s">
        <v>162</v>
      </c>
      <c r="D2139" s="54">
        <v>45695</v>
      </c>
      <c r="E2139" t="s">
        <v>734</v>
      </c>
      <c r="F2139" s="55" t="s">
        <v>1854</v>
      </c>
      <c r="G2139" s="56" t="s">
        <v>1564</v>
      </c>
      <c r="H2139" s="243">
        <v>855.4</v>
      </c>
      <c r="I2139" s="245"/>
      <c r="J2139" s="55" t="s">
        <v>239</v>
      </c>
    </row>
    <row r="2140" spans="2:10" x14ac:dyDescent="0.25">
      <c r="B2140" s="128" t="s">
        <v>189</v>
      </c>
      <c r="C2140" s="128" t="s">
        <v>162</v>
      </c>
      <c r="D2140" s="54">
        <v>45695</v>
      </c>
      <c r="E2140" t="s">
        <v>1200</v>
      </c>
      <c r="F2140" s="54" t="s">
        <v>1200</v>
      </c>
      <c r="G2140" s="56" t="s">
        <v>1565</v>
      </c>
      <c r="H2140" s="243">
        <v>1602</v>
      </c>
      <c r="I2140" s="245"/>
      <c r="J2140" s="55" t="s">
        <v>35</v>
      </c>
    </row>
    <row r="2141" spans="2:10" x14ac:dyDescent="0.25">
      <c r="B2141" s="128" t="s">
        <v>189</v>
      </c>
      <c r="C2141" s="128" t="s">
        <v>162</v>
      </c>
      <c r="D2141" s="54">
        <v>45698</v>
      </c>
      <c r="E2141" t="s">
        <v>230</v>
      </c>
      <c r="F2141" s="54" t="s">
        <v>230</v>
      </c>
      <c r="G2141" s="56" t="s">
        <v>1566</v>
      </c>
      <c r="H2141" s="243"/>
      <c r="I2141" s="245">
        <v>644108.31000000006</v>
      </c>
      <c r="J2141" s="55" t="s">
        <v>1134</v>
      </c>
    </row>
    <row r="2142" spans="2:10" x14ac:dyDescent="0.25">
      <c r="B2142" s="128" t="s">
        <v>189</v>
      </c>
      <c r="C2142" s="128" t="s">
        <v>162</v>
      </c>
      <c r="D2142" s="54">
        <v>45698</v>
      </c>
      <c r="E2142" t="s">
        <v>734</v>
      </c>
      <c r="F2142" s="55" t="s">
        <v>1854</v>
      </c>
      <c r="G2142" s="56" t="s">
        <v>1567</v>
      </c>
      <c r="H2142" s="243">
        <v>624</v>
      </c>
      <c r="I2142" s="245"/>
      <c r="J2142" s="55" t="s">
        <v>937</v>
      </c>
    </row>
    <row r="2143" spans="2:10" x14ac:dyDescent="0.25">
      <c r="B2143" s="128" t="s">
        <v>189</v>
      </c>
      <c r="C2143" s="128" t="s">
        <v>162</v>
      </c>
      <c r="D2143" s="54">
        <v>45698</v>
      </c>
      <c r="E2143" t="s">
        <v>734</v>
      </c>
      <c r="F2143" s="55" t="s">
        <v>1854</v>
      </c>
      <c r="G2143" s="56" t="s">
        <v>1568</v>
      </c>
      <c r="H2143" s="243">
        <v>2475.9</v>
      </c>
      <c r="I2143" s="245"/>
      <c r="J2143" s="55" t="s">
        <v>1242</v>
      </c>
    </row>
    <row r="2144" spans="2:10" x14ac:dyDescent="0.25">
      <c r="B2144" s="128" t="s">
        <v>189</v>
      </c>
      <c r="C2144" s="128" t="s">
        <v>162</v>
      </c>
      <c r="D2144" s="54">
        <v>45699</v>
      </c>
      <c r="E2144" t="s">
        <v>230</v>
      </c>
      <c r="F2144" s="54" t="s">
        <v>230</v>
      </c>
      <c r="G2144" s="56" t="s">
        <v>1569</v>
      </c>
      <c r="H2144" s="243"/>
      <c r="I2144" s="245">
        <v>77461.64</v>
      </c>
      <c r="J2144" s="55" t="s">
        <v>1209</v>
      </c>
    </row>
    <row r="2145" spans="2:10" x14ac:dyDescent="0.25">
      <c r="B2145" s="128" t="s">
        <v>189</v>
      </c>
      <c r="C2145" s="128" t="s">
        <v>162</v>
      </c>
      <c r="D2145" s="54">
        <v>45699</v>
      </c>
      <c r="E2145" t="s">
        <v>734</v>
      </c>
      <c r="F2145" s="55" t="s">
        <v>1854</v>
      </c>
      <c r="G2145" s="56" t="s">
        <v>1570</v>
      </c>
      <c r="H2145" s="243">
        <v>243761.44</v>
      </c>
      <c r="I2145" s="245"/>
      <c r="J2145" s="55" t="s">
        <v>1663</v>
      </c>
    </row>
    <row r="2146" spans="2:10" x14ac:dyDescent="0.25">
      <c r="B2146" s="128" t="s">
        <v>189</v>
      </c>
      <c r="C2146" s="128" t="s">
        <v>162</v>
      </c>
      <c r="D2146" s="54">
        <v>45699</v>
      </c>
      <c r="E2146" t="s">
        <v>230</v>
      </c>
      <c r="F2146" s="54" t="s">
        <v>230</v>
      </c>
      <c r="G2146" s="56" t="s">
        <v>1571</v>
      </c>
      <c r="H2146" s="243"/>
      <c r="I2146" s="245">
        <v>179857.2</v>
      </c>
      <c r="J2146" s="55" t="s">
        <v>1209</v>
      </c>
    </row>
    <row r="2147" spans="2:10" x14ac:dyDescent="0.25">
      <c r="B2147" s="128" t="s">
        <v>189</v>
      </c>
      <c r="C2147" s="128" t="s">
        <v>162</v>
      </c>
      <c r="D2147" s="54">
        <v>45699</v>
      </c>
      <c r="F2147" s="54"/>
      <c r="G2147" s="56" t="s">
        <v>924</v>
      </c>
      <c r="H2147" s="243"/>
      <c r="I2147" s="245">
        <v>0.01</v>
      </c>
      <c r="J2147" s="55" t="s">
        <v>272</v>
      </c>
    </row>
    <row r="2148" spans="2:10" x14ac:dyDescent="0.25">
      <c r="B2148" s="128" t="s">
        <v>189</v>
      </c>
      <c r="C2148" s="128" t="s">
        <v>162</v>
      </c>
      <c r="D2148" s="54">
        <v>45699</v>
      </c>
      <c r="E2148" t="s">
        <v>230</v>
      </c>
      <c r="F2148" s="54" t="s">
        <v>230</v>
      </c>
      <c r="G2148" s="56" t="s">
        <v>558</v>
      </c>
      <c r="H2148" s="243"/>
      <c r="I2148" s="245">
        <v>6039.43</v>
      </c>
      <c r="J2148" s="55" t="s">
        <v>134</v>
      </c>
    </row>
    <row r="2149" spans="2:10" x14ac:dyDescent="0.25">
      <c r="B2149" s="128" t="s">
        <v>189</v>
      </c>
      <c r="C2149" s="128" t="s">
        <v>162</v>
      </c>
      <c r="D2149" s="54">
        <v>45699</v>
      </c>
      <c r="E2149" t="s">
        <v>230</v>
      </c>
      <c r="F2149" s="54" t="s">
        <v>230</v>
      </c>
      <c r="G2149" s="56" t="s">
        <v>558</v>
      </c>
      <c r="H2149" s="243"/>
      <c r="I2149" s="245">
        <v>1232.42</v>
      </c>
      <c r="J2149" s="55" t="s">
        <v>134</v>
      </c>
    </row>
    <row r="2150" spans="2:10" x14ac:dyDescent="0.25">
      <c r="B2150" s="128" t="s">
        <v>189</v>
      </c>
      <c r="C2150" s="128" t="s">
        <v>162</v>
      </c>
      <c r="D2150" s="54">
        <v>45699</v>
      </c>
      <c r="E2150" t="s">
        <v>230</v>
      </c>
      <c r="F2150" s="54" t="s">
        <v>230</v>
      </c>
      <c r="G2150" s="56" t="s">
        <v>558</v>
      </c>
      <c r="H2150" s="243"/>
      <c r="I2150" s="245">
        <v>1232.42</v>
      </c>
      <c r="J2150" s="55" t="s">
        <v>134</v>
      </c>
    </row>
    <row r="2151" spans="2:10" x14ac:dyDescent="0.25">
      <c r="B2151" s="128" t="s">
        <v>189</v>
      </c>
      <c r="C2151" s="128" t="s">
        <v>162</v>
      </c>
      <c r="D2151" s="54">
        <v>45699</v>
      </c>
      <c r="E2151" t="s">
        <v>230</v>
      </c>
      <c r="F2151" s="54" t="s">
        <v>230</v>
      </c>
      <c r="G2151" s="56" t="s">
        <v>558</v>
      </c>
      <c r="H2151" s="243"/>
      <c r="I2151" s="245">
        <v>6492.25</v>
      </c>
      <c r="J2151" s="55" t="s">
        <v>134</v>
      </c>
    </row>
    <row r="2152" spans="2:10" x14ac:dyDescent="0.25">
      <c r="B2152" s="128" t="s">
        <v>189</v>
      </c>
      <c r="C2152" s="128" t="s">
        <v>162</v>
      </c>
      <c r="D2152" s="54">
        <v>45699</v>
      </c>
      <c r="E2152" t="s">
        <v>734</v>
      </c>
      <c r="F2152" s="55" t="s">
        <v>1854</v>
      </c>
      <c r="G2152" s="56" t="s">
        <v>1572</v>
      </c>
      <c r="H2152" s="243">
        <v>8831.7099999999991</v>
      </c>
      <c r="I2152" s="245"/>
      <c r="J2152" s="55" t="s">
        <v>1242</v>
      </c>
    </row>
    <row r="2153" spans="2:10" x14ac:dyDescent="0.25">
      <c r="B2153" s="128" t="s">
        <v>189</v>
      </c>
      <c r="C2153" s="128" t="s">
        <v>162</v>
      </c>
      <c r="D2153" s="54">
        <v>45699</v>
      </c>
      <c r="E2153" t="s">
        <v>771</v>
      </c>
      <c r="F2153" s="54" t="s">
        <v>771</v>
      </c>
      <c r="G2153" s="56" t="s">
        <v>772</v>
      </c>
      <c r="H2153" s="243">
        <v>9000</v>
      </c>
      <c r="I2153" s="245"/>
      <c r="J2153" s="55" t="s">
        <v>170</v>
      </c>
    </row>
    <row r="2154" spans="2:10" x14ac:dyDescent="0.25">
      <c r="B2154" s="128" t="s">
        <v>189</v>
      </c>
      <c r="C2154" s="128" t="s">
        <v>162</v>
      </c>
      <c r="D2154" s="54">
        <v>45700</v>
      </c>
      <c r="E2154" t="s">
        <v>734</v>
      </c>
      <c r="F2154" s="55" t="s">
        <v>1854</v>
      </c>
      <c r="G2154" s="56" t="s">
        <v>1573</v>
      </c>
      <c r="H2154" s="243">
        <v>6830.96</v>
      </c>
      <c r="I2154" s="245"/>
      <c r="J2154" s="55" t="s">
        <v>1242</v>
      </c>
    </row>
    <row r="2155" spans="2:10" x14ac:dyDescent="0.25">
      <c r="B2155" s="128" t="s">
        <v>189</v>
      </c>
      <c r="C2155" s="128" t="s">
        <v>162</v>
      </c>
      <c r="D2155" s="54">
        <v>45700</v>
      </c>
      <c r="E2155" t="s">
        <v>734</v>
      </c>
      <c r="F2155" s="55" t="s">
        <v>1854</v>
      </c>
      <c r="G2155" s="56" t="s">
        <v>1574</v>
      </c>
      <c r="H2155" s="243">
        <v>624</v>
      </c>
      <c r="I2155" s="245"/>
      <c r="J2155" s="55" t="s">
        <v>1242</v>
      </c>
    </row>
    <row r="2156" spans="2:10" x14ac:dyDescent="0.25">
      <c r="B2156" s="128" t="s">
        <v>189</v>
      </c>
      <c r="C2156" s="128" t="s">
        <v>162</v>
      </c>
      <c r="D2156" s="54">
        <v>45700</v>
      </c>
      <c r="E2156" t="s">
        <v>230</v>
      </c>
      <c r="F2156" s="54" t="s">
        <v>230</v>
      </c>
      <c r="G2156" s="56" t="s">
        <v>1353</v>
      </c>
      <c r="H2156" s="243"/>
      <c r="I2156" s="245">
        <v>15250.48</v>
      </c>
      <c r="J2156" s="55" t="s">
        <v>133</v>
      </c>
    </row>
    <row r="2157" spans="2:10" x14ac:dyDescent="0.25">
      <c r="B2157" s="128" t="s">
        <v>189</v>
      </c>
      <c r="C2157" s="128" t="s">
        <v>162</v>
      </c>
      <c r="D2157" s="54">
        <v>45701</v>
      </c>
      <c r="E2157" t="s">
        <v>230</v>
      </c>
      <c r="F2157" s="54" t="s">
        <v>230</v>
      </c>
      <c r="G2157" s="56" t="s">
        <v>1575</v>
      </c>
      <c r="H2157" s="243"/>
      <c r="I2157" s="245">
        <v>932623</v>
      </c>
      <c r="J2157" s="55" t="s">
        <v>14</v>
      </c>
    </row>
    <row r="2158" spans="2:10" x14ac:dyDescent="0.25">
      <c r="B2158" s="128" t="s">
        <v>189</v>
      </c>
      <c r="C2158" s="128" t="s">
        <v>162</v>
      </c>
      <c r="D2158" s="54">
        <v>45701</v>
      </c>
      <c r="E2158" t="s">
        <v>226</v>
      </c>
      <c r="F2158" s="54" t="s">
        <v>226</v>
      </c>
      <c r="G2158" s="56" t="s">
        <v>787</v>
      </c>
      <c r="H2158" s="243"/>
      <c r="I2158" s="245">
        <v>0.04</v>
      </c>
      <c r="J2158" s="55" t="s">
        <v>272</v>
      </c>
    </row>
    <row r="2159" spans="2:10" x14ac:dyDescent="0.25">
      <c r="B2159" s="128" t="s">
        <v>189</v>
      </c>
      <c r="C2159" s="128" t="s">
        <v>162</v>
      </c>
      <c r="D2159" s="54">
        <v>45701</v>
      </c>
      <c r="E2159" t="s">
        <v>230</v>
      </c>
      <c r="F2159" s="54" t="s">
        <v>230</v>
      </c>
      <c r="G2159" s="56" t="s">
        <v>558</v>
      </c>
      <c r="H2159" s="243"/>
      <c r="I2159" s="245">
        <v>450627.08</v>
      </c>
      <c r="J2159" s="55" t="s">
        <v>133</v>
      </c>
    </row>
    <row r="2160" spans="2:10" x14ac:dyDescent="0.25">
      <c r="B2160" s="128" t="s">
        <v>189</v>
      </c>
      <c r="C2160" s="128" t="s">
        <v>162</v>
      </c>
      <c r="D2160" s="54">
        <v>45701</v>
      </c>
      <c r="E2160" t="s">
        <v>1516</v>
      </c>
      <c r="F2160" s="55" t="s">
        <v>1854</v>
      </c>
      <c r="G2160" s="56" t="s">
        <v>1576</v>
      </c>
      <c r="H2160" s="243">
        <v>988</v>
      </c>
      <c r="I2160" s="245"/>
      <c r="J2160" s="55" t="s">
        <v>1242</v>
      </c>
    </row>
    <row r="2161" spans="2:11" x14ac:dyDescent="0.25">
      <c r="B2161" s="128" t="s">
        <v>189</v>
      </c>
      <c r="C2161" s="128" t="s">
        <v>162</v>
      </c>
      <c r="D2161" s="54">
        <v>45701</v>
      </c>
      <c r="E2161" t="s">
        <v>404</v>
      </c>
      <c r="F2161" s="54" t="s">
        <v>404</v>
      </c>
      <c r="G2161" s="56" t="s">
        <v>1577</v>
      </c>
      <c r="H2161" s="243">
        <v>5033.54</v>
      </c>
      <c r="I2161" s="245"/>
      <c r="J2161" s="55" t="s">
        <v>1242</v>
      </c>
    </row>
    <row r="2162" spans="2:11" x14ac:dyDescent="0.25">
      <c r="B2162" s="128" t="s">
        <v>189</v>
      </c>
      <c r="C2162" s="128" t="s">
        <v>162</v>
      </c>
      <c r="D2162" s="54">
        <v>45702</v>
      </c>
      <c r="E2162" t="s">
        <v>230</v>
      </c>
      <c r="F2162" s="54" t="s">
        <v>230</v>
      </c>
      <c r="G2162" s="56" t="s">
        <v>218</v>
      </c>
      <c r="H2162" s="243"/>
      <c r="I2162" s="245">
        <v>381.07</v>
      </c>
      <c r="J2162" s="55" t="s">
        <v>1207</v>
      </c>
    </row>
    <row r="2163" spans="2:11" x14ac:dyDescent="0.25">
      <c r="B2163" s="128" t="s">
        <v>189</v>
      </c>
      <c r="C2163" s="128" t="s">
        <v>162</v>
      </c>
      <c r="D2163" s="54">
        <v>45702</v>
      </c>
      <c r="E2163" t="s">
        <v>230</v>
      </c>
      <c r="F2163" s="54" t="s">
        <v>230</v>
      </c>
      <c r="G2163" s="56" t="s">
        <v>907</v>
      </c>
      <c r="H2163" s="243"/>
      <c r="I2163" s="245">
        <v>3740</v>
      </c>
      <c r="J2163" s="55" t="s">
        <v>1207</v>
      </c>
    </row>
    <row r="2164" spans="2:11" x14ac:dyDescent="0.25">
      <c r="B2164" s="128" t="s">
        <v>189</v>
      </c>
      <c r="C2164" s="128" t="s">
        <v>162</v>
      </c>
      <c r="D2164" s="54">
        <v>45702</v>
      </c>
      <c r="E2164" t="s">
        <v>230</v>
      </c>
      <c r="F2164" s="54" t="s">
        <v>230</v>
      </c>
      <c r="G2164" s="56" t="s">
        <v>218</v>
      </c>
      <c r="H2164" s="243"/>
      <c r="I2164" s="245">
        <v>3300</v>
      </c>
      <c r="J2164" s="55" t="s">
        <v>1207</v>
      </c>
    </row>
    <row r="2165" spans="2:11" x14ac:dyDescent="0.25">
      <c r="B2165" s="128" t="s">
        <v>189</v>
      </c>
      <c r="C2165" s="128" t="s">
        <v>162</v>
      </c>
      <c r="D2165" s="54">
        <v>45702</v>
      </c>
      <c r="E2165" t="s">
        <v>230</v>
      </c>
      <c r="F2165" s="54" t="s">
        <v>230</v>
      </c>
      <c r="G2165" s="56" t="s">
        <v>1185</v>
      </c>
      <c r="H2165" s="243"/>
      <c r="I2165" s="245">
        <v>1000</v>
      </c>
      <c r="J2165" s="55" t="s">
        <v>1207</v>
      </c>
    </row>
    <row r="2166" spans="2:11" x14ac:dyDescent="0.25">
      <c r="B2166" s="128" t="s">
        <v>189</v>
      </c>
      <c r="C2166" s="128" t="s">
        <v>162</v>
      </c>
      <c r="D2166" s="54">
        <v>45702</v>
      </c>
      <c r="E2166" t="s">
        <v>230</v>
      </c>
      <c r="F2166" s="54" t="s">
        <v>230</v>
      </c>
      <c r="G2166" s="56" t="s">
        <v>730</v>
      </c>
      <c r="H2166" s="243"/>
      <c r="I2166" s="245">
        <v>3034</v>
      </c>
      <c r="J2166" s="55" t="s">
        <v>1207</v>
      </c>
    </row>
    <row r="2167" spans="2:11" x14ac:dyDescent="0.25">
      <c r="B2167" s="128" t="s">
        <v>189</v>
      </c>
      <c r="C2167" s="128" t="s">
        <v>162</v>
      </c>
      <c r="D2167" s="54">
        <v>45702</v>
      </c>
      <c r="E2167" t="s">
        <v>230</v>
      </c>
      <c r="F2167" s="54" t="s">
        <v>230</v>
      </c>
      <c r="G2167" s="56" t="s">
        <v>1409</v>
      </c>
      <c r="H2167" s="243"/>
      <c r="I2167" s="245">
        <v>4970.17</v>
      </c>
      <c r="J2167" s="55" t="s">
        <v>1207</v>
      </c>
    </row>
    <row r="2168" spans="2:11" x14ac:dyDescent="0.25">
      <c r="B2168" s="128" t="s">
        <v>189</v>
      </c>
      <c r="C2168" s="128" t="s">
        <v>162</v>
      </c>
      <c r="D2168" s="54">
        <v>45702</v>
      </c>
      <c r="E2168" t="s">
        <v>1516</v>
      </c>
      <c r="F2168" s="54" t="s">
        <v>1516</v>
      </c>
      <c r="G2168" s="56" t="s">
        <v>801</v>
      </c>
      <c r="H2168" s="243">
        <v>43182.16</v>
      </c>
      <c r="I2168" s="245"/>
      <c r="J2168" s="55" t="s">
        <v>1211</v>
      </c>
    </row>
    <row r="2169" spans="2:11" x14ac:dyDescent="0.25">
      <c r="B2169" s="128" t="s">
        <v>189</v>
      </c>
      <c r="C2169" s="128" t="s">
        <v>162</v>
      </c>
      <c r="D2169" s="54">
        <v>45702</v>
      </c>
      <c r="E2169" t="s">
        <v>1516</v>
      </c>
      <c r="F2169" s="54" t="s">
        <v>1516</v>
      </c>
      <c r="G2169" s="56" t="s">
        <v>192</v>
      </c>
      <c r="H2169" s="243">
        <v>79374.240000000005</v>
      </c>
      <c r="I2169" s="245"/>
      <c r="J2169" s="55" t="s">
        <v>1212</v>
      </c>
    </row>
    <row r="2170" spans="2:11" x14ac:dyDescent="0.25">
      <c r="B2170" s="128" t="s">
        <v>189</v>
      </c>
      <c r="C2170" s="128" t="s">
        <v>162</v>
      </c>
      <c r="D2170" s="54">
        <v>45702</v>
      </c>
      <c r="E2170" t="s">
        <v>1517</v>
      </c>
      <c r="F2170" s="54" t="s">
        <v>1517</v>
      </c>
      <c r="G2170" s="56" t="s">
        <v>414</v>
      </c>
      <c r="H2170" s="243">
        <v>23475.599999999999</v>
      </c>
      <c r="I2170" s="245"/>
      <c r="J2170" s="55" t="s">
        <v>1213</v>
      </c>
      <c r="K2170" s="22" t="s">
        <v>226</v>
      </c>
    </row>
    <row r="2171" spans="2:11" x14ac:dyDescent="0.25">
      <c r="B2171" s="128" t="s">
        <v>189</v>
      </c>
      <c r="C2171" s="128" t="s">
        <v>162</v>
      </c>
      <c r="D2171" s="54">
        <v>45702</v>
      </c>
      <c r="E2171" t="s">
        <v>226</v>
      </c>
      <c r="F2171" s="54" t="s">
        <v>226</v>
      </c>
      <c r="G2171" s="56" t="s">
        <v>184</v>
      </c>
      <c r="H2171" s="243">
        <v>30</v>
      </c>
      <c r="I2171" s="245"/>
      <c r="J2171" s="55" t="s">
        <v>272</v>
      </c>
    </row>
    <row r="2172" spans="2:11" x14ac:dyDescent="0.25">
      <c r="B2172" s="128" t="s">
        <v>189</v>
      </c>
      <c r="C2172" s="128" t="s">
        <v>162</v>
      </c>
      <c r="D2172" s="54">
        <v>45702</v>
      </c>
      <c r="E2172" t="s">
        <v>226</v>
      </c>
      <c r="F2172" s="54" t="s">
        <v>226</v>
      </c>
      <c r="G2172" s="56" t="s">
        <v>184</v>
      </c>
      <c r="H2172" s="243">
        <v>4.8</v>
      </c>
      <c r="I2172" s="245"/>
      <c r="J2172" s="55" t="s">
        <v>272</v>
      </c>
    </row>
    <row r="2173" spans="2:11" x14ac:dyDescent="0.25">
      <c r="B2173" s="128" t="s">
        <v>189</v>
      </c>
      <c r="C2173" s="128" t="s">
        <v>162</v>
      </c>
      <c r="D2173" s="54">
        <v>45702</v>
      </c>
      <c r="E2173" t="s">
        <v>1518</v>
      </c>
      <c r="F2173" s="54" t="s">
        <v>1518</v>
      </c>
      <c r="G2173" s="56" t="s">
        <v>1578</v>
      </c>
      <c r="H2173" s="243">
        <v>1752.2</v>
      </c>
      <c r="I2173" s="245"/>
      <c r="J2173" s="55" t="s">
        <v>1213</v>
      </c>
      <c r="K2173" s="22" t="s">
        <v>226</v>
      </c>
    </row>
    <row r="2174" spans="2:11" x14ac:dyDescent="0.25">
      <c r="B2174" s="128" t="s">
        <v>189</v>
      </c>
      <c r="C2174" s="128" t="s">
        <v>162</v>
      </c>
      <c r="D2174" s="54">
        <v>45702</v>
      </c>
      <c r="E2174" t="s">
        <v>1206</v>
      </c>
      <c r="F2174" s="54" t="s">
        <v>1206</v>
      </c>
      <c r="G2174" s="56" t="s">
        <v>1579</v>
      </c>
      <c r="H2174" s="243">
        <v>5912.2</v>
      </c>
      <c r="I2174" s="245"/>
      <c r="J2174" s="55" t="s">
        <v>1213</v>
      </c>
      <c r="K2174" s="22" t="s">
        <v>226</v>
      </c>
    </row>
    <row r="2175" spans="2:11" x14ac:dyDescent="0.25">
      <c r="B2175" s="128" t="s">
        <v>189</v>
      </c>
      <c r="C2175" s="128" t="s">
        <v>162</v>
      </c>
      <c r="D2175" s="54">
        <v>45702</v>
      </c>
      <c r="E2175" t="s">
        <v>1252</v>
      </c>
      <c r="F2175" s="54" t="s">
        <v>1252</v>
      </c>
      <c r="G2175" s="56" t="s">
        <v>1579</v>
      </c>
      <c r="H2175" s="243">
        <v>2524.6</v>
      </c>
      <c r="I2175" s="245"/>
      <c r="J2175" s="55" t="s">
        <v>1213</v>
      </c>
      <c r="K2175" s="22" t="s">
        <v>226</v>
      </c>
    </row>
    <row r="2176" spans="2:11" x14ac:dyDescent="0.25">
      <c r="B2176" s="128" t="s">
        <v>189</v>
      </c>
      <c r="C2176" s="128" t="s">
        <v>162</v>
      </c>
      <c r="D2176" s="54">
        <v>45702</v>
      </c>
      <c r="E2176" t="s">
        <v>230</v>
      </c>
      <c r="F2176" s="54" t="s">
        <v>230</v>
      </c>
      <c r="G2176" s="56" t="s">
        <v>727</v>
      </c>
      <c r="H2176" s="243"/>
      <c r="I2176" s="245">
        <v>1000</v>
      </c>
      <c r="J2176" s="55" t="s">
        <v>1207</v>
      </c>
    </row>
    <row r="2177" spans="2:11" x14ac:dyDescent="0.25">
      <c r="B2177" s="128" t="s">
        <v>189</v>
      </c>
      <c r="C2177" s="128" t="s">
        <v>162</v>
      </c>
      <c r="D2177" s="54">
        <v>45702</v>
      </c>
      <c r="E2177" t="s">
        <v>1519</v>
      </c>
      <c r="F2177" s="54" t="s">
        <v>1519</v>
      </c>
      <c r="G2177" s="56" t="s">
        <v>1580</v>
      </c>
      <c r="H2177" s="243">
        <v>4029</v>
      </c>
      <c r="I2177" s="245"/>
      <c r="J2177" s="55" t="s">
        <v>1213</v>
      </c>
    </row>
    <row r="2178" spans="2:11" x14ac:dyDescent="0.25">
      <c r="B2178" s="128" t="s">
        <v>189</v>
      </c>
      <c r="C2178" s="128" t="s">
        <v>162</v>
      </c>
      <c r="D2178" s="54">
        <v>45702</v>
      </c>
      <c r="E2178" t="s">
        <v>1520</v>
      </c>
      <c r="F2178" s="54" t="s">
        <v>1520</v>
      </c>
      <c r="G2178" s="56" t="s">
        <v>1580</v>
      </c>
      <c r="H2178" s="243">
        <v>5323.2</v>
      </c>
      <c r="I2178" s="245"/>
      <c r="J2178" s="55" t="s">
        <v>1213</v>
      </c>
    </row>
    <row r="2179" spans="2:11" x14ac:dyDescent="0.25">
      <c r="B2179" s="128" t="s">
        <v>189</v>
      </c>
      <c r="C2179" s="128" t="s">
        <v>162</v>
      </c>
      <c r="D2179" s="54">
        <v>45702</v>
      </c>
      <c r="E2179" t="s">
        <v>1521</v>
      </c>
      <c r="F2179" s="54" t="s">
        <v>1521</v>
      </c>
      <c r="G2179" s="56" t="s">
        <v>1580</v>
      </c>
      <c r="H2179" s="243">
        <v>4028</v>
      </c>
      <c r="I2179" s="245"/>
      <c r="J2179" s="55" t="s">
        <v>1213</v>
      </c>
    </row>
    <row r="2180" spans="2:11" x14ac:dyDescent="0.25">
      <c r="B2180" s="128" t="s">
        <v>189</v>
      </c>
      <c r="C2180" s="128" t="s">
        <v>162</v>
      </c>
      <c r="D2180" s="54">
        <v>45702</v>
      </c>
      <c r="E2180" t="s">
        <v>1522</v>
      </c>
      <c r="F2180" s="54" t="s">
        <v>1522</v>
      </c>
      <c r="G2180" s="56" t="s">
        <v>1580</v>
      </c>
      <c r="H2180" s="243">
        <v>6214.2</v>
      </c>
      <c r="I2180" s="245"/>
      <c r="J2180" s="55" t="s">
        <v>1213</v>
      </c>
    </row>
    <row r="2181" spans="2:11" x14ac:dyDescent="0.25">
      <c r="B2181" s="128" t="s">
        <v>189</v>
      </c>
      <c r="C2181" s="128" t="s">
        <v>162</v>
      </c>
      <c r="D2181" s="54">
        <v>45702</v>
      </c>
      <c r="E2181" t="s">
        <v>1523</v>
      </c>
      <c r="F2181" s="54" t="s">
        <v>1523</v>
      </c>
      <c r="G2181" s="56" t="s">
        <v>1580</v>
      </c>
      <c r="H2181" s="243">
        <v>6214.2</v>
      </c>
      <c r="I2181" s="245"/>
      <c r="J2181" s="55" t="s">
        <v>1213</v>
      </c>
    </row>
    <row r="2182" spans="2:11" x14ac:dyDescent="0.25">
      <c r="B2182" s="128" t="s">
        <v>189</v>
      </c>
      <c r="C2182" s="128" t="s">
        <v>162</v>
      </c>
      <c r="D2182" s="54">
        <v>45702</v>
      </c>
      <c r="E2182" t="s">
        <v>1524</v>
      </c>
      <c r="F2182" s="54" t="s">
        <v>1524</v>
      </c>
      <c r="G2182" s="56" t="s">
        <v>1580</v>
      </c>
      <c r="H2182" s="243">
        <v>2930.6</v>
      </c>
      <c r="I2182" s="245"/>
      <c r="J2182" s="55" t="s">
        <v>1213</v>
      </c>
    </row>
    <row r="2183" spans="2:11" x14ac:dyDescent="0.25">
      <c r="B2183" s="128" t="s">
        <v>189</v>
      </c>
      <c r="C2183" s="128" t="s">
        <v>162</v>
      </c>
      <c r="D2183" s="54">
        <v>45702</v>
      </c>
      <c r="E2183" t="s">
        <v>1525</v>
      </c>
      <c r="F2183" s="54" t="s">
        <v>1525</v>
      </c>
      <c r="G2183" s="56" t="s">
        <v>1580</v>
      </c>
      <c r="H2183" s="243">
        <v>4832</v>
      </c>
      <c r="I2183" s="245"/>
      <c r="J2183" s="55" t="s">
        <v>1213</v>
      </c>
    </row>
    <row r="2184" spans="2:11" x14ac:dyDescent="0.25">
      <c r="B2184" s="128" t="s">
        <v>189</v>
      </c>
      <c r="C2184" s="128" t="s">
        <v>162</v>
      </c>
      <c r="D2184" s="54">
        <v>45702</v>
      </c>
      <c r="E2184" t="s">
        <v>1526</v>
      </c>
      <c r="F2184" s="54" t="s">
        <v>1526</v>
      </c>
      <c r="G2184" s="56" t="s">
        <v>1580</v>
      </c>
      <c r="H2184" s="243">
        <v>4181.2</v>
      </c>
      <c r="I2184" s="245"/>
      <c r="J2184" s="55" t="s">
        <v>1213</v>
      </c>
    </row>
    <row r="2185" spans="2:11" x14ac:dyDescent="0.25">
      <c r="B2185" s="128" t="s">
        <v>189</v>
      </c>
      <c r="C2185" s="128" t="s">
        <v>162</v>
      </c>
      <c r="D2185" s="54">
        <v>45702</v>
      </c>
      <c r="E2185" t="s">
        <v>1527</v>
      </c>
      <c r="F2185" s="54" t="s">
        <v>1527</v>
      </c>
      <c r="G2185" s="56" t="s">
        <v>1580</v>
      </c>
      <c r="H2185" s="243">
        <v>4549</v>
      </c>
      <c r="I2185" s="245"/>
      <c r="J2185" s="55" t="s">
        <v>1213</v>
      </c>
    </row>
    <row r="2186" spans="2:11" x14ac:dyDescent="0.25">
      <c r="B2186" s="128" t="s">
        <v>189</v>
      </c>
      <c r="C2186" s="128" t="s">
        <v>162</v>
      </c>
      <c r="D2186" s="54">
        <v>45702</v>
      </c>
      <c r="E2186" t="s">
        <v>1528</v>
      </c>
      <c r="F2186" s="54" t="s">
        <v>1528</v>
      </c>
      <c r="G2186" s="56" t="s">
        <v>414</v>
      </c>
      <c r="H2186" s="243">
        <v>13961.65</v>
      </c>
      <c r="I2186" s="245"/>
      <c r="J2186" s="55" t="s">
        <v>449</v>
      </c>
      <c r="K2186" s="22" t="s">
        <v>1661</v>
      </c>
    </row>
    <row r="2187" spans="2:11" x14ac:dyDescent="0.25">
      <c r="B2187" s="128" t="s">
        <v>189</v>
      </c>
      <c r="C2187" s="128" t="s">
        <v>162</v>
      </c>
      <c r="D2187" s="54">
        <v>45702</v>
      </c>
      <c r="E2187" t="s">
        <v>226</v>
      </c>
      <c r="F2187" s="54" t="s">
        <v>226</v>
      </c>
      <c r="G2187" s="56" t="s">
        <v>184</v>
      </c>
      <c r="H2187" s="243">
        <v>5</v>
      </c>
      <c r="I2187" s="245"/>
      <c r="J2187" s="55" t="s">
        <v>272</v>
      </c>
      <c r="K2187" s="22" t="s">
        <v>226</v>
      </c>
    </row>
    <row r="2188" spans="2:11" x14ac:dyDescent="0.25">
      <c r="B2188" s="128" t="s">
        <v>189</v>
      </c>
      <c r="C2188" s="128" t="s">
        <v>162</v>
      </c>
      <c r="D2188" s="54">
        <v>45702</v>
      </c>
      <c r="E2188" t="s">
        <v>226</v>
      </c>
      <c r="F2188" s="54" t="s">
        <v>226</v>
      </c>
      <c r="G2188" s="56" t="s">
        <v>184</v>
      </c>
      <c r="H2188" s="243">
        <v>0.8</v>
      </c>
      <c r="I2188" s="245"/>
      <c r="J2188" s="55" t="s">
        <v>272</v>
      </c>
      <c r="K2188" s="22" t="s">
        <v>226</v>
      </c>
    </row>
    <row r="2189" spans="2:11" x14ac:dyDescent="0.25">
      <c r="B2189" s="128" t="s">
        <v>189</v>
      </c>
      <c r="C2189" s="128" t="s">
        <v>162</v>
      </c>
      <c r="D2189" s="54">
        <v>45702</v>
      </c>
      <c r="E2189" t="s">
        <v>765</v>
      </c>
      <c r="F2189" s="54" t="s">
        <v>765</v>
      </c>
      <c r="G2189" s="56" t="s">
        <v>766</v>
      </c>
      <c r="H2189" s="243">
        <v>30000</v>
      </c>
      <c r="I2189" s="245"/>
      <c r="J2189" s="55" t="s">
        <v>1872</v>
      </c>
    </row>
    <row r="2190" spans="2:11" x14ac:dyDescent="0.25">
      <c r="B2190" s="128" t="s">
        <v>189</v>
      </c>
      <c r="C2190" s="128" t="s">
        <v>162</v>
      </c>
      <c r="D2190" s="54">
        <v>45702</v>
      </c>
      <c r="E2190" t="s">
        <v>1529</v>
      </c>
      <c r="F2190" s="54" t="s">
        <v>1529</v>
      </c>
      <c r="G2190" s="56" t="s">
        <v>1581</v>
      </c>
      <c r="H2190" s="243">
        <v>16052.08</v>
      </c>
      <c r="I2190" s="245"/>
      <c r="J2190" s="55" t="s">
        <v>1056</v>
      </c>
    </row>
    <row r="2191" spans="2:11" x14ac:dyDescent="0.25">
      <c r="B2191" s="128" t="s">
        <v>189</v>
      </c>
      <c r="C2191" s="128" t="s">
        <v>162</v>
      </c>
      <c r="D2191" s="54">
        <v>45702</v>
      </c>
      <c r="E2191" t="s">
        <v>1516</v>
      </c>
      <c r="F2191" s="54" t="s">
        <v>1516</v>
      </c>
      <c r="G2191" s="56" t="s">
        <v>1582</v>
      </c>
      <c r="H2191" s="243">
        <v>26000</v>
      </c>
      <c r="I2191" s="245"/>
      <c r="J2191" s="55" t="s">
        <v>37</v>
      </c>
    </row>
    <row r="2192" spans="2:11" x14ac:dyDescent="0.25">
      <c r="B2192" s="128" t="s">
        <v>189</v>
      </c>
      <c r="C2192" s="128" t="s">
        <v>162</v>
      </c>
      <c r="D2192" s="54">
        <v>45702</v>
      </c>
      <c r="E2192" t="s">
        <v>901</v>
      </c>
      <c r="F2192" s="56" t="s">
        <v>1856</v>
      </c>
      <c r="G2192" s="56" t="s">
        <v>192</v>
      </c>
      <c r="H2192" s="243">
        <v>832000</v>
      </c>
      <c r="I2192" s="245"/>
      <c r="J2192" s="55" t="s">
        <v>938</v>
      </c>
    </row>
    <row r="2193" spans="2:10" x14ac:dyDescent="0.25">
      <c r="B2193" s="128" t="s">
        <v>189</v>
      </c>
      <c r="C2193" s="128" t="s">
        <v>162</v>
      </c>
      <c r="D2193" s="54">
        <v>45702</v>
      </c>
      <c r="E2193" t="s">
        <v>88</v>
      </c>
      <c r="F2193" s="54" t="s">
        <v>88</v>
      </c>
      <c r="G2193" s="56" t="s">
        <v>1583</v>
      </c>
      <c r="H2193" s="243">
        <v>932623</v>
      </c>
      <c r="I2193" s="245"/>
      <c r="J2193" s="55" t="s">
        <v>1872</v>
      </c>
    </row>
    <row r="2194" spans="2:10" x14ac:dyDescent="0.25">
      <c r="B2194" s="128" t="s">
        <v>189</v>
      </c>
      <c r="C2194" s="128" t="s">
        <v>162</v>
      </c>
      <c r="D2194" s="54">
        <v>45705</v>
      </c>
      <c r="E2194" t="s">
        <v>230</v>
      </c>
      <c r="F2194" s="54" t="s">
        <v>230</v>
      </c>
      <c r="G2194" s="56" t="s">
        <v>700</v>
      </c>
      <c r="H2194" s="243"/>
      <c r="I2194" s="245">
        <v>1100</v>
      </c>
      <c r="J2194" s="55" t="s">
        <v>1208</v>
      </c>
    </row>
    <row r="2195" spans="2:10" x14ac:dyDescent="0.25">
      <c r="B2195" s="128" t="s">
        <v>189</v>
      </c>
      <c r="C2195" s="128" t="s">
        <v>162</v>
      </c>
      <c r="D2195" s="54">
        <v>45705</v>
      </c>
      <c r="E2195" t="s">
        <v>230</v>
      </c>
      <c r="F2195" s="54" t="s">
        <v>230</v>
      </c>
      <c r="G2195" s="56" t="s">
        <v>1584</v>
      </c>
      <c r="H2195" s="243"/>
      <c r="I2195" s="245">
        <v>955</v>
      </c>
      <c r="J2195" s="55" t="s">
        <v>1207</v>
      </c>
    </row>
    <row r="2196" spans="2:10" x14ac:dyDescent="0.25">
      <c r="B2196" s="128" t="s">
        <v>189</v>
      </c>
      <c r="C2196" s="128" t="s">
        <v>162</v>
      </c>
      <c r="D2196" s="54">
        <v>45705</v>
      </c>
      <c r="E2196" t="s">
        <v>230</v>
      </c>
      <c r="F2196" s="54" t="s">
        <v>230</v>
      </c>
      <c r="G2196" s="56" t="s">
        <v>700</v>
      </c>
      <c r="H2196" s="243"/>
      <c r="I2196" s="245">
        <v>750</v>
      </c>
      <c r="J2196" s="55" t="s">
        <v>1208</v>
      </c>
    </row>
    <row r="2197" spans="2:10" x14ac:dyDescent="0.25">
      <c r="B2197" s="128" t="s">
        <v>189</v>
      </c>
      <c r="C2197" s="128" t="s">
        <v>162</v>
      </c>
      <c r="D2197" s="54">
        <v>45705</v>
      </c>
      <c r="E2197" t="s">
        <v>230</v>
      </c>
      <c r="F2197" s="54" t="s">
        <v>230</v>
      </c>
      <c r="G2197" s="56" t="s">
        <v>218</v>
      </c>
      <c r="H2197" s="243"/>
      <c r="I2197" s="245">
        <v>1700</v>
      </c>
      <c r="J2197" s="55" t="s">
        <v>1208</v>
      </c>
    </row>
    <row r="2198" spans="2:10" x14ac:dyDescent="0.25">
      <c r="B2198" s="128" t="s">
        <v>189</v>
      </c>
      <c r="C2198" s="128" t="s">
        <v>162</v>
      </c>
      <c r="D2198" s="54">
        <v>45705</v>
      </c>
      <c r="E2198" t="s">
        <v>230</v>
      </c>
      <c r="F2198" s="54" t="s">
        <v>230</v>
      </c>
      <c r="G2198" s="56" t="s">
        <v>700</v>
      </c>
      <c r="H2198" s="243"/>
      <c r="I2198" s="245">
        <v>1700</v>
      </c>
      <c r="J2198" s="55" t="s">
        <v>1207</v>
      </c>
    </row>
    <row r="2199" spans="2:10" x14ac:dyDescent="0.25">
      <c r="B2199" s="128" t="s">
        <v>189</v>
      </c>
      <c r="C2199" s="128" t="s">
        <v>162</v>
      </c>
      <c r="D2199" s="54">
        <v>45705</v>
      </c>
      <c r="E2199" t="s">
        <v>230</v>
      </c>
      <c r="F2199" s="54" t="s">
        <v>230</v>
      </c>
      <c r="G2199" s="56" t="s">
        <v>726</v>
      </c>
      <c r="H2199" s="243"/>
      <c r="I2199" s="245">
        <v>2058</v>
      </c>
      <c r="J2199" s="55" t="s">
        <v>1208</v>
      </c>
    </row>
    <row r="2200" spans="2:10" x14ac:dyDescent="0.25">
      <c r="B2200" s="128" t="s">
        <v>189</v>
      </c>
      <c r="C2200" s="128" t="s">
        <v>162</v>
      </c>
      <c r="D2200" s="54">
        <v>45705</v>
      </c>
      <c r="E2200" t="s">
        <v>230</v>
      </c>
      <c r="F2200" s="54" t="s">
        <v>230</v>
      </c>
      <c r="G2200" s="56" t="s">
        <v>1585</v>
      </c>
      <c r="H2200" s="243"/>
      <c r="I2200" s="245">
        <v>955</v>
      </c>
      <c r="J2200" s="55" t="s">
        <v>1207</v>
      </c>
    </row>
    <row r="2201" spans="2:10" x14ac:dyDescent="0.25">
      <c r="B2201" s="128" t="s">
        <v>189</v>
      </c>
      <c r="C2201" s="128" t="s">
        <v>162</v>
      </c>
      <c r="D2201" s="54">
        <v>45705</v>
      </c>
      <c r="E2201" t="s">
        <v>230</v>
      </c>
      <c r="F2201" s="54" t="s">
        <v>230</v>
      </c>
      <c r="G2201" s="56" t="s">
        <v>218</v>
      </c>
      <c r="H2201" s="243"/>
      <c r="I2201" s="245">
        <v>1600</v>
      </c>
      <c r="J2201" s="55" t="s">
        <v>1208</v>
      </c>
    </row>
    <row r="2202" spans="2:10" x14ac:dyDescent="0.25">
      <c r="B2202" s="128" t="s">
        <v>189</v>
      </c>
      <c r="C2202" s="128" t="s">
        <v>162</v>
      </c>
      <c r="D2202" s="54">
        <v>45705</v>
      </c>
      <c r="E2202" t="s">
        <v>230</v>
      </c>
      <c r="F2202" s="54" t="s">
        <v>230</v>
      </c>
      <c r="G2202" s="56" t="s">
        <v>1586</v>
      </c>
      <c r="H2202" s="243"/>
      <c r="I2202" s="245">
        <v>1556</v>
      </c>
      <c r="J2202" s="55" t="s">
        <v>1208</v>
      </c>
    </row>
    <row r="2203" spans="2:10" x14ac:dyDescent="0.25">
      <c r="B2203" s="128" t="s">
        <v>189</v>
      </c>
      <c r="C2203" s="128" t="s">
        <v>162</v>
      </c>
      <c r="D2203" s="54">
        <v>45705</v>
      </c>
      <c r="E2203" t="s">
        <v>230</v>
      </c>
      <c r="F2203" s="54" t="s">
        <v>230</v>
      </c>
      <c r="G2203" s="56" t="s">
        <v>1587</v>
      </c>
      <c r="H2203" s="243"/>
      <c r="I2203" s="245">
        <v>1616.51</v>
      </c>
      <c r="J2203" s="55" t="s">
        <v>932</v>
      </c>
    </row>
    <row r="2204" spans="2:10" x14ac:dyDescent="0.25">
      <c r="B2204" s="128" t="s">
        <v>189</v>
      </c>
      <c r="C2204" s="128" t="s">
        <v>162</v>
      </c>
      <c r="D2204" s="54">
        <v>45705</v>
      </c>
      <c r="E2204" t="s">
        <v>230</v>
      </c>
      <c r="F2204" s="54" t="s">
        <v>230</v>
      </c>
      <c r="G2204" s="56" t="s">
        <v>1587</v>
      </c>
      <c r="H2204" s="243"/>
      <c r="I2204" s="245">
        <v>1777.81</v>
      </c>
      <c r="J2204" s="55" t="s">
        <v>932</v>
      </c>
    </row>
    <row r="2205" spans="2:10" x14ac:dyDescent="0.25">
      <c r="B2205" s="128" t="s">
        <v>189</v>
      </c>
      <c r="C2205" s="128" t="s">
        <v>162</v>
      </c>
      <c r="D2205" s="54">
        <v>45705</v>
      </c>
      <c r="E2205" t="s">
        <v>230</v>
      </c>
      <c r="F2205" s="54" t="s">
        <v>230</v>
      </c>
      <c r="G2205" s="56" t="s">
        <v>1587</v>
      </c>
      <c r="H2205" s="243"/>
      <c r="I2205" s="245">
        <v>1810.13</v>
      </c>
      <c r="J2205" s="55" t="s">
        <v>932</v>
      </c>
    </row>
    <row r="2206" spans="2:10" x14ac:dyDescent="0.25">
      <c r="B2206" s="128" t="s">
        <v>189</v>
      </c>
      <c r="C2206" s="128" t="s">
        <v>162</v>
      </c>
      <c r="D2206" s="54">
        <v>45705</v>
      </c>
      <c r="E2206" t="s">
        <v>230</v>
      </c>
      <c r="F2206" s="54" t="s">
        <v>230</v>
      </c>
      <c r="G2206" s="56" t="s">
        <v>1587</v>
      </c>
      <c r="H2206" s="243"/>
      <c r="I2206" s="245">
        <v>2431.79</v>
      </c>
      <c r="J2206" s="55" t="s">
        <v>932</v>
      </c>
    </row>
    <row r="2207" spans="2:10" x14ac:dyDescent="0.25">
      <c r="B2207" s="128" t="s">
        <v>189</v>
      </c>
      <c r="C2207" s="128" t="s">
        <v>162</v>
      </c>
      <c r="D2207" s="54">
        <v>45705</v>
      </c>
      <c r="E2207" t="s">
        <v>230</v>
      </c>
      <c r="F2207" s="54" t="s">
        <v>230</v>
      </c>
      <c r="G2207" s="56" t="s">
        <v>1587</v>
      </c>
      <c r="H2207" s="243"/>
      <c r="I2207" s="245">
        <v>3003.57</v>
      </c>
      <c r="J2207" s="55" t="s">
        <v>932</v>
      </c>
    </row>
    <row r="2208" spans="2:10" x14ac:dyDescent="0.25">
      <c r="B2208" s="128" t="s">
        <v>189</v>
      </c>
      <c r="C2208" s="128" t="s">
        <v>162</v>
      </c>
      <c r="D2208" s="54">
        <v>45705</v>
      </c>
      <c r="E2208" t="s">
        <v>230</v>
      </c>
      <c r="F2208" s="54" t="s">
        <v>230</v>
      </c>
      <c r="G2208" s="56" t="s">
        <v>1587</v>
      </c>
      <c r="H2208" s="243"/>
      <c r="I2208" s="245">
        <v>2658.59</v>
      </c>
      <c r="J2208" s="55" t="s">
        <v>932</v>
      </c>
    </row>
    <row r="2209" spans="2:10" x14ac:dyDescent="0.25">
      <c r="B2209" s="128" t="s">
        <v>189</v>
      </c>
      <c r="C2209" s="128" t="s">
        <v>162</v>
      </c>
      <c r="D2209" s="54">
        <v>45705</v>
      </c>
      <c r="E2209" t="s">
        <v>230</v>
      </c>
      <c r="F2209" s="54" t="s">
        <v>230</v>
      </c>
      <c r="G2209" s="56" t="s">
        <v>700</v>
      </c>
      <c r="H2209" s="243"/>
      <c r="I2209" s="245">
        <v>11411.6</v>
      </c>
      <c r="J2209" s="55" t="s">
        <v>1207</v>
      </c>
    </row>
    <row r="2210" spans="2:10" x14ac:dyDescent="0.25">
      <c r="B2210" s="128" t="s">
        <v>189</v>
      </c>
      <c r="C2210" s="128" t="s">
        <v>162</v>
      </c>
      <c r="D2210" s="54">
        <v>45705</v>
      </c>
      <c r="E2210" t="s">
        <v>230</v>
      </c>
      <c r="F2210" s="54" t="s">
        <v>230</v>
      </c>
      <c r="G2210" s="56" t="s">
        <v>700</v>
      </c>
      <c r="H2210" s="243"/>
      <c r="I2210" s="245">
        <v>1753</v>
      </c>
      <c r="J2210" s="55" t="s">
        <v>1208</v>
      </c>
    </row>
    <row r="2211" spans="2:10" x14ac:dyDescent="0.25">
      <c r="B2211" s="128" t="s">
        <v>189</v>
      </c>
      <c r="C2211" s="128" t="s">
        <v>162</v>
      </c>
      <c r="D2211" s="54">
        <v>45705</v>
      </c>
      <c r="E2211" t="s">
        <v>230</v>
      </c>
      <c r="F2211" s="54" t="s">
        <v>230</v>
      </c>
      <c r="G2211" s="56" t="s">
        <v>1588</v>
      </c>
      <c r="H2211" s="243"/>
      <c r="I2211" s="245">
        <v>324170.84999999998</v>
      </c>
      <c r="J2211" s="55" t="s">
        <v>13</v>
      </c>
    </row>
    <row r="2212" spans="2:10" x14ac:dyDescent="0.25">
      <c r="B2212" s="128" t="s">
        <v>189</v>
      </c>
      <c r="C2212" s="128" t="s">
        <v>162</v>
      </c>
      <c r="D2212" s="54">
        <v>45705</v>
      </c>
      <c r="E2212" t="s">
        <v>734</v>
      </c>
      <c r="F2212" s="55" t="s">
        <v>1854</v>
      </c>
      <c r="G2212" s="56" t="s">
        <v>1589</v>
      </c>
      <c r="H2212" s="243">
        <v>624</v>
      </c>
      <c r="I2212" s="245"/>
      <c r="J2212" s="55" t="s">
        <v>937</v>
      </c>
    </row>
    <row r="2213" spans="2:10" x14ac:dyDescent="0.25">
      <c r="B2213" s="128" t="s">
        <v>189</v>
      </c>
      <c r="C2213" s="128" t="s">
        <v>162</v>
      </c>
      <c r="D2213" s="54">
        <v>45705</v>
      </c>
      <c r="E2213" t="s">
        <v>734</v>
      </c>
      <c r="F2213" s="55" t="s">
        <v>1854</v>
      </c>
      <c r="G2213" s="56" t="s">
        <v>1590</v>
      </c>
      <c r="H2213" s="243">
        <v>2486.25</v>
      </c>
      <c r="I2213" s="245"/>
      <c r="J2213" s="55" t="s">
        <v>1242</v>
      </c>
    </row>
    <row r="2214" spans="2:10" x14ac:dyDescent="0.25">
      <c r="B2214" s="128" t="s">
        <v>189</v>
      </c>
      <c r="C2214" s="128" t="s">
        <v>162</v>
      </c>
      <c r="D2214" s="54">
        <v>45705</v>
      </c>
      <c r="E2214" t="s">
        <v>734</v>
      </c>
      <c r="F2214" s="55" t="s">
        <v>1854</v>
      </c>
      <c r="G2214" s="56" t="s">
        <v>1591</v>
      </c>
      <c r="H2214" s="243">
        <v>14733.34</v>
      </c>
      <c r="I2214" s="245"/>
      <c r="J2214" s="55" t="s">
        <v>1136</v>
      </c>
    </row>
    <row r="2215" spans="2:10" x14ac:dyDescent="0.25">
      <c r="B2215" s="128" t="s">
        <v>189</v>
      </c>
      <c r="C2215" s="128" t="s">
        <v>162</v>
      </c>
      <c r="D2215" s="54">
        <v>45705</v>
      </c>
      <c r="E2215" t="s">
        <v>737</v>
      </c>
      <c r="F2215" s="54" t="s">
        <v>737</v>
      </c>
      <c r="G2215" s="56" t="s">
        <v>1592</v>
      </c>
      <c r="H2215" s="243">
        <v>1432.09</v>
      </c>
      <c r="I2215" s="245"/>
      <c r="J2215" s="55" t="s">
        <v>1242</v>
      </c>
    </row>
    <row r="2216" spans="2:10" x14ac:dyDescent="0.25">
      <c r="B2216" s="128" t="s">
        <v>189</v>
      </c>
      <c r="C2216" s="128" t="s">
        <v>162</v>
      </c>
      <c r="D2216" s="54">
        <v>45705</v>
      </c>
      <c r="E2216" t="s">
        <v>230</v>
      </c>
      <c r="F2216" s="54" t="s">
        <v>230</v>
      </c>
      <c r="G2216" s="56" t="s">
        <v>1278</v>
      </c>
      <c r="H2216" s="243"/>
      <c r="I2216" s="245">
        <v>700</v>
      </c>
      <c r="J2216" s="55" t="s">
        <v>1208</v>
      </c>
    </row>
    <row r="2217" spans="2:10" x14ac:dyDescent="0.25">
      <c r="B2217" s="128" t="s">
        <v>189</v>
      </c>
      <c r="C2217" s="128" t="s">
        <v>162</v>
      </c>
      <c r="D2217" s="54">
        <v>45705</v>
      </c>
      <c r="E2217" t="s">
        <v>230</v>
      </c>
      <c r="F2217" s="54" t="s">
        <v>230</v>
      </c>
      <c r="G2217" s="56" t="s">
        <v>700</v>
      </c>
      <c r="H2217" s="243"/>
      <c r="I2217" s="245">
        <v>2100</v>
      </c>
      <c r="J2217" s="55" t="s">
        <v>1207</v>
      </c>
    </row>
    <row r="2218" spans="2:10" x14ac:dyDescent="0.25">
      <c r="B2218" s="128" t="s">
        <v>189</v>
      </c>
      <c r="C2218" s="128" t="s">
        <v>162</v>
      </c>
      <c r="D2218" s="54">
        <v>45705</v>
      </c>
      <c r="E2218" t="s">
        <v>230</v>
      </c>
      <c r="F2218" s="54" t="s">
        <v>230</v>
      </c>
      <c r="G2218" s="56" t="s">
        <v>1593</v>
      </c>
      <c r="H2218" s="243"/>
      <c r="I2218" s="245">
        <v>800000</v>
      </c>
      <c r="J2218" s="55" t="s">
        <v>1660</v>
      </c>
    </row>
    <row r="2219" spans="2:10" x14ac:dyDescent="0.25">
      <c r="B2219" s="128" t="s">
        <v>189</v>
      </c>
      <c r="C2219" s="128" t="s">
        <v>162</v>
      </c>
      <c r="D2219" s="54">
        <v>45705</v>
      </c>
      <c r="F2219" s="54"/>
      <c r="G2219" s="56" t="s">
        <v>1594</v>
      </c>
      <c r="H2219" s="243">
        <v>19010</v>
      </c>
      <c r="I2219" s="245"/>
      <c r="J2219" s="55" t="s">
        <v>1313</v>
      </c>
    </row>
    <row r="2220" spans="2:10" x14ac:dyDescent="0.25">
      <c r="B2220" s="128" t="s">
        <v>189</v>
      </c>
      <c r="C2220" s="128" t="s">
        <v>162</v>
      </c>
      <c r="D2220" s="54">
        <v>45705</v>
      </c>
      <c r="F2220" s="54"/>
      <c r="G2220" s="56" t="s">
        <v>1595</v>
      </c>
      <c r="H2220" s="243">
        <v>709</v>
      </c>
      <c r="I2220" s="245"/>
      <c r="J2220" s="55" t="s">
        <v>1313</v>
      </c>
    </row>
    <row r="2221" spans="2:10" x14ac:dyDescent="0.25">
      <c r="B2221" s="128" t="s">
        <v>189</v>
      </c>
      <c r="C2221" s="128" t="s">
        <v>162</v>
      </c>
      <c r="D2221" s="54">
        <v>45705</v>
      </c>
      <c r="F2221" s="54"/>
      <c r="G2221" s="56">
        <v>65502503839</v>
      </c>
      <c r="H2221" s="243">
        <v>28476.36</v>
      </c>
      <c r="I2221" s="245"/>
      <c r="J2221" s="55" t="s">
        <v>1662</v>
      </c>
    </row>
    <row r="2222" spans="2:10" x14ac:dyDescent="0.25">
      <c r="B2222" s="128" t="s">
        <v>189</v>
      </c>
      <c r="C2222" s="128" t="s">
        <v>162</v>
      </c>
      <c r="D2222" s="54">
        <v>45705</v>
      </c>
      <c r="F2222" s="54"/>
      <c r="G2222" s="56">
        <v>65502503839</v>
      </c>
      <c r="H2222" s="243">
        <v>4157.1499999999996</v>
      </c>
      <c r="I2222" s="245"/>
      <c r="J2222" s="55" t="s">
        <v>1240</v>
      </c>
    </row>
    <row r="2223" spans="2:10" x14ac:dyDescent="0.25">
      <c r="B2223" s="128" t="s">
        <v>189</v>
      </c>
      <c r="C2223" s="128" t="s">
        <v>162</v>
      </c>
      <c r="D2223" s="54">
        <v>45705</v>
      </c>
      <c r="F2223" s="54"/>
      <c r="G2223" s="56" t="s">
        <v>1596</v>
      </c>
      <c r="H2223" s="243">
        <v>1341</v>
      </c>
      <c r="I2223" s="245"/>
      <c r="J2223" s="55" t="s">
        <v>1239</v>
      </c>
    </row>
    <row r="2224" spans="2:10" x14ac:dyDescent="0.25">
      <c r="B2224" s="128" t="s">
        <v>189</v>
      </c>
      <c r="C2224" s="128" t="s">
        <v>162</v>
      </c>
      <c r="D2224" s="54">
        <v>45705</v>
      </c>
      <c r="E2224" t="s">
        <v>765</v>
      </c>
      <c r="F2224" s="54" t="s">
        <v>765</v>
      </c>
      <c r="G2224" s="56" t="s">
        <v>766</v>
      </c>
      <c r="H2224" s="243">
        <v>10000</v>
      </c>
      <c r="I2224" s="245"/>
      <c r="J2224" s="55" t="s">
        <v>1872</v>
      </c>
    </row>
    <row r="2225" spans="2:10" x14ac:dyDescent="0.25">
      <c r="B2225" s="128" t="s">
        <v>189</v>
      </c>
      <c r="C2225" s="128" t="s">
        <v>162</v>
      </c>
      <c r="D2225" s="54">
        <v>45705</v>
      </c>
      <c r="E2225" t="s">
        <v>230</v>
      </c>
      <c r="F2225" s="54" t="s">
        <v>230</v>
      </c>
      <c r="G2225" s="56" t="s">
        <v>1597</v>
      </c>
      <c r="H2225" s="243"/>
      <c r="I2225" s="245">
        <v>1020</v>
      </c>
      <c r="J2225" s="55" t="s">
        <v>1207</v>
      </c>
    </row>
    <row r="2226" spans="2:10" x14ac:dyDescent="0.25">
      <c r="B2226" s="128" t="s">
        <v>189</v>
      </c>
      <c r="C2226" s="128" t="s">
        <v>162</v>
      </c>
      <c r="D2226" s="54">
        <v>45706</v>
      </c>
      <c r="E2226" t="s">
        <v>230</v>
      </c>
      <c r="F2226" s="54" t="s">
        <v>230</v>
      </c>
      <c r="G2226" s="56" t="s">
        <v>1536</v>
      </c>
      <c r="H2226" s="243"/>
      <c r="I2226" s="245">
        <v>3600</v>
      </c>
      <c r="J2226" s="55" t="s">
        <v>1208</v>
      </c>
    </row>
    <row r="2227" spans="2:10" x14ac:dyDescent="0.25">
      <c r="B2227" s="128" t="s">
        <v>189</v>
      </c>
      <c r="C2227" s="128" t="s">
        <v>162</v>
      </c>
      <c r="D2227" s="54">
        <v>45706</v>
      </c>
      <c r="E2227" t="s">
        <v>230</v>
      </c>
      <c r="F2227" s="54" t="s">
        <v>230</v>
      </c>
      <c r="G2227" s="56" t="s">
        <v>1587</v>
      </c>
      <c r="H2227" s="243"/>
      <c r="I2227" s="245">
        <v>1659.81</v>
      </c>
      <c r="J2227" s="55" t="s">
        <v>932</v>
      </c>
    </row>
    <row r="2228" spans="2:10" x14ac:dyDescent="0.25">
      <c r="B2228" s="128" t="s">
        <v>189</v>
      </c>
      <c r="C2228" s="128" t="s">
        <v>162</v>
      </c>
      <c r="D2228" s="54">
        <v>45706</v>
      </c>
      <c r="E2228" t="s">
        <v>230</v>
      </c>
      <c r="F2228" s="54" t="s">
        <v>230</v>
      </c>
      <c r="G2228" s="56" t="s">
        <v>1587</v>
      </c>
      <c r="H2228" s="243"/>
      <c r="I2228" s="245">
        <v>1810.13</v>
      </c>
      <c r="J2228" s="55" t="s">
        <v>932</v>
      </c>
    </row>
    <row r="2229" spans="2:10" x14ac:dyDescent="0.25">
      <c r="B2229" s="128" t="s">
        <v>189</v>
      </c>
      <c r="C2229" s="128" t="s">
        <v>162</v>
      </c>
      <c r="D2229" s="54">
        <v>45706</v>
      </c>
      <c r="E2229" t="s">
        <v>230</v>
      </c>
      <c r="F2229" s="54" t="s">
        <v>230</v>
      </c>
      <c r="G2229" s="56" t="s">
        <v>1587</v>
      </c>
      <c r="H2229" s="243"/>
      <c r="I2229" s="245">
        <v>2431.79</v>
      </c>
      <c r="J2229" s="55" t="s">
        <v>932</v>
      </c>
    </row>
    <row r="2230" spans="2:10" x14ac:dyDescent="0.25">
      <c r="B2230" s="128" t="s">
        <v>189</v>
      </c>
      <c r="C2230" s="128" t="s">
        <v>162</v>
      </c>
      <c r="D2230" s="54">
        <v>45706</v>
      </c>
      <c r="E2230" t="s">
        <v>230</v>
      </c>
      <c r="F2230" s="54" t="s">
        <v>230</v>
      </c>
      <c r="G2230" s="56" t="s">
        <v>1587</v>
      </c>
      <c r="H2230" s="243"/>
      <c r="I2230" s="245">
        <v>3003.57</v>
      </c>
      <c r="J2230" s="55" t="s">
        <v>932</v>
      </c>
    </row>
    <row r="2231" spans="2:10" x14ac:dyDescent="0.25">
      <c r="B2231" s="128" t="s">
        <v>189</v>
      </c>
      <c r="C2231" s="128" t="s">
        <v>162</v>
      </c>
      <c r="D2231" s="54">
        <v>45706</v>
      </c>
      <c r="E2231" t="s">
        <v>230</v>
      </c>
      <c r="F2231" s="54" t="s">
        <v>230</v>
      </c>
      <c r="G2231" s="56" t="s">
        <v>1587</v>
      </c>
      <c r="H2231" s="243"/>
      <c r="I2231" s="245">
        <v>2776.59</v>
      </c>
      <c r="J2231" s="55" t="s">
        <v>932</v>
      </c>
    </row>
    <row r="2232" spans="2:10" x14ac:dyDescent="0.25">
      <c r="B2232" s="128" t="s">
        <v>189</v>
      </c>
      <c r="C2232" s="128" t="s">
        <v>162</v>
      </c>
      <c r="D2232" s="54">
        <v>45706</v>
      </c>
      <c r="E2232" t="s">
        <v>230</v>
      </c>
      <c r="F2232" s="54" t="s">
        <v>230</v>
      </c>
      <c r="G2232" s="56" t="s">
        <v>1587</v>
      </c>
      <c r="H2232" s="243"/>
      <c r="I2232" s="245">
        <v>1616.51</v>
      </c>
      <c r="J2232" s="55" t="s">
        <v>932</v>
      </c>
    </row>
    <row r="2233" spans="2:10" x14ac:dyDescent="0.25">
      <c r="B2233" s="128" t="s">
        <v>189</v>
      </c>
      <c r="C2233" s="128" t="s">
        <v>162</v>
      </c>
      <c r="D2233" s="54">
        <v>45706</v>
      </c>
      <c r="E2233" t="s">
        <v>230</v>
      </c>
      <c r="F2233" s="54" t="s">
        <v>230</v>
      </c>
      <c r="G2233" s="56" t="s">
        <v>1598</v>
      </c>
      <c r="H2233" s="243"/>
      <c r="I2233" s="245">
        <v>54388.800000000003</v>
      </c>
      <c r="J2233" s="55" t="s">
        <v>12</v>
      </c>
    </row>
    <row r="2234" spans="2:10" x14ac:dyDescent="0.25">
      <c r="B2234" s="128" t="s">
        <v>189</v>
      </c>
      <c r="C2234" s="128" t="s">
        <v>162</v>
      </c>
      <c r="D2234" s="54">
        <v>45706</v>
      </c>
      <c r="E2234" t="s">
        <v>230</v>
      </c>
      <c r="F2234" s="54" t="s">
        <v>230</v>
      </c>
      <c r="G2234" s="56" t="s">
        <v>1599</v>
      </c>
      <c r="H2234" s="243"/>
      <c r="I2234" s="245">
        <v>22793.81</v>
      </c>
      <c r="J2234" s="55" t="s">
        <v>12</v>
      </c>
    </row>
    <row r="2235" spans="2:10" x14ac:dyDescent="0.25">
      <c r="B2235" s="128" t="s">
        <v>189</v>
      </c>
      <c r="C2235" s="128" t="s">
        <v>162</v>
      </c>
      <c r="D2235" s="54">
        <v>45706</v>
      </c>
      <c r="E2235" t="s">
        <v>230</v>
      </c>
      <c r="F2235" s="54" t="s">
        <v>230</v>
      </c>
      <c r="G2235" s="56" t="s">
        <v>1114</v>
      </c>
      <c r="H2235" s="243">
        <v>300000</v>
      </c>
      <c r="I2235" s="245"/>
      <c r="J2235" s="55" t="s">
        <v>1872</v>
      </c>
    </row>
    <row r="2236" spans="2:10" x14ac:dyDescent="0.25">
      <c r="B2236" s="128" t="s">
        <v>189</v>
      </c>
      <c r="C2236" s="128" t="s">
        <v>162</v>
      </c>
      <c r="D2236" s="54">
        <v>45706</v>
      </c>
      <c r="E2236" t="s">
        <v>734</v>
      </c>
      <c r="F2236" s="55" t="s">
        <v>1854</v>
      </c>
      <c r="G2236" s="56" t="s">
        <v>1600</v>
      </c>
      <c r="H2236" s="243">
        <v>535.53</v>
      </c>
      <c r="I2236" s="245"/>
      <c r="J2236" s="55" t="s">
        <v>1242</v>
      </c>
    </row>
    <row r="2237" spans="2:10" x14ac:dyDescent="0.25">
      <c r="B2237" s="128" t="s">
        <v>189</v>
      </c>
      <c r="C2237" s="128" t="s">
        <v>162</v>
      </c>
      <c r="D2237" s="54">
        <v>45706</v>
      </c>
      <c r="E2237" t="s">
        <v>230</v>
      </c>
      <c r="F2237" s="54" t="s">
        <v>230</v>
      </c>
      <c r="G2237" s="56" t="s">
        <v>1397</v>
      </c>
      <c r="H2237" s="243"/>
      <c r="I2237" s="245">
        <v>1451.33</v>
      </c>
      <c r="J2237" s="55" t="s">
        <v>1207</v>
      </c>
    </row>
    <row r="2238" spans="2:10" x14ac:dyDescent="0.25">
      <c r="B2238" s="128" t="s">
        <v>189</v>
      </c>
      <c r="C2238" s="128" t="s">
        <v>162</v>
      </c>
      <c r="D2238" s="54">
        <v>45706</v>
      </c>
      <c r="E2238" t="s">
        <v>777</v>
      </c>
      <c r="F2238" s="54" t="s">
        <v>777</v>
      </c>
      <c r="G2238" s="56" t="s">
        <v>1601</v>
      </c>
      <c r="H2238" s="243">
        <v>5122.22</v>
      </c>
      <c r="I2238" s="245"/>
      <c r="J2238" s="55" t="s">
        <v>44</v>
      </c>
    </row>
    <row r="2239" spans="2:10" x14ac:dyDescent="0.25">
      <c r="B2239" s="128" t="s">
        <v>189</v>
      </c>
      <c r="C2239" s="128" t="s">
        <v>162</v>
      </c>
      <c r="D2239" s="54">
        <v>45706</v>
      </c>
      <c r="E2239" t="s">
        <v>777</v>
      </c>
      <c r="F2239" s="54" t="s">
        <v>777</v>
      </c>
      <c r="G2239" s="56" t="s">
        <v>1601</v>
      </c>
      <c r="H2239" s="243">
        <v>50000</v>
      </c>
      <c r="I2239" s="245"/>
      <c r="J2239" s="55" t="s">
        <v>44</v>
      </c>
    </row>
    <row r="2240" spans="2:10" x14ac:dyDescent="0.25">
      <c r="B2240" s="128" t="s">
        <v>189</v>
      </c>
      <c r="C2240" s="128" t="s">
        <v>162</v>
      </c>
      <c r="D2240" s="54">
        <v>45707</v>
      </c>
      <c r="E2240" t="s">
        <v>230</v>
      </c>
      <c r="F2240" s="54" t="s">
        <v>230</v>
      </c>
      <c r="G2240" s="56" t="s">
        <v>700</v>
      </c>
      <c r="H2240" s="243"/>
      <c r="I2240" s="245">
        <v>1000</v>
      </c>
      <c r="J2240" s="55" t="s">
        <v>1207</v>
      </c>
    </row>
    <row r="2241" spans="2:10" x14ac:dyDescent="0.25">
      <c r="B2241" s="128" t="s">
        <v>189</v>
      </c>
      <c r="C2241" s="128" t="s">
        <v>162</v>
      </c>
      <c r="D2241" s="54">
        <v>45707</v>
      </c>
      <c r="E2241" t="s">
        <v>230</v>
      </c>
      <c r="F2241" s="54" t="s">
        <v>230</v>
      </c>
      <c r="G2241" s="56" t="s">
        <v>1288</v>
      </c>
      <c r="H2241" s="243"/>
      <c r="I2241" s="245">
        <v>27495.39</v>
      </c>
      <c r="J2241" s="55" t="s">
        <v>1307</v>
      </c>
    </row>
    <row r="2242" spans="2:10" x14ac:dyDescent="0.25">
      <c r="B2242" s="128" t="s">
        <v>189</v>
      </c>
      <c r="C2242" s="128" t="s">
        <v>162</v>
      </c>
      <c r="D2242" s="54">
        <v>45707</v>
      </c>
      <c r="E2242" t="s">
        <v>230</v>
      </c>
      <c r="F2242" s="54" t="s">
        <v>230</v>
      </c>
      <c r="G2242" s="56" t="s">
        <v>1287</v>
      </c>
      <c r="H2242" s="243"/>
      <c r="I2242" s="245">
        <v>154907.88</v>
      </c>
      <c r="J2242" s="55" t="s">
        <v>1307</v>
      </c>
    </row>
    <row r="2243" spans="2:10" x14ac:dyDescent="0.25">
      <c r="B2243" s="128" t="s">
        <v>189</v>
      </c>
      <c r="C2243" s="128" t="s">
        <v>162</v>
      </c>
      <c r="D2243" s="54">
        <v>45707</v>
      </c>
      <c r="E2243" t="s">
        <v>230</v>
      </c>
      <c r="F2243" s="54" t="s">
        <v>230</v>
      </c>
      <c r="G2243" s="56" t="s">
        <v>1287</v>
      </c>
      <c r="H2243" s="243"/>
      <c r="I2243" s="245">
        <v>48624.45</v>
      </c>
      <c r="J2243" s="55" t="s">
        <v>1307</v>
      </c>
    </row>
    <row r="2244" spans="2:10" x14ac:dyDescent="0.25">
      <c r="B2244" s="128" t="s">
        <v>189</v>
      </c>
      <c r="C2244" s="128" t="s">
        <v>162</v>
      </c>
      <c r="D2244" s="54">
        <v>45707</v>
      </c>
      <c r="E2244" t="s">
        <v>230</v>
      </c>
      <c r="F2244" s="54" t="s">
        <v>230</v>
      </c>
      <c r="G2244" s="56" t="s">
        <v>1287</v>
      </c>
      <c r="H2244" s="243"/>
      <c r="I2244" s="245">
        <v>55267.88</v>
      </c>
      <c r="J2244" s="55" t="s">
        <v>1307</v>
      </c>
    </row>
    <row r="2245" spans="2:10" x14ac:dyDescent="0.25">
      <c r="B2245" s="128" t="s">
        <v>189</v>
      </c>
      <c r="C2245" s="128" t="s">
        <v>162</v>
      </c>
      <c r="D2245" s="54">
        <v>45707</v>
      </c>
      <c r="E2245" t="s">
        <v>230</v>
      </c>
      <c r="F2245" s="54" t="s">
        <v>230</v>
      </c>
      <c r="G2245" s="56" t="s">
        <v>1287</v>
      </c>
      <c r="H2245" s="243"/>
      <c r="I2245" s="245">
        <v>10888.85</v>
      </c>
      <c r="J2245" s="55" t="s">
        <v>1307</v>
      </c>
    </row>
    <row r="2246" spans="2:10" x14ac:dyDescent="0.25">
      <c r="B2246" s="128" t="s">
        <v>189</v>
      </c>
      <c r="C2246" s="128" t="s">
        <v>162</v>
      </c>
      <c r="D2246" s="54">
        <v>45707</v>
      </c>
      <c r="E2246" t="s">
        <v>230</v>
      </c>
      <c r="F2246" s="54" t="s">
        <v>230</v>
      </c>
      <c r="G2246" s="56" t="s">
        <v>1287</v>
      </c>
      <c r="H2246" s="243"/>
      <c r="I2246" s="245">
        <v>3964.14</v>
      </c>
      <c r="J2246" s="55" t="s">
        <v>1307</v>
      </c>
    </row>
    <row r="2247" spans="2:10" x14ac:dyDescent="0.25">
      <c r="B2247" s="128" t="s">
        <v>189</v>
      </c>
      <c r="C2247" s="128" t="s">
        <v>162</v>
      </c>
      <c r="D2247" s="54">
        <v>45707</v>
      </c>
      <c r="E2247" t="s">
        <v>230</v>
      </c>
      <c r="F2247" s="54" t="s">
        <v>230</v>
      </c>
      <c r="G2247" s="56" t="s">
        <v>1289</v>
      </c>
      <c r="H2247" s="243"/>
      <c r="I2247" s="245">
        <v>64325.32</v>
      </c>
      <c r="J2247" s="55" t="s">
        <v>1307</v>
      </c>
    </row>
    <row r="2248" spans="2:10" x14ac:dyDescent="0.25">
      <c r="B2248" s="128" t="s">
        <v>189</v>
      </c>
      <c r="C2248" s="128" t="s">
        <v>162</v>
      </c>
      <c r="D2248" s="54">
        <v>45707</v>
      </c>
      <c r="E2248" t="s">
        <v>734</v>
      </c>
      <c r="F2248" s="55" t="s">
        <v>1854</v>
      </c>
      <c r="G2248" s="56" t="s">
        <v>1602</v>
      </c>
      <c r="H2248" s="243">
        <v>624</v>
      </c>
      <c r="I2248" s="245"/>
      <c r="J2248" s="55" t="s">
        <v>937</v>
      </c>
    </row>
    <row r="2249" spans="2:10" x14ac:dyDescent="0.25">
      <c r="B2249" s="128" t="s">
        <v>189</v>
      </c>
      <c r="C2249" s="128" t="s">
        <v>162</v>
      </c>
      <c r="D2249" s="54">
        <v>45707</v>
      </c>
      <c r="E2249" t="s">
        <v>734</v>
      </c>
      <c r="F2249" s="55" t="s">
        <v>1854</v>
      </c>
      <c r="G2249" s="56" t="s">
        <v>1603</v>
      </c>
      <c r="H2249" s="243">
        <v>18550.54</v>
      </c>
      <c r="I2249" s="245"/>
      <c r="J2249" s="55" t="s">
        <v>1242</v>
      </c>
    </row>
    <row r="2250" spans="2:10" x14ac:dyDescent="0.25">
      <c r="B2250" s="128" t="s">
        <v>189</v>
      </c>
      <c r="C2250" s="128" t="s">
        <v>162</v>
      </c>
      <c r="D2250" s="54">
        <v>45707</v>
      </c>
      <c r="E2250" t="s">
        <v>737</v>
      </c>
      <c r="F2250" s="54" t="s">
        <v>737</v>
      </c>
      <c r="G2250" s="56" t="s">
        <v>1604</v>
      </c>
      <c r="H2250" s="243">
        <v>2956.49</v>
      </c>
      <c r="I2250" s="245"/>
      <c r="J2250" s="55" t="s">
        <v>1242</v>
      </c>
    </row>
    <row r="2251" spans="2:10" x14ac:dyDescent="0.25">
      <c r="B2251" s="128" t="s">
        <v>189</v>
      </c>
      <c r="C2251" s="128" t="s">
        <v>162</v>
      </c>
      <c r="D2251" s="54">
        <v>45707</v>
      </c>
      <c r="E2251" t="s">
        <v>230</v>
      </c>
      <c r="F2251" s="54" t="s">
        <v>230</v>
      </c>
      <c r="G2251" s="56" t="s">
        <v>1605</v>
      </c>
      <c r="H2251" s="243"/>
      <c r="I2251" s="245">
        <v>27423.85</v>
      </c>
      <c r="J2251" s="55" t="s">
        <v>157</v>
      </c>
    </row>
    <row r="2252" spans="2:10" x14ac:dyDescent="0.25">
      <c r="B2252" s="128" t="s">
        <v>189</v>
      </c>
      <c r="C2252" s="128" t="s">
        <v>162</v>
      </c>
      <c r="D2252" s="54">
        <v>45707</v>
      </c>
      <c r="E2252" t="s">
        <v>230</v>
      </c>
      <c r="F2252" s="54" t="s">
        <v>230</v>
      </c>
      <c r="G2252" s="56" t="s">
        <v>1606</v>
      </c>
      <c r="H2252" s="243"/>
      <c r="I2252" s="245">
        <v>26490.94</v>
      </c>
      <c r="J2252" s="55" t="s">
        <v>157</v>
      </c>
    </row>
    <row r="2253" spans="2:10" x14ac:dyDescent="0.25">
      <c r="B2253" s="128" t="s">
        <v>189</v>
      </c>
      <c r="C2253" s="128" t="s">
        <v>162</v>
      </c>
      <c r="D2253" s="54">
        <v>45707</v>
      </c>
      <c r="E2253" t="s">
        <v>230</v>
      </c>
      <c r="F2253" s="54" t="s">
        <v>230</v>
      </c>
      <c r="G2253" s="56" t="s">
        <v>1353</v>
      </c>
      <c r="H2253" s="243"/>
      <c r="I2253" s="245">
        <v>5513.78</v>
      </c>
      <c r="J2253" s="55" t="s">
        <v>134</v>
      </c>
    </row>
    <row r="2254" spans="2:10" x14ac:dyDescent="0.25">
      <c r="B2254" s="128" t="s">
        <v>189</v>
      </c>
      <c r="C2254" s="128" t="s">
        <v>162</v>
      </c>
      <c r="D2254" s="54">
        <v>45707</v>
      </c>
      <c r="E2254" t="s">
        <v>230</v>
      </c>
      <c r="F2254" s="54" t="s">
        <v>230</v>
      </c>
      <c r="G2254" s="56" t="s">
        <v>1353</v>
      </c>
      <c r="H2254" s="243"/>
      <c r="I2254" s="245">
        <v>1232.42</v>
      </c>
      <c r="J2254" s="55" t="s">
        <v>134</v>
      </c>
    </row>
    <row r="2255" spans="2:10" x14ac:dyDescent="0.25">
      <c r="B2255" s="128" t="s">
        <v>189</v>
      </c>
      <c r="C2255" s="128" t="s">
        <v>162</v>
      </c>
      <c r="D2255" s="54">
        <v>45708</v>
      </c>
      <c r="E2255" t="s">
        <v>230</v>
      </c>
      <c r="F2255" s="54" t="s">
        <v>230</v>
      </c>
      <c r="G2255" s="56" t="s">
        <v>1353</v>
      </c>
      <c r="H2255" s="243"/>
      <c r="I2255" s="245">
        <v>15250.48</v>
      </c>
      <c r="J2255" s="55" t="s">
        <v>133</v>
      </c>
    </row>
    <row r="2256" spans="2:10" x14ac:dyDescent="0.25">
      <c r="B2256" s="128" t="s">
        <v>189</v>
      </c>
      <c r="C2256" s="128" t="s">
        <v>162</v>
      </c>
      <c r="D2256" s="54">
        <v>45708</v>
      </c>
      <c r="E2256" t="s">
        <v>230</v>
      </c>
      <c r="F2256" s="54" t="s">
        <v>230</v>
      </c>
      <c r="G2256" s="56" t="s">
        <v>1607</v>
      </c>
      <c r="H2256" s="243"/>
      <c r="I2256" s="245">
        <v>106912.07</v>
      </c>
      <c r="J2256" s="55" t="s">
        <v>148</v>
      </c>
    </row>
    <row r="2257" spans="2:10" x14ac:dyDescent="0.25">
      <c r="B2257" s="128" t="s">
        <v>189</v>
      </c>
      <c r="C2257" s="128" t="s">
        <v>162</v>
      </c>
      <c r="D2257" s="54">
        <v>45708</v>
      </c>
      <c r="E2257" t="s">
        <v>230</v>
      </c>
      <c r="F2257" s="54" t="s">
        <v>230</v>
      </c>
      <c r="G2257" s="56" t="s">
        <v>1608</v>
      </c>
      <c r="H2257" s="243"/>
      <c r="I2257" s="245">
        <v>629843.43999999994</v>
      </c>
      <c r="J2257" s="55" t="s">
        <v>11</v>
      </c>
    </row>
    <row r="2258" spans="2:10" x14ac:dyDescent="0.25">
      <c r="B2258" s="128" t="s">
        <v>189</v>
      </c>
      <c r="C2258" s="128" t="s">
        <v>162</v>
      </c>
      <c r="D2258" s="54">
        <v>45708</v>
      </c>
      <c r="E2258" t="s">
        <v>734</v>
      </c>
      <c r="F2258" s="55" t="s">
        <v>1854</v>
      </c>
      <c r="G2258" s="56" t="s">
        <v>1609</v>
      </c>
      <c r="H2258" s="243">
        <v>1543.37</v>
      </c>
      <c r="I2258" s="245"/>
      <c r="J2258" s="55" t="s">
        <v>1242</v>
      </c>
    </row>
    <row r="2259" spans="2:10" x14ac:dyDescent="0.25">
      <c r="B2259" s="128" t="s">
        <v>189</v>
      </c>
      <c r="C2259" s="128" t="s">
        <v>162</v>
      </c>
      <c r="D2259" s="54">
        <v>45708</v>
      </c>
      <c r="E2259" t="s">
        <v>737</v>
      </c>
      <c r="F2259" s="54" t="s">
        <v>737</v>
      </c>
      <c r="G2259" s="56" t="s">
        <v>1610</v>
      </c>
      <c r="H2259" s="243">
        <v>2192.4</v>
      </c>
      <c r="I2259" s="245"/>
      <c r="J2259" s="55" t="s">
        <v>1242</v>
      </c>
    </row>
    <row r="2260" spans="2:10" x14ac:dyDescent="0.25">
      <c r="B2260" s="128" t="s">
        <v>189</v>
      </c>
      <c r="C2260" s="128" t="s">
        <v>162</v>
      </c>
      <c r="D2260" s="54">
        <v>45709</v>
      </c>
      <c r="E2260" t="s">
        <v>230</v>
      </c>
      <c r="F2260" s="54" t="s">
        <v>230</v>
      </c>
      <c r="G2260" s="56" t="s">
        <v>1611</v>
      </c>
      <c r="H2260" s="243"/>
      <c r="I2260" s="245">
        <v>1912</v>
      </c>
      <c r="J2260" s="55" t="s">
        <v>1207</v>
      </c>
    </row>
    <row r="2261" spans="2:10" x14ac:dyDescent="0.25">
      <c r="B2261" s="128" t="s">
        <v>189</v>
      </c>
      <c r="C2261" s="128" t="s">
        <v>162</v>
      </c>
      <c r="D2261" s="54">
        <v>45709</v>
      </c>
      <c r="E2261" t="s">
        <v>230</v>
      </c>
      <c r="F2261" s="54" t="s">
        <v>230</v>
      </c>
      <c r="G2261" s="56" t="s">
        <v>775</v>
      </c>
      <c r="H2261" s="243"/>
      <c r="I2261" s="245">
        <v>1616.51</v>
      </c>
      <c r="J2261" s="55" t="s">
        <v>932</v>
      </c>
    </row>
    <row r="2262" spans="2:10" x14ac:dyDescent="0.25">
      <c r="B2262" s="128" t="s">
        <v>189</v>
      </c>
      <c r="C2262" s="128" t="s">
        <v>162</v>
      </c>
      <c r="D2262" s="54">
        <v>45709</v>
      </c>
      <c r="E2262" t="s">
        <v>230</v>
      </c>
      <c r="F2262" s="54" t="s">
        <v>230</v>
      </c>
      <c r="G2262" s="56" t="s">
        <v>775</v>
      </c>
      <c r="H2262" s="243"/>
      <c r="I2262" s="245">
        <v>3003.57</v>
      </c>
      <c r="J2262" s="55" t="s">
        <v>932</v>
      </c>
    </row>
    <row r="2263" spans="2:10" x14ac:dyDescent="0.25">
      <c r="B2263" s="128" t="s">
        <v>189</v>
      </c>
      <c r="C2263" s="128" t="s">
        <v>162</v>
      </c>
      <c r="D2263" s="54">
        <v>45709</v>
      </c>
      <c r="E2263" t="s">
        <v>230</v>
      </c>
      <c r="F2263" s="54" t="s">
        <v>230</v>
      </c>
      <c r="G2263" s="56" t="s">
        <v>775</v>
      </c>
      <c r="H2263" s="243"/>
      <c r="I2263" s="245">
        <v>1810.13</v>
      </c>
      <c r="J2263" s="55" t="s">
        <v>932</v>
      </c>
    </row>
    <row r="2264" spans="2:10" x14ac:dyDescent="0.25">
      <c r="B2264" s="128" t="s">
        <v>189</v>
      </c>
      <c r="C2264" s="128" t="s">
        <v>162</v>
      </c>
      <c r="D2264" s="54">
        <v>45709</v>
      </c>
      <c r="E2264" t="s">
        <v>230</v>
      </c>
      <c r="F2264" s="54" t="s">
        <v>230</v>
      </c>
      <c r="G2264" s="56" t="s">
        <v>775</v>
      </c>
      <c r="H2264" s="243"/>
      <c r="I2264" s="245">
        <v>1777.81</v>
      </c>
      <c r="J2264" s="55" t="s">
        <v>932</v>
      </c>
    </row>
    <row r="2265" spans="2:10" x14ac:dyDescent="0.25">
      <c r="B2265" s="128" t="s">
        <v>189</v>
      </c>
      <c r="C2265" s="128" t="s">
        <v>162</v>
      </c>
      <c r="D2265" s="54">
        <v>45709</v>
      </c>
      <c r="E2265" t="s">
        <v>230</v>
      </c>
      <c r="F2265" s="54" t="s">
        <v>230</v>
      </c>
      <c r="G2265" s="56" t="s">
        <v>775</v>
      </c>
      <c r="H2265" s="243"/>
      <c r="I2265" s="245">
        <v>2658.59</v>
      </c>
      <c r="J2265" s="55" t="s">
        <v>932</v>
      </c>
    </row>
    <row r="2266" spans="2:10" x14ac:dyDescent="0.25">
      <c r="B2266" s="128" t="s">
        <v>189</v>
      </c>
      <c r="C2266" s="128" t="s">
        <v>162</v>
      </c>
      <c r="D2266" s="54">
        <v>45709</v>
      </c>
      <c r="E2266" t="s">
        <v>230</v>
      </c>
      <c r="F2266" s="54" t="s">
        <v>230</v>
      </c>
      <c r="G2266" s="56" t="s">
        <v>775</v>
      </c>
      <c r="H2266" s="243"/>
      <c r="I2266" s="245">
        <v>2431.79</v>
      </c>
      <c r="J2266" s="55" t="s">
        <v>932</v>
      </c>
    </row>
    <row r="2267" spans="2:10" x14ac:dyDescent="0.25">
      <c r="B2267" s="128" t="s">
        <v>189</v>
      </c>
      <c r="C2267" s="128" t="s">
        <v>162</v>
      </c>
      <c r="D2267" s="54">
        <v>45709</v>
      </c>
      <c r="E2267" t="s">
        <v>230</v>
      </c>
      <c r="F2267" s="54" t="s">
        <v>230</v>
      </c>
      <c r="G2267" s="56" t="s">
        <v>1281</v>
      </c>
      <c r="H2267" s="243"/>
      <c r="I2267" s="245">
        <v>2800</v>
      </c>
      <c r="J2267" s="55" t="s">
        <v>1208</v>
      </c>
    </row>
    <row r="2268" spans="2:10" x14ac:dyDescent="0.25">
      <c r="B2268" s="128" t="s">
        <v>189</v>
      </c>
      <c r="C2268" s="128" t="s">
        <v>162</v>
      </c>
      <c r="D2268" s="54">
        <v>45709</v>
      </c>
      <c r="E2268" t="s">
        <v>230</v>
      </c>
      <c r="F2268" s="54" t="s">
        <v>230</v>
      </c>
      <c r="G2268" s="56" t="s">
        <v>1612</v>
      </c>
      <c r="H2268" s="243"/>
      <c r="I2268" s="245">
        <v>47787.28</v>
      </c>
      <c r="J2268" s="55" t="s">
        <v>160</v>
      </c>
    </row>
    <row r="2269" spans="2:10" x14ac:dyDescent="0.25">
      <c r="B2269" s="128" t="s">
        <v>189</v>
      </c>
      <c r="C2269" s="128" t="s">
        <v>162</v>
      </c>
      <c r="D2269" s="54">
        <v>45709</v>
      </c>
      <c r="E2269" t="s">
        <v>734</v>
      </c>
      <c r="F2269" s="55" t="s">
        <v>1854</v>
      </c>
      <c r="G2269" s="56" t="s">
        <v>1613</v>
      </c>
      <c r="H2269" s="243">
        <v>624</v>
      </c>
      <c r="I2269" s="245"/>
      <c r="J2269" s="55" t="s">
        <v>937</v>
      </c>
    </row>
    <row r="2270" spans="2:10" x14ac:dyDescent="0.25">
      <c r="B2270" s="128" t="s">
        <v>189</v>
      </c>
      <c r="C2270" s="128" t="s">
        <v>162</v>
      </c>
      <c r="D2270" s="54">
        <v>45709</v>
      </c>
      <c r="E2270" t="s">
        <v>734</v>
      </c>
      <c r="F2270" s="55" t="s">
        <v>1854</v>
      </c>
      <c r="G2270" s="56" t="s">
        <v>1614</v>
      </c>
      <c r="H2270" s="243">
        <v>1914.39</v>
      </c>
      <c r="I2270" s="245"/>
      <c r="J2270" s="55" t="s">
        <v>1242</v>
      </c>
    </row>
    <row r="2271" spans="2:10" x14ac:dyDescent="0.25">
      <c r="B2271" s="128" t="s">
        <v>189</v>
      </c>
      <c r="C2271" s="128" t="s">
        <v>162</v>
      </c>
      <c r="D2271" s="54">
        <v>45709</v>
      </c>
      <c r="E2271" t="s">
        <v>737</v>
      </c>
      <c r="F2271" s="54" t="s">
        <v>737</v>
      </c>
      <c r="G2271" s="56" t="s">
        <v>1615</v>
      </c>
      <c r="H2271" s="243">
        <v>6728</v>
      </c>
      <c r="I2271" s="245"/>
      <c r="J2271" s="55" t="s">
        <v>1242</v>
      </c>
    </row>
    <row r="2272" spans="2:10" x14ac:dyDescent="0.25">
      <c r="B2272" s="128" t="s">
        <v>189</v>
      </c>
      <c r="C2272" s="128" t="s">
        <v>162</v>
      </c>
      <c r="D2272" s="54">
        <v>45709</v>
      </c>
      <c r="E2272" t="s">
        <v>230</v>
      </c>
      <c r="F2272" s="54" t="s">
        <v>230</v>
      </c>
      <c r="G2272" s="56" t="s">
        <v>1616</v>
      </c>
      <c r="H2272" s="243"/>
      <c r="I2272" s="245">
        <v>138117.03</v>
      </c>
      <c r="J2272" s="55" t="s">
        <v>397</v>
      </c>
    </row>
    <row r="2273" spans="2:10" x14ac:dyDescent="0.25">
      <c r="B2273" s="128" t="s">
        <v>189</v>
      </c>
      <c r="C2273" s="128" t="s">
        <v>162</v>
      </c>
      <c r="D2273" s="54">
        <v>45709</v>
      </c>
      <c r="E2273" t="s">
        <v>230</v>
      </c>
      <c r="F2273" s="54" t="s">
        <v>230</v>
      </c>
      <c r="G2273" s="56" t="s">
        <v>1375</v>
      </c>
      <c r="H2273" s="243"/>
      <c r="I2273" s="245">
        <v>0.01</v>
      </c>
      <c r="J2273" s="55" t="s">
        <v>272</v>
      </c>
    </row>
    <row r="2274" spans="2:10" x14ac:dyDescent="0.25">
      <c r="B2274" s="128" t="s">
        <v>189</v>
      </c>
      <c r="C2274" s="128" t="s">
        <v>162</v>
      </c>
      <c r="D2274" s="54">
        <v>45709</v>
      </c>
      <c r="E2274" t="s">
        <v>230</v>
      </c>
      <c r="F2274" s="54" t="s">
        <v>230</v>
      </c>
      <c r="G2274" s="56" t="s">
        <v>782</v>
      </c>
      <c r="H2274" s="243"/>
      <c r="I2274" s="245">
        <v>3842.91</v>
      </c>
      <c r="J2274" s="55" t="s">
        <v>160</v>
      </c>
    </row>
    <row r="2275" spans="2:10" x14ac:dyDescent="0.25">
      <c r="B2275" s="128" t="s">
        <v>189</v>
      </c>
      <c r="C2275" s="128" t="s">
        <v>162</v>
      </c>
      <c r="D2275" s="54">
        <v>45709</v>
      </c>
      <c r="E2275" t="s">
        <v>230</v>
      </c>
      <c r="F2275" s="54" t="s">
        <v>230</v>
      </c>
      <c r="G2275" s="56" t="s">
        <v>1617</v>
      </c>
      <c r="H2275" s="243"/>
      <c r="I2275" s="245">
        <v>980</v>
      </c>
      <c r="J2275" s="55" t="s">
        <v>1208</v>
      </c>
    </row>
    <row r="2276" spans="2:10" x14ac:dyDescent="0.25">
      <c r="B2276" s="128" t="s">
        <v>189</v>
      </c>
      <c r="C2276" s="128" t="s">
        <v>162</v>
      </c>
      <c r="D2276" s="54">
        <v>45709</v>
      </c>
      <c r="E2276" t="s">
        <v>230</v>
      </c>
      <c r="F2276" s="54" t="s">
        <v>230</v>
      </c>
      <c r="G2276" s="56" t="s">
        <v>900</v>
      </c>
      <c r="H2276" s="243"/>
      <c r="I2276" s="245">
        <v>1183</v>
      </c>
      <c r="J2276" s="55" t="s">
        <v>1207</v>
      </c>
    </row>
    <row r="2277" spans="2:10" x14ac:dyDescent="0.25">
      <c r="B2277" s="128" t="s">
        <v>189</v>
      </c>
      <c r="C2277" s="128" t="s">
        <v>162</v>
      </c>
      <c r="D2277" s="54">
        <v>45709</v>
      </c>
      <c r="E2277" t="s">
        <v>765</v>
      </c>
      <c r="F2277" s="54" t="s">
        <v>765</v>
      </c>
      <c r="G2277" s="56" t="s">
        <v>766</v>
      </c>
      <c r="H2277" s="243">
        <v>40000</v>
      </c>
      <c r="I2277" s="245"/>
      <c r="J2277" s="55" t="s">
        <v>1872</v>
      </c>
    </row>
    <row r="2278" spans="2:10" x14ac:dyDescent="0.25">
      <c r="B2278" s="128" t="s">
        <v>189</v>
      </c>
      <c r="C2278" s="128" t="s">
        <v>162</v>
      </c>
      <c r="D2278" s="54">
        <v>45709</v>
      </c>
      <c r="E2278" t="s">
        <v>844</v>
      </c>
      <c r="F2278" s="54" t="s">
        <v>844</v>
      </c>
      <c r="G2278" s="56" t="s">
        <v>1618</v>
      </c>
      <c r="H2278" s="243">
        <v>15571.41</v>
      </c>
      <c r="I2278" s="245"/>
      <c r="J2278" s="55" t="s">
        <v>1876</v>
      </c>
    </row>
    <row r="2279" spans="2:10" x14ac:dyDescent="0.25">
      <c r="B2279" s="128" t="s">
        <v>189</v>
      </c>
      <c r="C2279" s="128" t="s">
        <v>162</v>
      </c>
      <c r="D2279" s="54">
        <v>45709</v>
      </c>
      <c r="E2279" t="s">
        <v>771</v>
      </c>
      <c r="F2279" s="54" t="s">
        <v>771</v>
      </c>
      <c r="G2279" s="56" t="s">
        <v>772</v>
      </c>
      <c r="H2279" s="243">
        <v>6300</v>
      </c>
      <c r="I2279" s="245"/>
      <c r="J2279" s="55" t="s">
        <v>170</v>
      </c>
    </row>
    <row r="2280" spans="2:10" x14ac:dyDescent="0.25">
      <c r="B2280" s="128" t="s">
        <v>189</v>
      </c>
      <c r="C2280" s="128" t="s">
        <v>162</v>
      </c>
      <c r="D2280" s="54">
        <v>45709</v>
      </c>
      <c r="E2280" t="s">
        <v>814</v>
      </c>
      <c r="F2280" s="56" t="s">
        <v>1856</v>
      </c>
      <c r="G2280" s="56" t="s">
        <v>192</v>
      </c>
      <c r="H2280" s="243">
        <v>832000</v>
      </c>
      <c r="I2280" s="245"/>
      <c r="J2280" s="55" t="s">
        <v>938</v>
      </c>
    </row>
    <row r="2281" spans="2:10" x14ac:dyDescent="0.25">
      <c r="B2281" s="128" t="s">
        <v>189</v>
      </c>
      <c r="C2281" s="128" t="s">
        <v>162</v>
      </c>
      <c r="D2281" s="54">
        <v>45709</v>
      </c>
      <c r="E2281" t="s">
        <v>1200</v>
      </c>
      <c r="F2281" s="54" t="s">
        <v>1200</v>
      </c>
      <c r="G2281" s="56" t="s">
        <v>1619</v>
      </c>
      <c r="H2281" s="243">
        <v>143</v>
      </c>
      <c r="I2281" s="245"/>
      <c r="J2281" s="55" t="s">
        <v>35</v>
      </c>
    </row>
    <row r="2282" spans="2:10" x14ac:dyDescent="0.25">
      <c r="B2282" s="128" t="s">
        <v>189</v>
      </c>
      <c r="C2282" s="128" t="s">
        <v>162</v>
      </c>
      <c r="D2282" s="54">
        <v>45709</v>
      </c>
      <c r="E2282" t="s">
        <v>1530</v>
      </c>
      <c r="F2282" s="54" t="s">
        <v>1530</v>
      </c>
      <c r="G2282" s="56" t="s">
        <v>1620</v>
      </c>
      <c r="H2282" s="243">
        <v>928</v>
      </c>
      <c r="I2282" s="245"/>
      <c r="J2282" s="55" t="s">
        <v>37</v>
      </c>
    </row>
    <row r="2283" spans="2:10" x14ac:dyDescent="0.25">
      <c r="B2283" s="128" t="s">
        <v>189</v>
      </c>
      <c r="C2283" s="128" t="s">
        <v>162</v>
      </c>
      <c r="D2283" s="54">
        <v>45712</v>
      </c>
      <c r="E2283" t="s">
        <v>734</v>
      </c>
      <c r="F2283" s="55" t="s">
        <v>1854</v>
      </c>
      <c r="G2283" s="56" t="s">
        <v>1621</v>
      </c>
      <c r="H2283" s="243">
        <v>624</v>
      </c>
      <c r="I2283" s="245"/>
      <c r="J2283" s="55" t="s">
        <v>937</v>
      </c>
    </row>
    <row r="2284" spans="2:10" x14ac:dyDescent="0.25">
      <c r="B2284" s="128" t="s">
        <v>189</v>
      </c>
      <c r="C2284" s="128" t="s">
        <v>162</v>
      </c>
      <c r="D2284" s="54">
        <v>45712</v>
      </c>
      <c r="E2284" t="s">
        <v>755</v>
      </c>
      <c r="F2284" s="54" t="s">
        <v>755</v>
      </c>
      <c r="G2284" s="56" t="s">
        <v>1114</v>
      </c>
      <c r="H2284" s="243">
        <v>300000</v>
      </c>
      <c r="I2284" s="245"/>
      <c r="J2284" s="55" t="s">
        <v>1872</v>
      </c>
    </row>
    <row r="2285" spans="2:10" x14ac:dyDescent="0.25">
      <c r="B2285" s="128" t="s">
        <v>189</v>
      </c>
      <c r="C2285" s="128" t="s">
        <v>162</v>
      </c>
      <c r="D2285" s="54">
        <v>45712</v>
      </c>
      <c r="E2285" t="s">
        <v>230</v>
      </c>
      <c r="F2285" s="54" t="s">
        <v>230</v>
      </c>
      <c r="G2285" s="56" t="s">
        <v>902</v>
      </c>
      <c r="H2285" s="243"/>
      <c r="I2285" s="245">
        <v>800000</v>
      </c>
      <c r="J2285" s="55" t="s">
        <v>1660</v>
      </c>
    </row>
    <row r="2286" spans="2:10" x14ac:dyDescent="0.25">
      <c r="B2286" s="128" t="s">
        <v>189</v>
      </c>
      <c r="C2286" s="128" t="s">
        <v>162</v>
      </c>
      <c r="D2286" s="54">
        <v>45699</v>
      </c>
      <c r="E2286" t="s">
        <v>165</v>
      </c>
      <c r="F2286" s="54" t="s">
        <v>165</v>
      </c>
      <c r="G2286" s="56" t="s">
        <v>1114</v>
      </c>
      <c r="H2286" s="243">
        <v>300000</v>
      </c>
      <c r="I2286" s="245"/>
      <c r="J2286" s="55" t="s">
        <v>1872</v>
      </c>
    </row>
    <row r="2287" spans="2:10" x14ac:dyDescent="0.25">
      <c r="B2287" s="128" t="s">
        <v>189</v>
      </c>
      <c r="C2287" s="128" t="s">
        <v>162</v>
      </c>
      <c r="D2287" s="54">
        <v>45712</v>
      </c>
      <c r="E2287" t="s">
        <v>88</v>
      </c>
      <c r="F2287" s="54" t="s">
        <v>88</v>
      </c>
      <c r="G2287" s="56" t="s">
        <v>1509</v>
      </c>
      <c r="H2287" s="243">
        <v>629843.43999999994</v>
      </c>
      <c r="I2287" s="245"/>
      <c r="J2287" s="55" t="s">
        <v>1872</v>
      </c>
    </row>
    <row r="2288" spans="2:10" x14ac:dyDescent="0.25">
      <c r="B2288" s="128" t="s">
        <v>189</v>
      </c>
      <c r="C2288" s="128" t="s">
        <v>162</v>
      </c>
      <c r="D2288" s="54">
        <v>45713</v>
      </c>
      <c r="E2288" t="s">
        <v>88</v>
      </c>
      <c r="F2288" s="54" t="s">
        <v>88</v>
      </c>
      <c r="G2288" s="56" t="s">
        <v>878</v>
      </c>
      <c r="H2288" s="243">
        <v>450627.08</v>
      </c>
      <c r="I2288" s="245"/>
      <c r="J2288" s="55" t="s">
        <v>1872</v>
      </c>
    </row>
    <row r="2289" spans="2:10" x14ac:dyDescent="0.25">
      <c r="B2289" s="128" t="s">
        <v>189</v>
      </c>
      <c r="C2289" s="128" t="s">
        <v>162</v>
      </c>
      <c r="D2289" s="54">
        <v>45713</v>
      </c>
      <c r="E2289" t="s">
        <v>737</v>
      </c>
      <c r="F2289" s="54" t="s">
        <v>737</v>
      </c>
      <c r="G2289" s="56" t="s">
        <v>1622</v>
      </c>
      <c r="H2289" s="243">
        <v>9505.17</v>
      </c>
      <c r="I2289" s="245"/>
      <c r="J2289" s="55" t="s">
        <v>1242</v>
      </c>
    </row>
    <row r="2290" spans="2:10" x14ac:dyDescent="0.25">
      <c r="B2290" s="128" t="s">
        <v>189</v>
      </c>
      <c r="C2290" s="128" t="s">
        <v>162</v>
      </c>
      <c r="D2290" s="54">
        <v>45713</v>
      </c>
      <c r="E2290" t="s">
        <v>734</v>
      </c>
      <c r="F2290" s="55" t="s">
        <v>1854</v>
      </c>
      <c r="G2290" s="56" t="s">
        <v>1623</v>
      </c>
      <c r="H2290" s="243">
        <v>1758.39</v>
      </c>
      <c r="I2290" s="245"/>
      <c r="J2290" s="55" t="s">
        <v>1242</v>
      </c>
    </row>
    <row r="2291" spans="2:10" x14ac:dyDescent="0.25">
      <c r="B2291" s="128" t="s">
        <v>189</v>
      </c>
      <c r="C2291" s="128" t="s">
        <v>162</v>
      </c>
      <c r="D2291" s="54">
        <v>45714</v>
      </c>
      <c r="E2291" t="s">
        <v>734</v>
      </c>
      <c r="F2291" s="55" t="s">
        <v>1854</v>
      </c>
      <c r="G2291" s="56" t="s">
        <v>1624</v>
      </c>
      <c r="H2291" s="243">
        <v>4360.83</v>
      </c>
      <c r="I2291" s="245"/>
      <c r="J2291" s="55" t="s">
        <v>1242</v>
      </c>
    </row>
    <row r="2292" spans="2:10" x14ac:dyDescent="0.25">
      <c r="B2292" s="128" t="s">
        <v>189</v>
      </c>
      <c r="C2292" s="128" t="s">
        <v>162</v>
      </c>
      <c r="D2292" s="54">
        <v>45714</v>
      </c>
      <c r="E2292" t="s">
        <v>737</v>
      </c>
      <c r="F2292" s="54" t="s">
        <v>737</v>
      </c>
      <c r="G2292" s="56" t="s">
        <v>1625</v>
      </c>
      <c r="H2292" s="243">
        <v>6182.8</v>
      </c>
      <c r="I2292" s="245"/>
      <c r="J2292" s="55" t="s">
        <v>1242</v>
      </c>
    </row>
    <row r="2293" spans="2:10" x14ac:dyDescent="0.25">
      <c r="B2293" s="128" t="s">
        <v>189</v>
      </c>
      <c r="C2293" s="128" t="s">
        <v>162</v>
      </c>
      <c r="D2293" s="54">
        <v>45714</v>
      </c>
      <c r="E2293" t="s">
        <v>734</v>
      </c>
      <c r="F2293" s="55" t="s">
        <v>1854</v>
      </c>
      <c r="G2293" s="56" t="s">
        <v>1626</v>
      </c>
      <c r="H2293" s="243">
        <v>624</v>
      </c>
      <c r="I2293" s="245"/>
      <c r="J2293" s="55" t="s">
        <v>937</v>
      </c>
    </row>
    <row r="2294" spans="2:10" x14ac:dyDescent="0.25">
      <c r="B2294" s="128" t="s">
        <v>189</v>
      </c>
      <c r="C2294" s="128" t="s">
        <v>162</v>
      </c>
      <c r="D2294" s="54">
        <v>45714</v>
      </c>
      <c r="E2294" t="s">
        <v>230</v>
      </c>
      <c r="F2294" s="54" t="s">
        <v>230</v>
      </c>
      <c r="G2294" s="56" t="s">
        <v>558</v>
      </c>
      <c r="H2294" s="243"/>
      <c r="I2294" s="245">
        <v>1232.42</v>
      </c>
      <c r="J2294" s="55" t="s">
        <v>134</v>
      </c>
    </row>
    <row r="2295" spans="2:10" x14ac:dyDescent="0.25">
      <c r="B2295" s="128" t="s">
        <v>189</v>
      </c>
      <c r="C2295" s="128" t="s">
        <v>162</v>
      </c>
      <c r="D2295" s="54">
        <v>45714</v>
      </c>
      <c r="E2295" t="s">
        <v>230</v>
      </c>
      <c r="F2295" s="54" t="s">
        <v>230</v>
      </c>
      <c r="G2295" s="56" t="s">
        <v>558</v>
      </c>
      <c r="H2295" s="243"/>
      <c r="I2295" s="245">
        <v>4366.67</v>
      </c>
      <c r="J2295" s="55" t="s">
        <v>134</v>
      </c>
    </row>
    <row r="2296" spans="2:10" x14ac:dyDescent="0.25">
      <c r="B2296" s="128" t="s">
        <v>189</v>
      </c>
      <c r="C2296" s="128" t="s">
        <v>162</v>
      </c>
      <c r="D2296" s="54">
        <v>45714</v>
      </c>
      <c r="E2296" t="s">
        <v>230</v>
      </c>
      <c r="F2296" s="54" t="s">
        <v>230</v>
      </c>
      <c r="G2296" s="56" t="s">
        <v>558</v>
      </c>
      <c r="H2296" s="243"/>
      <c r="I2296" s="245">
        <v>424818.76</v>
      </c>
      <c r="J2296" s="55" t="s">
        <v>133</v>
      </c>
    </row>
    <row r="2297" spans="2:10" x14ac:dyDescent="0.25">
      <c r="B2297" s="128" t="s">
        <v>189</v>
      </c>
      <c r="C2297" s="128" t="s">
        <v>162</v>
      </c>
      <c r="D2297" s="54">
        <v>45715</v>
      </c>
      <c r="E2297" t="s">
        <v>230</v>
      </c>
      <c r="F2297" s="54" t="s">
        <v>230</v>
      </c>
      <c r="G2297" s="56" t="s">
        <v>1627</v>
      </c>
      <c r="H2297" s="243"/>
      <c r="I2297" s="245">
        <v>943277</v>
      </c>
      <c r="J2297" s="55" t="s">
        <v>14</v>
      </c>
    </row>
    <row r="2298" spans="2:10" x14ac:dyDescent="0.25">
      <c r="B2298" s="128" t="s">
        <v>189</v>
      </c>
      <c r="C2298" s="128" t="s">
        <v>162</v>
      </c>
      <c r="D2298" s="54">
        <v>45715</v>
      </c>
      <c r="E2298" t="s">
        <v>230</v>
      </c>
      <c r="F2298" s="54" t="s">
        <v>230</v>
      </c>
      <c r="G2298" s="56" t="s">
        <v>1375</v>
      </c>
      <c r="H2298" s="243"/>
      <c r="I2298" s="245">
        <v>0.03</v>
      </c>
      <c r="J2298" s="55" t="s">
        <v>272</v>
      </c>
    </row>
    <row r="2299" spans="2:10" x14ac:dyDescent="0.25">
      <c r="B2299" s="128" t="s">
        <v>189</v>
      </c>
      <c r="C2299" s="128" t="s">
        <v>162</v>
      </c>
      <c r="D2299" s="54">
        <v>45715</v>
      </c>
      <c r="E2299" t="s">
        <v>230</v>
      </c>
      <c r="F2299" s="54" t="s">
        <v>230</v>
      </c>
      <c r="G2299" s="56" t="s">
        <v>1628</v>
      </c>
      <c r="H2299" s="243"/>
      <c r="I2299" s="245">
        <v>1328</v>
      </c>
      <c r="J2299" s="55" t="s">
        <v>1207</v>
      </c>
    </row>
    <row r="2300" spans="2:10" x14ac:dyDescent="0.25">
      <c r="B2300" s="128" t="s">
        <v>189</v>
      </c>
      <c r="C2300" s="128" t="s">
        <v>162</v>
      </c>
      <c r="D2300" s="54">
        <v>45715</v>
      </c>
      <c r="E2300" t="s">
        <v>230</v>
      </c>
      <c r="F2300" s="54" t="s">
        <v>230</v>
      </c>
      <c r="G2300" s="56" t="s">
        <v>1629</v>
      </c>
      <c r="H2300" s="243"/>
      <c r="I2300" s="245">
        <v>9000</v>
      </c>
      <c r="J2300" s="55" t="s">
        <v>160</v>
      </c>
    </row>
    <row r="2301" spans="2:10" x14ac:dyDescent="0.25">
      <c r="B2301" s="128" t="s">
        <v>189</v>
      </c>
      <c r="C2301" s="128" t="s">
        <v>162</v>
      </c>
      <c r="D2301" s="54">
        <v>45715</v>
      </c>
      <c r="E2301" t="s">
        <v>737</v>
      </c>
      <c r="F2301" s="54" t="s">
        <v>737</v>
      </c>
      <c r="G2301" s="56" t="s">
        <v>1630</v>
      </c>
      <c r="H2301" s="243">
        <v>1508</v>
      </c>
      <c r="I2301" s="245"/>
      <c r="J2301" s="55" t="s">
        <v>1242</v>
      </c>
    </row>
    <row r="2302" spans="2:10" x14ac:dyDescent="0.25">
      <c r="B2302" s="128" t="s">
        <v>189</v>
      </c>
      <c r="C2302" s="128" t="s">
        <v>162</v>
      </c>
      <c r="D2302" s="54">
        <v>45715</v>
      </c>
      <c r="E2302" t="s">
        <v>230</v>
      </c>
      <c r="F2302" s="54" t="s">
        <v>230</v>
      </c>
      <c r="G2302" s="56" t="s">
        <v>1398</v>
      </c>
      <c r="H2302" s="243"/>
      <c r="I2302" s="245">
        <v>4600</v>
      </c>
      <c r="J2302" s="55" t="s">
        <v>1207</v>
      </c>
    </row>
    <row r="2303" spans="2:10" x14ac:dyDescent="0.25">
      <c r="B2303" s="128" t="s">
        <v>189</v>
      </c>
      <c r="C2303" s="128" t="s">
        <v>162</v>
      </c>
      <c r="D2303" s="54">
        <v>45715</v>
      </c>
      <c r="E2303" t="s">
        <v>230</v>
      </c>
      <c r="F2303" s="54" t="s">
        <v>230</v>
      </c>
      <c r="G2303" s="56" t="s">
        <v>1631</v>
      </c>
      <c r="H2303" s="243"/>
      <c r="I2303" s="245">
        <v>4970.17</v>
      </c>
      <c r="J2303" s="55" t="s">
        <v>1207</v>
      </c>
    </row>
    <row r="2304" spans="2:10" x14ac:dyDescent="0.25">
      <c r="B2304" s="128" t="s">
        <v>189</v>
      </c>
      <c r="C2304" s="128" t="s">
        <v>162</v>
      </c>
      <c r="D2304" s="54">
        <v>45716</v>
      </c>
      <c r="E2304" t="s">
        <v>230</v>
      </c>
      <c r="F2304" s="54" t="s">
        <v>230</v>
      </c>
      <c r="G2304" s="56" t="s">
        <v>1632</v>
      </c>
      <c r="H2304" s="243"/>
      <c r="I2304" s="245">
        <v>980</v>
      </c>
      <c r="J2304" s="55" t="s">
        <v>1208</v>
      </c>
    </row>
    <row r="2305" spans="2:11" x14ac:dyDescent="0.25">
      <c r="B2305" s="128" t="s">
        <v>189</v>
      </c>
      <c r="C2305" s="128" t="s">
        <v>162</v>
      </c>
      <c r="D2305" s="54">
        <v>45716</v>
      </c>
      <c r="E2305" t="s">
        <v>230</v>
      </c>
      <c r="F2305" s="54" t="s">
        <v>230</v>
      </c>
      <c r="G2305" s="56" t="s">
        <v>1180</v>
      </c>
      <c r="H2305" s="243"/>
      <c r="I2305" s="245">
        <v>381.07</v>
      </c>
      <c r="J2305" s="55" t="s">
        <v>1207</v>
      </c>
    </row>
    <row r="2306" spans="2:11" x14ac:dyDescent="0.25">
      <c r="B2306" s="128" t="s">
        <v>189</v>
      </c>
      <c r="C2306" s="128" t="s">
        <v>162</v>
      </c>
      <c r="D2306" s="54">
        <v>45716</v>
      </c>
      <c r="E2306" t="s">
        <v>972</v>
      </c>
      <c r="F2306" s="54" t="s">
        <v>972</v>
      </c>
      <c r="G2306" s="56" t="s">
        <v>1633</v>
      </c>
      <c r="H2306" s="243">
        <v>10753.2</v>
      </c>
      <c r="I2306" s="245"/>
      <c r="J2306" s="55" t="s">
        <v>1056</v>
      </c>
    </row>
    <row r="2307" spans="2:11" x14ac:dyDescent="0.25">
      <c r="B2307" s="128" t="s">
        <v>189</v>
      </c>
      <c r="C2307" s="128" t="s">
        <v>162</v>
      </c>
      <c r="D2307" s="54">
        <v>45716</v>
      </c>
      <c r="E2307" t="s">
        <v>230</v>
      </c>
      <c r="F2307" s="54" t="s">
        <v>230</v>
      </c>
      <c r="G2307" s="56" t="s">
        <v>1634</v>
      </c>
      <c r="H2307" s="243"/>
      <c r="I2307" s="245">
        <v>3034</v>
      </c>
      <c r="J2307" s="55" t="s">
        <v>1207</v>
      </c>
    </row>
    <row r="2308" spans="2:11" x14ac:dyDescent="0.25">
      <c r="B2308" s="128" t="s">
        <v>189</v>
      </c>
      <c r="C2308" s="128" t="s">
        <v>162</v>
      </c>
      <c r="D2308" s="54">
        <v>45716</v>
      </c>
      <c r="E2308" t="s">
        <v>230</v>
      </c>
      <c r="F2308" s="54" t="s">
        <v>230</v>
      </c>
      <c r="G2308" s="56" t="s">
        <v>1635</v>
      </c>
      <c r="H2308" s="243"/>
      <c r="I2308" s="245">
        <v>8333.5</v>
      </c>
      <c r="J2308" s="55" t="s">
        <v>1208</v>
      </c>
    </row>
    <row r="2309" spans="2:11" x14ac:dyDescent="0.25">
      <c r="B2309" s="128" t="s">
        <v>189</v>
      </c>
      <c r="C2309" s="128" t="s">
        <v>162</v>
      </c>
      <c r="D2309" s="54">
        <v>45716</v>
      </c>
      <c r="E2309" t="s">
        <v>230</v>
      </c>
      <c r="F2309" s="54" t="s">
        <v>230</v>
      </c>
      <c r="G2309" s="56" t="s">
        <v>1180</v>
      </c>
      <c r="H2309" s="243"/>
      <c r="I2309" s="245">
        <v>3300</v>
      </c>
      <c r="J2309" s="55" t="s">
        <v>1207</v>
      </c>
    </row>
    <row r="2310" spans="2:11" x14ac:dyDescent="0.25">
      <c r="B2310" s="128" t="s">
        <v>189</v>
      </c>
      <c r="C2310" s="128" t="s">
        <v>162</v>
      </c>
      <c r="D2310" s="54">
        <v>45716</v>
      </c>
      <c r="E2310" t="s">
        <v>230</v>
      </c>
      <c r="F2310" s="54" t="s">
        <v>230</v>
      </c>
      <c r="G2310" s="56" t="s">
        <v>718</v>
      </c>
      <c r="H2310" s="243"/>
      <c r="I2310" s="245">
        <v>1060</v>
      </c>
      <c r="J2310" s="55" t="s">
        <v>1208</v>
      </c>
    </row>
    <row r="2311" spans="2:11" x14ac:dyDescent="0.25">
      <c r="B2311" s="128" t="s">
        <v>189</v>
      </c>
      <c r="C2311" s="128" t="s">
        <v>162</v>
      </c>
      <c r="D2311" s="54">
        <v>45716</v>
      </c>
      <c r="E2311" t="s">
        <v>230</v>
      </c>
      <c r="F2311" s="54" t="s">
        <v>230</v>
      </c>
      <c r="G2311" s="56" t="s">
        <v>1636</v>
      </c>
      <c r="H2311" s="243"/>
      <c r="I2311" s="245">
        <v>955</v>
      </c>
      <c r="J2311" s="55" t="s">
        <v>1207</v>
      </c>
    </row>
    <row r="2312" spans="2:11" x14ac:dyDescent="0.25">
      <c r="B2312" s="128" t="s">
        <v>189</v>
      </c>
      <c r="C2312" s="128" t="s">
        <v>162</v>
      </c>
      <c r="D2312" s="54">
        <v>45716</v>
      </c>
      <c r="E2312" t="s">
        <v>230</v>
      </c>
      <c r="F2312" s="54" t="s">
        <v>230</v>
      </c>
      <c r="G2312" s="56" t="s">
        <v>700</v>
      </c>
      <c r="H2312" s="243"/>
      <c r="I2312" s="245">
        <v>13068</v>
      </c>
      <c r="J2312" s="55" t="s">
        <v>1207</v>
      </c>
    </row>
    <row r="2313" spans="2:11" x14ac:dyDescent="0.25">
      <c r="B2313" s="128" t="s">
        <v>189</v>
      </c>
      <c r="C2313" s="128" t="s">
        <v>162</v>
      </c>
      <c r="D2313" s="54">
        <v>45716</v>
      </c>
      <c r="E2313" t="s">
        <v>734</v>
      </c>
      <c r="F2313" s="55" t="s">
        <v>1854</v>
      </c>
      <c r="G2313" s="56" t="s">
        <v>1637</v>
      </c>
      <c r="H2313" s="243">
        <v>624</v>
      </c>
      <c r="I2313" s="245"/>
      <c r="J2313" s="55" t="s">
        <v>937</v>
      </c>
    </row>
    <row r="2314" spans="2:11" x14ac:dyDescent="0.25">
      <c r="B2314" s="128" t="s">
        <v>189</v>
      </c>
      <c r="C2314" s="128" t="s">
        <v>162</v>
      </c>
      <c r="D2314" s="54">
        <v>45716</v>
      </c>
      <c r="E2314" t="s">
        <v>734</v>
      </c>
      <c r="F2314" s="55" t="s">
        <v>1854</v>
      </c>
      <c r="G2314" s="56" t="s">
        <v>1638</v>
      </c>
      <c r="H2314" s="243">
        <v>12532</v>
      </c>
      <c r="I2314" s="245"/>
      <c r="J2314" s="55" t="s">
        <v>1056</v>
      </c>
    </row>
    <row r="2315" spans="2:11" x14ac:dyDescent="0.25">
      <c r="B2315" s="128" t="s">
        <v>189</v>
      </c>
      <c r="C2315" s="128" t="s">
        <v>162</v>
      </c>
      <c r="D2315" s="54">
        <v>45716</v>
      </c>
      <c r="E2315" t="s">
        <v>734</v>
      </c>
      <c r="F2315" s="55" t="s">
        <v>1854</v>
      </c>
      <c r="G2315" s="56" t="s">
        <v>1639</v>
      </c>
      <c r="H2315" s="243">
        <v>8320</v>
      </c>
      <c r="I2315" s="245"/>
      <c r="J2315" s="55" t="s">
        <v>1246</v>
      </c>
    </row>
    <row r="2316" spans="2:11" x14ac:dyDescent="0.25">
      <c r="B2316" s="128" t="s">
        <v>189</v>
      </c>
      <c r="C2316" s="128" t="s">
        <v>162</v>
      </c>
      <c r="D2316" s="54">
        <v>45716</v>
      </c>
      <c r="E2316" t="s">
        <v>734</v>
      </c>
      <c r="F2316" s="55" t="s">
        <v>1854</v>
      </c>
      <c r="G2316" s="56" t="s">
        <v>1640</v>
      </c>
      <c r="H2316" s="243">
        <v>4160</v>
      </c>
      <c r="I2316" s="245"/>
      <c r="J2316" s="55" t="s">
        <v>1505</v>
      </c>
    </row>
    <row r="2317" spans="2:11" x14ac:dyDescent="0.25">
      <c r="B2317" s="128" t="s">
        <v>189</v>
      </c>
      <c r="C2317" s="128" t="s">
        <v>162</v>
      </c>
      <c r="D2317" s="54">
        <v>45716</v>
      </c>
      <c r="E2317" t="s">
        <v>734</v>
      </c>
      <c r="F2317" s="55" t="s">
        <v>1854</v>
      </c>
      <c r="G2317" s="56" t="s">
        <v>1641</v>
      </c>
      <c r="H2317" s="243">
        <v>2080</v>
      </c>
      <c r="I2317" s="245"/>
      <c r="J2317" s="55"/>
      <c r="K2317" s="219" t="s">
        <v>1787</v>
      </c>
    </row>
    <row r="2318" spans="2:11" x14ac:dyDescent="0.25">
      <c r="B2318" s="128" t="s">
        <v>189</v>
      </c>
      <c r="C2318" s="128" t="s">
        <v>162</v>
      </c>
      <c r="D2318" s="54">
        <v>45716</v>
      </c>
      <c r="E2318" t="s">
        <v>230</v>
      </c>
      <c r="F2318" s="54" t="s">
        <v>230</v>
      </c>
      <c r="G2318" s="56" t="s">
        <v>1642</v>
      </c>
      <c r="H2318" s="243"/>
      <c r="I2318" s="245">
        <v>1000</v>
      </c>
      <c r="J2318" s="55" t="s">
        <v>1207</v>
      </c>
    </row>
    <row r="2319" spans="2:11" x14ac:dyDescent="0.25">
      <c r="B2319" s="128" t="s">
        <v>189</v>
      </c>
      <c r="C2319" s="128" t="s">
        <v>162</v>
      </c>
      <c r="D2319" s="54">
        <v>45716</v>
      </c>
      <c r="E2319" t="s">
        <v>230</v>
      </c>
      <c r="F2319" s="54" t="s">
        <v>230</v>
      </c>
      <c r="G2319" s="56" t="s">
        <v>1643</v>
      </c>
      <c r="H2319" s="243"/>
      <c r="I2319" s="245">
        <v>2800</v>
      </c>
      <c r="J2319" s="55" t="s">
        <v>1208</v>
      </c>
    </row>
    <row r="2320" spans="2:11" x14ac:dyDescent="0.25">
      <c r="B2320" s="128" t="s">
        <v>189</v>
      </c>
      <c r="C2320" s="128" t="s">
        <v>162</v>
      </c>
      <c r="D2320" s="54">
        <v>45716</v>
      </c>
      <c r="E2320" t="s">
        <v>230</v>
      </c>
      <c r="F2320" s="54" t="s">
        <v>230</v>
      </c>
      <c r="G2320" s="56" t="s">
        <v>700</v>
      </c>
      <c r="H2320" s="243"/>
      <c r="I2320" s="245">
        <v>1753</v>
      </c>
      <c r="J2320" s="55" t="s">
        <v>1208</v>
      </c>
    </row>
    <row r="2321" spans="2:11" x14ac:dyDescent="0.25">
      <c r="B2321" s="128" t="s">
        <v>189</v>
      </c>
      <c r="C2321" s="128" t="s">
        <v>162</v>
      </c>
      <c r="D2321" s="54">
        <v>45716</v>
      </c>
      <c r="E2321" t="s">
        <v>230</v>
      </c>
      <c r="F2321" s="54" t="s">
        <v>230</v>
      </c>
      <c r="G2321" s="56" t="s">
        <v>728</v>
      </c>
      <c r="H2321" s="243"/>
      <c r="I2321" s="245">
        <v>1556</v>
      </c>
      <c r="J2321" s="55" t="s">
        <v>1208</v>
      </c>
    </row>
    <row r="2322" spans="2:11" x14ac:dyDescent="0.25">
      <c r="B2322" s="128" t="s">
        <v>189</v>
      </c>
      <c r="C2322" s="128" t="s">
        <v>162</v>
      </c>
      <c r="D2322" s="54">
        <v>45716</v>
      </c>
      <c r="E2322" t="s">
        <v>760</v>
      </c>
      <c r="F2322" s="54" t="s">
        <v>760</v>
      </c>
      <c r="G2322" s="56">
        <v>5151941</v>
      </c>
      <c r="H2322" s="243">
        <v>1018.11</v>
      </c>
      <c r="I2322" s="245"/>
      <c r="J2322" s="55" t="s">
        <v>1169</v>
      </c>
    </row>
    <row r="2323" spans="2:11" x14ac:dyDescent="0.25">
      <c r="B2323" s="128" t="s">
        <v>189</v>
      </c>
      <c r="C2323" s="128" t="s">
        <v>162</v>
      </c>
      <c r="D2323" s="54">
        <v>45716</v>
      </c>
      <c r="E2323" t="s">
        <v>230</v>
      </c>
      <c r="F2323" s="54" t="s">
        <v>230</v>
      </c>
      <c r="G2323" s="56" t="s">
        <v>700</v>
      </c>
      <c r="H2323" s="243"/>
      <c r="I2323" s="245">
        <v>2100</v>
      </c>
      <c r="J2323" s="55" t="s">
        <v>1207</v>
      </c>
    </row>
    <row r="2324" spans="2:11" x14ac:dyDescent="0.25">
      <c r="B2324" s="128" t="s">
        <v>189</v>
      </c>
      <c r="C2324" s="128" t="s">
        <v>162</v>
      </c>
      <c r="D2324" s="54">
        <v>45716</v>
      </c>
      <c r="E2324" t="s">
        <v>734</v>
      </c>
      <c r="F2324" s="55" t="s">
        <v>1854</v>
      </c>
      <c r="G2324" s="56" t="s">
        <v>1644</v>
      </c>
      <c r="H2324" s="243">
        <v>4703.6499999999996</v>
      </c>
      <c r="I2324" s="245"/>
      <c r="J2324" s="55" t="s">
        <v>1242</v>
      </c>
    </row>
    <row r="2325" spans="2:11" x14ac:dyDescent="0.25">
      <c r="B2325" s="128" t="s">
        <v>189</v>
      </c>
      <c r="C2325" s="128" t="s">
        <v>162</v>
      </c>
      <c r="D2325" s="54">
        <v>45716</v>
      </c>
      <c r="E2325" t="s">
        <v>737</v>
      </c>
      <c r="F2325" s="54" t="s">
        <v>737</v>
      </c>
      <c r="G2325" s="56" t="s">
        <v>1645</v>
      </c>
      <c r="H2325" s="243">
        <v>4176</v>
      </c>
      <c r="I2325" s="245"/>
      <c r="J2325" s="55" t="s">
        <v>1242</v>
      </c>
    </row>
    <row r="2326" spans="2:11" x14ac:dyDescent="0.25">
      <c r="B2326" s="128" t="s">
        <v>189</v>
      </c>
      <c r="C2326" s="128" t="s">
        <v>162</v>
      </c>
      <c r="D2326" s="54">
        <v>45716</v>
      </c>
      <c r="E2326" t="s">
        <v>230</v>
      </c>
      <c r="F2326" s="54" t="s">
        <v>230</v>
      </c>
      <c r="G2326" s="56" t="s">
        <v>1646</v>
      </c>
      <c r="H2326" s="243"/>
      <c r="I2326" s="245">
        <v>35285.06</v>
      </c>
      <c r="J2326" s="55" t="s">
        <v>1506</v>
      </c>
    </row>
    <row r="2327" spans="2:11" x14ac:dyDescent="0.25">
      <c r="B2327" s="128" t="s">
        <v>189</v>
      </c>
      <c r="C2327" s="128" t="s">
        <v>162</v>
      </c>
      <c r="D2327" s="54">
        <v>45716</v>
      </c>
      <c r="E2327" t="s">
        <v>230</v>
      </c>
      <c r="F2327" s="54" t="s">
        <v>230</v>
      </c>
      <c r="G2327" s="56" t="s">
        <v>1647</v>
      </c>
      <c r="H2327" s="243"/>
      <c r="I2327" s="245">
        <v>24548.26</v>
      </c>
      <c r="J2327" s="55" t="s">
        <v>1506</v>
      </c>
    </row>
    <row r="2328" spans="2:11" x14ac:dyDescent="0.25">
      <c r="B2328" s="128" t="s">
        <v>189</v>
      </c>
      <c r="C2328" s="128" t="s">
        <v>162</v>
      </c>
      <c r="D2328" s="54">
        <v>45716</v>
      </c>
      <c r="E2328" t="s">
        <v>230</v>
      </c>
      <c r="F2328" s="54" t="s">
        <v>230</v>
      </c>
      <c r="G2328" s="56" t="s">
        <v>1648</v>
      </c>
      <c r="H2328" s="243"/>
      <c r="I2328" s="245">
        <v>316865.39</v>
      </c>
      <c r="J2328" s="55" t="s">
        <v>1504</v>
      </c>
      <c r="K2328" s="22" t="s">
        <v>226</v>
      </c>
    </row>
    <row r="2329" spans="2:11" x14ac:dyDescent="0.25">
      <c r="B2329" s="128" t="s">
        <v>189</v>
      </c>
      <c r="C2329" s="128" t="s">
        <v>162</v>
      </c>
      <c r="D2329" s="54">
        <v>45716</v>
      </c>
      <c r="E2329" t="s">
        <v>230</v>
      </c>
      <c r="F2329" s="54" t="s">
        <v>230</v>
      </c>
      <c r="G2329" s="56" t="s">
        <v>745</v>
      </c>
      <c r="H2329" s="243"/>
      <c r="I2329" s="245">
        <v>2702.63</v>
      </c>
      <c r="J2329" s="55" t="s">
        <v>1503</v>
      </c>
      <c r="K2329" s="22" t="s">
        <v>226</v>
      </c>
    </row>
    <row r="2330" spans="2:11" x14ac:dyDescent="0.25">
      <c r="B2330" s="128" t="s">
        <v>189</v>
      </c>
      <c r="C2330" s="128" t="s">
        <v>162</v>
      </c>
      <c r="D2330" s="54">
        <v>45716</v>
      </c>
      <c r="E2330" t="s">
        <v>230</v>
      </c>
      <c r="F2330" s="54" t="s">
        <v>230</v>
      </c>
      <c r="G2330" s="56" t="s">
        <v>745</v>
      </c>
      <c r="H2330" s="243"/>
      <c r="I2330" s="245">
        <v>3318.07</v>
      </c>
      <c r="J2330" s="55" t="s">
        <v>1503</v>
      </c>
      <c r="K2330" s="22" t="s">
        <v>226</v>
      </c>
    </row>
    <row r="2331" spans="2:11" x14ac:dyDescent="0.25">
      <c r="B2331" s="128" t="s">
        <v>189</v>
      </c>
      <c r="C2331" s="128" t="s">
        <v>162</v>
      </c>
      <c r="D2331" s="54">
        <v>45716</v>
      </c>
      <c r="E2331" t="s">
        <v>230</v>
      </c>
      <c r="F2331" s="54" t="s">
        <v>230</v>
      </c>
      <c r="G2331" s="56" t="s">
        <v>1649</v>
      </c>
      <c r="H2331" s="243"/>
      <c r="I2331" s="245">
        <v>2211</v>
      </c>
      <c r="J2331" s="55" t="s">
        <v>1207</v>
      </c>
    </row>
    <row r="2332" spans="2:11" x14ac:dyDescent="0.25">
      <c r="B2332" s="128" t="s">
        <v>189</v>
      </c>
      <c r="C2332" s="128" t="s">
        <v>162</v>
      </c>
      <c r="D2332" s="54">
        <v>45716</v>
      </c>
      <c r="E2332" t="s">
        <v>230</v>
      </c>
      <c r="F2332" s="54" t="s">
        <v>230</v>
      </c>
      <c r="G2332" s="56" t="s">
        <v>727</v>
      </c>
      <c r="H2332" s="243"/>
      <c r="I2332" s="245">
        <v>1000</v>
      </c>
      <c r="J2332" s="55" t="s">
        <v>1207</v>
      </c>
    </row>
    <row r="2333" spans="2:11" x14ac:dyDescent="0.25">
      <c r="B2333" s="128" t="s">
        <v>189</v>
      </c>
      <c r="C2333" s="128" t="s">
        <v>162</v>
      </c>
      <c r="D2333" s="54">
        <v>45716</v>
      </c>
      <c r="E2333" t="s">
        <v>226</v>
      </c>
      <c r="F2333" s="54" t="s">
        <v>226</v>
      </c>
      <c r="G2333" s="56" t="s">
        <v>927</v>
      </c>
      <c r="H2333" s="243">
        <v>70</v>
      </c>
      <c r="I2333" s="245"/>
      <c r="J2333" s="55" t="s">
        <v>272</v>
      </c>
    </row>
    <row r="2334" spans="2:11" x14ac:dyDescent="0.25">
      <c r="B2334" s="128" t="s">
        <v>189</v>
      </c>
      <c r="C2334" s="128" t="s">
        <v>162</v>
      </c>
      <c r="D2334" s="54">
        <v>45716</v>
      </c>
      <c r="E2334" t="s">
        <v>226</v>
      </c>
      <c r="F2334" s="54" t="s">
        <v>226</v>
      </c>
      <c r="G2334" s="56" t="s">
        <v>804</v>
      </c>
      <c r="H2334" s="243">
        <v>11.2</v>
      </c>
      <c r="I2334" s="245"/>
      <c r="J2334" s="55" t="s">
        <v>272</v>
      </c>
    </row>
    <row r="2335" spans="2:11" x14ac:dyDescent="0.25">
      <c r="B2335" s="128" t="s">
        <v>189</v>
      </c>
      <c r="C2335" s="128" t="s">
        <v>162</v>
      </c>
      <c r="D2335" s="54">
        <v>45716</v>
      </c>
      <c r="E2335" t="s">
        <v>226</v>
      </c>
      <c r="F2335" s="54" t="s">
        <v>226</v>
      </c>
      <c r="G2335" s="56" t="s">
        <v>928</v>
      </c>
      <c r="H2335" s="243">
        <v>570</v>
      </c>
      <c r="I2335" s="245"/>
      <c r="J2335" s="55" t="s">
        <v>272</v>
      </c>
    </row>
    <row r="2336" spans="2:11" x14ac:dyDescent="0.25">
      <c r="B2336" s="128" t="s">
        <v>189</v>
      </c>
      <c r="C2336" s="128" t="s">
        <v>162</v>
      </c>
      <c r="D2336" s="54">
        <v>45716</v>
      </c>
      <c r="E2336" t="s">
        <v>226</v>
      </c>
      <c r="F2336" s="54" t="s">
        <v>226</v>
      </c>
      <c r="G2336" s="56" t="s">
        <v>804</v>
      </c>
      <c r="H2336" s="243">
        <v>91.2</v>
      </c>
      <c r="I2336" s="245"/>
      <c r="J2336" s="55" t="s">
        <v>272</v>
      </c>
    </row>
    <row r="2337" spans="2:10" x14ac:dyDescent="0.25">
      <c r="B2337" s="128" t="s">
        <v>189</v>
      </c>
      <c r="C2337" s="128" t="s">
        <v>162</v>
      </c>
      <c r="D2337" s="54">
        <v>45716</v>
      </c>
      <c r="E2337" t="s">
        <v>226</v>
      </c>
      <c r="F2337" s="54" t="s">
        <v>226</v>
      </c>
      <c r="G2337" s="56" t="s">
        <v>929</v>
      </c>
      <c r="H2337" s="243">
        <v>408</v>
      </c>
      <c r="I2337" s="245"/>
      <c r="J2337" s="55" t="s">
        <v>272</v>
      </c>
    </row>
    <row r="2338" spans="2:10" x14ac:dyDescent="0.25">
      <c r="B2338" s="128" t="s">
        <v>189</v>
      </c>
      <c r="C2338" s="128" t="s">
        <v>162</v>
      </c>
      <c r="D2338" s="54">
        <v>45716</v>
      </c>
      <c r="E2338" t="s">
        <v>226</v>
      </c>
      <c r="F2338" s="54" t="s">
        <v>226</v>
      </c>
      <c r="G2338" s="56" t="s">
        <v>804</v>
      </c>
      <c r="H2338" s="243">
        <v>65.28</v>
      </c>
      <c r="I2338" s="245"/>
      <c r="J2338" s="55" t="s">
        <v>272</v>
      </c>
    </row>
    <row r="2339" spans="2:10" x14ac:dyDescent="0.25">
      <c r="B2339" s="128" t="s">
        <v>189</v>
      </c>
      <c r="C2339" s="128" t="s">
        <v>162</v>
      </c>
      <c r="D2339" s="54">
        <v>45716</v>
      </c>
      <c r="E2339" t="s">
        <v>734</v>
      </c>
      <c r="F2339" s="55" t="s">
        <v>1854</v>
      </c>
      <c r="G2339" s="56" t="s">
        <v>801</v>
      </c>
      <c r="H2339" s="243">
        <v>41946.83</v>
      </c>
      <c r="I2339" s="245"/>
      <c r="J2339" s="55" t="s">
        <v>1212</v>
      </c>
    </row>
    <row r="2340" spans="2:10" x14ac:dyDescent="0.25">
      <c r="B2340" s="128" t="s">
        <v>189</v>
      </c>
      <c r="C2340" s="128" t="s">
        <v>162</v>
      </c>
      <c r="D2340" s="54">
        <v>45716</v>
      </c>
      <c r="E2340" t="s">
        <v>734</v>
      </c>
      <c r="F2340" s="55" t="s">
        <v>1854</v>
      </c>
      <c r="G2340" s="56" t="s">
        <v>192</v>
      </c>
      <c r="H2340" s="243">
        <v>80311.53</v>
      </c>
      <c r="I2340" s="245"/>
      <c r="J2340" s="55" t="s">
        <v>1211</v>
      </c>
    </row>
    <row r="2341" spans="2:10" x14ac:dyDescent="0.25">
      <c r="B2341" s="128" t="s">
        <v>189</v>
      </c>
      <c r="C2341" s="128" t="s">
        <v>162</v>
      </c>
      <c r="D2341" s="54">
        <v>45716</v>
      </c>
      <c r="E2341" t="s">
        <v>230</v>
      </c>
      <c r="F2341" s="54" t="s">
        <v>230</v>
      </c>
      <c r="G2341" s="56" t="s">
        <v>1650</v>
      </c>
      <c r="H2341" s="243"/>
      <c r="I2341" s="245">
        <v>955</v>
      </c>
      <c r="J2341" s="55" t="s">
        <v>1207</v>
      </c>
    </row>
    <row r="2342" spans="2:10" x14ac:dyDescent="0.25">
      <c r="B2342" s="128" t="s">
        <v>189</v>
      </c>
      <c r="C2342" s="128" t="s">
        <v>162</v>
      </c>
      <c r="D2342" s="54">
        <v>45716</v>
      </c>
      <c r="E2342" t="s">
        <v>1531</v>
      </c>
      <c r="F2342" s="54" t="s">
        <v>1531</v>
      </c>
      <c r="G2342" s="56" t="s">
        <v>414</v>
      </c>
      <c r="H2342" s="243">
        <v>19522.400000000001</v>
      </c>
      <c r="I2342" s="245"/>
      <c r="J2342" s="55" t="s">
        <v>1213</v>
      </c>
    </row>
    <row r="2343" spans="2:10" x14ac:dyDescent="0.25">
      <c r="B2343" s="128" t="s">
        <v>189</v>
      </c>
      <c r="C2343" s="128" t="s">
        <v>162</v>
      </c>
      <c r="D2343" s="54">
        <v>45716</v>
      </c>
      <c r="E2343" t="s">
        <v>226</v>
      </c>
      <c r="F2343" s="54" t="s">
        <v>226</v>
      </c>
      <c r="G2343" s="56" t="s">
        <v>803</v>
      </c>
      <c r="H2343" s="243">
        <v>25</v>
      </c>
      <c r="I2343" s="245"/>
      <c r="J2343" s="55" t="s">
        <v>272</v>
      </c>
    </row>
    <row r="2344" spans="2:10" x14ac:dyDescent="0.25">
      <c r="B2344" s="128" t="s">
        <v>189</v>
      </c>
      <c r="C2344" s="128" t="s">
        <v>162</v>
      </c>
      <c r="D2344" s="54">
        <v>45716</v>
      </c>
      <c r="E2344" t="s">
        <v>226</v>
      </c>
      <c r="F2344" s="54" t="s">
        <v>226</v>
      </c>
      <c r="G2344" s="56" t="s">
        <v>804</v>
      </c>
      <c r="H2344" s="243">
        <v>4</v>
      </c>
      <c r="I2344" s="245"/>
      <c r="J2344" s="55" t="s">
        <v>272</v>
      </c>
    </row>
    <row r="2345" spans="2:10" x14ac:dyDescent="0.25">
      <c r="B2345" s="128" t="s">
        <v>189</v>
      </c>
      <c r="C2345" s="128" t="s">
        <v>162</v>
      </c>
      <c r="D2345" s="54">
        <v>45716</v>
      </c>
      <c r="E2345" t="s">
        <v>1519</v>
      </c>
      <c r="F2345" s="54" t="s">
        <v>1519</v>
      </c>
      <c r="G2345" s="56" t="s">
        <v>1651</v>
      </c>
      <c r="H2345" s="243">
        <v>4043</v>
      </c>
      <c r="I2345" s="245"/>
      <c r="J2345" s="55" t="s">
        <v>1213</v>
      </c>
    </row>
    <row r="2346" spans="2:10" x14ac:dyDescent="0.25">
      <c r="B2346" s="128" t="s">
        <v>189</v>
      </c>
      <c r="C2346" s="128" t="s">
        <v>162</v>
      </c>
      <c r="D2346" s="54">
        <v>45716</v>
      </c>
      <c r="E2346" t="s">
        <v>1200</v>
      </c>
      <c r="F2346" s="54" t="s">
        <v>1200</v>
      </c>
      <c r="G2346" s="56" t="s">
        <v>1651</v>
      </c>
      <c r="H2346" s="243">
        <v>5344</v>
      </c>
      <c r="I2346" s="245"/>
      <c r="J2346" s="55" t="s">
        <v>1213</v>
      </c>
    </row>
    <row r="2347" spans="2:10" x14ac:dyDescent="0.25">
      <c r="B2347" s="128" t="s">
        <v>189</v>
      </c>
      <c r="C2347" s="128" t="s">
        <v>162</v>
      </c>
      <c r="D2347" s="54">
        <v>45716</v>
      </c>
      <c r="E2347" t="s">
        <v>1203</v>
      </c>
      <c r="F2347" s="54" t="s">
        <v>1203</v>
      </c>
      <c r="G2347" s="56" t="s">
        <v>1651</v>
      </c>
      <c r="H2347" s="243">
        <v>4111.6000000000004</v>
      </c>
      <c r="I2347" s="245"/>
      <c r="J2347" s="55" t="s">
        <v>1213</v>
      </c>
    </row>
    <row r="2348" spans="2:10" x14ac:dyDescent="0.25">
      <c r="B2348" s="128" t="s">
        <v>189</v>
      </c>
      <c r="C2348" s="128" t="s">
        <v>162</v>
      </c>
      <c r="D2348" s="54">
        <v>45716</v>
      </c>
      <c r="E2348" t="s">
        <v>1349</v>
      </c>
      <c r="F2348" s="54" t="s">
        <v>1349</v>
      </c>
      <c r="G2348" s="56" t="s">
        <v>1651</v>
      </c>
      <c r="H2348" s="243">
        <v>6239.2</v>
      </c>
      <c r="I2348" s="245"/>
      <c r="J2348" s="55" t="s">
        <v>1213</v>
      </c>
    </row>
    <row r="2349" spans="2:10" x14ac:dyDescent="0.25">
      <c r="B2349" s="128" t="s">
        <v>189</v>
      </c>
      <c r="C2349" s="128" t="s">
        <v>162</v>
      </c>
      <c r="D2349" s="54">
        <v>45716</v>
      </c>
      <c r="E2349" t="s">
        <v>1249</v>
      </c>
      <c r="F2349" s="54" t="s">
        <v>1249</v>
      </c>
      <c r="G2349" s="56" t="s">
        <v>1651</v>
      </c>
      <c r="H2349" s="243">
        <v>3090.8</v>
      </c>
      <c r="I2349" s="245"/>
      <c r="J2349" s="55" t="s">
        <v>1213</v>
      </c>
    </row>
    <row r="2350" spans="2:10" x14ac:dyDescent="0.25">
      <c r="B2350" s="128" t="s">
        <v>189</v>
      </c>
      <c r="C2350" s="128" t="s">
        <v>162</v>
      </c>
      <c r="D2350" s="54">
        <v>45716</v>
      </c>
      <c r="E2350" t="s">
        <v>1348</v>
      </c>
      <c r="F2350" s="54" t="s">
        <v>1348</v>
      </c>
      <c r="G2350" s="56" t="s">
        <v>1651</v>
      </c>
      <c r="H2350" s="243">
        <v>6239.2</v>
      </c>
      <c r="I2350" s="245"/>
      <c r="J2350" s="55" t="s">
        <v>1213</v>
      </c>
    </row>
    <row r="2351" spans="2:10" x14ac:dyDescent="0.25">
      <c r="B2351" s="128" t="s">
        <v>189</v>
      </c>
      <c r="C2351" s="128" t="s">
        <v>162</v>
      </c>
      <c r="D2351" s="54">
        <v>45716</v>
      </c>
      <c r="E2351" t="s">
        <v>1532</v>
      </c>
      <c r="F2351" s="54" t="s">
        <v>1532</v>
      </c>
      <c r="G2351" s="56" t="s">
        <v>1651</v>
      </c>
      <c r="H2351" s="243">
        <v>4850.2</v>
      </c>
      <c r="I2351" s="245"/>
      <c r="J2351" s="55" t="s">
        <v>1213</v>
      </c>
    </row>
    <row r="2352" spans="2:10" x14ac:dyDescent="0.25">
      <c r="B2352" s="128" t="s">
        <v>189</v>
      </c>
      <c r="C2352" s="128" t="s">
        <v>162</v>
      </c>
      <c r="D2352" s="54">
        <v>45716</v>
      </c>
      <c r="E2352" t="s">
        <v>1526</v>
      </c>
      <c r="F2352" s="54" t="s">
        <v>1526</v>
      </c>
      <c r="G2352" s="56" t="s">
        <v>1651</v>
      </c>
      <c r="H2352" s="243">
        <v>4221.8</v>
      </c>
      <c r="I2352" s="245"/>
      <c r="J2352" s="55" t="s">
        <v>1213</v>
      </c>
    </row>
    <row r="2353" spans="2:11" x14ac:dyDescent="0.25">
      <c r="B2353" s="128" t="s">
        <v>189</v>
      </c>
      <c r="C2353" s="128" t="s">
        <v>162</v>
      </c>
      <c r="D2353" s="54">
        <v>45716</v>
      </c>
      <c r="E2353" t="s">
        <v>1250</v>
      </c>
      <c r="F2353" s="54" t="s">
        <v>1250</v>
      </c>
      <c r="G2353" s="56" t="s">
        <v>1651</v>
      </c>
      <c r="H2353" s="243">
        <v>4564.8</v>
      </c>
      <c r="I2353" s="245"/>
      <c r="J2353" s="55" t="s">
        <v>1213</v>
      </c>
    </row>
    <row r="2354" spans="2:11" x14ac:dyDescent="0.25">
      <c r="B2354" s="128" t="s">
        <v>189</v>
      </c>
      <c r="C2354" s="128" t="s">
        <v>162</v>
      </c>
      <c r="D2354" s="54">
        <v>45716</v>
      </c>
      <c r="E2354" t="s">
        <v>1206</v>
      </c>
      <c r="F2354" s="54" t="s">
        <v>1206</v>
      </c>
      <c r="G2354" s="56" t="s">
        <v>1652</v>
      </c>
      <c r="H2354" s="243">
        <v>4850.2</v>
      </c>
      <c r="I2354" s="245"/>
      <c r="J2354" s="55" t="s">
        <v>1213</v>
      </c>
    </row>
    <row r="2355" spans="2:11" x14ac:dyDescent="0.25">
      <c r="B2355" s="128" t="s">
        <v>189</v>
      </c>
      <c r="C2355" s="128" t="s">
        <v>162</v>
      </c>
      <c r="D2355" s="54">
        <v>45716</v>
      </c>
      <c r="E2355" t="s">
        <v>1204</v>
      </c>
      <c r="F2355" s="54" t="s">
        <v>1204</v>
      </c>
      <c r="G2355" s="56" t="s">
        <v>1652</v>
      </c>
      <c r="H2355" s="243">
        <v>2888.4</v>
      </c>
      <c r="I2355" s="245"/>
      <c r="J2355" s="55" t="s">
        <v>1213</v>
      </c>
    </row>
    <row r="2356" spans="2:11" x14ac:dyDescent="0.25">
      <c r="B2356" s="128" t="s">
        <v>189</v>
      </c>
      <c r="C2356" s="128" t="s">
        <v>162</v>
      </c>
      <c r="D2356" s="54">
        <v>45716</v>
      </c>
      <c r="E2356" t="s">
        <v>1252</v>
      </c>
      <c r="F2356" s="54" t="s">
        <v>1252</v>
      </c>
      <c r="G2356" s="56" t="s">
        <v>1652</v>
      </c>
      <c r="H2356" s="243">
        <v>2810.6</v>
      </c>
      <c r="I2356" s="245"/>
      <c r="J2356" s="55" t="s">
        <v>1213</v>
      </c>
    </row>
    <row r="2357" spans="2:11" x14ac:dyDescent="0.25">
      <c r="B2357" s="128" t="s">
        <v>189</v>
      </c>
      <c r="C2357" s="128" t="s">
        <v>162</v>
      </c>
      <c r="D2357" s="54">
        <v>45716</v>
      </c>
      <c r="E2357" t="s">
        <v>1533</v>
      </c>
      <c r="F2357" s="54" t="s">
        <v>1533</v>
      </c>
      <c r="G2357" s="56" t="s">
        <v>1652</v>
      </c>
      <c r="H2357" s="243">
        <v>4762.6000000000004</v>
      </c>
      <c r="I2357" s="245"/>
      <c r="J2357" s="55" t="s">
        <v>1213</v>
      </c>
    </row>
    <row r="2358" spans="2:11" x14ac:dyDescent="0.25">
      <c r="B2358" s="128" t="s">
        <v>189</v>
      </c>
      <c r="C2358" s="128" t="s">
        <v>162</v>
      </c>
      <c r="D2358" s="54">
        <v>45716</v>
      </c>
      <c r="E2358" t="s">
        <v>230</v>
      </c>
      <c r="F2358" s="54" t="s">
        <v>230</v>
      </c>
      <c r="G2358" s="56" t="s">
        <v>1653</v>
      </c>
      <c r="H2358" s="243"/>
      <c r="I2358" s="245">
        <v>2030</v>
      </c>
      <c r="J2358" s="55" t="s">
        <v>1208</v>
      </c>
    </row>
    <row r="2359" spans="2:11" x14ac:dyDescent="0.25">
      <c r="B2359" s="128" t="s">
        <v>189</v>
      </c>
      <c r="C2359" s="128" t="s">
        <v>162</v>
      </c>
      <c r="D2359" s="54">
        <v>45716</v>
      </c>
      <c r="E2359" t="s">
        <v>230</v>
      </c>
      <c r="F2359" s="54" t="s">
        <v>230</v>
      </c>
      <c r="G2359" s="56" t="s">
        <v>827</v>
      </c>
      <c r="H2359" s="243"/>
      <c r="I2359" s="245">
        <v>1000</v>
      </c>
      <c r="J2359" s="55" t="s">
        <v>1208</v>
      </c>
    </row>
    <row r="2360" spans="2:11" x14ac:dyDescent="0.25">
      <c r="B2360" s="128" t="s">
        <v>189</v>
      </c>
      <c r="C2360" s="128" t="s">
        <v>162</v>
      </c>
      <c r="D2360" s="54">
        <v>45716</v>
      </c>
      <c r="E2360" t="s">
        <v>901</v>
      </c>
      <c r="F2360" s="56" t="s">
        <v>1856</v>
      </c>
      <c r="G2360" s="56" t="s">
        <v>902</v>
      </c>
      <c r="H2360" s="243">
        <v>364000</v>
      </c>
      <c r="I2360" s="245"/>
      <c r="J2360" s="55" t="s">
        <v>938</v>
      </c>
    </row>
    <row r="2361" spans="2:11" x14ac:dyDescent="0.25">
      <c r="B2361" s="128" t="s">
        <v>189</v>
      </c>
      <c r="C2361" s="128" t="s">
        <v>162</v>
      </c>
      <c r="D2361" s="54">
        <v>45716</v>
      </c>
      <c r="E2361" t="s">
        <v>1534</v>
      </c>
      <c r="F2361" s="54" t="s">
        <v>1534</v>
      </c>
      <c r="G2361" s="56" t="s">
        <v>449</v>
      </c>
      <c r="H2361" s="243">
        <v>10684.94</v>
      </c>
      <c r="I2361" s="245"/>
      <c r="J2361" s="55" t="s">
        <v>449</v>
      </c>
    </row>
    <row r="2362" spans="2:11" x14ac:dyDescent="0.25">
      <c r="B2362" s="128" t="s">
        <v>189</v>
      </c>
      <c r="C2362" s="128" t="s">
        <v>162</v>
      </c>
      <c r="D2362" s="54">
        <v>45716</v>
      </c>
      <c r="F2362" s="54"/>
      <c r="G2362" s="56" t="s">
        <v>803</v>
      </c>
      <c r="H2362" s="243">
        <v>5</v>
      </c>
      <c r="I2362" s="245"/>
      <c r="J2362" s="55" t="s">
        <v>272</v>
      </c>
    </row>
    <row r="2363" spans="2:11" x14ac:dyDescent="0.25">
      <c r="B2363" s="128" t="s">
        <v>189</v>
      </c>
      <c r="C2363" s="128" t="s">
        <v>162</v>
      </c>
      <c r="D2363" s="54">
        <v>45716</v>
      </c>
      <c r="F2363" s="54"/>
      <c r="G2363" s="56" t="s">
        <v>804</v>
      </c>
      <c r="H2363" s="243">
        <v>0.8</v>
      </c>
      <c r="I2363" s="245"/>
      <c r="J2363" s="55" t="s">
        <v>272</v>
      </c>
    </row>
    <row r="2364" spans="2:11" x14ac:dyDescent="0.25">
      <c r="B2364" s="128" t="s">
        <v>189</v>
      </c>
      <c r="C2364" s="128" t="s">
        <v>162</v>
      </c>
      <c r="D2364" s="54">
        <v>45716</v>
      </c>
      <c r="E2364" t="s">
        <v>771</v>
      </c>
      <c r="F2364" s="54" t="s">
        <v>771</v>
      </c>
      <c r="G2364" s="56" t="s">
        <v>772</v>
      </c>
      <c r="H2364" s="243">
        <v>8252.58</v>
      </c>
      <c r="I2364" s="245"/>
      <c r="J2364" s="55" t="s">
        <v>170</v>
      </c>
    </row>
    <row r="2365" spans="2:11" x14ac:dyDescent="0.25">
      <c r="B2365" s="128" t="s">
        <v>189</v>
      </c>
      <c r="C2365" s="128" t="s">
        <v>162</v>
      </c>
      <c r="D2365" s="54">
        <v>45716</v>
      </c>
      <c r="E2365" t="s">
        <v>773</v>
      </c>
      <c r="F2365" s="54" t="s">
        <v>773</v>
      </c>
      <c r="G2365" s="56" t="s">
        <v>1654</v>
      </c>
      <c r="H2365" s="243">
        <v>4640</v>
      </c>
      <c r="I2365" s="245"/>
      <c r="J2365" s="55" t="s">
        <v>37</v>
      </c>
    </row>
    <row r="2366" spans="2:11" x14ac:dyDescent="0.25">
      <c r="B2366" s="128" t="s">
        <v>189</v>
      </c>
      <c r="C2366" s="128" t="s">
        <v>162</v>
      </c>
      <c r="D2366" s="54">
        <v>45716</v>
      </c>
      <c r="E2366" t="s">
        <v>894</v>
      </c>
      <c r="F2366" s="54" t="s">
        <v>894</v>
      </c>
      <c r="G2366" s="56" t="s">
        <v>1655</v>
      </c>
      <c r="H2366" s="243">
        <v>16503.32</v>
      </c>
      <c r="I2366" s="245"/>
      <c r="J2366" s="55" t="s">
        <v>1066</v>
      </c>
    </row>
    <row r="2367" spans="2:11" x14ac:dyDescent="0.25">
      <c r="B2367" s="128" t="s">
        <v>189</v>
      </c>
      <c r="C2367" s="128" t="s">
        <v>162</v>
      </c>
      <c r="D2367" s="54">
        <v>45716</v>
      </c>
      <c r="E2367" t="s">
        <v>1535</v>
      </c>
      <c r="F2367" s="54" t="s">
        <v>1535</v>
      </c>
      <c r="G2367" s="56" t="s">
        <v>1656</v>
      </c>
      <c r="H2367" s="243">
        <v>17124.39</v>
      </c>
      <c r="I2367" s="245"/>
      <c r="J2367" s="55" t="s">
        <v>1874</v>
      </c>
    </row>
    <row r="2368" spans="2:11" x14ac:dyDescent="0.25">
      <c r="B2368" s="128" t="s">
        <v>189</v>
      </c>
      <c r="C2368" s="128" t="s">
        <v>162</v>
      </c>
      <c r="D2368" s="54">
        <v>45716</v>
      </c>
      <c r="E2368" t="s">
        <v>230</v>
      </c>
      <c r="F2368" s="54" t="s">
        <v>230</v>
      </c>
      <c r="G2368" s="56" t="s">
        <v>218</v>
      </c>
      <c r="H2368" s="243"/>
      <c r="I2368" s="245">
        <v>1811.47</v>
      </c>
      <c r="J2368" s="55" t="s">
        <v>1207</v>
      </c>
      <c r="K2368" s="22" t="s">
        <v>226</v>
      </c>
    </row>
    <row r="2369" spans="2:11" x14ac:dyDescent="0.25">
      <c r="B2369" s="128" t="s">
        <v>189</v>
      </c>
      <c r="C2369" s="128" t="s">
        <v>162</v>
      </c>
      <c r="D2369" s="54">
        <v>45716</v>
      </c>
      <c r="E2369" t="s">
        <v>230</v>
      </c>
      <c r="F2369" s="54" t="s">
        <v>230</v>
      </c>
      <c r="G2369" s="56" t="s">
        <v>907</v>
      </c>
      <c r="H2369" s="243"/>
      <c r="I2369" s="245">
        <v>3740</v>
      </c>
      <c r="J2369" s="55" t="s">
        <v>1207</v>
      </c>
      <c r="K2369" s="22" t="s">
        <v>704</v>
      </c>
    </row>
    <row r="2370" spans="2:11" x14ac:dyDescent="0.25">
      <c r="B2370" s="128" t="s">
        <v>189</v>
      </c>
      <c r="C2370" s="128" t="s">
        <v>164</v>
      </c>
      <c r="D2370" s="54">
        <v>45692</v>
      </c>
      <c r="F2370" s="54" t="s">
        <v>1144</v>
      </c>
      <c r="G2370" s="56" t="s">
        <v>1673</v>
      </c>
      <c r="H2370" s="243">
        <v>2720</v>
      </c>
      <c r="I2370" s="245"/>
      <c r="J2370" s="55" t="s">
        <v>35</v>
      </c>
    </row>
    <row r="2371" spans="2:11" x14ac:dyDescent="0.25">
      <c r="B2371" s="128" t="s">
        <v>189</v>
      </c>
      <c r="C2371" s="128" t="s">
        <v>164</v>
      </c>
      <c r="D2371" s="54">
        <v>45693</v>
      </c>
      <c r="F2371" s="54" t="s">
        <v>983</v>
      </c>
      <c r="G2371" s="56" t="s">
        <v>1166</v>
      </c>
      <c r="H2371" s="243">
        <v>300</v>
      </c>
      <c r="I2371" s="245"/>
      <c r="J2371" s="55" t="s">
        <v>35</v>
      </c>
    </row>
    <row r="2372" spans="2:11" x14ac:dyDescent="0.25">
      <c r="B2372" s="128" t="s">
        <v>189</v>
      </c>
      <c r="C2372" s="128" t="s">
        <v>164</v>
      </c>
      <c r="D2372" s="54">
        <v>45693</v>
      </c>
      <c r="F2372" s="54" t="s">
        <v>1664</v>
      </c>
      <c r="G2372" s="56" t="s">
        <v>1674</v>
      </c>
      <c r="H2372" s="243">
        <v>390</v>
      </c>
      <c r="I2372" s="245"/>
      <c r="J2372" s="55" t="s">
        <v>1169</v>
      </c>
    </row>
    <row r="2373" spans="2:11" x14ac:dyDescent="0.25">
      <c r="B2373" s="128" t="s">
        <v>189</v>
      </c>
      <c r="C2373" s="128" t="s">
        <v>164</v>
      </c>
      <c r="D2373" s="54">
        <v>45694</v>
      </c>
      <c r="F2373" s="54" t="s">
        <v>765</v>
      </c>
      <c r="G2373" s="56" t="s">
        <v>1675</v>
      </c>
      <c r="H2373" s="243"/>
      <c r="I2373" s="245">
        <v>200</v>
      </c>
      <c r="J2373" s="55" t="s">
        <v>994</v>
      </c>
    </row>
    <row r="2374" spans="2:11" x14ac:dyDescent="0.25">
      <c r="B2374" s="128" t="s">
        <v>189</v>
      </c>
      <c r="C2374" s="128" t="s">
        <v>164</v>
      </c>
      <c r="D2374" s="54">
        <v>45694</v>
      </c>
      <c r="F2374" s="54" t="s">
        <v>1665</v>
      </c>
      <c r="G2374" s="56" t="s">
        <v>1676</v>
      </c>
      <c r="H2374" s="243">
        <v>1994</v>
      </c>
      <c r="I2374" s="245"/>
      <c r="J2374" s="55" t="s">
        <v>34</v>
      </c>
    </row>
    <row r="2375" spans="2:11" x14ac:dyDescent="0.25">
      <c r="B2375" s="128" t="s">
        <v>189</v>
      </c>
      <c r="C2375" s="128" t="s">
        <v>164</v>
      </c>
      <c r="D2375" s="54">
        <v>45695</v>
      </c>
      <c r="F2375" s="54" t="s">
        <v>765</v>
      </c>
      <c r="G2375" s="56" t="s">
        <v>899</v>
      </c>
      <c r="H2375" s="243"/>
      <c r="I2375" s="245">
        <v>40000</v>
      </c>
      <c r="J2375" s="55" t="s">
        <v>1871</v>
      </c>
    </row>
    <row r="2376" spans="2:11" x14ac:dyDescent="0.25">
      <c r="B2376" s="128" t="s">
        <v>189</v>
      </c>
      <c r="C2376" s="128" t="s">
        <v>164</v>
      </c>
      <c r="D2376" s="54">
        <v>45695</v>
      </c>
      <c r="F2376" s="54" t="s">
        <v>969</v>
      </c>
      <c r="G2376" s="56" t="s">
        <v>1677</v>
      </c>
      <c r="H2376" s="243">
        <v>2701</v>
      </c>
      <c r="I2376" s="245"/>
      <c r="J2376" s="55" t="s">
        <v>1304</v>
      </c>
    </row>
    <row r="2377" spans="2:11" x14ac:dyDescent="0.25">
      <c r="B2377" s="128" t="s">
        <v>189</v>
      </c>
      <c r="C2377" s="128" t="s">
        <v>164</v>
      </c>
      <c r="D2377" s="54">
        <v>45695</v>
      </c>
      <c r="F2377" s="54" t="s">
        <v>969</v>
      </c>
      <c r="G2377" s="56" t="s">
        <v>1678</v>
      </c>
      <c r="H2377" s="243">
        <v>2568</v>
      </c>
      <c r="I2377" s="245"/>
      <c r="J2377" s="55" t="s">
        <v>1304</v>
      </c>
    </row>
    <row r="2378" spans="2:11" x14ac:dyDescent="0.25">
      <c r="B2378" s="128" t="s">
        <v>189</v>
      </c>
      <c r="C2378" s="128" t="s">
        <v>164</v>
      </c>
      <c r="D2378" s="54">
        <v>45695</v>
      </c>
      <c r="F2378" s="54" t="s">
        <v>975</v>
      </c>
      <c r="G2378" s="56" t="s">
        <v>1678</v>
      </c>
      <c r="H2378" s="243">
        <v>649</v>
      </c>
      <c r="I2378" s="245"/>
      <c r="J2378" s="55" t="s">
        <v>1304</v>
      </c>
    </row>
    <row r="2379" spans="2:11" x14ac:dyDescent="0.25">
      <c r="B2379" s="128" t="s">
        <v>189</v>
      </c>
      <c r="C2379" s="128" t="s">
        <v>164</v>
      </c>
      <c r="D2379" s="54">
        <v>45695</v>
      </c>
      <c r="F2379" s="54" t="s">
        <v>975</v>
      </c>
      <c r="G2379" s="56" t="s">
        <v>1155</v>
      </c>
      <c r="H2379" s="243">
        <v>549</v>
      </c>
      <c r="I2379" s="245"/>
      <c r="J2379" s="55" t="s">
        <v>1304</v>
      </c>
    </row>
    <row r="2380" spans="2:11" x14ac:dyDescent="0.25">
      <c r="B2380" s="128" t="s">
        <v>189</v>
      </c>
      <c r="C2380" s="128" t="s">
        <v>164</v>
      </c>
      <c r="D2380" s="54">
        <v>45695</v>
      </c>
      <c r="F2380" s="54" t="s">
        <v>986</v>
      </c>
      <c r="G2380" s="56" t="s">
        <v>1679</v>
      </c>
      <c r="H2380" s="243">
        <v>22842.49</v>
      </c>
      <c r="I2380" s="245"/>
      <c r="J2380" s="55" t="s">
        <v>1062</v>
      </c>
    </row>
    <row r="2381" spans="2:11" x14ac:dyDescent="0.25">
      <c r="B2381" s="128" t="s">
        <v>189</v>
      </c>
      <c r="C2381" s="128" t="s">
        <v>164</v>
      </c>
      <c r="D2381" s="54">
        <v>45695</v>
      </c>
      <c r="F2381" s="54" t="s">
        <v>985</v>
      </c>
      <c r="G2381" s="56" t="s">
        <v>1680</v>
      </c>
      <c r="H2381" s="243">
        <v>2320</v>
      </c>
      <c r="I2381" s="245"/>
      <c r="J2381" s="55" t="s">
        <v>1061</v>
      </c>
    </row>
    <row r="2382" spans="2:11" x14ac:dyDescent="0.25">
      <c r="B2382" s="128" t="s">
        <v>189</v>
      </c>
      <c r="C2382" s="128" t="s">
        <v>164</v>
      </c>
      <c r="D2382" s="54">
        <v>45695</v>
      </c>
      <c r="F2382" s="54" t="s">
        <v>990</v>
      </c>
      <c r="G2382" s="56" t="s">
        <v>1681</v>
      </c>
      <c r="H2382" s="243">
        <v>3828</v>
      </c>
      <c r="I2382" s="245"/>
      <c r="J2382" s="55" t="s">
        <v>171</v>
      </c>
    </row>
    <row r="2383" spans="2:11" x14ac:dyDescent="0.25">
      <c r="B2383" s="128" t="s">
        <v>189</v>
      </c>
      <c r="C2383" s="128" t="s">
        <v>164</v>
      </c>
      <c r="D2383" s="54">
        <v>45695</v>
      </c>
      <c r="F2383" s="54" t="s">
        <v>1145</v>
      </c>
      <c r="G2383" s="56" t="s">
        <v>1163</v>
      </c>
      <c r="H2383" s="243">
        <v>100</v>
      </c>
      <c r="I2383" s="245"/>
      <c r="J2383" s="55" t="s">
        <v>170</v>
      </c>
    </row>
    <row r="2384" spans="2:11" x14ac:dyDescent="0.25">
      <c r="B2384" s="128" t="s">
        <v>189</v>
      </c>
      <c r="C2384" s="128" t="s">
        <v>164</v>
      </c>
      <c r="D2384" s="54">
        <v>45695</v>
      </c>
      <c r="F2384" s="54" t="s">
        <v>989</v>
      </c>
      <c r="G2384" s="56" t="s">
        <v>1682</v>
      </c>
      <c r="H2384" s="243">
        <v>619.14</v>
      </c>
      <c r="I2384" s="245"/>
      <c r="J2384" s="55" t="s">
        <v>1054</v>
      </c>
    </row>
    <row r="2385" spans="2:11" x14ac:dyDescent="0.25">
      <c r="B2385" s="128" t="s">
        <v>189</v>
      </c>
      <c r="C2385" s="128" t="s">
        <v>164</v>
      </c>
      <c r="D2385" s="54">
        <v>45695</v>
      </c>
      <c r="F2385" s="54" t="s">
        <v>976</v>
      </c>
      <c r="G2385" s="56" t="s">
        <v>1683</v>
      </c>
      <c r="H2385" s="243">
        <v>1408.18</v>
      </c>
      <c r="I2385" s="245"/>
      <c r="J2385" s="55" t="s">
        <v>1054</v>
      </c>
    </row>
    <row r="2386" spans="2:11" x14ac:dyDescent="0.25">
      <c r="B2386" s="128" t="s">
        <v>189</v>
      </c>
      <c r="C2386" s="128" t="s">
        <v>164</v>
      </c>
      <c r="D2386" s="54">
        <v>45695</v>
      </c>
      <c r="F2386" s="54" t="s">
        <v>1258</v>
      </c>
      <c r="G2386" s="56" t="s">
        <v>1684</v>
      </c>
      <c r="H2386" s="243">
        <v>503.4</v>
      </c>
      <c r="I2386" s="245"/>
      <c r="J2386" s="55" t="s">
        <v>1054</v>
      </c>
    </row>
    <row r="2387" spans="2:11" x14ac:dyDescent="0.25">
      <c r="B2387" s="128" t="s">
        <v>189</v>
      </c>
      <c r="C2387" s="128" t="s">
        <v>164</v>
      </c>
      <c r="D2387" s="54">
        <v>45695</v>
      </c>
      <c r="F2387" s="54" t="s">
        <v>1666</v>
      </c>
      <c r="G2387" s="56" t="s">
        <v>1685</v>
      </c>
      <c r="H2387" s="243">
        <v>1625.06</v>
      </c>
      <c r="I2387" s="245"/>
      <c r="J2387" s="55" t="s">
        <v>1054</v>
      </c>
    </row>
    <row r="2388" spans="2:11" x14ac:dyDescent="0.25">
      <c r="B2388" s="128" t="s">
        <v>189</v>
      </c>
      <c r="C2388" s="128" t="s">
        <v>164</v>
      </c>
      <c r="D2388" s="54">
        <v>45701</v>
      </c>
      <c r="F2388" s="54"/>
      <c r="G2388" s="56" t="s">
        <v>254</v>
      </c>
      <c r="H2388" s="243">
        <v>120</v>
      </c>
      <c r="I2388" s="245"/>
      <c r="J2388" s="55" t="s">
        <v>272</v>
      </c>
    </row>
    <row r="2389" spans="2:11" x14ac:dyDescent="0.25">
      <c r="B2389" s="128" t="s">
        <v>189</v>
      </c>
      <c r="C2389" s="128" t="s">
        <v>164</v>
      </c>
      <c r="D2389" s="54">
        <v>45701</v>
      </c>
      <c r="F2389" s="54"/>
      <c r="G2389" s="56" t="s">
        <v>253</v>
      </c>
      <c r="H2389" s="243">
        <v>19.2</v>
      </c>
      <c r="I2389" s="245"/>
      <c r="J2389" s="55" t="s">
        <v>272</v>
      </c>
    </row>
    <row r="2390" spans="2:11" x14ac:dyDescent="0.25">
      <c r="B2390" s="128" t="s">
        <v>189</v>
      </c>
      <c r="C2390" s="128" t="s">
        <v>164</v>
      </c>
      <c r="D2390" s="54">
        <v>45702</v>
      </c>
      <c r="F2390" s="54" t="s">
        <v>765</v>
      </c>
      <c r="G2390" s="56" t="s">
        <v>1010</v>
      </c>
      <c r="H2390" s="243"/>
      <c r="I2390" s="245">
        <v>2052.15</v>
      </c>
      <c r="J2390" s="55" t="s">
        <v>1207</v>
      </c>
    </row>
    <row r="2391" spans="2:11" ht="30" x14ac:dyDescent="0.25">
      <c r="B2391" s="128" t="s">
        <v>189</v>
      </c>
      <c r="C2391" s="128" t="s">
        <v>164</v>
      </c>
      <c r="D2391" s="54">
        <v>45702</v>
      </c>
      <c r="F2391" s="54" t="s">
        <v>765</v>
      </c>
      <c r="G2391" s="218" t="s">
        <v>1686</v>
      </c>
      <c r="H2391" s="243"/>
      <c r="I2391" s="245">
        <v>3162</v>
      </c>
      <c r="J2391" s="55" t="s">
        <v>1503</v>
      </c>
    </row>
    <row r="2392" spans="2:11" x14ac:dyDescent="0.25">
      <c r="B2392" s="128" t="s">
        <v>189</v>
      </c>
      <c r="C2392" s="128" t="s">
        <v>164</v>
      </c>
      <c r="D2392" s="54">
        <v>45702</v>
      </c>
      <c r="F2392" s="54" t="s">
        <v>765</v>
      </c>
      <c r="G2392" s="56" t="s">
        <v>1687</v>
      </c>
      <c r="H2392" s="243"/>
      <c r="I2392" s="245">
        <v>1200</v>
      </c>
      <c r="J2392" s="55" t="s">
        <v>233</v>
      </c>
      <c r="K2392" s="22" t="s">
        <v>1733</v>
      </c>
    </row>
    <row r="2393" spans="2:11" x14ac:dyDescent="0.25">
      <c r="B2393" s="128" t="s">
        <v>189</v>
      </c>
      <c r="C2393" s="128" t="s">
        <v>164</v>
      </c>
      <c r="D2393" s="54">
        <v>45702</v>
      </c>
      <c r="F2393" s="54" t="s">
        <v>765</v>
      </c>
      <c r="G2393" s="56" t="s">
        <v>899</v>
      </c>
      <c r="H2393" s="243"/>
      <c r="I2393" s="245">
        <v>30000</v>
      </c>
      <c r="J2393" s="55" t="s">
        <v>1871</v>
      </c>
    </row>
    <row r="2394" spans="2:11" x14ac:dyDescent="0.25">
      <c r="B2394" s="128" t="s">
        <v>189</v>
      </c>
      <c r="C2394" s="128" t="s">
        <v>164</v>
      </c>
      <c r="D2394" s="54">
        <v>45702</v>
      </c>
      <c r="F2394" s="54" t="s">
        <v>976</v>
      </c>
      <c r="G2394" s="56" t="s">
        <v>1688</v>
      </c>
      <c r="H2394" s="243">
        <v>704.09</v>
      </c>
      <c r="I2394" s="245"/>
      <c r="J2394" s="55" t="s">
        <v>1054</v>
      </c>
    </row>
    <row r="2395" spans="2:11" x14ac:dyDescent="0.25">
      <c r="B2395" s="128" t="s">
        <v>189</v>
      </c>
      <c r="C2395" s="128" t="s">
        <v>164</v>
      </c>
      <c r="D2395" s="54">
        <v>45702</v>
      </c>
      <c r="F2395" s="54" t="s">
        <v>1328</v>
      </c>
      <c r="G2395" s="56" t="s">
        <v>1689</v>
      </c>
      <c r="H2395" s="243">
        <v>1147.1099999999999</v>
      </c>
      <c r="I2395" s="245"/>
      <c r="J2395" s="55" t="s">
        <v>1054</v>
      </c>
    </row>
    <row r="2396" spans="2:11" x14ac:dyDescent="0.25">
      <c r="B2396" s="128" t="s">
        <v>189</v>
      </c>
      <c r="C2396" s="128" t="s">
        <v>164</v>
      </c>
      <c r="D2396" s="54">
        <v>45702</v>
      </c>
      <c r="F2396" s="54" t="s">
        <v>1666</v>
      </c>
      <c r="G2396" s="56" t="s">
        <v>1690</v>
      </c>
      <c r="H2396" s="243">
        <v>812.53</v>
      </c>
      <c r="I2396" s="245"/>
      <c r="J2396" s="55" t="s">
        <v>1054</v>
      </c>
    </row>
    <row r="2397" spans="2:11" x14ac:dyDescent="0.25">
      <c r="B2397" s="128" t="s">
        <v>189</v>
      </c>
      <c r="C2397" s="128" t="s">
        <v>164</v>
      </c>
      <c r="D2397" s="54">
        <v>45702</v>
      </c>
      <c r="F2397" s="54" t="s">
        <v>1329</v>
      </c>
      <c r="G2397" s="56" t="s">
        <v>1691</v>
      </c>
      <c r="H2397" s="243">
        <v>4000</v>
      </c>
      <c r="I2397" s="245"/>
      <c r="J2397" s="55" t="s">
        <v>1054</v>
      </c>
    </row>
    <row r="2398" spans="2:11" x14ac:dyDescent="0.25">
      <c r="B2398" s="128" t="s">
        <v>189</v>
      </c>
      <c r="C2398" s="128" t="s">
        <v>164</v>
      </c>
      <c r="D2398" s="54">
        <v>45702</v>
      </c>
      <c r="F2398" s="54" t="s">
        <v>971</v>
      </c>
      <c r="G2398" s="56" t="s">
        <v>1692</v>
      </c>
      <c r="H2398" s="243">
        <v>6960</v>
      </c>
      <c r="I2398" s="245"/>
      <c r="J2398" s="55" t="s">
        <v>1057</v>
      </c>
    </row>
    <row r="2399" spans="2:11" x14ac:dyDescent="0.25">
      <c r="B2399" s="128" t="s">
        <v>189</v>
      </c>
      <c r="C2399" s="128" t="s">
        <v>164</v>
      </c>
      <c r="D2399" s="54">
        <v>45702</v>
      </c>
      <c r="F2399" s="54" t="s">
        <v>1260</v>
      </c>
      <c r="G2399" s="56">
        <v>851942315</v>
      </c>
      <c r="H2399" s="243">
        <v>89</v>
      </c>
      <c r="I2399" s="245"/>
      <c r="J2399" s="55" t="s">
        <v>1875</v>
      </c>
    </row>
    <row r="2400" spans="2:11" x14ac:dyDescent="0.25">
      <c r="B2400" s="128" t="s">
        <v>189</v>
      </c>
      <c r="C2400" s="128" t="s">
        <v>164</v>
      </c>
      <c r="D2400" s="54">
        <v>45702</v>
      </c>
      <c r="F2400" s="54" t="s">
        <v>974</v>
      </c>
      <c r="G2400" s="56" t="s">
        <v>1693</v>
      </c>
      <c r="H2400" s="243">
        <v>3342.19</v>
      </c>
      <c r="I2400" s="245"/>
      <c r="J2400" s="55" t="s">
        <v>1720</v>
      </c>
    </row>
    <row r="2401" spans="2:11" x14ac:dyDescent="0.25">
      <c r="B2401" s="128" t="s">
        <v>189</v>
      </c>
      <c r="C2401" s="128" t="s">
        <v>164</v>
      </c>
      <c r="D2401" s="54">
        <v>45702</v>
      </c>
      <c r="F2401" s="54" t="s">
        <v>1146</v>
      </c>
      <c r="G2401" s="56" t="s">
        <v>1694</v>
      </c>
      <c r="H2401" s="243">
        <v>1218</v>
      </c>
      <c r="I2401" s="245"/>
      <c r="J2401" s="55" t="s">
        <v>1061</v>
      </c>
    </row>
    <row r="2402" spans="2:11" x14ac:dyDescent="0.25">
      <c r="B2402" s="128" t="s">
        <v>189</v>
      </c>
      <c r="C2402" s="128" t="s">
        <v>164</v>
      </c>
      <c r="D2402" s="54">
        <v>45702</v>
      </c>
      <c r="F2402" s="54" t="s">
        <v>1144</v>
      </c>
      <c r="G2402" s="56" t="s">
        <v>1695</v>
      </c>
      <c r="H2402" s="243">
        <v>970.46</v>
      </c>
      <c r="I2402" s="245"/>
      <c r="J2402" s="55" t="s">
        <v>1304</v>
      </c>
    </row>
    <row r="2403" spans="2:11" x14ac:dyDescent="0.25">
      <c r="B2403" s="128" t="s">
        <v>189</v>
      </c>
      <c r="C2403" s="128" t="s">
        <v>164</v>
      </c>
      <c r="D2403" s="54">
        <v>45702</v>
      </c>
      <c r="F2403" s="54" t="s">
        <v>975</v>
      </c>
      <c r="G2403" s="56" t="s">
        <v>1696</v>
      </c>
      <c r="H2403" s="243">
        <v>131</v>
      </c>
      <c r="I2403" s="245"/>
      <c r="J2403" s="55" t="s">
        <v>1304</v>
      </c>
    </row>
    <row r="2404" spans="2:11" ht="30" x14ac:dyDescent="0.25">
      <c r="B2404" s="128" t="s">
        <v>189</v>
      </c>
      <c r="C2404" s="128" t="s">
        <v>164</v>
      </c>
      <c r="D2404" s="54">
        <v>45705</v>
      </c>
      <c r="F2404" s="54"/>
      <c r="G2404" s="218" t="s">
        <v>1699</v>
      </c>
      <c r="H2404" s="243">
        <v>1983.05</v>
      </c>
      <c r="I2404" s="245"/>
      <c r="J2404" s="55" t="s">
        <v>272</v>
      </c>
    </row>
    <row r="2405" spans="2:11" x14ac:dyDescent="0.25">
      <c r="B2405" s="128" t="s">
        <v>189</v>
      </c>
      <c r="C2405" s="128" t="s">
        <v>164</v>
      </c>
      <c r="D2405" s="54">
        <v>45705</v>
      </c>
      <c r="F2405" s="54" t="s">
        <v>975</v>
      </c>
      <c r="G2405" s="56" t="s">
        <v>1697</v>
      </c>
      <c r="H2405" s="243">
        <v>1000</v>
      </c>
      <c r="I2405" s="245"/>
      <c r="J2405" s="55" t="s">
        <v>1304</v>
      </c>
    </row>
    <row r="2406" spans="2:11" x14ac:dyDescent="0.25">
      <c r="B2406" s="128" t="s">
        <v>189</v>
      </c>
      <c r="C2406" s="128" t="s">
        <v>164</v>
      </c>
      <c r="D2406" s="54">
        <v>45705</v>
      </c>
      <c r="F2406" s="54" t="s">
        <v>1667</v>
      </c>
      <c r="G2406" s="56" t="s">
        <v>1698</v>
      </c>
      <c r="H2406" s="243">
        <v>3364</v>
      </c>
      <c r="I2406" s="245"/>
      <c r="J2406" s="55" t="s">
        <v>1169</v>
      </c>
    </row>
    <row r="2407" spans="2:11" ht="30" x14ac:dyDescent="0.25">
      <c r="B2407" s="128" t="s">
        <v>189</v>
      </c>
      <c r="C2407" s="128" t="s">
        <v>164</v>
      </c>
      <c r="D2407" s="54">
        <v>45705</v>
      </c>
      <c r="F2407" s="54" t="s">
        <v>1668</v>
      </c>
      <c r="G2407" s="218" t="s">
        <v>1700</v>
      </c>
      <c r="H2407" s="243">
        <v>9599</v>
      </c>
      <c r="I2407" s="245"/>
      <c r="J2407" s="55" t="s">
        <v>239</v>
      </c>
    </row>
    <row r="2408" spans="2:11" x14ac:dyDescent="0.25">
      <c r="B2408" s="128" t="s">
        <v>189</v>
      </c>
      <c r="C2408" s="128" t="s">
        <v>164</v>
      </c>
      <c r="D2408" s="54">
        <v>45705</v>
      </c>
      <c r="F2408" s="54" t="s">
        <v>765</v>
      </c>
      <c r="G2408" s="56" t="s">
        <v>899</v>
      </c>
      <c r="H2408" s="243"/>
      <c r="I2408" s="245">
        <v>10000</v>
      </c>
      <c r="J2408" s="55" t="s">
        <v>1871</v>
      </c>
    </row>
    <row r="2409" spans="2:11" ht="30" x14ac:dyDescent="0.25">
      <c r="B2409" s="128" t="s">
        <v>189</v>
      </c>
      <c r="C2409" s="128" t="s">
        <v>164</v>
      </c>
      <c r="D2409" s="54">
        <v>45705</v>
      </c>
      <c r="F2409" s="54"/>
      <c r="G2409" s="218" t="s">
        <v>1701</v>
      </c>
      <c r="H2409" s="243">
        <v>648</v>
      </c>
      <c r="I2409" s="245"/>
      <c r="J2409" s="55" t="s">
        <v>1241</v>
      </c>
    </row>
    <row r="2410" spans="2:11" ht="30" x14ac:dyDescent="0.25">
      <c r="B2410" s="128" t="s">
        <v>189</v>
      </c>
      <c r="C2410" s="128" t="s">
        <v>164</v>
      </c>
      <c r="D2410" s="54">
        <v>45705</v>
      </c>
      <c r="F2410" s="54"/>
      <c r="G2410" s="218" t="s">
        <v>1702</v>
      </c>
      <c r="H2410" s="243">
        <v>294</v>
      </c>
      <c r="I2410" s="245"/>
      <c r="J2410" s="55" t="s">
        <v>1237</v>
      </c>
    </row>
    <row r="2411" spans="2:11" ht="30" x14ac:dyDescent="0.25">
      <c r="B2411" s="128" t="s">
        <v>189</v>
      </c>
      <c r="C2411" s="128" t="s">
        <v>164</v>
      </c>
      <c r="D2411" s="54">
        <v>45705</v>
      </c>
      <c r="F2411" s="54"/>
      <c r="G2411" s="218" t="s">
        <v>1703</v>
      </c>
      <c r="H2411" s="243">
        <v>6787</v>
      </c>
      <c r="I2411" s="245"/>
      <c r="J2411" s="55" t="s">
        <v>1237</v>
      </c>
    </row>
    <row r="2412" spans="2:11" ht="30" x14ac:dyDescent="0.25">
      <c r="B2412" s="128" t="s">
        <v>189</v>
      </c>
      <c r="C2412" s="128" t="s">
        <v>164</v>
      </c>
      <c r="D2412" s="54">
        <v>45705</v>
      </c>
      <c r="F2412" s="54"/>
      <c r="G2412" s="218" t="s">
        <v>1704</v>
      </c>
      <c r="H2412" s="243">
        <v>294</v>
      </c>
      <c r="I2412" s="245"/>
      <c r="J2412" s="55" t="s">
        <v>1241</v>
      </c>
    </row>
    <row r="2413" spans="2:11" x14ac:dyDescent="0.25">
      <c r="B2413" s="128" t="s">
        <v>189</v>
      </c>
      <c r="C2413" s="128" t="s">
        <v>164</v>
      </c>
      <c r="D2413" s="54">
        <v>45706</v>
      </c>
      <c r="F2413" s="54" t="s">
        <v>765</v>
      </c>
      <c r="G2413" s="56" t="s">
        <v>1009</v>
      </c>
      <c r="H2413" s="243"/>
      <c r="I2413" s="245">
        <v>200</v>
      </c>
      <c r="J2413" s="55" t="s">
        <v>994</v>
      </c>
    </row>
    <row r="2414" spans="2:11" x14ac:dyDescent="0.25">
      <c r="B2414" s="128" t="s">
        <v>189</v>
      </c>
      <c r="C2414" s="128" t="s">
        <v>164</v>
      </c>
      <c r="D2414" s="54">
        <v>45706</v>
      </c>
      <c r="F2414" s="54" t="s">
        <v>765</v>
      </c>
      <c r="G2414" s="56" t="s">
        <v>1705</v>
      </c>
      <c r="H2414" s="243"/>
      <c r="I2414" s="245">
        <v>200</v>
      </c>
      <c r="J2414" s="55" t="s">
        <v>994</v>
      </c>
    </row>
    <row r="2415" spans="2:11" ht="30" x14ac:dyDescent="0.25">
      <c r="B2415" s="128" t="s">
        <v>189</v>
      </c>
      <c r="C2415" s="128" t="s">
        <v>164</v>
      </c>
      <c r="D2415" s="54">
        <v>45706</v>
      </c>
      <c r="F2415" s="54" t="s">
        <v>765</v>
      </c>
      <c r="G2415" s="218" t="s">
        <v>1706</v>
      </c>
      <c r="H2415" s="243"/>
      <c r="I2415" s="245">
        <v>1200</v>
      </c>
      <c r="J2415" s="55" t="s">
        <v>233</v>
      </c>
      <c r="K2415" s="22" t="s">
        <v>1731</v>
      </c>
    </row>
    <row r="2416" spans="2:11" ht="30" x14ac:dyDescent="0.25">
      <c r="B2416" s="128" t="s">
        <v>189</v>
      </c>
      <c r="C2416" s="128" t="s">
        <v>164</v>
      </c>
      <c r="D2416" s="54">
        <v>45706</v>
      </c>
      <c r="F2416" s="54" t="s">
        <v>765</v>
      </c>
      <c r="G2416" s="218" t="s">
        <v>1707</v>
      </c>
      <c r="H2416" s="243"/>
      <c r="I2416" s="245">
        <v>200</v>
      </c>
      <c r="J2416" s="55" t="s">
        <v>994</v>
      </c>
    </row>
    <row r="2417" spans="2:11" x14ac:dyDescent="0.25">
      <c r="B2417" s="128" t="s">
        <v>189</v>
      </c>
      <c r="C2417" s="128" t="s">
        <v>164</v>
      </c>
      <c r="D2417" s="54">
        <v>45706</v>
      </c>
      <c r="F2417" s="54" t="s">
        <v>765</v>
      </c>
      <c r="G2417" s="56" t="s">
        <v>256</v>
      </c>
      <c r="H2417" s="243"/>
      <c r="I2417" s="245">
        <v>0.01</v>
      </c>
      <c r="J2417" s="55" t="s">
        <v>272</v>
      </c>
    </row>
    <row r="2418" spans="2:11" x14ac:dyDescent="0.25">
      <c r="B2418" s="128" t="s">
        <v>189</v>
      </c>
      <c r="C2418" s="128" t="s">
        <v>164</v>
      </c>
      <c r="D2418" s="54">
        <v>45707</v>
      </c>
      <c r="F2418" s="54" t="s">
        <v>765</v>
      </c>
      <c r="G2418" s="56" t="s">
        <v>1708</v>
      </c>
      <c r="H2418" s="243"/>
      <c r="I2418" s="245">
        <v>300</v>
      </c>
      <c r="J2418" s="55" t="s">
        <v>233</v>
      </c>
      <c r="K2418" s="22" t="s">
        <v>1732</v>
      </c>
    </row>
    <row r="2419" spans="2:11" x14ac:dyDescent="0.25">
      <c r="B2419" s="128" t="s">
        <v>189</v>
      </c>
      <c r="C2419" s="128" t="s">
        <v>164</v>
      </c>
      <c r="D2419" s="54">
        <v>45709</v>
      </c>
      <c r="F2419" s="54" t="s">
        <v>765</v>
      </c>
      <c r="G2419" s="56" t="s">
        <v>899</v>
      </c>
      <c r="H2419" s="243"/>
      <c r="I2419" s="245">
        <v>40000</v>
      </c>
      <c r="J2419" s="55" t="s">
        <v>1871</v>
      </c>
    </row>
    <row r="2420" spans="2:11" x14ac:dyDescent="0.25">
      <c r="B2420" s="128" t="s">
        <v>189</v>
      </c>
      <c r="C2420" s="128" t="s">
        <v>164</v>
      </c>
      <c r="D2420" s="54">
        <v>45709</v>
      </c>
      <c r="F2420" s="54" t="s">
        <v>1669</v>
      </c>
      <c r="G2420" s="56" t="s">
        <v>1709</v>
      </c>
      <c r="H2420" s="243">
        <v>1698.92</v>
      </c>
      <c r="I2420" s="245"/>
      <c r="J2420" s="55" t="s">
        <v>1054</v>
      </c>
    </row>
    <row r="2421" spans="2:11" x14ac:dyDescent="0.25">
      <c r="B2421" s="128" t="s">
        <v>189</v>
      </c>
      <c r="C2421" s="128" t="s">
        <v>164</v>
      </c>
      <c r="D2421" s="54">
        <v>45709</v>
      </c>
      <c r="F2421" s="54" t="s">
        <v>991</v>
      </c>
      <c r="G2421" s="56" t="s">
        <v>1710</v>
      </c>
      <c r="H2421" s="243">
        <v>5604</v>
      </c>
      <c r="I2421" s="245"/>
      <c r="J2421" s="55" t="s">
        <v>171</v>
      </c>
    </row>
    <row r="2422" spans="2:11" x14ac:dyDescent="0.25">
      <c r="B2422" s="128" t="s">
        <v>189</v>
      </c>
      <c r="C2422" s="128" t="s">
        <v>164</v>
      </c>
      <c r="D2422" s="54">
        <v>45709</v>
      </c>
      <c r="F2422" s="54" t="s">
        <v>1670</v>
      </c>
      <c r="G2422" s="56" t="s">
        <v>1711</v>
      </c>
      <c r="H2422" s="243">
        <v>384.1</v>
      </c>
      <c r="I2422" s="245"/>
      <c r="J2422" s="55"/>
      <c r="K2422" s="219"/>
    </row>
    <row r="2423" spans="2:11" x14ac:dyDescent="0.25">
      <c r="B2423" s="128" t="s">
        <v>189</v>
      </c>
      <c r="C2423" s="128" t="s">
        <v>164</v>
      </c>
      <c r="D2423" s="54">
        <v>45709</v>
      </c>
      <c r="F2423" s="54" t="s">
        <v>970</v>
      </c>
      <c r="G2423" s="56" t="s">
        <v>1712</v>
      </c>
      <c r="H2423" s="243">
        <v>500</v>
      </c>
      <c r="I2423" s="245"/>
      <c r="J2423" s="55" t="s">
        <v>170</v>
      </c>
    </row>
    <row r="2424" spans="2:11" x14ac:dyDescent="0.25">
      <c r="B2424" s="128" t="s">
        <v>189</v>
      </c>
      <c r="C2424" s="128" t="s">
        <v>164</v>
      </c>
      <c r="D2424" s="54">
        <v>45709</v>
      </c>
      <c r="F2424" s="54" t="s">
        <v>1148</v>
      </c>
      <c r="G2424" s="56" t="s">
        <v>1713</v>
      </c>
      <c r="H2424" s="243">
        <v>1276</v>
      </c>
      <c r="I2424" s="245"/>
      <c r="J2424" s="55" t="s">
        <v>1061</v>
      </c>
    </row>
    <row r="2425" spans="2:11" x14ac:dyDescent="0.25">
      <c r="B2425" s="128" t="s">
        <v>189</v>
      </c>
      <c r="C2425" s="128" t="s">
        <v>164</v>
      </c>
      <c r="D2425" s="54">
        <v>45709</v>
      </c>
      <c r="F2425" s="54" t="s">
        <v>992</v>
      </c>
      <c r="G2425" s="56" t="s">
        <v>1714</v>
      </c>
      <c r="H2425" s="243">
        <v>10084.700000000001</v>
      </c>
      <c r="I2425" s="245"/>
      <c r="J2425" s="55" t="s">
        <v>171</v>
      </c>
    </row>
    <row r="2426" spans="2:11" x14ac:dyDescent="0.25">
      <c r="B2426" s="128" t="s">
        <v>189</v>
      </c>
      <c r="C2426" s="128" t="s">
        <v>164</v>
      </c>
      <c r="D2426" s="54">
        <v>45709</v>
      </c>
      <c r="F2426" s="54" t="s">
        <v>984</v>
      </c>
      <c r="G2426" s="56" t="s">
        <v>1715</v>
      </c>
      <c r="H2426" s="243">
        <v>13920</v>
      </c>
      <c r="I2426" s="245"/>
      <c r="J2426" s="55" t="s">
        <v>1721</v>
      </c>
    </row>
    <row r="2427" spans="2:11" x14ac:dyDescent="0.25">
      <c r="B2427" s="128" t="s">
        <v>189</v>
      </c>
      <c r="C2427" s="128" t="s">
        <v>164</v>
      </c>
      <c r="D2427" s="54">
        <v>45709</v>
      </c>
      <c r="F2427" s="54" t="s">
        <v>975</v>
      </c>
      <c r="G2427" s="56" t="s">
        <v>1716</v>
      </c>
      <c r="H2427" s="243">
        <v>282.33999999999997</v>
      </c>
      <c r="I2427" s="245"/>
      <c r="J2427" s="55" t="s">
        <v>1304</v>
      </c>
    </row>
    <row r="2428" spans="2:11" x14ac:dyDescent="0.25">
      <c r="B2428" s="128" t="s">
        <v>189</v>
      </c>
      <c r="C2428" s="128" t="s">
        <v>164</v>
      </c>
      <c r="D2428" s="54">
        <v>45709</v>
      </c>
      <c r="F2428" s="54" t="s">
        <v>975</v>
      </c>
      <c r="G2428" s="56" t="s">
        <v>1717</v>
      </c>
      <c r="H2428" s="243">
        <v>649</v>
      </c>
      <c r="I2428" s="245"/>
      <c r="J2428" s="55" t="s">
        <v>1304</v>
      </c>
    </row>
    <row r="2429" spans="2:11" x14ac:dyDescent="0.25">
      <c r="B2429" s="128" t="s">
        <v>189</v>
      </c>
      <c r="C2429" s="128" t="s">
        <v>164</v>
      </c>
      <c r="D2429" s="54">
        <v>45709</v>
      </c>
      <c r="F2429" s="54" t="s">
        <v>1671</v>
      </c>
      <c r="G2429" s="56" t="s">
        <v>1718</v>
      </c>
      <c r="H2429" s="243">
        <v>500</v>
      </c>
      <c r="I2429" s="245"/>
      <c r="J2429" s="55" t="s">
        <v>170</v>
      </c>
    </row>
    <row r="2430" spans="2:11" x14ac:dyDescent="0.25">
      <c r="B2430" s="128" t="s">
        <v>189</v>
      </c>
      <c r="C2430" s="128" t="s">
        <v>164</v>
      </c>
      <c r="D2430" s="54">
        <v>45712</v>
      </c>
      <c r="F2430" s="54" t="s">
        <v>982</v>
      </c>
      <c r="G2430" s="56" t="s">
        <v>1719</v>
      </c>
      <c r="H2430" s="243">
        <v>350.41</v>
      </c>
      <c r="I2430" s="245"/>
      <c r="J2430" s="55" t="s">
        <v>1169</v>
      </c>
    </row>
    <row r="2431" spans="2:11" ht="30" x14ac:dyDescent="0.25">
      <c r="B2431" s="128" t="s">
        <v>189</v>
      </c>
      <c r="C2431" s="128" t="s">
        <v>164</v>
      </c>
      <c r="D2431" s="54">
        <v>45712</v>
      </c>
      <c r="F2431" s="54" t="s">
        <v>765</v>
      </c>
      <c r="G2431" s="218" t="s">
        <v>1722</v>
      </c>
      <c r="H2431" s="243"/>
      <c r="I2431" s="245">
        <v>200</v>
      </c>
      <c r="J2431" s="55" t="s">
        <v>994</v>
      </c>
    </row>
    <row r="2432" spans="2:11" x14ac:dyDescent="0.25">
      <c r="B2432" s="128" t="s">
        <v>189</v>
      </c>
      <c r="C2432" s="128" t="s">
        <v>164</v>
      </c>
      <c r="D2432" s="54">
        <v>45713</v>
      </c>
      <c r="F2432" s="54" t="s">
        <v>765</v>
      </c>
      <c r="G2432" s="56" t="s">
        <v>1010</v>
      </c>
      <c r="H2432" s="243"/>
      <c r="I2432" s="245">
        <v>1800</v>
      </c>
      <c r="J2432" s="55" t="s">
        <v>1503</v>
      </c>
    </row>
    <row r="2433" spans="2:10" x14ac:dyDescent="0.25">
      <c r="B2433" s="128" t="s">
        <v>189</v>
      </c>
      <c r="C2433" s="128" t="s">
        <v>164</v>
      </c>
      <c r="D2433" s="54">
        <v>45715</v>
      </c>
      <c r="F2433" s="54" t="s">
        <v>1667</v>
      </c>
      <c r="G2433" s="56" t="s">
        <v>1723</v>
      </c>
      <c r="H2433" s="243">
        <v>3364</v>
      </c>
      <c r="I2433" s="245"/>
      <c r="J2433" s="55" t="s">
        <v>1169</v>
      </c>
    </row>
    <row r="2434" spans="2:10" ht="30" x14ac:dyDescent="0.25">
      <c r="B2434" s="128" t="s">
        <v>189</v>
      </c>
      <c r="C2434" s="128" t="s">
        <v>164</v>
      </c>
      <c r="D2434" s="54">
        <v>45716</v>
      </c>
      <c r="F2434" s="54"/>
      <c r="G2434" s="218" t="s">
        <v>1724</v>
      </c>
      <c r="H2434" s="243">
        <v>1523.76</v>
      </c>
      <c r="I2434" s="245"/>
      <c r="J2434" s="55" t="s">
        <v>272</v>
      </c>
    </row>
    <row r="2435" spans="2:10" ht="30" x14ac:dyDescent="0.25">
      <c r="B2435" s="128" t="s">
        <v>189</v>
      </c>
      <c r="C2435" s="128" t="s">
        <v>164</v>
      </c>
      <c r="D2435" s="54">
        <v>45716</v>
      </c>
      <c r="F2435" s="54" t="s">
        <v>765</v>
      </c>
      <c r="G2435" s="218" t="s">
        <v>1725</v>
      </c>
      <c r="H2435" s="243"/>
      <c r="I2435" s="245">
        <v>3165</v>
      </c>
      <c r="J2435" s="55" t="s">
        <v>1503</v>
      </c>
    </row>
    <row r="2436" spans="2:10" x14ac:dyDescent="0.25">
      <c r="B2436" s="128" t="s">
        <v>189</v>
      </c>
      <c r="C2436" s="128" t="s">
        <v>164</v>
      </c>
      <c r="D2436" s="54">
        <v>45716</v>
      </c>
      <c r="F2436" s="54" t="s">
        <v>765</v>
      </c>
      <c r="G2436" s="56" t="s">
        <v>1010</v>
      </c>
      <c r="H2436" s="243"/>
      <c r="I2436" s="245">
        <v>2052.15</v>
      </c>
      <c r="J2436" s="55" t="s">
        <v>1503</v>
      </c>
    </row>
    <row r="2437" spans="2:10" x14ac:dyDescent="0.25">
      <c r="B2437" s="128" t="s">
        <v>189</v>
      </c>
      <c r="C2437" s="128" t="s">
        <v>164</v>
      </c>
      <c r="D2437" s="54">
        <v>45716</v>
      </c>
      <c r="F2437" s="54" t="s">
        <v>988</v>
      </c>
      <c r="G2437" s="56" t="s">
        <v>1726</v>
      </c>
      <c r="H2437" s="243">
        <v>4209.5600000000004</v>
      </c>
      <c r="I2437" s="245"/>
      <c r="J2437" s="55" t="s">
        <v>1054</v>
      </c>
    </row>
    <row r="2438" spans="2:10" x14ac:dyDescent="0.25">
      <c r="B2438" s="128" t="s">
        <v>189</v>
      </c>
      <c r="C2438" s="128" t="s">
        <v>164</v>
      </c>
      <c r="D2438" s="54">
        <v>45716</v>
      </c>
      <c r="F2438" s="54" t="s">
        <v>1672</v>
      </c>
      <c r="G2438" s="56" t="s">
        <v>1727</v>
      </c>
      <c r="H2438" s="243">
        <v>704.09</v>
      </c>
      <c r="I2438" s="245"/>
      <c r="J2438" s="55" t="s">
        <v>1054</v>
      </c>
    </row>
    <row r="2439" spans="2:10" x14ac:dyDescent="0.25">
      <c r="B2439" s="128" t="s">
        <v>189</v>
      </c>
      <c r="C2439" s="128" t="s">
        <v>164</v>
      </c>
      <c r="D2439" s="54">
        <v>45716</v>
      </c>
      <c r="F2439" s="54" t="s">
        <v>969</v>
      </c>
      <c r="G2439" s="56" t="s">
        <v>1728</v>
      </c>
      <c r="H2439" s="243">
        <v>3201</v>
      </c>
      <c r="I2439" s="245"/>
      <c r="J2439" s="55" t="s">
        <v>1049</v>
      </c>
    </row>
    <row r="2440" spans="2:10" x14ac:dyDescent="0.25">
      <c r="B2440" s="128" t="s">
        <v>189</v>
      </c>
      <c r="C2440" s="128" t="s">
        <v>164</v>
      </c>
      <c r="D2440" s="54">
        <v>45716</v>
      </c>
      <c r="F2440" s="54" t="s">
        <v>969</v>
      </c>
      <c r="G2440" s="56" t="s">
        <v>1729</v>
      </c>
      <c r="H2440" s="243">
        <v>2594</v>
      </c>
      <c r="I2440" s="245"/>
      <c r="J2440" s="55" t="s">
        <v>1049</v>
      </c>
    </row>
    <row r="2441" spans="2:10" x14ac:dyDescent="0.25">
      <c r="B2441" s="128" t="s">
        <v>189</v>
      </c>
      <c r="C2441" s="128" t="s">
        <v>164</v>
      </c>
      <c r="D2441" s="54">
        <v>45716</v>
      </c>
      <c r="F2441" s="54" t="s">
        <v>969</v>
      </c>
      <c r="G2441" s="56" t="s">
        <v>1730</v>
      </c>
      <c r="H2441" s="243">
        <v>664</v>
      </c>
      <c r="I2441" s="245"/>
      <c r="J2441" s="55" t="s">
        <v>1049</v>
      </c>
    </row>
    <row r="2442" spans="2:10" x14ac:dyDescent="0.25">
      <c r="B2442" s="128" t="s">
        <v>189</v>
      </c>
      <c r="C2442" s="128" t="s">
        <v>116</v>
      </c>
      <c r="D2442" s="54">
        <v>45692</v>
      </c>
      <c r="F2442" s="54"/>
      <c r="G2442" s="56" t="s">
        <v>1788</v>
      </c>
      <c r="H2442" s="243">
        <v>0.01</v>
      </c>
      <c r="I2442" s="245"/>
      <c r="J2442" s="55" t="s">
        <v>1789</v>
      </c>
    </row>
    <row r="2443" spans="2:10" x14ac:dyDescent="0.25">
      <c r="B2443" s="128" t="s">
        <v>189</v>
      </c>
      <c r="C2443" s="128" t="s">
        <v>116</v>
      </c>
      <c r="D2443" s="54">
        <v>45692</v>
      </c>
      <c r="F2443" s="54"/>
      <c r="G2443" s="56" t="s">
        <v>1788</v>
      </c>
      <c r="H2443" s="243">
        <v>38405.07</v>
      </c>
      <c r="I2443" s="245"/>
      <c r="J2443" s="55" t="s">
        <v>1789</v>
      </c>
    </row>
    <row r="2444" spans="2:10" x14ac:dyDescent="0.25">
      <c r="B2444" s="128" t="s">
        <v>189</v>
      </c>
      <c r="C2444" s="128" t="s">
        <v>116</v>
      </c>
      <c r="D2444" s="54">
        <v>45692</v>
      </c>
      <c r="F2444" s="54"/>
      <c r="G2444" s="56" t="s">
        <v>1790</v>
      </c>
      <c r="H2444" s="243">
        <v>0.01</v>
      </c>
      <c r="I2444" s="245"/>
      <c r="J2444" s="55" t="s">
        <v>1789</v>
      </c>
    </row>
    <row r="2445" spans="2:10" x14ac:dyDescent="0.25">
      <c r="B2445" s="128" t="s">
        <v>189</v>
      </c>
      <c r="C2445" s="128" t="s">
        <v>116</v>
      </c>
      <c r="D2445" s="54">
        <v>45692</v>
      </c>
      <c r="F2445" s="54"/>
      <c r="G2445" s="56" t="s">
        <v>1790</v>
      </c>
      <c r="H2445" s="243">
        <v>5554.44</v>
      </c>
      <c r="I2445" s="245"/>
      <c r="J2445" s="55" t="s">
        <v>1789</v>
      </c>
    </row>
    <row r="2446" spans="2:10" x14ac:dyDescent="0.25">
      <c r="B2446" s="128" t="s">
        <v>189</v>
      </c>
      <c r="C2446" s="128" t="s">
        <v>116</v>
      </c>
      <c r="D2446" s="54">
        <v>45692</v>
      </c>
      <c r="F2446" s="54"/>
      <c r="G2446" s="56" t="s">
        <v>1791</v>
      </c>
      <c r="H2446" s="243">
        <v>0.01</v>
      </c>
      <c r="I2446" s="245"/>
      <c r="J2446" s="55" t="s">
        <v>1792</v>
      </c>
    </row>
    <row r="2447" spans="2:10" x14ac:dyDescent="0.25">
      <c r="B2447" s="128" t="s">
        <v>189</v>
      </c>
      <c r="C2447" s="128" t="s">
        <v>116</v>
      </c>
      <c r="D2447" s="54">
        <v>45692</v>
      </c>
      <c r="F2447" s="54"/>
      <c r="G2447" s="56" t="s">
        <v>1791</v>
      </c>
      <c r="H2447" s="243">
        <v>10000</v>
      </c>
      <c r="I2447" s="245"/>
      <c r="J2447" s="55" t="s">
        <v>1792</v>
      </c>
    </row>
    <row r="2448" spans="2:10" x14ac:dyDescent="0.25">
      <c r="B2448" s="128" t="s">
        <v>189</v>
      </c>
      <c r="C2448" s="128" t="s">
        <v>116</v>
      </c>
      <c r="D2448" s="54">
        <v>45693</v>
      </c>
      <c r="F2448" s="54"/>
      <c r="G2448" s="56" t="s">
        <v>1793</v>
      </c>
      <c r="H2448" s="243">
        <v>0.01</v>
      </c>
      <c r="I2448" s="245"/>
      <c r="J2448" s="55" t="s">
        <v>1792</v>
      </c>
    </row>
    <row r="2449" spans="2:10" x14ac:dyDescent="0.25">
      <c r="B2449" s="128" t="s">
        <v>189</v>
      </c>
      <c r="C2449" s="128" t="s">
        <v>116</v>
      </c>
      <c r="D2449" s="54">
        <v>45693</v>
      </c>
      <c r="F2449" s="54"/>
      <c r="G2449" s="56" t="s">
        <v>1793</v>
      </c>
      <c r="H2449" s="243">
        <v>50000</v>
      </c>
      <c r="I2449" s="245"/>
      <c r="J2449" s="55" t="s">
        <v>1792</v>
      </c>
    </row>
    <row r="2450" spans="2:10" x14ac:dyDescent="0.25">
      <c r="B2450" s="128" t="s">
        <v>189</v>
      </c>
      <c r="C2450" s="128" t="s">
        <v>116</v>
      </c>
      <c r="D2450" s="54">
        <v>45694</v>
      </c>
      <c r="F2450" s="54"/>
      <c r="G2450" s="56" t="s">
        <v>1794</v>
      </c>
      <c r="H2450" s="243">
        <v>0.01</v>
      </c>
      <c r="I2450" s="245"/>
      <c r="J2450" s="55" t="s">
        <v>1792</v>
      </c>
    </row>
    <row r="2451" spans="2:10" x14ac:dyDescent="0.25">
      <c r="B2451" s="128" t="s">
        <v>189</v>
      </c>
      <c r="C2451" s="128" t="s">
        <v>116</v>
      </c>
      <c r="D2451" s="54">
        <v>45694</v>
      </c>
      <c r="F2451" s="54"/>
      <c r="G2451" s="56" t="s">
        <v>1795</v>
      </c>
      <c r="H2451" s="243">
        <v>0.01</v>
      </c>
      <c r="I2451" s="245"/>
      <c r="J2451" s="55" t="s">
        <v>1792</v>
      </c>
    </row>
    <row r="2452" spans="2:10" x14ac:dyDescent="0.25">
      <c r="B2452" s="128" t="s">
        <v>189</v>
      </c>
      <c r="C2452" s="128" t="s">
        <v>116</v>
      </c>
      <c r="D2452" s="54">
        <v>45694</v>
      </c>
      <c r="F2452" s="54"/>
      <c r="G2452" s="56" t="s">
        <v>1796</v>
      </c>
      <c r="H2452" s="243">
        <v>0.01</v>
      </c>
      <c r="I2452" s="245"/>
      <c r="J2452" s="55" t="s">
        <v>1789</v>
      </c>
    </row>
    <row r="2453" spans="2:10" x14ac:dyDescent="0.25">
      <c r="B2453" s="128" t="s">
        <v>189</v>
      </c>
      <c r="C2453" s="128" t="s">
        <v>116</v>
      </c>
      <c r="D2453" s="54">
        <v>45694</v>
      </c>
      <c r="F2453" s="54"/>
      <c r="G2453" s="56" t="s">
        <v>1797</v>
      </c>
      <c r="H2453" s="243">
        <v>0.01</v>
      </c>
      <c r="I2453" s="245"/>
      <c r="J2453" s="55" t="s">
        <v>1789</v>
      </c>
    </row>
    <row r="2454" spans="2:10" x14ac:dyDescent="0.25">
      <c r="B2454" s="128" t="s">
        <v>189</v>
      </c>
      <c r="C2454" s="128" t="s">
        <v>116</v>
      </c>
      <c r="D2454" s="54">
        <v>45694</v>
      </c>
      <c r="F2454" s="54"/>
      <c r="G2454" s="56" t="s">
        <v>1798</v>
      </c>
      <c r="H2454" s="243">
        <v>0.01</v>
      </c>
      <c r="I2454" s="245"/>
      <c r="J2454" s="55" t="s">
        <v>1792</v>
      </c>
    </row>
    <row r="2455" spans="2:10" x14ac:dyDescent="0.25">
      <c r="B2455" s="128" t="s">
        <v>189</v>
      </c>
      <c r="C2455" s="128" t="s">
        <v>116</v>
      </c>
      <c r="D2455" s="54">
        <v>45694</v>
      </c>
      <c r="F2455" s="54"/>
      <c r="G2455" s="56" t="s">
        <v>1794</v>
      </c>
      <c r="H2455" s="243">
        <v>8000</v>
      </c>
      <c r="I2455" s="245"/>
      <c r="J2455" s="55" t="s">
        <v>1792</v>
      </c>
    </row>
    <row r="2456" spans="2:10" x14ac:dyDescent="0.25">
      <c r="B2456" s="128" t="s">
        <v>189</v>
      </c>
      <c r="C2456" s="128" t="s">
        <v>116</v>
      </c>
      <c r="D2456" s="54">
        <v>45694</v>
      </c>
      <c r="F2456" s="54"/>
      <c r="G2456" s="56" t="s">
        <v>1795</v>
      </c>
      <c r="H2456" s="243">
        <v>20000</v>
      </c>
      <c r="I2456" s="245"/>
      <c r="J2456" s="55" t="s">
        <v>1792</v>
      </c>
    </row>
    <row r="2457" spans="2:10" x14ac:dyDescent="0.25">
      <c r="B2457" s="128" t="s">
        <v>189</v>
      </c>
      <c r="C2457" s="128" t="s">
        <v>116</v>
      </c>
      <c r="D2457" s="54">
        <v>45694</v>
      </c>
      <c r="F2457" s="54"/>
      <c r="G2457" s="56" t="s">
        <v>1796</v>
      </c>
      <c r="H2457" s="243">
        <v>17231.36</v>
      </c>
      <c r="I2457" s="245"/>
      <c r="J2457" s="55" t="s">
        <v>1789</v>
      </c>
    </row>
    <row r="2458" spans="2:10" x14ac:dyDescent="0.25">
      <c r="B2458" s="128" t="s">
        <v>189</v>
      </c>
      <c r="C2458" s="128" t="s">
        <v>116</v>
      </c>
      <c r="D2458" s="54">
        <v>45694</v>
      </c>
      <c r="F2458" s="54"/>
      <c r="G2458" s="56" t="s">
        <v>1797</v>
      </c>
      <c r="H2458" s="243">
        <v>11449.74</v>
      </c>
      <c r="I2458" s="245"/>
      <c r="J2458" s="55" t="s">
        <v>1789</v>
      </c>
    </row>
    <row r="2459" spans="2:10" x14ac:dyDescent="0.25">
      <c r="B2459" s="128" t="s">
        <v>189</v>
      </c>
      <c r="C2459" s="128" t="s">
        <v>116</v>
      </c>
      <c r="D2459" s="54">
        <v>45694</v>
      </c>
      <c r="F2459" s="54"/>
      <c r="G2459" s="56" t="s">
        <v>1798</v>
      </c>
      <c r="H2459" s="243">
        <v>8000</v>
      </c>
      <c r="I2459" s="245"/>
      <c r="J2459" s="55" t="s">
        <v>1792</v>
      </c>
    </row>
    <row r="2460" spans="2:10" x14ac:dyDescent="0.25">
      <c r="B2460" s="128" t="s">
        <v>189</v>
      </c>
      <c r="C2460" s="128" t="s">
        <v>116</v>
      </c>
      <c r="D2460" s="54">
        <v>45694</v>
      </c>
      <c r="F2460" s="54"/>
      <c r="G2460" s="56" t="s">
        <v>1114</v>
      </c>
      <c r="H2460" s="243"/>
      <c r="I2460" s="245">
        <v>300000</v>
      </c>
      <c r="J2460" s="55" t="s">
        <v>1871</v>
      </c>
    </row>
    <row r="2461" spans="2:10" x14ac:dyDescent="0.25">
      <c r="B2461" s="128" t="s">
        <v>189</v>
      </c>
      <c r="C2461" s="128" t="s">
        <v>116</v>
      </c>
      <c r="D2461" s="54">
        <v>45695</v>
      </c>
      <c r="F2461" s="54"/>
      <c r="G2461" s="56" t="s">
        <v>1799</v>
      </c>
      <c r="H2461" s="243">
        <v>0.01</v>
      </c>
      <c r="I2461" s="245"/>
      <c r="J2461" s="55" t="s">
        <v>1792</v>
      </c>
    </row>
    <row r="2462" spans="2:10" x14ac:dyDescent="0.25">
      <c r="B2462" s="128" t="s">
        <v>189</v>
      </c>
      <c r="C2462" s="128" t="s">
        <v>116</v>
      </c>
      <c r="D2462" s="54">
        <v>45695</v>
      </c>
      <c r="F2462" s="54"/>
      <c r="G2462" s="56" t="s">
        <v>1799</v>
      </c>
      <c r="H2462" s="243">
        <v>25000</v>
      </c>
      <c r="I2462" s="245"/>
      <c r="J2462" s="55" t="s">
        <v>1792</v>
      </c>
    </row>
    <row r="2463" spans="2:10" x14ac:dyDescent="0.25">
      <c r="B2463" s="128" t="s">
        <v>189</v>
      </c>
      <c r="C2463" s="128" t="s">
        <v>116</v>
      </c>
      <c r="D2463" s="54">
        <v>45698</v>
      </c>
      <c r="F2463" s="54"/>
      <c r="G2463" s="56" t="s">
        <v>1800</v>
      </c>
      <c r="H2463" s="243">
        <v>0.01</v>
      </c>
      <c r="I2463" s="245"/>
      <c r="J2463" s="55" t="s">
        <v>1789</v>
      </c>
    </row>
    <row r="2464" spans="2:10" x14ac:dyDescent="0.25">
      <c r="B2464" s="128" t="s">
        <v>189</v>
      </c>
      <c r="C2464" s="128" t="s">
        <v>116</v>
      </c>
      <c r="D2464" s="54">
        <v>45698</v>
      </c>
      <c r="F2464" s="54"/>
      <c r="G2464" s="56" t="s">
        <v>1800</v>
      </c>
      <c r="H2464" s="243">
        <v>36585.47</v>
      </c>
      <c r="I2464" s="245"/>
      <c r="J2464" s="55" t="s">
        <v>1789</v>
      </c>
    </row>
    <row r="2465" spans="2:10" x14ac:dyDescent="0.25">
      <c r="B2465" s="128" t="s">
        <v>189</v>
      </c>
      <c r="C2465" s="128" t="s">
        <v>116</v>
      </c>
      <c r="D2465" s="54">
        <v>45698</v>
      </c>
      <c r="F2465" s="54"/>
      <c r="G2465" s="56" t="s">
        <v>1801</v>
      </c>
      <c r="H2465" s="243">
        <v>0.01</v>
      </c>
      <c r="I2465" s="245"/>
      <c r="J2465" s="55" t="s">
        <v>1792</v>
      </c>
    </row>
    <row r="2466" spans="2:10" x14ac:dyDescent="0.25">
      <c r="B2466" s="128" t="s">
        <v>189</v>
      </c>
      <c r="C2466" s="128" t="s">
        <v>116</v>
      </c>
      <c r="D2466" s="54">
        <v>45698</v>
      </c>
      <c r="F2466" s="54"/>
      <c r="G2466" s="56" t="s">
        <v>1801</v>
      </c>
      <c r="H2466" s="243">
        <v>11000</v>
      </c>
      <c r="I2466" s="245"/>
      <c r="J2466" s="55" t="s">
        <v>1792</v>
      </c>
    </row>
    <row r="2467" spans="2:10" x14ac:dyDescent="0.25">
      <c r="B2467" s="128" t="s">
        <v>189</v>
      </c>
      <c r="C2467" s="128" t="s">
        <v>116</v>
      </c>
      <c r="D2467" s="54">
        <v>45698</v>
      </c>
      <c r="F2467" s="54"/>
      <c r="G2467" s="56" t="s">
        <v>1802</v>
      </c>
      <c r="H2467" s="243">
        <v>0.01</v>
      </c>
      <c r="I2467" s="245"/>
      <c r="J2467" s="55" t="s">
        <v>1792</v>
      </c>
    </row>
    <row r="2468" spans="2:10" x14ac:dyDescent="0.25">
      <c r="B2468" s="128" t="s">
        <v>189</v>
      </c>
      <c r="C2468" s="128" t="s">
        <v>116</v>
      </c>
      <c r="D2468" s="54">
        <v>45698</v>
      </c>
      <c r="F2468" s="54"/>
      <c r="G2468" s="56" t="s">
        <v>1802</v>
      </c>
      <c r="H2468" s="243">
        <v>70000</v>
      </c>
      <c r="I2468" s="245"/>
      <c r="J2468" s="55" t="s">
        <v>1792</v>
      </c>
    </row>
    <row r="2469" spans="2:10" x14ac:dyDescent="0.25">
      <c r="B2469" s="128" t="s">
        <v>189</v>
      </c>
      <c r="C2469" s="128" t="s">
        <v>116</v>
      </c>
      <c r="D2469" s="54">
        <v>45699</v>
      </c>
      <c r="F2469" s="54"/>
      <c r="G2469" s="56" t="s">
        <v>1803</v>
      </c>
      <c r="H2469" s="243">
        <v>0.01</v>
      </c>
      <c r="I2469" s="245"/>
      <c r="J2469" s="55" t="s">
        <v>1792</v>
      </c>
    </row>
    <row r="2470" spans="2:10" x14ac:dyDescent="0.25">
      <c r="B2470" s="128" t="s">
        <v>189</v>
      </c>
      <c r="C2470" s="128" t="s">
        <v>116</v>
      </c>
      <c r="D2470" s="54">
        <v>45699</v>
      </c>
      <c r="F2470" s="54"/>
      <c r="G2470" s="56" t="s">
        <v>1803</v>
      </c>
      <c r="H2470" s="243">
        <v>15840.01</v>
      </c>
      <c r="I2470" s="245"/>
      <c r="J2470" s="55" t="s">
        <v>1792</v>
      </c>
    </row>
    <row r="2471" spans="2:10" x14ac:dyDescent="0.25">
      <c r="B2471" s="128" t="s">
        <v>189</v>
      </c>
      <c r="C2471" s="128" t="s">
        <v>116</v>
      </c>
      <c r="D2471" s="54">
        <v>45699</v>
      </c>
      <c r="F2471" s="54"/>
      <c r="G2471" s="56" t="s">
        <v>1804</v>
      </c>
      <c r="H2471" s="243">
        <v>0.01</v>
      </c>
      <c r="I2471" s="245"/>
      <c r="J2471" s="55" t="s">
        <v>1789</v>
      </c>
    </row>
    <row r="2472" spans="2:10" x14ac:dyDescent="0.25">
      <c r="B2472" s="128" t="s">
        <v>189</v>
      </c>
      <c r="C2472" s="128" t="s">
        <v>116</v>
      </c>
      <c r="D2472" s="54">
        <v>45699</v>
      </c>
      <c r="F2472" s="54"/>
      <c r="G2472" s="56" t="s">
        <v>1804</v>
      </c>
      <c r="H2472" s="243">
        <v>15876.86</v>
      </c>
      <c r="I2472" s="245"/>
      <c r="J2472" s="55" t="s">
        <v>1789</v>
      </c>
    </row>
    <row r="2473" spans="2:10" x14ac:dyDescent="0.25">
      <c r="B2473" s="128" t="s">
        <v>189</v>
      </c>
      <c r="C2473" s="128" t="s">
        <v>116</v>
      </c>
      <c r="D2473" s="54">
        <v>45699</v>
      </c>
      <c r="F2473" s="54"/>
      <c r="G2473" s="56" t="s">
        <v>1114</v>
      </c>
      <c r="H2473" s="243"/>
      <c r="I2473" s="245">
        <v>300000</v>
      </c>
      <c r="J2473" s="55" t="s">
        <v>1871</v>
      </c>
    </row>
    <row r="2474" spans="2:10" x14ac:dyDescent="0.25">
      <c r="B2474" s="128" t="s">
        <v>189</v>
      </c>
      <c r="C2474" s="128" t="s">
        <v>116</v>
      </c>
      <c r="D2474" s="54">
        <v>45699</v>
      </c>
      <c r="F2474" s="54"/>
      <c r="G2474" s="56" t="s">
        <v>1805</v>
      </c>
      <c r="H2474" s="243">
        <v>0.01</v>
      </c>
      <c r="I2474" s="245"/>
      <c r="J2474" s="55" t="s">
        <v>1792</v>
      </c>
    </row>
    <row r="2475" spans="2:10" x14ac:dyDescent="0.25">
      <c r="B2475" s="128" t="s">
        <v>189</v>
      </c>
      <c r="C2475" s="128" t="s">
        <v>116</v>
      </c>
      <c r="D2475" s="54">
        <v>45699</v>
      </c>
      <c r="F2475" s="54"/>
      <c r="G2475" s="56" t="s">
        <v>1806</v>
      </c>
      <c r="H2475" s="243">
        <v>0.01</v>
      </c>
      <c r="I2475" s="245"/>
      <c r="J2475" s="55" t="s">
        <v>1792</v>
      </c>
    </row>
    <row r="2476" spans="2:10" x14ac:dyDescent="0.25">
      <c r="B2476" s="128" t="s">
        <v>189</v>
      </c>
      <c r="C2476" s="128" t="s">
        <v>116</v>
      </c>
      <c r="D2476" s="54">
        <v>45699</v>
      </c>
      <c r="F2476" s="54"/>
      <c r="G2476" s="56" t="s">
        <v>1805</v>
      </c>
      <c r="H2476" s="243">
        <v>40000</v>
      </c>
      <c r="I2476" s="245"/>
      <c r="J2476" s="55" t="s">
        <v>1792</v>
      </c>
    </row>
    <row r="2477" spans="2:10" x14ac:dyDescent="0.25">
      <c r="B2477" s="128" t="s">
        <v>189</v>
      </c>
      <c r="C2477" s="128" t="s">
        <v>116</v>
      </c>
      <c r="D2477" s="54">
        <v>45699</v>
      </c>
      <c r="F2477" s="54"/>
      <c r="G2477" s="56" t="s">
        <v>1806</v>
      </c>
      <c r="H2477" s="243">
        <v>12000</v>
      </c>
      <c r="I2477" s="245"/>
      <c r="J2477" s="55" t="s">
        <v>1792</v>
      </c>
    </row>
    <row r="2478" spans="2:10" x14ac:dyDescent="0.25">
      <c r="B2478" s="128" t="s">
        <v>189</v>
      </c>
      <c r="C2478" s="128" t="s">
        <v>116</v>
      </c>
      <c r="D2478" s="54">
        <v>45699</v>
      </c>
      <c r="F2478" s="54"/>
      <c r="G2478" s="56" t="s">
        <v>1807</v>
      </c>
      <c r="H2478" s="243">
        <v>0.01</v>
      </c>
      <c r="I2478" s="245"/>
      <c r="J2478" s="55" t="s">
        <v>1789</v>
      </c>
    </row>
    <row r="2479" spans="2:10" x14ac:dyDescent="0.25">
      <c r="B2479" s="128" t="s">
        <v>189</v>
      </c>
      <c r="C2479" s="128" t="s">
        <v>116</v>
      </c>
      <c r="D2479" s="54">
        <v>45700</v>
      </c>
      <c r="F2479" s="54"/>
      <c r="G2479" s="56" t="s">
        <v>1808</v>
      </c>
      <c r="H2479" s="243">
        <v>0.01</v>
      </c>
      <c r="I2479" s="245"/>
      <c r="J2479" s="55" t="s">
        <v>1792</v>
      </c>
    </row>
    <row r="2480" spans="2:10" x14ac:dyDescent="0.25">
      <c r="B2480" s="128" t="s">
        <v>189</v>
      </c>
      <c r="C2480" s="128" t="s">
        <v>116</v>
      </c>
      <c r="D2480" s="54">
        <v>45700</v>
      </c>
      <c r="F2480" s="54"/>
      <c r="G2480" s="56" t="s">
        <v>1807</v>
      </c>
      <c r="H2480" s="243">
        <v>12588.44</v>
      </c>
      <c r="I2480" s="245"/>
      <c r="J2480" s="55" t="s">
        <v>1789</v>
      </c>
    </row>
    <row r="2481" spans="2:10" x14ac:dyDescent="0.25">
      <c r="B2481" s="128" t="s">
        <v>189</v>
      </c>
      <c r="C2481" s="128" t="s">
        <v>116</v>
      </c>
      <c r="D2481" s="54">
        <v>45700</v>
      </c>
      <c r="F2481" s="54"/>
      <c r="G2481" s="56" t="s">
        <v>1808</v>
      </c>
      <c r="H2481" s="243">
        <v>10000</v>
      </c>
      <c r="I2481" s="245"/>
      <c r="J2481" s="55" t="s">
        <v>1792</v>
      </c>
    </row>
    <row r="2482" spans="2:10" x14ac:dyDescent="0.25">
      <c r="B2482" s="128" t="s">
        <v>189</v>
      </c>
      <c r="C2482" s="128" t="s">
        <v>116</v>
      </c>
      <c r="D2482" s="54">
        <v>45700</v>
      </c>
      <c r="F2482" s="54"/>
      <c r="G2482" s="56" t="s">
        <v>1809</v>
      </c>
      <c r="H2482" s="243">
        <v>0.01</v>
      </c>
      <c r="I2482" s="245"/>
      <c r="J2482" s="55" t="s">
        <v>1792</v>
      </c>
    </row>
    <row r="2483" spans="2:10" x14ac:dyDescent="0.25">
      <c r="B2483" s="128" t="s">
        <v>189</v>
      </c>
      <c r="C2483" s="128" t="s">
        <v>116</v>
      </c>
      <c r="D2483" s="54">
        <v>45700</v>
      </c>
      <c r="F2483" s="54"/>
      <c r="G2483" s="56" t="s">
        <v>1810</v>
      </c>
      <c r="H2483" s="243">
        <v>0.01</v>
      </c>
      <c r="I2483" s="245"/>
      <c r="J2483" s="55" t="s">
        <v>1789</v>
      </c>
    </row>
    <row r="2484" spans="2:10" x14ac:dyDescent="0.25">
      <c r="B2484" s="128" t="s">
        <v>189</v>
      </c>
      <c r="C2484" s="128" t="s">
        <v>116</v>
      </c>
      <c r="D2484" s="54">
        <v>45700</v>
      </c>
      <c r="F2484" s="54"/>
      <c r="G2484" s="56" t="s">
        <v>1809</v>
      </c>
      <c r="H2484" s="243">
        <v>21100</v>
      </c>
      <c r="I2484" s="245"/>
      <c r="J2484" s="55" t="s">
        <v>1792</v>
      </c>
    </row>
    <row r="2485" spans="2:10" x14ac:dyDescent="0.25">
      <c r="B2485" s="128" t="s">
        <v>189</v>
      </c>
      <c r="C2485" s="128" t="s">
        <v>116</v>
      </c>
      <c r="D2485" s="54">
        <v>45700</v>
      </c>
      <c r="F2485" s="54"/>
      <c r="G2485" s="56" t="s">
        <v>1810</v>
      </c>
      <c r="H2485" s="243">
        <v>12278.93</v>
      </c>
      <c r="I2485" s="245"/>
      <c r="J2485" s="55" t="s">
        <v>1789</v>
      </c>
    </row>
    <row r="2486" spans="2:10" x14ac:dyDescent="0.25">
      <c r="B2486" s="128" t="s">
        <v>189</v>
      </c>
      <c r="C2486" s="128" t="s">
        <v>116</v>
      </c>
      <c r="D2486" s="54">
        <v>45700</v>
      </c>
      <c r="F2486" s="54"/>
      <c r="G2486" s="56" t="s">
        <v>1811</v>
      </c>
      <c r="H2486" s="243">
        <v>0.01</v>
      </c>
      <c r="I2486" s="245"/>
      <c r="J2486" s="55" t="s">
        <v>1789</v>
      </c>
    </row>
    <row r="2487" spans="2:10" x14ac:dyDescent="0.25">
      <c r="B2487" s="128" t="s">
        <v>189</v>
      </c>
      <c r="C2487" s="128" t="s">
        <v>116</v>
      </c>
      <c r="D2487" s="54">
        <v>45700</v>
      </c>
      <c r="F2487" s="54"/>
      <c r="G2487" s="56" t="s">
        <v>1811</v>
      </c>
      <c r="H2487" s="243">
        <v>11010.42</v>
      </c>
      <c r="I2487" s="245"/>
      <c r="J2487" s="55" t="s">
        <v>1789</v>
      </c>
    </row>
    <row r="2488" spans="2:10" x14ac:dyDescent="0.25">
      <c r="B2488" s="128" t="s">
        <v>189</v>
      </c>
      <c r="C2488" s="128" t="s">
        <v>116</v>
      </c>
      <c r="D2488" s="54">
        <v>45702</v>
      </c>
      <c r="F2488" s="54"/>
      <c r="G2488" s="56" t="s">
        <v>1812</v>
      </c>
      <c r="H2488" s="243">
        <v>0.01</v>
      </c>
      <c r="I2488" s="245"/>
      <c r="J2488" s="55" t="s">
        <v>1789</v>
      </c>
    </row>
    <row r="2489" spans="2:10" x14ac:dyDescent="0.25">
      <c r="B2489" s="128" t="s">
        <v>189</v>
      </c>
      <c r="C2489" s="128" t="s">
        <v>116</v>
      </c>
      <c r="D2489" s="54">
        <v>45702</v>
      </c>
      <c r="F2489" s="54"/>
      <c r="G2489" s="56" t="s">
        <v>1813</v>
      </c>
      <c r="H2489" s="243">
        <v>0.01</v>
      </c>
      <c r="I2489" s="245"/>
      <c r="J2489" s="55" t="s">
        <v>1789</v>
      </c>
    </row>
    <row r="2490" spans="2:10" x14ac:dyDescent="0.25">
      <c r="B2490" s="128" t="s">
        <v>189</v>
      </c>
      <c r="C2490" s="128" t="s">
        <v>116</v>
      </c>
      <c r="D2490" s="54">
        <v>45702</v>
      </c>
      <c r="F2490" s="54"/>
      <c r="G2490" s="56" t="s">
        <v>1814</v>
      </c>
      <c r="H2490" s="243">
        <v>0.01</v>
      </c>
      <c r="I2490" s="245"/>
      <c r="J2490" s="55" t="s">
        <v>1789</v>
      </c>
    </row>
    <row r="2491" spans="2:10" x14ac:dyDescent="0.25">
      <c r="B2491" s="128" t="s">
        <v>189</v>
      </c>
      <c r="C2491" s="128" t="s">
        <v>116</v>
      </c>
      <c r="D2491" s="54">
        <v>45702</v>
      </c>
      <c r="F2491" s="54"/>
      <c r="G2491" s="56" t="s">
        <v>1813</v>
      </c>
      <c r="H2491" s="243">
        <v>10562.34</v>
      </c>
      <c r="I2491" s="245"/>
      <c r="J2491" s="55" t="s">
        <v>1789</v>
      </c>
    </row>
    <row r="2492" spans="2:10" x14ac:dyDescent="0.25">
      <c r="B2492" s="128" t="s">
        <v>189</v>
      </c>
      <c r="C2492" s="128" t="s">
        <v>116</v>
      </c>
      <c r="D2492" s="54">
        <v>45702</v>
      </c>
      <c r="F2492" s="54"/>
      <c r="G2492" s="56" t="s">
        <v>1812</v>
      </c>
      <c r="H2492" s="243">
        <v>9496.6</v>
      </c>
      <c r="I2492" s="245"/>
      <c r="J2492" s="55" t="s">
        <v>1789</v>
      </c>
    </row>
    <row r="2493" spans="2:10" x14ac:dyDescent="0.25">
      <c r="B2493" s="128" t="s">
        <v>189</v>
      </c>
      <c r="C2493" s="128" t="s">
        <v>116</v>
      </c>
      <c r="D2493" s="54">
        <v>45702</v>
      </c>
      <c r="F2493" s="54"/>
      <c r="G2493" s="56" t="s">
        <v>1814</v>
      </c>
      <c r="H2493" s="243">
        <v>43976.91</v>
      </c>
      <c r="I2493" s="245"/>
      <c r="J2493" s="55" t="s">
        <v>1789</v>
      </c>
    </row>
    <row r="2494" spans="2:10" x14ac:dyDescent="0.25">
      <c r="B2494" s="128" t="s">
        <v>189</v>
      </c>
      <c r="C2494" s="128" t="s">
        <v>116</v>
      </c>
      <c r="D2494" s="54">
        <v>45702</v>
      </c>
      <c r="F2494" s="54"/>
      <c r="G2494" s="56" t="s">
        <v>1815</v>
      </c>
      <c r="H2494" s="243">
        <v>0.01</v>
      </c>
      <c r="I2494" s="245"/>
      <c r="J2494" s="55" t="s">
        <v>1789</v>
      </c>
    </row>
    <row r="2495" spans="2:10" x14ac:dyDescent="0.25">
      <c r="B2495" s="128" t="s">
        <v>189</v>
      </c>
      <c r="C2495" s="128" t="s">
        <v>116</v>
      </c>
      <c r="D2495" s="54">
        <v>45702</v>
      </c>
      <c r="F2495" s="54"/>
      <c r="G2495" s="56" t="s">
        <v>1815</v>
      </c>
      <c r="H2495" s="243">
        <v>14602.13</v>
      </c>
      <c r="I2495" s="245"/>
      <c r="J2495" s="55" t="s">
        <v>1789</v>
      </c>
    </row>
    <row r="2496" spans="2:10" x14ac:dyDescent="0.25">
      <c r="B2496" s="128" t="s">
        <v>189</v>
      </c>
      <c r="C2496" s="128" t="s">
        <v>116</v>
      </c>
      <c r="D2496" s="54">
        <v>45705</v>
      </c>
      <c r="F2496" s="54"/>
      <c r="G2496" s="56" t="s">
        <v>1816</v>
      </c>
      <c r="H2496" s="243">
        <v>0.01</v>
      </c>
      <c r="I2496" s="245"/>
      <c r="J2496" s="55" t="s">
        <v>1789</v>
      </c>
    </row>
    <row r="2497" spans="2:10" x14ac:dyDescent="0.25">
      <c r="B2497" s="128" t="s">
        <v>189</v>
      </c>
      <c r="C2497" s="128" t="s">
        <v>116</v>
      </c>
      <c r="D2497" s="54">
        <v>45705</v>
      </c>
      <c r="F2497" s="54"/>
      <c r="G2497" s="56" t="s">
        <v>1816</v>
      </c>
      <c r="H2497" s="243">
        <v>5149.33</v>
      </c>
      <c r="I2497" s="245"/>
      <c r="J2497" s="55" t="s">
        <v>1789</v>
      </c>
    </row>
    <row r="2498" spans="2:10" x14ac:dyDescent="0.25">
      <c r="B2498" s="128" t="s">
        <v>189</v>
      </c>
      <c r="C2498" s="128" t="s">
        <v>116</v>
      </c>
      <c r="D2498" s="54">
        <v>45706</v>
      </c>
      <c r="F2498" s="54"/>
      <c r="G2498" s="56" t="s">
        <v>1817</v>
      </c>
      <c r="H2498" s="243">
        <v>0.01</v>
      </c>
      <c r="I2498" s="245"/>
      <c r="J2498" s="55" t="s">
        <v>1789</v>
      </c>
    </row>
    <row r="2499" spans="2:10" x14ac:dyDescent="0.25">
      <c r="B2499" s="128" t="s">
        <v>189</v>
      </c>
      <c r="C2499" s="128" t="s">
        <v>116</v>
      </c>
      <c r="D2499" s="54">
        <v>45706</v>
      </c>
      <c r="F2499" s="54"/>
      <c r="G2499" s="56" t="s">
        <v>1818</v>
      </c>
      <c r="H2499" s="243">
        <v>0.01</v>
      </c>
      <c r="I2499" s="245"/>
      <c r="J2499" s="55" t="s">
        <v>1789</v>
      </c>
    </row>
    <row r="2500" spans="2:10" x14ac:dyDescent="0.25">
      <c r="B2500" s="128" t="s">
        <v>189</v>
      </c>
      <c r="C2500" s="128" t="s">
        <v>116</v>
      </c>
      <c r="D2500" s="54">
        <v>45706</v>
      </c>
      <c r="F2500" s="54"/>
      <c r="G2500" s="56" t="s">
        <v>1819</v>
      </c>
      <c r="H2500" s="243">
        <v>0.01</v>
      </c>
      <c r="I2500" s="245"/>
      <c r="J2500" s="55" t="s">
        <v>1792</v>
      </c>
    </row>
    <row r="2501" spans="2:10" x14ac:dyDescent="0.25">
      <c r="B2501" s="128" t="s">
        <v>189</v>
      </c>
      <c r="C2501" s="128" t="s">
        <v>116</v>
      </c>
      <c r="D2501" s="54">
        <v>45706</v>
      </c>
      <c r="F2501" s="54"/>
      <c r="G2501" s="56" t="s">
        <v>1114</v>
      </c>
      <c r="H2501" s="243"/>
      <c r="I2501" s="245">
        <v>300000</v>
      </c>
      <c r="J2501" s="55" t="s">
        <v>1871</v>
      </c>
    </row>
    <row r="2502" spans="2:10" x14ac:dyDescent="0.25">
      <c r="B2502" s="128" t="s">
        <v>189</v>
      </c>
      <c r="C2502" s="128" t="s">
        <v>116</v>
      </c>
      <c r="D2502" s="54">
        <v>45706</v>
      </c>
      <c r="F2502" s="54"/>
      <c r="G2502" s="56" t="s">
        <v>1820</v>
      </c>
      <c r="H2502" s="243">
        <v>0.01</v>
      </c>
      <c r="I2502" s="245"/>
      <c r="J2502" s="55" t="s">
        <v>1789</v>
      </c>
    </row>
    <row r="2503" spans="2:10" x14ac:dyDescent="0.25">
      <c r="B2503" s="128" t="s">
        <v>189</v>
      </c>
      <c r="C2503" s="128" t="s">
        <v>116</v>
      </c>
      <c r="D2503" s="54">
        <v>45706</v>
      </c>
      <c r="F2503" s="54"/>
      <c r="G2503" s="56" t="s">
        <v>1821</v>
      </c>
      <c r="H2503" s="243">
        <v>0.01</v>
      </c>
      <c r="I2503" s="245"/>
      <c r="J2503" s="55" t="s">
        <v>1792</v>
      </c>
    </row>
    <row r="2504" spans="2:10" x14ac:dyDescent="0.25">
      <c r="B2504" s="128" t="s">
        <v>189</v>
      </c>
      <c r="C2504" s="128" t="s">
        <v>116</v>
      </c>
      <c r="D2504" s="54">
        <v>45706</v>
      </c>
      <c r="F2504" s="54"/>
      <c r="G2504" s="56" t="s">
        <v>1822</v>
      </c>
      <c r="H2504" s="243">
        <v>0.01</v>
      </c>
      <c r="I2504" s="245"/>
      <c r="J2504" s="55" t="s">
        <v>1792</v>
      </c>
    </row>
    <row r="2505" spans="2:10" x14ac:dyDescent="0.25">
      <c r="B2505" s="128" t="s">
        <v>189</v>
      </c>
      <c r="C2505" s="128" t="s">
        <v>116</v>
      </c>
      <c r="D2505" s="54">
        <v>45706</v>
      </c>
      <c r="F2505" s="54"/>
      <c r="G2505" s="56" t="s">
        <v>1818</v>
      </c>
      <c r="H2505" s="243">
        <v>7649.43</v>
      </c>
      <c r="I2505" s="245"/>
      <c r="J2505" s="55" t="s">
        <v>1789</v>
      </c>
    </row>
    <row r="2506" spans="2:10" x14ac:dyDescent="0.25">
      <c r="B2506" s="128" t="s">
        <v>189</v>
      </c>
      <c r="C2506" s="128" t="s">
        <v>116</v>
      </c>
      <c r="D2506" s="54">
        <v>45706</v>
      </c>
      <c r="F2506" s="54"/>
      <c r="G2506" s="56" t="s">
        <v>1817</v>
      </c>
      <c r="H2506" s="243">
        <v>11242.42</v>
      </c>
      <c r="I2506" s="245"/>
      <c r="J2506" s="55" t="s">
        <v>1789</v>
      </c>
    </row>
    <row r="2507" spans="2:10" x14ac:dyDescent="0.25">
      <c r="B2507" s="128" t="s">
        <v>189</v>
      </c>
      <c r="C2507" s="128" t="s">
        <v>116</v>
      </c>
      <c r="D2507" s="54">
        <v>45706</v>
      </c>
      <c r="F2507" s="54"/>
      <c r="G2507" s="56" t="s">
        <v>1819</v>
      </c>
      <c r="H2507" s="243">
        <v>11000</v>
      </c>
      <c r="I2507" s="245"/>
      <c r="J2507" s="55" t="s">
        <v>1792</v>
      </c>
    </row>
    <row r="2508" spans="2:10" x14ac:dyDescent="0.25">
      <c r="B2508" s="128" t="s">
        <v>189</v>
      </c>
      <c r="C2508" s="128" t="s">
        <v>116</v>
      </c>
      <c r="D2508" s="54">
        <v>45706</v>
      </c>
      <c r="F2508" s="54"/>
      <c r="G2508" s="56" t="s">
        <v>1820</v>
      </c>
      <c r="H2508" s="243">
        <v>16758.53</v>
      </c>
      <c r="I2508" s="245"/>
      <c r="J2508" s="55" t="s">
        <v>1789</v>
      </c>
    </row>
    <row r="2509" spans="2:10" x14ac:dyDescent="0.25">
      <c r="B2509" s="128" t="s">
        <v>189</v>
      </c>
      <c r="C2509" s="128" t="s">
        <v>116</v>
      </c>
      <c r="D2509" s="54">
        <v>45706</v>
      </c>
      <c r="F2509" s="54"/>
      <c r="G2509" s="56" t="s">
        <v>1821</v>
      </c>
      <c r="H2509" s="243">
        <v>75000</v>
      </c>
      <c r="I2509" s="245"/>
      <c r="J2509" s="55" t="s">
        <v>1792</v>
      </c>
    </row>
    <row r="2510" spans="2:10" x14ac:dyDescent="0.25">
      <c r="B2510" s="128" t="s">
        <v>189</v>
      </c>
      <c r="C2510" s="128" t="s">
        <v>116</v>
      </c>
      <c r="D2510" s="54">
        <v>45706</v>
      </c>
      <c r="F2510" s="54"/>
      <c r="G2510" s="56" t="s">
        <v>1822</v>
      </c>
      <c r="H2510" s="243">
        <v>75000</v>
      </c>
      <c r="I2510" s="245"/>
      <c r="J2510" s="55" t="s">
        <v>1792</v>
      </c>
    </row>
    <row r="2511" spans="2:10" x14ac:dyDescent="0.25">
      <c r="B2511" s="128" t="s">
        <v>189</v>
      </c>
      <c r="C2511" s="128" t="s">
        <v>116</v>
      </c>
      <c r="D2511" s="54">
        <v>45706</v>
      </c>
      <c r="F2511" s="54"/>
      <c r="G2511" s="56" t="s">
        <v>1823</v>
      </c>
      <c r="H2511" s="243">
        <v>0.01</v>
      </c>
      <c r="I2511" s="245"/>
      <c r="J2511" s="55" t="s">
        <v>1789</v>
      </c>
    </row>
    <row r="2512" spans="2:10" x14ac:dyDescent="0.25">
      <c r="B2512" s="128" t="s">
        <v>189</v>
      </c>
      <c r="C2512" s="128" t="s">
        <v>116</v>
      </c>
      <c r="D2512" s="54">
        <v>45706</v>
      </c>
      <c r="F2512" s="54"/>
      <c r="G2512" s="56" t="s">
        <v>1824</v>
      </c>
      <c r="H2512" s="243">
        <v>0.01</v>
      </c>
      <c r="I2512" s="245"/>
      <c r="J2512" s="55" t="s">
        <v>1792</v>
      </c>
    </row>
    <row r="2513" spans="2:10" x14ac:dyDescent="0.25">
      <c r="B2513" s="128" t="s">
        <v>189</v>
      </c>
      <c r="C2513" s="128" t="s">
        <v>116</v>
      </c>
      <c r="D2513" s="54">
        <v>45706</v>
      </c>
      <c r="F2513" s="54"/>
      <c r="G2513" s="56" t="s">
        <v>1823</v>
      </c>
      <c r="H2513" s="243">
        <v>19605.400000000001</v>
      </c>
      <c r="I2513" s="245"/>
      <c r="J2513" s="55" t="s">
        <v>1789</v>
      </c>
    </row>
    <row r="2514" spans="2:10" x14ac:dyDescent="0.25">
      <c r="B2514" s="128" t="s">
        <v>189</v>
      </c>
      <c r="C2514" s="128" t="s">
        <v>116</v>
      </c>
      <c r="D2514" s="54">
        <v>45706</v>
      </c>
      <c r="F2514" s="54"/>
      <c r="G2514" s="56" t="s">
        <v>1824</v>
      </c>
      <c r="H2514" s="243">
        <v>10000</v>
      </c>
      <c r="I2514" s="245"/>
      <c r="J2514" s="55" t="s">
        <v>1792</v>
      </c>
    </row>
    <row r="2515" spans="2:10" x14ac:dyDescent="0.25">
      <c r="B2515" s="128" t="s">
        <v>189</v>
      </c>
      <c r="C2515" s="128" t="s">
        <v>116</v>
      </c>
      <c r="D2515" s="54">
        <v>45707</v>
      </c>
      <c r="F2515" s="54"/>
      <c r="G2515" s="56" t="s">
        <v>1825</v>
      </c>
      <c r="H2515" s="243">
        <v>0.01</v>
      </c>
      <c r="I2515" s="245"/>
      <c r="J2515" s="55" t="s">
        <v>1792</v>
      </c>
    </row>
    <row r="2516" spans="2:10" x14ac:dyDescent="0.25">
      <c r="B2516" s="128" t="s">
        <v>189</v>
      </c>
      <c r="C2516" s="128" t="s">
        <v>116</v>
      </c>
      <c r="D2516" s="54">
        <v>45707</v>
      </c>
      <c r="F2516" s="54"/>
      <c r="G2516" s="56" t="s">
        <v>1825</v>
      </c>
      <c r="H2516" s="243">
        <v>21000</v>
      </c>
      <c r="I2516" s="245"/>
      <c r="J2516" s="55" t="s">
        <v>1792</v>
      </c>
    </row>
    <row r="2517" spans="2:10" x14ac:dyDescent="0.25">
      <c r="B2517" s="128" t="s">
        <v>189</v>
      </c>
      <c r="C2517" s="128" t="s">
        <v>116</v>
      </c>
      <c r="D2517" s="54">
        <v>45707</v>
      </c>
      <c r="F2517" s="54"/>
      <c r="G2517" s="56" t="s">
        <v>1826</v>
      </c>
      <c r="H2517" s="243">
        <v>0.01</v>
      </c>
      <c r="I2517" s="245"/>
      <c r="J2517" s="55" t="s">
        <v>1792</v>
      </c>
    </row>
    <row r="2518" spans="2:10" x14ac:dyDescent="0.25">
      <c r="B2518" s="128" t="s">
        <v>189</v>
      </c>
      <c r="C2518" s="128" t="s">
        <v>116</v>
      </c>
      <c r="D2518" s="54">
        <v>45707</v>
      </c>
      <c r="F2518" s="54"/>
      <c r="G2518" s="56" t="s">
        <v>1827</v>
      </c>
      <c r="H2518" s="243">
        <v>0.01</v>
      </c>
      <c r="I2518" s="245"/>
      <c r="J2518" s="55" t="s">
        <v>1789</v>
      </c>
    </row>
    <row r="2519" spans="2:10" x14ac:dyDescent="0.25">
      <c r="B2519" s="128" t="s">
        <v>189</v>
      </c>
      <c r="C2519" s="128" t="s">
        <v>116</v>
      </c>
      <c r="D2519" s="54">
        <v>45707</v>
      </c>
      <c r="F2519" s="54"/>
      <c r="G2519" s="56" t="s">
        <v>1826</v>
      </c>
      <c r="H2519" s="243">
        <v>7000</v>
      </c>
      <c r="I2519" s="245"/>
      <c r="J2519" s="55" t="s">
        <v>1792</v>
      </c>
    </row>
    <row r="2520" spans="2:10" x14ac:dyDescent="0.25">
      <c r="B2520" s="128" t="s">
        <v>189</v>
      </c>
      <c r="C2520" s="128" t="s">
        <v>116</v>
      </c>
      <c r="D2520" s="54">
        <v>45707</v>
      </c>
      <c r="F2520" s="54"/>
      <c r="G2520" s="56" t="s">
        <v>1827</v>
      </c>
      <c r="H2520" s="243">
        <v>7502.18</v>
      </c>
      <c r="I2520" s="245"/>
      <c r="J2520" s="55" t="s">
        <v>1789</v>
      </c>
    </row>
    <row r="2521" spans="2:10" x14ac:dyDescent="0.25">
      <c r="B2521" s="128" t="s">
        <v>189</v>
      </c>
      <c r="C2521" s="128" t="s">
        <v>116</v>
      </c>
      <c r="D2521" s="54">
        <v>45707</v>
      </c>
      <c r="F2521" s="54"/>
      <c r="G2521" s="56" t="s">
        <v>1828</v>
      </c>
      <c r="H2521" s="243">
        <v>0.01</v>
      </c>
      <c r="I2521" s="245"/>
      <c r="J2521" s="55" t="s">
        <v>1789</v>
      </c>
    </row>
    <row r="2522" spans="2:10" x14ac:dyDescent="0.25">
      <c r="B2522" s="128" t="s">
        <v>189</v>
      </c>
      <c r="C2522" s="128" t="s">
        <v>116</v>
      </c>
      <c r="D2522" s="54">
        <v>45707</v>
      </c>
      <c r="F2522" s="54"/>
      <c r="G2522" s="56" t="s">
        <v>1828</v>
      </c>
      <c r="H2522" s="243">
        <v>28217.74</v>
      </c>
      <c r="I2522" s="245"/>
      <c r="J2522" s="55" t="s">
        <v>1789</v>
      </c>
    </row>
    <row r="2523" spans="2:10" x14ac:dyDescent="0.25">
      <c r="B2523" s="128" t="s">
        <v>189</v>
      </c>
      <c r="C2523" s="128" t="s">
        <v>116</v>
      </c>
      <c r="D2523" s="54">
        <v>45708</v>
      </c>
      <c r="F2523" s="54"/>
      <c r="G2523" s="56" t="s">
        <v>1829</v>
      </c>
      <c r="H2523" s="243">
        <v>0.01</v>
      </c>
      <c r="I2523" s="245"/>
      <c r="J2523" s="55" t="s">
        <v>1792</v>
      </c>
    </row>
    <row r="2524" spans="2:10" x14ac:dyDescent="0.25">
      <c r="B2524" s="128" t="s">
        <v>189</v>
      </c>
      <c r="C2524" s="128" t="s">
        <v>116</v>
      </c>
      <c r="D2524" s="54">
        <v>45708</v>
      </c>
      <c r="F2524" s="54"/>
      <c r="G2524" s="56" t="s">
        <v>1829</v>
      </c>
      <c r="H2524" s="243">
        <v>50000</v>
      </c>
      <c r="I2524" s="245"/>
      <c r="J2524" s="55" t="s">
        <v>1792</v>
      </c>
    </row>
    <row r="2525" spans="2:10" x14ac:dyDescent="0.25">
      <c r="B2525" s="128" t="s">
        <v>189</v>
      </c>
      <c r="C2525" s="128" t="s">
        <v>116</v>
      </c>
      <c r="D2525" s="54">
        <v>45708</v>
      </c>
      <c r="F2525" s="54"/>
      <c r="G2525" s="56" t="s">
        <v>1830</v>
      </c>
      <c r="H2525" s="243">
        <v>0.01</v>
      </c>
      <c r="I2525" s="245"/>
      <c r="J2525" s="55" t="s">
        <v>1792</v>
      </c>
    </row>
    <row r="2526" spans="2:10" x14ac:dyDescent="0.25">
      <c r="B2526" s="128" t="s">
        <v>189</v>
      </c>
      <c r="C2526" s="128" t="s">
        <v>116</v>
      </c>
      <c r="D2526" s="54">
        <v>45708</v>
      </c>
      <c r="F2526" s="54"/>
      <c r="G2526" s="56" t="s">
        <v>1830</v>
      </c>
      <c r="H2526" s="243">
        <v>19376.38</v>
      </c>
      <c r="I2526" s="245"/>
      <c r="J2526" s="55" t="s">
        <v>1792</v>
      </c>
    </row>
    <row r="2527" spans="2:10" x14ac:dyDescent="0.25">
      <c r="B2527" s="128" t="s">
        <v>189</v>
      </c>
      <c r="C2527" s="128" t="s">
        <v>116</v>
      </c>
      <c r="D2527" s="54">
        <v>45708</v>
      </c>
      <c r="F2527" s="54"/>
      <c r="G2527" s="56" t="s">
        <v>1831</v>
      </c>
      <c r="H2527" s="243">
        <v>0.01</v>
      </c>
      <c r="I2527" s="245"/>
      <c r="J2527" s="55" t="s">
        <v>1792</v>
      </c>
    </row>
    <row r="2528" spans="2:10" x14ac:dyDescent="0.25">
      <c r="B2528" s="128" t="s">
        <v>189</v>
      </c>
      <c r="C2528" s="128" t="s">
        <v>116</v>
      </c>
      <c r="D2528" s="54">
        <v>45708</v>
      </c>
      <c r="F2528" s="54"/>
      <c r="G2528" s="56" t="s">
        <v>1831</v>
      </c>
      <c r="H2528" s="243">
        <v>10000</v>
      </c>
      <c r="I2528" s="245"/>
      <c r="J2528" s="55" t="s">
        <v>1792</v>
      </c>
    </row>
    <row r="2529" spans="2:10" x14ac:dyDescent="0.25">
      <c r="B2529" s="128" t="s">
        <v>189</v>
      </c>
      <c r="C2529" s="128" t="s">
        <v>116</v>
      </c>
      <c r="D2529" s="54">
        <v>45709</v>
      </c>
      <c r="F2529" s="54"/>
      <c r="G2529" s="56" t="s">
        <v>1832</v>
      </c>
      <c r="H2529" s="243">
        <v>0.01</v>
      </c>
      <c r="I2529" s="245"/>
      <c r="J2529" s="55" t="s">
        <v>1789</v>
      </c>
    </row>
    <row r="2530" spans="2:10" x14ac:dyDescent="0.25">
      <c r="B2530" s="128" t="s">
        <v>189</v>
      </c>
      <c r="C2530" s="128" t="s">
        <v>116</v>
      </c>
      <c r="D2530" s="54">
        <v>45709</v>
      </c>
      <c r="F2530" s="54"/>
      <c r="G2530" s="56" t="s">
        <v>1832</v>
      </c>
      <c r="H2530" s="243">
        <v>6769.67</v>
      </c>
      <c r="I2530" s="245"/>
      <c r="J2530" s="55" t="s">
        <v>1789</v>
      </c>
    </row>
    <row r="2531" spans="2:10" x14ac:dyDescent="0.25">
      <c r="B2531" s="128" t="s">
        <v>189</v>
      </c>
      <c r="C2531" s="128" t="s">
        <v>116</v>
      </c>
      <c r="D2531" s="54">
        <v>45712</v>
      </c>
      <c r="F2531" s="54"/>
      <c r="G2531" s="56" t="s">
        <v>1833</v>
      </c>
      <c r="H2531" s="243">
        <v>0.01</v>
      </c>
      <c r="I2531" s="245"/>
      <c r="J2531" s="55" t="s">
        <v>1789</v>
      </c>
    </row>
    <row r="2532" spans="2:10" x14ac:dyDescent="0.25">
      <c r="B2532" s="128" t="s">
        <v>189</v>
      </c>
      <c r="C2532" s="128" t="s">
        <v>116</v>
      </c>
      <c r="D2532" s="54">
        <v>45712</v>
      </c>
      <c r="F2532" s="54"/>
      <c r="G2532" s="56" t="s">
        <v>1833</v>
      </c>
      <c r="H2532" s="243">
        <v>35031.65</v>
      </c>
      <c r="I2532" s="245"/>
      <c r="J2532" s="55" t="s">
        <v>1789</v>
      </c>
    </row>
    <row r="2533" spans="2:10" x14ac:dyDescent="0.25">
      <c r="B2533" s="128" t="s">
        <v>189</v>
      </c>
      <c r="C2533" s="128" t="s">
        <v>116</v>
      </c>
      <c r="D2533" s="54">
        <v>45712</v>
      </c>
      <c r="F2533" s="54"/>
      <c r="G2533" s="56" t="s">
        <v>1834</v>
      </c>
      <c r="H2533" s="243">
        <v>0.01</v>
      </c>
      <c r="I2533" s="245"/>
      <c r="J2533" s="55" t="s">
        <v>1792</v>
      </c>
    </row>
    <row r="2534" spans="2:10" x14ac:dyDescent="0.25">
      <c r="B2534" s="128" t="s">
        <v>189</v>
      </c>
      <c r="C2534" s="128" t="s">
        <v>116</v>
      </c>
      <c r="D2534" s="54">
        <v>45712</v>
      </c>
      <c r="F2534" s="54"/>
      <c r="G2534" s="56" t="s">
        <v>1114</v>
      </c>
      <c r="H2534" s="243"/>
      <c r="I2534" s="245">
        <v>300000</v>
      </c>
      <c r="J2534" s="55" t="s">
        <v>1871</v>
      </c>
    </row>
    <row r="2535" spans="2:10" x14ac:dyDescent="0.25">
      <c r="B2535" s="128" t="s">
        <v>189</v>
      </c>
      <c r="C2535" s="128" t="s">
        <v>116</v>
      </c>
      <c r="D2535" s="54">
        <v>45712</v>
      </c>
      <c r="F2535" s="54"/>
      <c r="G2535" s="56" t="s">
        <v>1834</v>
      </c>
      <c r="H2535" s="243">
        <v>28000</v>
      </c>
      <c r="I2535" s="245"/>
      <c r="J2535" s="55" t="s">
        <v>1792</v>
      </c>
    </row>
    <row r="2536" spans="2:10" x14ac:dyDescent="0.25">
      <c r="B2536" s="128" t="s">
        <v>189</v>
      </c>
      <c r="C2536" s="128" t="s">
        <v>116</v>
      </c>
      <c r="D2536" s="54">
        <v>45712</v>
      </c>
      <c r="F2536" s="54"/>
      <c r="G2536" s="56" t="s">
        <v>1835</v>
      </c>
      <c r="H2536" s="243">
        <v>0.01</v>
      </c>
      <c r="I2536" s="245"/>
      <c r="J2536" s="55" t="s">
        <v>1789</v>
      </c>
    </row>
    <row r="2537" spans="2:10" x14ac:dyDescent="0.25">
      <c r="B2537" s="128" t="s">
        <v>189</v>
      </c>
      <c r="C2537" s="128" t="s">
        <v>116</v>
      </c>
      <c r="D2537" s="54">
        <v>45712</v>
      </c>
      <c r="F2537" s="54"/>
      <c r="G2537" s="56" t="s">
        <v>1835</v>
      </c>
      <c r="H2537" s="243">
        <v>17797.52</v>
      </c>
      <c r="I2537" s="245"/>
      <c r="J2537" s="55" t="s">
        <v>1789</v>
      </c>
    </row>
    <row r="2538" spans="2:10" x14ac:dyDescent="0.25">
      <c r="B2538" s="128" t="s">
        <v>189</v>
      </c>
      <c r="C2538" s="128" t="s">
        <v>116</v>
      </c>
      <c r="D2538" s="54">
        <v>45713</v>
      </c>
      <c r="F2538" s="54"/>
      <c r="G2538" s="56" t="s">
        <v>1836</v>
      </c>
      <c r="H2538" s="243">
        <v>0.01</v>
      </c>
      <c r="I2538" s="245"/>
      <c r="J2538" s="55" t="s">
        <v>1792</v>
      </c>
    </row>
    <row r="2539" spans="2:10" x14ac:dyDescent="0.25">
      <c r="B2539" s="128" t="s">
        <v>189</v>
      </c>
      <c r="C2539" s="128" t="s">
        <v>116</v>
      </c>
      <c r="D2539" s="54">
        <v>45713</v>
      </c>
      <c r="F2539" s="54"/>
      <c r="G2539" s="56" t="s">
        <v>1836</v>
      </c>
      <c r="H2539" s="243">
        <v>40000</v>
      </c>
      <c r="I2539" s="245"/>
      <c r="J2539" s="55" t="s">
        <v>1792</v>
      </c>
    </row>
    <row r="2540" spans="2:10" x14ac:dyDescent="0.25">
      <c r="B2540" s="128" t="s">
        <v>189</v>
      </c>
      <c r="C2540" s="128" t="s">
        <v>116</v>
      </c>
      <c r="D2540" s="54">
        <v>45713</v>
      </c>
      <c r="F2540" s="54"/>
      <c r="G2540" s="56" t="s">
        <v>1837</v>
      </c>
      <c r="H2540" s="243">
        <v>0.01</v>
      </c>
      <c r="I2540" s="245"/>
      <c r="J2540" s="55" t="s">
        <v>1792</v>
      </c>
    </row>
    <row r="2541" spans="2:10" x14ac:dyDescent="0.25">
      <c r="B2541" s="128" t="s">
        <v>189</v>
      </c>
      <c r="C2541" s="128" t="s">
        <v>116</v>
      </c>
      <c r="D2541" s="54">
        <v>45713</v>
      </c>
      <c r="F2541" s="54"/>
      <c r="G2541" s="56" t="s">
        <v>1837</v>
      </c>
      <c r="H2541" s="243">
        <v>41000</v>
      </c>
      <c r="I2541" s="245"/>
      <c r="J2541" s="55" t="s">
        <v>1792</v>
      </c>
    </row>
    <row r="2542" spans="2:10" x14ac:dyDescent="0.25">
      <c r="B2542" s="128" t="s">
        <v>189</v>
      </c>
      <c r="C2542" s="128" t="s">
        <v>116</v>
      </c>
      <c r="D2542" s="54">
        <v>45714</v>
      </c>
      <c r="F2542" s="54"/>
      <c r="G2542" s="56" t="s">
        <v>1838</v>
      </c>
      <c r="H2542" s="243">
        <v>0.01</v>
      </c>
      <c r="I2542" s="245"/>
      <c r="J2542" s="55" t="s">
        <v>1792</v>
      </c>
    </row>
    <row r="2543" spans="2:10" x14ac:dyDescent="0.25">
      <c r="B2543" s="128" t="s">
        <v>189</v>
      </c>
      <c r="C2543" s="128" t="s">
        <v>116</v>
      </c>
      <c r="D2543" s="54">
        <v>45714</v>
      </c>
      <c r="F2543" s="54"/>
      <c r="G2543" s="56" t="s">
        <v>1838</v>
      </c>
      <c r="H2543" s="243">
        <v>10000</v>
      </c>
      <c r="I2543" s="245"/>
      <c r="J2543" s="55" t="s">
        <v>1792</v>
      </c>
    </row>
    <row r="2544" spans="2:10" x14ac:dyDescent="0.25">
      <c r="B2544" s="128" t="s">
        <v>189</v>
      </c>
      <c r="C2544" s="128" t="s">
        <v>116</v>
      </c>
      <c r="D2544" s="54">
        <v>45714</v>
      </c>
      <c r="F2544" s="54"/>
      <c r="G2544" s="56" t="s">
        <v>1839</v>
      </c>
      <c r="H2544" s="243">
        <v>0.01</v>
      </c>
      <c r="I2544" s="245"/>
      <c r="J2544" s="55" t="s">
        <v>1789</v>
      </c>
    </row>
    <row r="2545" spans="2:10" x14ac:dyDescent="0.25">
      <c r="B2545" s="128" t="s">
        <v>189</v>
      </c>
      <c r="C2545" s="128" t="s">
        <v>116</v>
      </c>
      <c r="D2545" s="54">
        <v>45714</v>
      </c>
      <c r="F2545" s="54"/>
      <c r="G2545" s="56" t="s">
        <v>1839</v>
      </c>
      <c r="H2545" s="243">
        <v>9549.44</v>
      </c>
      <c r="I2545" s="245"/>
      <c r="J2545" s="55" t="s">
        <v>1789</v>
      </c>
    </row>
    <row r="2546" spans="2:10" x14ac:dyDescent="0.25">
      <c r="B2546" s="128" t="s">
        <v>189</v>
      </c>
      <c r="C2546" s="128" t="s">
        <v>116</v>
      </c>
      <c r="D2546" s="54">
        <v>45715</v>
      </c>
      <c r="F2546" s="54"/>
      <c r="G2546" s="56" t="s">
        <v>1840</v>
      </c>
      <c r="H2546" s="243">
        <v>0.01</v>
      </c>
      <c r="I2546" s="245"/>
      <c r="J2546" s="55" t="s">
        <v>1792</v>
      </c>
    </row>
    <row r="2547" spans="2:10" x14ac:dyDescent="0.25">
      <c r="B2547" s="128" t="s">
        <v>189</v>
      </c>
      <c r="C2547" s="128" t="s">
        <v>116</v>
      </c>
      <c r="D2547" s="54">
        <v>45715</v>
      </c>
      <c r="F2547" s="54"/>
      <c r="G2547" s="56" t="s">
        <v>1840</v>
      </c>
      <c r="H2547" s="243">
        <v>12008.73</v>
      </c>
      <c r="I2547" s="245"/>
      <c r="J2547" s="55" t="s">
        <v>1792</v>
      </c>
    </row>
    <row r="2548" spans="2:10" x14ac:dyDescent="0.25">
      <c r="B2548" s="128" t="s">
        <v>189</v>
      </c>
      <c r="C2548" s="128" t="s">
        <v>116</v>
      </c>
      <c r="D2548" s="54">
        <v>45715</v>
      </c>
      <c r="F2548" s="54"/>
      <c r="G2548" s="56" t="s">
        <v>1841</v>
      </c>
      <c r="H2548" s="243">
        <v>0.01</v>
      </c>
      <c r="I2548" s="245"/>
      <c r="J2548" s="55" t="s">
        <v>1789</v>
      </c>
    </row>
    <row r="2549" spans="2:10" x14ac:dyDescent="0.25">
      <c r="B2549" s="128" t="s">
        <v>189</v>
      </c>
      <c r="C2549" s="128" t="s">
        <v>116</v>
      </c>
      <c r="D2549" s="54">
        <v>45715</v>
      </c>
      <c r="F2549" s="54"/>
      <c r="G2549" s="56" t="s">
        <v>1841</v>
      </c>
      <c r="H2549" s="243">
        <v>4039.22</v>
      </c>
      <c r="I2549" s="245"/>
      <c r="J2549" s="55" t="s">
        <v>1789</v>
      </c>
    </row>
    <row r="2550" spans="2:10" x14ac:dyDescent="0.25">
      <c r="B2550" s="128" t="s">
        <v>189</v>
      </c>
      <c r="C2550" s="128" t="s">
        <v>116</v>
      </c>
      <c r="D2550" s="54">
        <v>45715</v>
      </c>
      <c r="F2550" s="54"/>
      <c r="G2550" s="56" t="s">
        <v>1842</v>
      </c>
      <c r="H2550" s="243">
        <v>0.01</v>
      </c>
      <c r="I2550" s="245"/>
      <c r="J2550" s="55" t="s">
        <v>1792</v>
      </c>
    </row>
    <row r="2551" spans="2:10" x14ac:dyDescent="0.25">
      <c r="B2551" s="128" t="s">
        <v>189</v>
      </c>
      <c r="C2551" s="128" t="s">
        <v>116</v>
      </c>
      <c r="D2551" s="54">
        <v>45715</v>
      </c>
      <c r="F2551" s="54"/>
      <c r="G2551" s="56" t="s">
        <v>1842</v>
      </c>
      <c r="H2551" s="243">
        <v>14500</v>
      </c>
      <c r="I2551" s="245"/>
      <c r="J2551" s="55" t="s">
        <v>1792</v>
      </c>
    </row>
    <row r="2552" spans="2:10" x14ac:dyDescent="0.25">
      <c r="B2552" s="128" t="s">
        <v>189</v>
      </c>
      <c r="C2552" s="128" t="s">
        <v>116</v>
      </c>
      <c r="D2552" s="54">
        <v>45715</v>
      </c>
      <c r="F2552" s="54"/>
      <c r="G2552" s="56" t="s">
        <v>1843</v>
      </c>
      <c r="H2552" s="243">
        <v>0.01</v>
      </c>
      <c r="I2552" s="245"/>
      <c r="J2552" s="55" t="s">
        <v>1792</v>
      </c>
    </row>
    <row r="2553" spans="2:10" x14ac:dyDescent="0.25">
      <c r="B2553" s="128" t="s">
        <v>189</v>
      </c>
      <c r="C2553" s="128" t="s">
        <v>116</v>
      </c>
      <c r="D2553" s="54">
        <v>45715</v>
      </c>
      <c r="F2553" s="54"/>
      <c r="G2553" s="56" t="s">
        <v>1843</v>
      </c>
      <c r="H2553" s="243">
        <v>10000</v>
      </c>
      <c r="I2553" s="245"/>
      <c r="J2553" s="55" t="s">
        <v>1792</v>
      </c>
    </row>
    <row r="2554" spans="2:10" x14ac:dyDescent="0.25">
      <c r="B2554" s="128" t="s">
        <v>189</v>
      </c>
      <c r="C2554" s="128" t="s">
        <v>116</v>
      </c>
      <c r="D2554" s="54">
        <v>45715</v>
      </c>
      <c r="F2554" s="54"/>
      <c r="G2554" s="56" t="s">
        <v>1844</v>
      </c>
      <c r="H2554" s="243">
        <v>0.01</v>
      </c>
      <c r="I2554" s="245"/>
      <c r="J2554" s="55" t="s">
        <v>1789</v>
      </c>
    </row>
    <row r="2555" spans="2:10" x14ac:dyDescent="0.25">
      <c r="B2555" s="128" t="s">
        <v>189</v>
      </c>
      <c r="C2555" s="128" t="s">
        <v>116</v>
      </c>
      <c r="D2555" s="54">
        <v>45715</v>
      </c>
      <c r="F2555" s="54"/>
      <c r="G2555" s="56" t="s">
        <v>1844</v>
      </c>
      <c r="H2555" s="243">
        <v>5781.41</v>
      </c>
      <c r="I2555" s="245"/>
      <c r="J2555" s="55" t="s">
        <v>1789</v>
      </c>
    </row>
    <row r="2556" spans="2:10" x14ac:dyDescent="0.25">
      <c r="B2556" s="128" t="s">
        <v>189</v>
      </c>
      <c r="C2556" s="128" t="s">
        <v>116</v>
      </c>
      <c r="D2556" s="54">
        <v>45715</v>
      </c>
      <c r="F2556" s="54"/>
      <c r="G2556" s="56" t="s">
        <v>1845</v>
      </c>
      <c r="H2556" s="243">
        <v>0.01</v>
      </c>
      <c r="I2556" s="245"/>
      <c r="J2556" s="55" t="s">
        <v>1789</v>
      </c>
    </row>
    <row r="2557" spans="2:10" x14ac:dyDescent="0.25">
      <c r="B2557" s="128" t="s">
        <v>189</v>
      </c>
      <c r="C2557" s="128" t="s">
        <v>116</v>
      </c>
      <c r="D2557" s="54">
        <v>45715</v>
      </c>
      <c r="F2557" s="54"/>
      <c r="G2557" s="56" t="s">
        <v>1845</v>
      </c>
      <c r="H2557" s="243">
        <v>9724.01</v>
      </c>
      <c r="I2557" s="245"/>
      <c r="J2557" s="55" t="s">
        <v>1789</v>
      </c>
    </row>
    <row r="2558" spans="2:10" x14ac:dyDescent="0.25">
      <c r="B2558" s="128" t="s">
        <v>189</v>
      </c>
      <c r="C2558" s="128" t="s">
        <v>116</v>
      </c>
      <c r="D2558" s="54">
        <v>45715</v>
      </c>
      <c r="F2558" s="54"/>
      <c r="G2558" s="56" t="s">
        <v>1846</v>
      </c>
      <c r="H2558" s="243">
        <v>0.01</v>
      </c>
      <c r="I2558" s="245"/>
      <c r="J2558" s="55" t="s">
        <v>1792</v>
      </c>
    </row>
    <row r="2559" spans="2:10" x14ac:dyDescent="0.25">
      <c r="B2559" s="128" t="s">
        <v>189</v>
      </c>
      <c r="C2559" s="128" t="s">
        <v>116</v>
      </c>
      <c r="D2559" s="54">
        <v>45715</v>
      </c>
      <c r="F2559" s="54"/>
      <c r="G2559" s="56" t="s">
        <v>1846</v>
      </c>
      <c r="H2559" s="243">
        <v>40000</v>
      </c>
      <c r="I2559" s="245"/>
      <c r="J2559" s="55" t="s">
        <v>1792</v>
      </c>
    </row>
    <row r="2560" spans="2:10" x14ac:dyDescent="0.25">
      <c r="B2560" s="128" t="s">
        <v>189</v>
      </c>
      <c r="C2560" s="128" t="s">
        <v>116</v>
      </c>
      <c r="D2560" s="54">
        <v>45716</v>
      </c>
      <c r="F2560" s="54"/>
      <c r="G2560" s="56" t="s">
        <v>1847</v>
      </c>
      <c r="H2560" s="243">
        <v>0.01</v>
      </c>
      <c r="I2560" s="245"/>
      <c r="J2560" s="55" t="s">
        <v>1792</v>
      </c>
    </row>
    <row r="2561" spans="2:10" x14ac:dyDescent="0.25">
      <c r="B2561" s="128" t="s">
        <v>189</v>
      </c>
      <c r="C2561" s="128" t="s">
        <v>116</v>
      </c>
      <c r="D2561" s="54">
        <v>45716</v>
      </c>
      <c r="F2561" s="54"/>
      <c r="G2561" s="56" t="s">
        <v>1847</v>
      </c>
      <c r="H2561" s="243">
        <v>38000</v>
      </c>
      <c r="I2561" s="245"/>
      <c r="J2561" s="55" t="s">
        <v>1792</v>
      </c>
    </row>
    <row r="2562" spans="2:10" x14ac:dyDescent="0.25">
      <c r="B2562" s="128" t="s">
        <v>189</v>
      </c>
      <c r="C2562" s="128" t="s">
        <v>116</v>
      </c>
      <c r="D2562" s="54">
        <v>45716</v>
      </c>
      <c r="F2562" s="54"/>
      <c r="G2562" s="56" t="s">
        <v>1848</v>
      </c>
      <c r="H2562" s="243">
        <v>0.01</v>
      </c>
      <c r="I2562" s="245"/>
      <c r="J2562" s="55" t="s">
        <v>1792</v>
      </c>
    </row>
    <row r="2563" spans="2:10" x14ac:dyDescent="0.25">
      <c r="B2563" s="128" t="s">
        <v>189</v>
      </c>
      <c r="C2563" s="128" t="s">
        <v>116</v>
      </c>
      <c r="D2563" s="54">
        <v>45716</v>
      </c>
      <c r="F2563" s="54"/>
      <c r="G2563" s="56" t="s">
        <v>1849</v>
      </c>
      <c r="H2563" s="243">
        <v>0.01</v>
      </c>
      <c r="I2563" s="245"/>
      <c r="J2563" s="55" t="s">
        <v>1789</v>
      </c>
    </row>
    <row r="2564" spans="2:10" x14ac:dyDescent="0.25">
      <c r="B2564" s="128" t="s">
        <v>189</v>
      </c>
      <c r="C2564" s="128" t="s">
        <v>116</v>
      </c>
      <c r="D2564" s="54">
        <v>45716</v>
      </c>
      <c r="F2564" s="54"/>
      <c r="G2564" s="56" t="s">
        <v>1850</v>
      </c>
      <c r="H2564" s="243">
        <v>0.01</v>
      </c>
      <c r="I2564" s="245"/>
      <c r="J2564" s="55" t="s">
        <v>1792</v>
      </c>
    </row>
    <row r="2565" spans="2:10" x14ac:dyDescent="0.25">
      <c r="B2565" s="128" t="s">
        <v>189</v>
      </c>
      <c r="C2565" s="128" t="s">
        <v>116</v>
      </c>
      <c r="D2565" s="54">
        <v>45716</v>
      </c>
      <c r="F2565" s="54"/>
      <c r="G2565" s="56" t="s">
        <v>1851</v>
      </c>
      <c r="H2565" s="243">
        <v>0.01</v>
      </c>
      <c r="I2565" s="245"/>
      <c r="J2565" s="55" t="s">
        <v>1789</v>
      </c>
    </row>
    <row r="2566" spans="2:10" x14ac:dyDescent="0.25">
      <c r="B2566" s="128" t="s">
        <v>189</v>
      </c>
      <c r="C2566" s="128" t="s">
        <v>116</v>
      </c>
      <c r="D2566" s="54">
        <v>45716</v>
      </c>
      <c r="F2566" s="54"/>
      <c r="G2566" s="56" t="s">
        <v>1848</v>
      </c>
      <c r="H2566" s="243">
        <v>18700</v>
      </c>
      <c r="I2566" s="245"/>
      <c r="J2566" s="55" t="s">
        <v>1792</v>
      </c>
    </row>
    <row r="2567" spans="2:10" x14ac:dyDescent="0.25">
      <c r="B2567" s="128" t="s">
        <v>189</v>
      </c>
      <c r="C2567" s="128" t="s">
        <v>116</v>
      </c>
      <c r="D2567" s="54">
        <v>45716</v>
      </c>
      <c r="F2567" s="54"/>
      <c r="G2567" s="56" t="s">
        <v>1849</v>
      </c>
      <c r="H2567" s="243">
        <v>5446.77</v>
      </c>
      <c r="I2567" s="245"/>
      <c r="J2567" s="55" t="s">
        <v>1789</v>
      </c>
    </row>
    <row r="2568" spans="2:10" x14ac:dyDescent="0.25">
      <c r="B2568" s="128" t="s">
        <v>189</v>
      </c>
      <c r="C2568" s="128" t="s">
        <v>116</v>
      </c>
      <c r="D2568" s="54">
        <v>45716</v>
      </c>
      <c r="F2568" s="54"/>
      <c r="G2568" s="56" t="s">
        <v>1850</v>
      </c>
      <c r="H2568" s="243">
        <v>10000</v>
      </c>
      <c r="I2568" s="245"/>
      <c r="J2568" s="55" t="s">
        <v>1792</v>
      </c>
    </row>
    <row r="2569" spans="2:10" x14ac:dyDescent="0.25">
      <c r="B2569" s="128" t="s">
        <v>189</v>
      </c>
      <c r="C2569" s="128" t="s">
        <v>116</v>
      </c>
      <c r="D2569" s="54">
        <v>45716</v>
      </c>
      <c r="F2569" s="54"/>
      <c r="G2569" s="56" t="s">
        <v>1851</v>
      </c>
      <c r="H2569" s="243">
        <v>4182.5200000000004</v>
      </c>
      <c r="I2569" s="245"/>
      <c r="J2569" s="55" t="s">
        <v>1789</v>
      </c>
    </row>
    <row r="2570" spans="2:10" x14ac:dyDescent="0.25">
      <c r="B2570" s="128" t="s">
        <v>189</v>
      </c>
      <c r="C2570" s="128" t="s">
        <v>116</v>
      </c>
      <c r="D2570" s="54">
        <v>45716</v>
      </c>
      <c r="F2570" s="54"/>
      <c r="G2570" s="56" t="s">
        <v>1852</v>
      </c>
      <c r="H2570" s="243">
        <v>0.01</v>
      </c>
      <c r="I2570" s="245"/>
      <c r="J2570" s="55" t="s">
        <v>1789</v>
      </c>
    </row>
    <row r="2571" spans="2:10" x14ac:dyDescent="0.25">
      <c r="B2571" s="128" t="s">
        <v>189</v>
      </c>
      <c r="C2571" s="128" t="s">
        <v>116</v>
      </c>
      <c r="D2571" s="54">
        <v>45716</v>
      </c>
      <c r="F2571" s="54"/>
      <c r="G2571" s="56" t="s">
        <v>1853</v>
      </c>
      <c r="H2571" s="243">
        <v>0.01</v>
      </c>
      <c r="I2571" s="245"/>
      <c r="J2571" s="55" t="s">
        <v>1792</v>
      </c>
    </row>
    <row r="2572" spans="2:10" x14ac:dyDescent="0.25">
      <c r="B2572" s="128" t="s">
        <v>174</v>
      </c>
      <c r="C2572" s="128" t="s">
        <v>97</v>
      </c>
      <c r="D2572" s="54">
        <v>45719</v>
      </c>
      <c r="F2572" s="54"/>
      <c r="G2572" s="56" t="s">
        <v>958</v>
      </c>
      <c r="H2572" s="243"/>
      <c r="I2572" s="245">
        <v>176543.72</v>
      </c>
      <c r="J2572" s="55" t="s">
        <v>967</v>
      </c>
    </row>
    <row r="2573" spans="2:10" x14ac:dyDescent="0.25">
      <c r="B2573" s="128" t="s">
        <v>174</v>
      </c>
      <c r="C2573" s="128" t="s">
        <v>97</v>
      </c>
      <c r="D2573" s="54">
        <v>45719</v>
      </c>
      <c r="F2573" s="54"/>
      <c r="G2573" s="56" t="s">
        <v>959</v>
      </c>
      <c r="H2573" s="243"/>
      <c r="I2573" s="245">
        <v>19.13</v>
      </c>
      <c r="J2573" s="55" t="s">
        <v>180</v>
      </c>
    </row>
    <row r="2574" spans="2:10" x14ac:dyDescent="0.25">
      <c r="B2574" s="128" t="s">
        <v>174</v>
      </c>
      <c r="C2574" s="128" t="s">
        <v>97</v>
      </c>
      <c r="D2574" s="54">
        <v>45719</v>
      </c>
      <c r="F2574" s="54"/>
      <c r="G2574" s="56" t="s">
        <v>960</v>
      </c>
      <c r="H2574" s="243">
        <v>7.25</v>
      </c>
      <c r="I2574" s="245"/>
      <c r="J2574" s="55" t="s">
        <v>181</v>
      </c>
    </row>
    <row r="2575" spans="2:10" x14ac:dyDescent="0.25">
      <c r="B2575" s="128" t="s">
        <v>174</v>
      </c>
      <c r="C2575" s="128" t="s">
        <v>97</v>
      </c>
      <c r="D2575" s="54">
        <v>45719</v>
      </c>
      <c r="F2575" s="54"/>
      <c r="G2575" s="56" t="s">
        <v>957</v>
      </c>
      <c r="H2575" s="243">
        <v>176555.6</v>
      </c>
      <c r="I2575" s="245"/>
      <c r="J2575" s="55" t="s">
        <v>1873</v>
      </c>
    </row>
    <row r="2576" spans="2:10" x14ac:dyDescent="0.25">
      <c r="B2576" s="128" t="s">
        <v>174</v>
      </c>
      <c r="C2576" s="128" t="s">
        <v>97</v>
      </c>
      <c r="D2576" s="54">
        <v>45720</v>
      </c>
      <c r="F2576" s="54"/>
      <c r="G2576" s="56" t="s">
        <v>958</v>
      </c>
      <c r="H2576" s="243"/>
      <c r="I2576" s="245">
        <v>176555.6</v>
      </c>
      <c r="J2576" s="55" t="s">
        <v>967</v>
      </c>
    </row>
    <row r="2577" spans="2:10" x14ac:dyDescent="0.25">
      <c r="B2577" s="128" t="s">
        <v>174</v>
      </c>
      <c r="C2577" s="128" t="s">
        <v>97</v>
      </c>
      <c r="D2577" s="54">
        <v>45720</v>
      </c>
      <c r="F2577" s="54"/>
      <c r="G2577" s="56" t="s">
        <v>959</v>
      </c>
      <c r="H2577" s="243"/>
      <c r="I2577" s="245">
        <v>6.38</v>
      </c>
      <c r="J2577" s="55" t="s">
        <v>180</v>
      </c>
    </row>
    <row r="2578" spans="2:10" x14ac:dyDescent="0.25">
      <c r="B2578" s="128" t="s">
        <v>174</v>
      </c>
      <c r="C2578" s="128" t="s">
        <v>97</v>
      </c>
      <c r="D2578" s="54">
        <v>45720</v>
      </c>
      <c r="F2578" s="54"/>
      <c r="G2578" s="56" t="s">
        <v>960</v>
      </c>
      <c r="H2578" s="243">
        <v>2.41</v>
      </c>
      <c r="I2578" s="245"/>
      <c r="J2578" s="55" t="s">
        <v>181</v>
      </c>
    </row>
    <row r="2579" spans="2:10" x14ac:dyDescent="0.25">
      <c r="B2579" s="128" t="s">
        <v>174</v>
      </c>
      <c r="C2579" s="128" t="s">
        <v>97</v>
      </c>
      <c r="D2579" s="54">
        <v>45720</v>
      </c>
      <c r="F2579" s="54"/>
      <c r="G2579" s="56" t="s">
        <v>957</v>
      </c>
      <c r="H2579" s="243">
        <v>176559.57</v>
      </c>
      <c r="I2579" s="245"/>
      <c r="J2579" s="55" t="s">
        <v>1873</v>
      </c>
    </row>
    <row r="2580" spans="2:10" x14ac:dyDescent="0.25">
      <c r="B2580" s="128" t="s">
        <v>174</v>
      </c>
      <c r="C2580" s="128" t="s">
        <v>97</v>
      </c>
      <c r="D2580" s="54">
        <v>45721</v>
      </c>
      <c r="F2580" s="54"/>
      <c r="G2580" s="56" t="s">
        <v>958</v>
      </c>
      <c r="H2580" s="243"/>
      <c r="I2580" s="245">
        <v>176559.57</v>
      </c>
      <c r="J2580" s="55" t="s">
        <v>967</v>
      </c>
    </row>
    <row r="2581" spans="2:10" x14ac:dyDescent="0.25">
      <c r="B2581" s="128" t="s">
        <v>174</v>
      </c>
      <c r="C2581" s="128" t="s">
        <v>97</v>
      </c>
      <c r="D2581" s="54">
        <v>45721</v>
      </c>
      <c r="F2581" s="54"/>
      <c r="G2581" s="56" t="s">
        <v>959</v>
      </c>
      <c r="H2581" s="243"/>
      <c r="I2581" s="245">
        <v>6.38</v>
      </c>
      <c r="J2581" s="55" t="s">
        <v>180</v>
      </c>
    </row>
    <row r="2582" spans="2:10" x14ac:dyDescent="0.25">
      <c r="B2582" s="128" t="s">
        <v>174</v>
      </c>
      <c r="C2582" s="128" t="s">
        <v>97</v>
      </c>
      <c r="D2582" s="54">
        <v>45721</v>
      </c>
      <c r="F2582" s="54"/>
      <c r="G2582" s="56" t="s">
        <v>960</v>
      </c>
      <c r="H2582" s="243">
        <v>2.41</v>
      </c>
      <c r="I2582" s="245"/>
      <c r="J2582" s="55" t="s">
        <v>181</v>
      </c>
    </row>
    <row r="2583" spans="2:10" x14ac:dyDescent="0.25">
      <c r="B2583" s="128" t="s">
        <v>174</v>
      </c>
      <c r="C2583" s="128" t="s">
        <v>97</v>
      </c>
      <c r="D2583" s="54">
        <v>45721</v>
      </c>
      <c r="F2583" s="54"/>
      <c r="G2583" s="56" t="s">
        <v>957</v>
      </c>
      <c r="H2583" s="243">
        <v>176563.54</v>
      </c>
      <c r="I2583" s="245"/>
      <c r="J2583" s="55" t="s">
        <v>1873</v>
      </c>
    </row>
    <row r="2584" spans="2:10" x14ac:dyDescent="0.25">
      <c r="B2584" s="128" t="s">
        <v>174</v>
      </c>
      <c r="C2584" s="128" t="s">
        <v>97</v>
      </c>
      <c r="D2584" s="54">
        <v>45722</v>
      </c>
      <c r="F2584" s="54"/>
      <c r="G2584" s="56" t="s">
        <v>958</v>
      </c>
      <c r="H2584" s="243"/>
      <c r="I2584" s="245">
        <v>176563.54</v>
      </c>
      <c r="J2584" s="55" t="s">
        <v>967</v>
      </c>
    </row>
    <row r="2585" spans="2:10" x14ac:dyDescent="0.25">
      <c r="B2585" s="128" t="s">
        <v>174</v>
      </c>
      <c r="C2585" s="128" t="s">
        <v>97</v>
      </c>
      <c r="D2585" s="54">
        <v>45722</v>
      </c>
      <c r="F2585" s="54"/>
      <c r="G2585" s="56" t="s">
        <v>959</v>
      </c>
      <c r="H2585" s="243"/>
      <c r="I2585" s="245">
        <v>6.38</v>
      </c>
      <c r="J2585" s="55" t="s">
        <v>180</v>
      </c>
    </row>
    <row r="2586" spans="2:10" x14ac:dyDescent="0.25">
      <c r="B2586" s="128" t="s">
        <v>174</v>
      </c>
      <c r="C2586" s="128" t="s">
        <v>97</v>
      </c>
      <c r="D2586" s="54">
        <v>45722</v>
      </c>
      <c r="F2586" s="54"/>
      <c r="G2586" s="56" t="s">
        <v>960</v>
      </c>
      <c r="H2586" s="243">
        <v>2.41</v>
      </c>
      <c r="I2586" s="245"/>
      <c r="J2586" s="55" t="s">
        <v>181</v>
      </c>
    </row>
    <row r="2587" spans="2:10" x14ac:dyDescent="0.25">
      <c r="B2587" s="128" t="s">
        <v>174</v>
      </c>
      <c r="C2587" s="128" t="s">
        <v>97</v>
      </c>
      <c r="D2587" s="54">
        <v>45722</v>
      </c>
      <c r="F2587" s="54"/>
      <c r="G2587" s="56" t="s">
        <v>957</v>
      </c>
      <c r="H2587" s="243">
        <v>176567.51</v>
      </c>
      <c r="I2587" s="245"/>
      <c r="J2587" s="55" t="s">
        <v>1873</v>
      </c>
    </row>
    <row r="2588" spans="2:10" x14ac:dyDescent="0.25">
      <c r="B2588" s="128" t="s">
        <v>174</v>
      </c>
      <c r="C2588" s="128" t="s">
        <v>97</v>
      </c>
      <c r="D2588" s="54">
        <v>45723</v>
      </c>
      <c r="F2588" s="54"/>
      <c r="G2588" s="56" t="s">
        <v>958</v>
      </c>
      <c r="H2588" s="243"/>
      <c r="I2588" s="245">
        <v>176567.51</v>
      </c>
      <c r="J2588" s="55" t="s">
        <v>967</v>
      </c>
    </row>
    <row r="2589" spans="2:10" x14ac:dyDescent="0.25">
      <c r="B2589" s="128" t="s">
        <v>174</v>
      </c>
      <c r="C2589" s="128" t="s">
        <v>97</v>
      </c>
      <c r="D2589" s="54">
        <v>45723</v>
      </c>
      <c r="F2589" s="54"/>
      <c r="G2589" s="56" t="s">
        <v>959</v>
      </c>
      <c r="H2589" s="243"/>
      <c r="I2589" s="245">
        <v>6.38</v>
      </c>
      <c r="J2589" s="55" t="s">
        <v>180</v>
      </c>
    </row>
    <row r="2590" spans="2:10" x14ac:dyDescent="0.25">
      <c r="B2590" s="128" t="s">
        <v>174</v>
      </c>
      <c r="C2590" s="128" t="s">
        <v>97</v>
      </c>
      <c r="D2590" s="54">
        <v>45723</v>
      </c>
      <c r="F2590" s="54"/>
      <c r="G2590" s="56" t="s">
        <v>960</v>
      </c>
      <c r="H2590" s="243">
        <v>2.41</v>
      </c>
      <c r="I2590" s="245"/>
      <c r="J2590" s="55" t="s">
        <v>181</v>
      </c>
    </row>
    <row r="2591" spans="2:10" x14ac:dyDescent="0.25">
      <c r="B2591" s="128" t="s">
        <v>174</v>
      </c>
      <c r="C2591" s="128" t="s">
        <v>97</v>
      </c>
      <c r="D2591" s="54">
        <v>45723</v>
      </c>
      <c r="F2591" s="54"/>
      <c r="G2591" s="56" t="s">
        <v>957</v>
      </c>
      <c r="H2591" s="243">
        <v>176571.48</v>
      </c>
      <c r="I2591" s="245"/>
      <c r="J2591" s="55" t="s">
        <v>1873</v>
      </c>
    </row>
    <row r="2592" spans="2:10" x14ac:dyDescent="0.25">
      <c r="B2592" s="128" t="s">
        <v>174</v>
      </c>
      <c r="C2592" s="128" t="s">
        <v>88</v>
      </c>
      <c r="D2592" s="54">
        <v>45719</v>
      </c>
      <c r="F2592" s="54"/>
      <c r="G2592" s="56" t="s">
        <v>958</v>
      </c>
      <c r="H2592" s="243"/>
      <c r="I2592" s="245">
        <v>27773.24</v>
      </c>
      <c r="J2592" s="55" t="s">
        <v>967</v>
      </c>
    </row>
    <row r="2593" spans="2:10" x14ac:dyDescent="0.25">
      <c r="B2593" s="128" t="s">
        <v>174</v>
      </c>
      <c r="C2593" s="128" t="s">
        <v>88</v>
      </c>
      <c r="D2593" s="54">
        <v>45719</v>
      </c>
      <c r="F2593" s="54"/>
      <c r="G2593" s="56" t="s">
        <v>959</v>
      </c>
      <c r="H2593" s="243"/>
      <c r="I2593" s="245">
        <v>3.01</v>
      </c>
      <c r="J2593" s="55" t="s">
        <v>180</v>
      </c>
    </row>
    <row r="2594" spans="2:10" x14ac:dyDescent="0.25">
      <c r="B2594" s="128" t="s">
        <v>174</v>
      </c>
      <c r="C2594" s="128" t="s">
        <v>88</v>
      </c>
      <c r="D2594" s="54">
        <v>45719</v>
      </c>
      <c r="F2594" s="54"/>
      <c r="G2594" s="56" t="s">
        <v>960</v>
      </c>
      <c r="H2594" s="243">
        <v>1.1399999999999999</v>
      </c>
      <c r="I2594" s="245"/>
      <c r="J2594" s="55" t="s">
        <v>181</v>
      </c>
    </row>
    <row r="2595" spans="2:10" x14ac:dyDescent="0.25">
      <c r="B2595" s="128" t="s">
        <v>174</v>
      </c>
      <c r="C2595" s="128" t="s">
        <v>88</v>
      </c>
      <c r="D2595" s="54">
        <v>45719</v>
      </c>
      <c r="F2595" s="54"/>
      <c r="G2595" s="56" t="s">
        <v>957</v>
      </c>
      <c r="H2595" s="243">
        <v>27775.11</v>
      </c>
      <c r="I2595" s="245"/>
      <c r="J2595" s="55" t="s">
        <v>1873</v>
      </c>
    </row>
    <row r="2596" spans="2:10" x14ac:dyDescent="0.25">
      <c r="B2596" s="128" t="s">
        <v>174</v>
      </c>
      <c r="C2596" s="128" t="s">
        <v>88</v>
      </c>
      <c r="D2596" s="54">
        <v>45720</v>
      </c>
      <c r="F2596" s="54"/>
      <c r="G2596" s="56" t="s">
        <v>958</v>
      </c>
      <c r="H2596" s="243"/>
      <c r="I2596" s="245">
        <v>27775.11</v>
      </c>
      <c r="J2596" s="55" t="s">
        <v>967</v>
      </c>
    </row>
    <row r="2597" spans="2:10" x14ac:dyDescent="0.25">
      <c r="B2597" s="128" t="s">
        <v>174</v>
      </c>
      <c r="C2597" s="128" t="s">
        <v>88</v>
      </c>
      <c r="D2597" s="54">
        <v>45720</v>
      </c>
      <c r="F2597" s="54"/>
      <c r="G2597" s="56" t="s">
        <v>959</v>
      </c>
      <c r="H2597" s="243"/>
      <c r="I2597" s="245">
        <v>1</v>
      </c>
      <c r="J2597" s="55" t="s">
        <v>180</v>
      </c>
    </row>
    <row r="2598" spans="2:10" x14ac:dyDescent="0.25">
      <c r="B2598" s="128" t="s">
        <v>174</v>
      </c>
      <c r="C2598" s="128" t="s">
        <v>88</v>
      </c>
      <c r="D2598" s="54">
        <v>45720</v>
      </c>
      <c r="F2598" s="54"/>
      <c r="G2598" s="56" t="s">
        <v>960</v>
      </c>
      <c r="H2598" s="243">
        <v>0.38</v>
      </c>
      <c r="I2598" s="245"/>
      <c r="J2598" s="55" t="s">
        <v>181</v>
      </c>
    </row>
    <row r="2599" spans="2:10" x14ac:dyDescent="0.25">
      <c r="B2599" s="128" t="s">
        <v>174</v>
      </c>
      <c r="C2599" s="128" t="s">
        <v>88</v>
      </c>
      <c r="D2599" s="54">
        <v>45720</v>
      </c>
      <c r="F2599" s="54"/>
      <c r="G2599" s="56" t="s">
        <v>957</v>
      </c>
      <c r="H2599" s="243">
        <v>27775.73</v>
      </c>
      <c r="I2599" s="245"/>
      <c r="J2599" s="55" t="s">
        <v>1873</v>
      </c>
    </row>
    <row r="2600" spans="2:10" x14ac:dyDescent="0.25">
      <c r="B2600" s="128" t="s">
        <v>174</v>
      </c>
      <c r="C2600" s="128" t="s">
        <v>88</v>
      </c>
      <c r="D2600" s="54">
        <v>45721</v>
      </c>
      <c r="F2600" s="54"/>
      <c r="G2600" s="56" t="s">
        <v>958</v>
      </c>
      <c r="H2600" s="243"/>
      <c r="I2600" s="245">
        <v>27775.73</v>
      </c>
      <c r="J2600" s="55" t="s">
        <v>967</v>
      </c>
    </row>
    <row r="2601" spans="2:10" x14ac:dyDescent="0.25">
      <c r="B2601" s="128" t="s">
        <v>174</v>
      </c>
      <c r="C2601" s="128" t="s">
        <v>88</v>
      </c>
      <c r="D2601" s="54">
        <v>45721</v>
      </c>
      <c r="F2601" s="54"/>
      <c r="G2601" s="56" t="s">
        <v>959</v>
      </c>
      <c r="H2601" s="243"/>
      <c r="I2601" s="245">
        <v>1</v>
      </c>
      <c r="J2601" s="55" t="s">
        <v>180</v>
      </c>
    </row>
    <row r="2602" spans="2:10" x14ac:dyDescent="0.25">
      <c r="B2602" s="128" t="s">
        <v>174</v>
      </c>
      <c r="C2602" s="128" t="s">
        <v>88</v>
      </c>
      <c r="D2602" s="54">
        <v>45721</v>
      </c>
      <c r="F2602" s="54"/>
      <c r="G2602" s="56" t="s">
        <v>960</v>
      </c>
      <c r="H2602" s="243">
        <v>0.38</v>
      </c>
      <c r="I2602" s="245"/>
      <c r="J2602" s="55" t="s">
        <v>181</v>
      </c>
    </row>
    <row r="2603" spans="2:10" x14ac:dyDescent="0.25">
      <c r="B2603" s="128" t="s">
        <v>174</v>
      </c>
      <c r="C2603" s="128" t="s">
        <v>88</v>
      </c>
      <c r="D2603" s="54">
        <v>45721</v>
      </c>
      <c r="F2603" s="54"/>
      <c r="G2603" s="56" t="s">
        <v>957</v>
      </c>
      <c r="H2603" s="243">
        <v>27776.35</v>
      </c>
      <c r="I2603" s="245"/>
      <c r="J2603" s="55" t="s">
        <v>1873</v>
      </c>
    </row>
    <row r="2604" spans="2:10" x14ac:dyDescent="0.25">
      <c r="B2604" s="128" t="s">
        <v>174</v>
      </c>
      <c r="C2604" s="128" t="s">
        <v>88</v>
      </c>
      <c r="D2604" s="54">
        <v>45722</v>
      </c>
      <c r="F2604" s="54"/>
      <c r="G2604" s="56" t="s">
        <v>958</v>
      </c>
      <c r="H2604" s="243"/>
      <c r="I2604" s="245">
        <v>27776.35</v>
      </c>
      <c r="J2604" s="55" t="s">
        <v>967</v>
      </c>
    </row>
    <row r="2605" spans="2:10" x14ac:dyDescent="0.25">
      <c r="B2605" s="128" t="s">
        <v>174</v>
      </c>
      <c r="C2605" s="128" t="s">
        <v>88</v>
      </c>
      <c r="D2605" s="54">
        <v>45722</v>
      </c>
      <c r="F2605" s="54"/>
      <c r="G2605" s="56" t="s">
        <v>959</v>
      </c>
      <c r="H2605" s="243"/>
      <c r="I2605" s="245">
        <v>1</v>
      </c>
      <c r="J2605" s="55" t="s">
        <v>180</v>
      </c>
    </row>
    <row r="2606" spans="2:10" x14ac:dyDescent="0.25">
      <c r="B2606" s="128" t="s">
        <v>174</v>
      </c>
      <c r="C2606" s="128" t="s">
        <v>88</v>
      </c>
      <c r="D2606" s="54">
        <v>45722</v>
      </c>
      <c r="F2606" s="54"/>
      <c r="G2606" s="56" t="s">
        <v>960</v>
      </c>
      <c r="H2606" s="243">
        <v>0.38</v>
      </c>
      <c r="I2606" s="245"/>
      <c r="J2606" s="55" t="s">
        <v>181</v>
      </c>
    </row>
    <row r="2607" spans="2:10" x14ac:dyDescent="0.25">
      <c r="B2607" s="128" t="s">
        <v>174</v>
      </c>
      <c r="C2607" s="128" t="s">
        <v>88</v>
      </c>
      <c r="D2607" s="54">
        <v>45722</v>
      </c>
      <c r="F2607" s="54"/>
      <c r="G2607" s="56" t="s">
        <v>957</v>
      </c>
      <c r="H2607" s="243">
        <v>27776.97</v>
      </c>
      <c r="I2607" s="245"/>
      <c r="J2607" s="55" t="s">
        <v>1873</v>
      </c>
    </row>
    <row r="2608" spans="2:10" x14ac:dyDescent="0.25">
      <c r="B2608" s="128" t="s">
        <v>174</v>
      </c>
      <c r="C2608" s="128" t="s">
        <v>88</v>
      </c>
      <c r="D2608" s="54">
        <v>45723</v>
      </c>
      <c r="F2608" s="54"/>
      <c r="G2608" s="56" t="s">
        <v>958</v>
      </c>
      <c r="H2608" s="243"/>
      <c r="I2608" s="245">
        <v>27776.97</v>
      </c>
      <c r="J2608" s="55" t="s">
        <v>967</v>
      </c>
    </row>
    <row r="2609" spans="2:10" x14ac:dyDescent="0.25">
      <c r="B2609" s="128" t="s">
        <v>174</v>
      </c>
      <c r="C2609" s="128" t="s">
        <v>88</v>
      </c>
      <c r="D2609" s="54">
        <v>45723</v>
      </c>
      <c r="F2609" s="54"/>
      <c r="G2609" s="56" t="s">
        <v>959</v>
      </c>
      <c r="H2609" s="243"/>
      <c r="I2609" s="245">
        <v>1</v>
      </c>
      <c r="J2609" s="55" t="s">
        <v>180</v>
      </c>
    </row>
    <row r="2610" spans="2:10" x14ac:dyDescent="0.25">
      <c r="B2610" s="128" t="s">
        <v>174</v>
      </c>
      <c r="C2610" s="128" t="s">
        <v>88</v>
      </c>
      <c r="D2610" s="54">
        <v>45723</v>
      </c>
      <c r="F2610" s="54"/>
      <c r="G2610" s="56" t="s">
        <v>960</v>
      </c>
      <c r="H2610" s="243">
        <v>0.38</v>
      </c>
      <c r="I2610" s="245"/>
      <c r="J2610" s="55" t="s">
        <v>181</v>
      </c>
    </row>
    <row r="2611" spans="2:10" x14ac:dyDescent="0.25">
      <c r="B2611" s="128" t="s">
        <v>174</v>
      </c>
      <c r="C2611" s="128" t="s">
        <v>88</v>
      </c>
      <c r="D2611" s="54">
        <v>45723</v>
      </c>
      <c r="F2611" s="54"/>
      <c r="G2611" s="56" t="s">
        <v>957</v>
      </c>
      <c r="H2611" s="243">
        <v>27777.59</v>
      </c>
      <c r="I2611" s="245"/>
      <c r="J2611" s="55" t="s">
        <v>1873</v>
      </c>
    </row>
    <row r="2612" spans="2:10" x14ac:dyDescent="0.25">
      <c r="B2612" s="128" t="s">
        <v>189</v>
      </c>
      <c r="C2612" s="128" t="s">
        <v>162</v>
      </c>
      <c r="D2612" s="54">
        <v>45719</v>
      </c>
      <c r="F2612" s="54" t="s">
        <v>230</v>
      </c>
      <c r="G2612" s="56" t="s">
        <v>1611</v>
      </c>
      <c r="H2612" s="243"/>
      <c r="I2612" s="245">
        <v>1912</v>
      </c>
      <c r="J2612" s="55" t="s">
        <v>1207</v>
      </c>
    </row>
    <row r="2613" spans="2:10" x14ac:dyDescent="0.25">
      <c r="B2613" s="128" t="s">
        <v>189</v>
      </c>
      <c r="C2613" s="128" t="s">
        <v>162</v>
      </c>
      <c r="D2613" s="54">
        <v>45719</v>
      </c>
      <c r="F2613" s="54"/>
      <c r="G2613" s="56" t="s">
        <v>1734</v>
      </c>
      <c r="H2613" s="243"/>
      <c r="I2613" s="245">
        <v>0.04</v>
      </c>
      <c r="J2613" s="55" t="s">
        <v>272</v>
      </c>
    </row>
    <row r="2614" spans="2:10" x14ac:dyDescent="0.25">
      <c r="B2614" s="128" t="s">
        <v>189</v>
      </c>
      <c r="C2614" s="128" t="s">
        <v>162</v>
      </c>
      <c r="D2614" s="54">
        <v>45719</v>
      </c>
      <c r="F2614" s="54"/>
      <c r="G2614" s="56" t="s">
        <v>1734</v>
      </c>
      <c r="H2614" s="243">
        <v>0.04</v>
      </c>
      <c r="I2614" s="245"/>
      <c r="J2614" s="55" t="s">
        <v>272</v>
      </c>
    </row>
    <row r="2615" spans="2:10" x14ac:dyDescent="0.25">
      <c r="B2615" s="128" t="s">
        <v>189</v>
      </c>
      <c r="C2615" s="128" t="s">
        <v>162</v>
      </c>
      <c r="D2615" s="54">
        <v>45719</v>
      </c>
      <c r="F2615" s="54" t="s">
        <v>230</v>
      </c>
      <c r="G2615" s="56" t="s">
        <v>1735</v>
      </c>
      <c r="H2615" s="243"/>
      <c r="I2615" s="245">
        <v>1700</v>
      </c>
      <c r="J2615" s="55" t="s">
        <v>1208</v>
      </c>
    </row>
    <row r="2616" spans="2:10" x14ac:dyDescent="0.25">
      <c r="B2616" s="128" t="s">
        <v>189</v>
      </c>
      <c r="C2616" s="128" t="s">
        <v>162</v>
      </c>
      <c r="D2616" s="54">
        <v>45719</v>
      </c>
      <c r="F2616" s="54" t="s">
        <v>230</v>
      </c>
      <c r="G2616" s="56" t="s">
        <v>218</v>
      </c>
      <c r="H2616" s="243"/>
      <c r="I2616" s="245">
        <v>1600</v>
      </c>
      <c r="J2616" s="55" t="s">
        <v>1208</v>
      </c>
    </row>
    <row r="2617" spans="2:10" x14ac:dyDescent="0.25">
      <c r="B2617" s="128" t="s">
        <v>189</v>
      </c>
      <c r="C2617" s="128" t="s">
        <v>162</v>
      </c>
      <c r="D2617" s="54">
        <v>45719</v>
      </c>
      <c r="F2617" s="54" t="s">
        <v>230</v>
      </c>
      <c r="G2617" s="56" t="s">
        <v>1539</v>
      </c>
      <c r="H2617" s="243"/>
      <c r="I2617" s="245">
        <v>9016</v>
      </c>
      <c r="J2617" s="55" t="s">
        <v>1208</v>
      </c>
    </row>
    <row r="2618" spans="2:10" x14ac:dyDescent="0.25">
      <c r="B2618" s="128" t="s">
        <v>189</v>
      </c>
      <c r="C2618" s="128" t="s">
        <v>162</v>
      </c>
      <c r="D2618" s="54">
        <v>45719</v>
      </c>
      <c r="F2618" s="54" t="s">
        <v>230</v>
      </c>
      <c r="G2618" s="56" t="s">
        <v>218</v>
      </c>
      <c r="H2618" s="243"/>
      <c r="I2618" s="245">
        <v>627</v>
      </c>
      <c r="J2618" s="55" t="s">
        <v>1503</v>
      </c>
    </row>
    <row r="2619" spans="2:10" x14ac:dyDescent="0.25">
      <c r="B2619" s="128" t="s">
        <v>189</v>
      </c>
      <c r="C2619" s="128" t="s">
        <v>162</v>
      </c>
      <c r="D2619" s="54">
        <v>45719</v>
      </c>
      <c r="F2619" s="54" t="s">
        <v>230</v>
      </c>
      <c r="G2619" s="56" t="s">
        <v>1736</v>
      </c>
      <c r="H2619" s="243"/>
      <c r="I2619" s="245">
        <v>700</v>
      </c>
      <c r="J2619" s="55" t="s">
        <v>1503</v>
      </c>
    </row>
    <row r="2620" spans="2:10" x14ac:dyDescent="0.25">
      <c r="B2620" s="128" t="s">
        <v>189</v>
      </c>
      <c r="C2620" s="128" t="s">
        <v>162</v>
      </c>
      <c r="D2620" s="54">
        <v>45719</v>
      </c>
      <c r="F2620" s="54" t="s">
        <v>755</v>
      </c>
      <c r="G2620" s="56" t="s">
        <v>756</v>
      </c>
      <c r="H2620" s="243">
        <v>300000</v>
      </c>
      <c r="I2620" s="245"/>
      <c r="J2620" s="55" t="s">
        <v>1872</v>
      </c>
    </row>
    <row r="2621" spans="2:10" x14ac:dyDescent="0.25">
      <c r="B2621" s="128" t="s">
        <v>189</v>
      </c>
      <c r="C2621" s="128" t="s">
        <v>162</v>
      </c>
      <c r="D2621" s="54">
        <v>45719</v>
      </c>
      <c r="F2621" s="55" t="s">
        <v>1854</v>
      </c>
      <c r="G2621" s="56" t="s">
        <v>1737</v>
      </c>
      <c r="H2621" s="243">
        <v>624</v>
      </c>
      <c r="I2621" s="245"/>
      <c r="J2621" s="55" t="s">
        <v>937</v>
      </c>
    </row>
    <row r="2622" spans="2:10" x14ac:dyDescent="0.25">
      <c r="B2622" s="128" t="s">
        <v>189</v>
      </c>
      <c r="C2622" s="128" t="s">
        <v>162</v>
      </c>
      <c r="D2622" s="54">
        <v>45719</v>
      </c>
      <c r="F2622" s="55" t="s">
        <v>1854</v>
      </c>
      <c r="G2622" s="56" t="s">
        <v>1738</v>
      </c>
      <c r="H2622" s="243">
        <v>7734.82</v>
      </c>
      <c r="I2622" s="245"/>
      <c r="J2622" s="55" t="s">
        <v>1242</v>
      </c>
    </row>
    <row r="2623" spans="2:10" x14ac:dyDescent="0.25">
      <c r="B2623" s="128" t="s">
        <v>189</v>
      </c>
      <c r="C2623" s="128" t="s">
        <v>162</v>
      </c>
      <c r="D2623" s="54">
        <v>45719</v>
      </c>
      <c r="F2623" s="54" t="s">
        <v>737</v>
      </c>
      <c r="G2623" s="56" t="s">
        <v>1739</v>
      </c>
      <c r="H2623" s="243">
        <v>5345.28</v>
      </c>
      <c r="I2623" s="245"/>
      <c r="J2623" s="55" t="s">
        <v>1242</v>
      </c>
    </row>
    <row r="2624" spans="2:10" x14ac:dyDescent="0.25">
      <c r="B2624" s="128" t="s">
        <v>189</v>
      </c>
      <c r="C2624" s="128" t="s">
        <v>162</v>
      </c>
      <c r="D2624" s="54">
        <v>45720</v>
      </c>
      <c r="F2624" s="54" t="s">
        <v>230</v>
      </c>
      <c r="G2624" s="56" t="s">
        <v>745</v>
      </c>
      <c r="H2624" s="243"/>
      <c r="I2624" s="245">
        <v>4416</v>
      </c>
      <c r="J2624" s="55" t="s">
        <v>1503</v>
      </c>
    </row>
    <row r="2625" spans="2:10" x14ac:dyDescent="0.25">
      <c r="B2625" s="128" t="s">
        <v>189</v>
      </c>
      <c r="C2625" s="128" t="s">
        <v>162</v>
      </c>
      <c r="D2625" s="54">
        <v>45720</v>
      </c>
      <c r="F2625" s="54" t="s">
        <v>230</v>
      </c>
      <c r="G2625" s="56" t="s">
        <v>745</v>
      </c>
      <c r="H2625" s="243"/>
      <c r="I2625" s="245">
        <v>12399.23</v>
      </c>
      <c r="J2625" s="55" t="s">
        <v>1503</v>
      </c>
    </row>
    <row r="2626" spans="2:10" x14ac:dyDescent="0.25">
      <c r="B2626" s="128" t="s">
        <v>189</v>
      </c>
      <c r="C2626" s="128" t="s">
        <v>162</v>
      </c>
      <c r="D2626" s="54">
        <v>45720</v>
      </c>
      <c r="F2626" s="54" t="s">
        <v>230</v>
      </c>
      <c r="G2626" s="56" t="s">
        <v>745</v>
      </c>
      <c r="H2626" s="243"/>
      <c r="I2626" s="245">
        <v>14795.56</v>
      </c>
      <c r="J2626" s="55" t="s">
        <v>1503</v>
      </c>
    </row>
    <row r="2627" spans="2:10" x14ac:dyDescent="0.25">
      <c r="B2627" s="128" t="s">
        <v>189</v>
      </c>
      <c r="C2627" s="128" t="s">
        <v>162</v>
      </c>
      <c r="D2627" s="54">
        <v>45720</v>
      </c>
      <c r="F2627" s="54" t="s">
        <v>230</v>
      </c>
      <c r="G2627" s="56" t="s">
        <v>745</v>
      </c>
      <c r="H2627" s="243"/>
      <c r="I2627" s="245">
        <v>3721.23</v>
      </c>
      <c r="J2627" s="55" t="s">
        <v>1503</v>
      </c>
    </row>
    <row r="2628" spans="2:10" x14ac:dyDescent="0.25">
      <c r="B2628" s="128" t="s">
        <v>189</v>
      </c>
      <c r="C2628" s="128" t="s">
        <v>162</v>
      </c>
      <c r="D2628" s="54">
        <v>45720</v>
      </c>
      <c r="F2628" s="54" t="s">
        <v>230</v>
      </c>
      <c r="G2628" s="56" t="s">
        <v>745</v>
      </c>
      <c r="H2628" s="243"/>
      <c r="I2628" s="245">
        <v>2798.68</v>
      </c>
      <c r="J2628" s="55" t="s">
        <v>1503</v>
      </c>
    </row>
    <row r="2629" spans="2:10" x14ac:dyDescent="0.25">
      <c r="B2629" s="128" t="s">
        <v>189</v>
      </c>
      <c r="C2629" s="128" t="s">
        <v>162</v>
      </c>
      <c r="D2629" s="54">
        <v>45720</v>
      </c>
      <c r="F2629" s="55" t="s">
        <v>1854</v>
      </c>
      <c r="G2629" s="56" t="s">
        <v>1740</v>
      </c>
      <c r="H2629" s="243">
        <v>859.56</v>
      </c>
      <c r="I2629" s="245"/>
      <c r="J2629" s="55" t="s">
        <v>1242</v>
      </c>
    </row>
    <row r="2630" spans="2:10" x14ac:dyDescent="0.25">
      <c r="B2630" s="128" t="s">
        <v>189</v>
      </c>
      <c r="C2630" s="128" t="s">
        <v>162</v>
      </c>
      <c r="D2630" s="54">
        <v>45720</v>
      </c>
      <c r="F2630" s="54" t="s">
        <v>737</v>
      </c>
      <c r="G2630" s="56" t="s">
        <v>1741</v>
      </c>
      <c r="H2630" s="243">
        <v>2424.3000000000002</v>
      </c>
      <c r="I2630" s="245"/>
      <c r="J2630" s="55" t="s">
        <v>1242</v>
      </c>
    </row>
    <row r="2631" spans="2:10" x14ac:dyDescent="0.25">
      <c r="B2631" s="128" t="s">
        <v>189</v>
      </c>
      <c r="C2631" s="128" t="s">
        <v>162</v>
      </c>
      <c r="D2631" s="54">
        <v>45720</v>
      </c>
      <c r="F2631" s="54" t="s">
        <v>230</v>
      </c>
      <c r="G2631" s="56" t="s">
        <v>558</v>
      </c>
      <c r="H2631" s="243"/>
      <c r="I2631" s="245">
        <v>15250.48</v>
      </c>
      <c r="J2631" s="55" t="s">
        <v>133</v>
      </c>
    </row>
    <row r="2632" spans="2:10" x14ac:dyDescent="0.25">
      <c r="B2632" s="128" t="s">
        <v>189</v>
      </c>
      <c r="C2632" s="128" t="s">
        <v>162</v>
      </c>
      <c r="D2632" s="54">
        <v>45720</v>
      </c>
      <c r="F2632" s="54" t="s">
        <v>230</v>
      </c>
      <c r="G2632" s="56" t="s">
        <v>558</v>
      </c>
      <c r="H2632" s="243"/>
      <c r="I2632" s="245">
        <v>413225.93</v>
      </c>
      <c r="J2632" s="55" t="s">
        <v>133</v>
      </c>
    </row>
    <row r="2633" spans="2:10" x14ac:dyDescent="0.25">
      <c r="B2633" s="128" t="s">
        <v>189</v>
      </c>
      <c r="C2633" s="128" t="s">
        <v>162</v>
      </c>
      <c r="D2633" s="54">
        <v>45720</v>
      </c>
      <c r="F2633" s="54" t="s">
        <v>230</v>
      </c>
      <c r="G2633" s="56" t="s">
        <v>1742</v>
      </c>
      <c r="H2633" s="243"/>
      <c r="I2633" s="245">
        <v>350000</v>
      </c>
      <c r="J2633" s="55" t="s">
        <v>1660</v>
      </c>
    </row>
    <row r="2634" spans="2:10" x14ac:dyDescent="0.25">
      <c r="B2634" s="128" t="s">
        <v>189</v>
      </c>
      <c r="C2634" s="128" t="s">
        <v>162</v>
      </c>
      <c r="D2634" s="54">
        <v>45720</v>
      </c>
      <c r="F2634" s="54" t="s">
        <v>230</v>
      </c>
      <c r="G2634" s="56" t="s">
        <v>1288</v>
      </c>
      <c r="H2634" s="243"/>
      <c r="I2634" s="245">
        <v>27495.39</v>
      </c>
      <c r="J2634" s="55" t="s">
        <v>1307</v>
      </c>
    </row>
    <row r="2635" spans="2:10" x14ac:dyDescent="0.25">
      <c r="B2635" s="128" t="s">
        <v>189</v>
      </c>
      <c r="C2635" s="128" t="s">
        <v>162</v>
      </c>
      <c r="D2635" s="54">
        <v>45720</v>
      </c>
      <c r="F2635" s="54" t="s">
        <v>230</v>
      </c>
      <c r="G2635" s="56" t="s">
        <v>1287</v>
      </c>
      <c r="H2635" s="243"/>
      <c r="I2635" s="245">
        <v>48624.45</v>
      </c>
      <c r="J2635" s="55" t="s">
        <v>1307</v>
      </c>
    </row>
    <row r="2636" spans="2:10" x14ac:dyDescent="0.25">
      <c r="B2636" s="128" t="s">
        <v>189</v>
      </c>
      <c r="C2636" s="128" t="s">
        <v>162</v>
      </c>
      <c r="D2636" s="54">
        <v>45720</v>
      </c>
      <c r="F2636" s="54" t="s">
        <v>230</v>
      </c>
      <c r="G2636" s="56" t="s">
        <v>1287</v>
      </c>
      <c r="H2636" s="243"/>
      <c r="I2636" s="245">
        <v>55267.88</v>
      </c>
      <c r="J2636" s="55" t="s">
        <v>1307</v>
      </c>
    </row>
    <row r="2637" spans="2:10" x14ac:dyDescent="0.25">
      <c r="B2637" s="128" t="s">
        <v>189</v>
      </c>
      <c r="C2637" s="128" t="s">
        <v>162</v>
      </c>
      <c r="D2637" s="54">
        <v>45720</v>
      </c>
      <c r="F2637" s="54" t="s">
        <v>230</v>
      </c>
      <c r="G2637" s="56" t="s">
        <v>1287</v>
      </c>
      <c r="H2637" s="243"/>
      <c r="I2637" s="245">
        <v>153978.47</v>
      </c>
      <c r="J2637" s="55" t="s">
        <v>1307</v>
      </c>
    </row>
    <row r="2638" spans="2:10" x14ac:dyDescent="0.25">
      <c r="B2638" s="128" t="s">
        <v>189</v>
      </c>
      <c r="C2638" s="128" t="s">
        <v>162</v>
      </c>
      <c r="D2638" s="54">
        <v>45720</v>
      </c>
      <c r="F2638" s="54" t="s">
        <v>230</v>
      </c>
      <c r="G2638" s="56" t="s">
        <v>1287</v>
      </c>
      <c r="H2638" s="243"/>
      <c r="I2638" s="245">
        <v>10888.85</v>
      </c>
      <c r="J2638" s="55" t="s">
        <v>1307</v>
      </c>
    </row>
    <row r="2639" spans="2:10" x14ac:dyDescent="0.25">
      <c r="B2639" s="128" t="s">
        <v>189</v>
      </c>
      <c r="C2639" s="128" t="s">
        <v>162</v>
      </c>
      <c r="D2639" s="54">
        <v>45720</v>
      </c>
      <c r="F2639" s="54" t="s">
        <v>230</v>
      </c>
      <c r="G2639" s="56" t="s">
        <v>1289</v>
      </c>
      <c r="H2639" s="243"/>
      <c r="I2639" s="245">
        <v>61349.440000000002</v>
      </c>
      <c r="J2639" s="55" t="s">
        <v>1307</v>
      </c>
    </row>
    <row r="2640" spans="2:10" x14ac:dyDescent="0.25">
      <c r="B2640" s="128" t="s">
        <v>189</v>
      </c>
      <c r="C2640" s="128" t="s">
        <v>162</v>
      </c>
      <c r="D2640" s="54">
        <v>45720</v>
      </c>
      <c r="F2640" s="54" t="s">
        <v>230</v>
      </c>
      <c r="G2640" s="56" t="s">
        <v>1287</v>
      </c>
      <c r="H2640" s="243"/>
      <c r="I2640" s="245">
        <v>4172.78</v>
      </c>
      <c r="J2640" s="55" t="s">
        <v>1307</v>
      </c>
    </row>
    <row r="2641" spans="2:10" x14ac:dyDescent="0.25">
      <c r="B2641" s="128" t="s">
        <v>189</v>
      </c>
      <c r="C2641" s="128" t="s">
        <v>162</v>
      </c>
      <c r="D2641" s="54">
        <v>45720</v>
      </c>
      <c r="F2641" s="54" t="s">
        <v>230</v>
      </c>
      <c r="G2641" s="56" t="s">
        <v>745</v>
      </c>
      <c r="H2641" s="243"/>
      <c r="I2641" s="245">
        <v>1000</v>
      </c>
      <c r="J2641" s="55" t="s">
        <v>1503</v>
      </c>
    </row>
    <row r="2642" spans="2:10" x14ac:dyDescent="0.25">
      <c r="B2642" s="128" t="s">
        <v>189</v>
      </c>
      <c r="C2642" s="128" t="s">
        <v>162</v>
      </c>
      <c r="D2642" s="54">
        <v>45721</v>
      </c>
      <c r="F2642" s="55" t="s">
        <v>1854</v>
      </c>
      <c r="G2642" s="56" t="s">
        <v>1743</v>
      </c>
      <c r="H2642" s="243">
        <v>624</v>
      </c>
      <c r="I2642" s="245"/>
      <c r="J2642" s="55" t="s">
        <v>937</v>
      </c>
    </row>
    <row r="2643" spans="2:10" x14ac:dyDescent="0.25">
      <c r="B2643" s="128" t="s">
        <v>189</v>
      </c>
      <c r="C2643" s="128" t="s">
        <v>162</v>
      </c>
      <c r="D2643" s="54">
        <v>45721</v>
      </c>
      <c r="F2643" s="55" t="s">
        <v>1854</v>
      </c>
      <c r="G2643" s="56" t="s">
        <v>1744</v>
      </c>
      <c r="H2643" s="243">
        <v>7522.43</v>
      </c>
      <c r="I2643" s="245"/>
      <c r="J2643" s="55" t="s">
        <v>1242</v>
      </c>
    </row>
    <row r="2644" spans="2:10" x14ac:dyDescent="0.25">
      <c r="B2644" s="128" t="s">
        <v>189</v>
      </c>
      <c r="C2644" s="128" t="s">
        <v>162</v>
      </c>
      <c r="D2644" s="54">
        <v>45721</v>
      </c>
      <c r="F2644" s="54" t="s">
        <v>737</v>
      </c>
      <c r="G2644" s="56" t="s">
        <v>1745</v>
      </c>
      <c r="H2644" s="243">
        <v>3533.86</v>
      </c>
      <c r="I2644" s="245"/>
      <c r="J2644" s="55" t="s">
        <v>1242</v>
      </c>
    </row>
    <row r="2645" spans="2:10" x14ac:dyDescent="0.25">
      <c r="B2645" s="128" t="s">
        <v>189</v>
      </c>
      <c r="C2645" s="128" t="s">
        <v>162</v>
      </c>
      <c r="D2645" s="54">
        <v>45721</v>
      </c>
      <c r="F2645" s="54" t="s">
        <v>230</v>
      </c>
      <c r="G2645" s="56" t="s">
        <v>1746</v>
      </c>
      <c r="H2645" s="243"/>
      <c r="I2645" s="245">
        <v>110816.08</v>
      </c>
      <c r="J2645" s="55" t="s">
        <v>148</v>
      </c>
    </row>
    <row r="2646" spans="2:10" x14ac:dyDescent="0.25">
      <c r="B2646" s="128" t="s">
        <v>189</v>
      </c>
      <c r="C2646" s="128" t="s">
        <v>162</v>
      </c>
      <c r="D2646" s="54">
        <v>45722</v>
      </c>
      <c r="F2646" s="55" t="s">
        <v>1854</v>
      </c>
      <c r="G2646" s="56" t="s">
        <v>1747</v>
      </c>
      <c r="H2646" s="243">
        <v>1482</v>
      </c>
      <c r="I2646" s="245"/>
      <c r="J2646" s="55" t="s">
        <v>1242</v>
      </c>
    </row>
    <row r="2647" spans="2:10" x14ac:dyDescent="0.25">
      <c r="B2647" s="128" t="s">
        <v>189</v>
      </c>
      <c r="C2647" s="128" t="s">
        <v>162</v>
      </c>
      <c r="D2647" s="54">
        <v>45722</v>
      </c>
      <c r="F2647" s="54" t="s">
        <v>737</v>
      </c>
      <c r="G2647" s="56" t="s">
        <v>1748</v>
      </c>
      <c r="H2647" s="243">
        <v>3534.63</v>
      </c>
      <c r="I2647" s="245"/>
      <c r="J2647" s="55" t="s">
        <v>1242</v>
      </c>
    </row>
    <row r="2648" spans="2:10" x14ac:dyDescent="0.25">
      <c r="B2648" s="128" t="s">
        <v>189</v>
      </c>
      <c r="C2648" s="128" t="s">
        <v>162</v>
      </c>
      <c r="D2648" s="54">
        <v>45722</v>
      </c>
      <c r="F2648" s="54" t="s">
        <v>230</v>
      </c>
      <c r="G2648" s="56" t="s">
        <v>193</v>
      </c>
      <c r="H2648" s="243"/>
      <c r="I2648" s="245">
        <v>17855.13</v>
      </c>
      <c r="J2648" s="55" t="s">
        <v>157</v>
      </c>
    </row>
    <row r="2649" spans="2:10" x14ac:dyDescent="0.25">
      <c r="B2649" s="128" t="s">
        <v>189</v>
      </c>
      <c r="C2649" s="128" t="s">
        <v>162</v>
      </c>
      <c r="D2649" s="54">
        <v>45722</v>
      </c>
      <c r="F2649" s="54" t="s">
        <v>230</v>
      </c>
      <c r="G2649" s="56" t="s">
        <v>193</v>
      </c>
      <c r="H2649" s="243"/>
      <c r="I2649" s="245">
        <v>16965.669999999998</v>
      </c>
      <c r="J2649" s="55" t="s">
        <v>157</v>
      </c>
    </row>
    <row r="2650" spans="2:10" x14ac:dyDescent="0.25">
      <c r="B2650" s="128" t="s">
        <v>189</v>
      </c>
      <c r="C2650" s="128" t="s">
        <v>162</v>
      </c>
      <c r="D2650" s="54">
        <v>45722</v>
      </c>
      <c r="F2650" s="54" t="s">
        <v>230</v>
      </c>
      <c r="G2650" s="56" t="s">
        <v>193</v>
      </c>
      <c r="H2650" s="243"/>
      <c r="I2650" s="245">
        <v>13299.89</v>
      </c>
      <c r="J2650" s="55" t="s">
        <v>157</v>
      </c>
    </row>
    <row r="2651" spans="2:10" x14ac:dyDescent="0.25">
      <c r="B2651" s="128" t="s">
        <v>189</v>
      </c>
      <c r="C2651" s="128" t="s">
        <v>162</v>
      </c>
      <c r="D2651" s="54">
        <v>45722</v>
      </c>
      <c r="F2651" s="54" t="s">
        <v>230</v>
      </c>
      <c r="G2651" s="56" t="s">
        <v>1749</v>
      </c>
      <c r="H2651" s="243"/>
      <c r="I2651" s="245">
        <v>1616.51</v>
      </c>
      <c r="J2651" s="55" t="s">
        <v>932</v>
      </c>
    </row>
    <row r="2652" spans="2:10" x14ac:dyDescent="0.25">
      <c r="B2652" s="128" t="s">
        <v>189</v>
      </c>
      <c r="C2652" s="128" t="s">
        <v>162</v>
      </c>
      <c r="D2652" s="54">
        <v>45723</v>
      </c>
      <c r="F2652" s="54" t="s">
        <v>230</v>
      </c>
      <c r="G2652" s="56" t="s">
        <v>1750</v>
      </c>
      <c r="H2652" s="243"/>
      <c r="I2652" s="245">
        <v>8369.31</v>
      </c>
      <c r="J2652" s="55" t="s">
        <v>932</v>
      </c>
    </row>
    <row r="2653" spans="2:10" x14ac:dyDescent="0.25">
      <c r="B2653" s="128" t="s">
        <v>189</v>
      </c>
      <c r="C2653" s="128" t="s">
        <v>162</v>
      </c>
      <c r="D2653" s="54">
        <v>45723</v>
      </c>
      <c r="F2653" s="54" t="s">
        <v>230</v>
      </c>
      <c r="G2653" s="56" t="s">
        <v>1751</v>
      </c>
      <c r="H2653" s="243"/>
      <c r="I2653" s="245">
        <v>2776.59</v>
      </c>
      <c r="J2653" s="55" t="s">
        <v>932</v>
      </c>
    </row>
    <row r="2654" spans="2:10" x14ac:dyDescent="0.25">
      <c r="B2654" s="128" t="s">
        <v>189</v>
      </c>
      <c r="C2654" s="128" t="s">
        <v>162</v>
      </c>
      <c r="D2654" s="54">
        <v>45723</v>
      </c>
      <c r="F2654" s="54" t="s">
        <v>230</v>
      </c>
      <c r="G2654" s="56" t="s">
        <v>1751</v>
      </c>
      <c r="H2654" s="243"/>
      <c r="I2654" s="245">
        <v>3003.57</v>
      </c>
      <c r="J2654" s="55" t="s">
        <v>932</v>
      </c>
    </row>
    <row r="2655" spans="2:10" x14ac:dyDescent="0.25">
      <c r="B2655" s="128" t="s">
        <v>189</v>
      </c>
      <c r="C2655" s="128" t="s">
        <v>162</v>
      </c>
      <c r="D2655" s="54">
        <v>45723</v>
      </c>
      <c r="F2655" s="54" t="s">
        <v>230</v>
      </c>
      <c r="G2655" s="56" t="s">
        <v>1751</v>
      </c>
      <c r="H2655" s="243"/>
      <c r="I2655" s="245">
        <v>2467.7199999999998</v>
      </c>
      <c r="J2655" s="55" t="s">
        <v>932</v>
      </c>
    </row>
    <row r="2656" spans="2:10" x14ac:dyDescent="0.25">
      <c r="B2656" s="128" t="s">
        <v>189</v>
      </c>
      <c r="C2656" s="128" t="s">
        <v>162</v>
      </c>
      <c r="D2656" s="54">
        <v>45723</v>
      </c>
      <c r="F2656" s="54" t="s">
        <v>230</v>
      </c>
      <c r="G2656" s="56" t="s">
        <v>1751</v>
      </c>
      <c r="H2656" s="243"/>
      <c r="I2656" s="245">
        <v>1810.13</v>
      </c>
      <c r="J2656" s="55" t="s">
        <v>932</v>
      </c>
    </row>
    <row r="2657" spans="2:10" x14ac:dyDescent="0.25">
      <c r="B2657" s="128" t="s">
        <v>189</v>
      </c>
      <c r="C2657" s="128" t="s">
        <v>162</v>
      </c>
      <c r="D2657" s="54">
        <v>45723</v>
      </c>
      <c r="F2657" s="54" t="s">
        <v>1346</v>
      </c>
      <c r="G2657" s="56" t="s">
        <v>1752</v>
      </c>
      <c r="H2657" s="243">
        <v>349000</v>
      </c>
      <c r="I2657" s="245"/>
      <c r="J2657" s="55" t="s">
        <v>1874</v>
      </c>
    </row>
    <row r="2658" spans="2:10" x14ac:dyDescent="0.25">
      <c r="B2658" s="128" t="s">
        <v>189</v>
      </c>
      <c r="C2658" s="128" t="s">
        <v>162</v>
      </c>
      <c r="D2658" s="54">
        <v>45723</v>
      </c>
      <c r="F2658" s="55" t="s">
        <v>1854</v>
      </c>
      <c r="G2658" s="56" t="s">
        <v>1753</v>
      </c>
      <c r="H2658" s="243">
        <v>3351.32</v>
      </c>
      <c r="I2658" s="245"/>
      <c r="J2658" s="55" t="s">
        <v>1242</v>
      </c>
    </row>
    <row r="2659" spans="2:10" x14ac:dyDescent="0.25">
      <c r="B2659" s="128" t="s">
        <v>189</v>
      </c>
      <c r="C2659" s="128" t="s">
        <v>162</v>
      </c>
      <c r="D2659" s="54">
        <v>45723</v>
      </c>
      <c r="F2659" s="54" t="s">
        <v>765</v>
      </c>
      <c r="G2659" s="56" t="s">
        <v>766</v>
      </c>
      <c r="H2659" s="243">
        <v>35000</v>
      </c>
      <c r="I2659" s="245"/>
      <c r="J2659" s="55" t="s">
        <v>1872</v>
      </c>
    </row>
    <row r="2660" spans="2:10" x14ac:dyDescent="0.25">
      <c r="B2660" s="128" t="s">
        <v>189</v>
      </c>
      <c r="C2660" s="128" t="s">
        <v>162</v>
      </c>
      <c r="D2660" s="54">
        <v>45723</v>
      </c>
      <c r="F2660" s="55" t="s">
        <v>1854</v>
      </c>
      <c r="G2660" s="56" t="s">
        <v>1754</v>
      </c>
      <c r="H2660" s="243">
        <v>2080</v>
      </c>
      <c r="I2660" s="245"/>
      <c r="J2660" s="55" t="s">
        <v>1246</v>
      </c>
    </row>
    <row r="2661" spans="2:10" x14ac:dyDescent="0.25">
      <c r="B2661" s="128" t="s">
        <v>189</v>
      </c>
      <c r="C2661" s="128" t="s">
        <v>162</v>
      </c>
      <c r="D2661" s="54">
        <v>45723</v>
      </c>
      <c r="F2661" s="55" t="s">
        <v>1854</v>
      </c>
      <c r="G2661" s="56" t="s">
        <v>1755</v>
      </c>
      <c r="H2661" s="243">
        <v>10162.81</v>
      </c>
      <c r="I2661" s="245"/>
      <c r="J2661" s="55" t="s">
        <v>1244</v>
      </c>
    </row>
    <row r="2662" spans="2:10" x14ac:dyDescent="0.25">
      <c r="B2662" s="128" t="s">
        <v>189</v>
      </c>
      <c r="C2662" s="128" t="s">
        <v>162</v>
      </c>
      <c r="D2662" s="54">
        <v>45723</v>
      </c>
      <c r="F2662" s="55" t="s">
        <v>1854</v>
      </c>
      <c r="G2662" s="56" t="s">
        <v>1756</v>
      </c>
      <c r="H2662" s="243">
        <v>5879.39</v>
      </c>
      <c r="I2662" s="245"/>
      <c r="J2662" s="55" t="s">
        <v>1243</v>
      </c>
    </row>
    <row r="2663" spans="2:10" x14ac:dyDescent="0.25">
      <c r="B2663" s="128" t="s">
        <v>189</v>
      </c>
      <c r="C2663" s="128" t="s">
        <v>162</v>
      </c>
      <c r="D2663" s="54">
        <v>45723</v>
      </c>
      <c r="F2663" s="54" t="s">
        <v>230</v>
      </c>
      <c r="G2663" s="56" t="s">
        <v>1757</v>
      </c>
      <c r="H2663" s="243"/>
      <c r="I2663" s="245">
        <v>137301.78</v>
      </c>
      <c r="J2663" s="55" t="s">
        <v>1141</v>
      </c>
    </row>
    <row r="2664" spans="2:10" x14ac:dyDescent="0.25">
      <c r="B2664" s="128" t="s">
        <v>189</v>
      </c>
      <c r="C2664" s="128" t="s">
        <v>162</v>
      </c>
      <c r="D2664" s="54">
        <v>45723</v>
      </c>
      <c r="F2664" s="55" t="s">
        <v>1854</v>
      </c>
      <c r="G2664" s="56" t="s">
        <v>1758</v>
      </c>
      <c r="H2664" s="243">
        <v>875.71</v>
      </c>
      <c r="I2664" s="245"/>
      <c r="J2664" s="55" t="s">
        <v>1244</v>
      </c>
    </row>
    <row r="2665" spans="2:10" x14ac:dyDescent="0.25">
      <c r="B2665" s="128" t="s">
        <v>189</v>
      </c>
      <c r="C2665" s="128" t="s">
        <v>162</v>
      </c>
      <c r="D2665" s="54">
        <v>45723</v>
      </c>
      <c r="F2665" s="55" t="s">
        <v>1854</v>
      </c>
      <c r="G2665" s="56" t="s">
        <v>1759</v>
      </c>
      <c r="H2665" s="243">
        <v>381.39</v>
      </c>
      <c r="I2665" s="245"/>
      <c r="J2665" s="55" t="s">
        <v>1244</v>
      </c>
    </row>
    <row r="2666" spans="2:10" x14ac:dyDescent="0.25">
      <c r="B2666" s="128" t="s">
        <v>189</v>
      </c>
      <c r="C2666" s="128" t="s">
        <v>162</v>
      </c>
      <c r="D2666" s="54">
        <v>45723</v>
      </c>
      <c r="F2666" s="55" t="s">
        <v>1854</v>
      </c>
      <c r="G2666" s="56" t="s">
        <v>192</v>
      </c>
      <c r="H2666" s="243">
        <v>14733.34</v>
      </c>
      <c r="I2666" s="245"/>
      <c r="J2666" s="55" t="s">
        <v>1136</v>
      </c>
    </row>
    <row r="2667" spans="2:10" x14ac:dyDescent="0.25">
      <c r="B2667" s="128" t="s">
        <v>189</v>
      </c>
      <c r="C2667" s="128" t="s">
        <v>162</v>
      </c>
      <c r="D2667" s="54">
        <v>45723</v>
      </c>
      <c r="F2667" s="56" t="s">
        <v>1856</v>
      </c>
      <c r="G2667" s="56" t="s">
        <v>192</v>
      </c>
      <c r="H2667" s="243">
        <v>780000</v>
      </c>
      <c r="I2667" s="245"/>
      <c r="J2667" s="55" t="s">
        <v>938</v>
      </c>
    </row>
    <row r="2668" spans="2:10" x14ac:dyDescent="0.25">
      <c r="B2668" s="128" t="s">
        <v>189</v>
      </c>
      <c r="C2668" s="128" t="s">
        <v>162</v>
      </c>
      <c r="D2668" s="54">
        <v>45723</v>
      </c>
      <c r="F2668" s="54"/>
      <c r="G2668" s="56" t="s">
        <v>787</v>
      </c>
      <c r="H2668" s="243"/>
      <c r="I2668" s="245">
        <v>0.01</v>
      </c>
      <c r="J2668" s="55" t="s">
        <v>272</v>
      </c>
    </row>
    <row r="2669" spans="2:10" x14ac:dyDescent="0.25">
      <c r="B2669" s="128" t="s">
        <v>189</v>
      </c>
      <c r="C2669" s="128" t="s">
        <v>162</v>
      </c>
      <c r="D2669" s="54">
        <v>45723</v>
      </c>
      <c r="F2669" s="54" t="s">
        <v>972</v>
      </c>
      <c r="G2669" s="56" t="s">
        <v>1760</v>
      </c>
      <c r="H2669" s="243">
        <v>6035.48</v>
      </c>
      <c r="I2669" s="245"/>
      <c r="J2669" s="55" t="s">
        <v>1056</v>
      </c>
    </row>
    <row r="2670" spans="2:10" x14ac:dyDescent="0.25">
      <c r="B2670" s="128" t="s">
        <v>189</v>
      </c>
      <c r="C2670" s="128" t="s">
        <v>162</v>
      </c>
      <c r="D2670" s="54">
        <v>45723</v>
      </c>
      <c r="F2670" s="54" t="s">
        <v>1761</v>
      </c>
      <c r="G2670" s="56" t="s">
        <v>1762</v>
      </c>
      <c r="H2670" s="243">
        <v>4071.01</v>
      </c>
      <c r="I2670" s="245"/>
      <c r="J2670" s="55" t="s">
        <v>1659</v>
      </c>
    </row>
    <row r="2671" spans="2:10" x14ac:dyDescent="0.25">
      <c r="B2671" s="128" t="s">
        <v>189</v>
      </c>
      <c r="C2671" s="128" t="s">
        <v>162</v>
      </c>
      <c r="D2671" s="54">
        <v>45723</v>
      </c>
      <c r="F2671" s="54" t="s">
        <v>1249</v>
      </c>
      <c r="G2671" s="56" t="s">
        <v>1763</v>
      </c>
      <c r="H2671" s="243">
        <v>200</v>
      </c>
      <c r="I2671" s="245"/>
      <c r="J2671" s="55" t="s">
        <v>1786</v>
      </c>
    </row>
    <row r="2672" spans="2:10" x14ac:dyDescent="0.25">
      <c r="B2672" s="128" t="s">
        <v>189</v>
      </c>
      <c r="C2672" s="128" t="s">
        <v>162</v>
      </c>
      <c r="D2672" s="54">
        <v>45723</v>
      </c>
      <c r="F2672" s="54" t="s">
        <v>230</v>
      </c>
      <c r="G2672" s="56" t="s">
        <v>1764</v>
      </c>
      <c r="H2672" s="243"/>
      <c r="I2672" s="245">
        <v>750000</v>
      </c>
      <c r="J2672" s="55" t="s">
        <v>1660</v>
      </c>
    </row>
    <row r="2673" spans="2:10" x14ac:dyDescent="0.25">
      <c r="B2673" s="128" t="s">
        <v>189</v>
      </c>
      <c r="C2673" s="128" t="s">
        <v>162</v>
      </c>
      <c r="D2673" s="54">
        <v>45723</v>
      </c>
      <c r="F2673" s="54" t="s">
        <v>737</v>
      </c>
      <c r="G2673" s="56" t="s">
        <v>1765</v>
      </c>
      <c r="H2673" s="243">
        <v>9198.7999999999993</v>
      </c>
      <c r="I2673" s="245"/>
      <c r="J2673" s="55" t="s">
        <v>1242</v>
      </c>
    </row>
    <row r="2674" spans="2:10" x14ac:dyDescent="0.25">
      <c r="B2674" s="128" t="s">
        <v>189</v>
      </c>
      <c r="C2674" s="128" t="s">
        <v>162</v>
      </c>
      <c r="D2674" s="54">
        <v>45723</v>
      </c>
      <c r="F2674" s="54" t="s">
        <v>844</v>
      </c>
      <c r="G2674" s="56" t="s">
        <v>1766</v>
      </c>
      <c r="H2674" s="243">
        <v>15571.41</v>
      </c>
      <c r="I2674" s="245"/>
      <c r="J2674" s="55" t="s">
        <v>935</v>
      </c>
    </row>
    <row r="2675" spans="2:10" x14ac:dyDescent="0.25">
      <c r="B2675" s="128" t="s">
        <v>189</v>
      </c>
      <c r="C2675" s="128" t="s">
        <v>162</v>
      </c>
      <c r="D2675" s="54">
        <v>45723</v>
      </c>
      <c r="F2675" s="54" t="s">
        <v>771</v>
      </c>
      <c r="G2675" s="56" t="s">
        <v>898</v>
      </c>
      <c r="H2675" s="243">
        <v>7437.89</v>
      </c>
      <c r="I2675" s="245"/>
      <c r="J2675" s="55" t="s">
        <v>170</v>
      </c>
    </row>
    <row r="2676" spans="2:10" x14ac:dyDescent="0.25">
      <c r="B2676" s="128" t="s">
        <v>189</v>
      </c>
      <c r="C2676" s="128" t="s">
        <v>162</v>
      </c>
      <c r="D2676" s="54">
        <v>45723</v>
      </c>
      <c r="F2676" s="54" t="s">
        <v>44</v>
      </c>
      <c r="G2676" s="56" t="s">
        <v>1767</v>
      </c>
      <c r="H2676" s="243">
        <v>1000</v>
      </c>
      <c r="I2676" s="245"/>
      <c r="J2676" s="55" t="s">
        <v>942</v>
      </c>
    </row>
    <row r="2677" spans="2:10" x14ac:dyDescent="0.25">
      <c r="B2677" s="128" t="s">
        <v>189</v>
      </c>
      <c r="C2677" s="128" t="s">
        <v>164</v>
      </c>
      <c r="D2677" s="54">
        <v>45719</v>
      </c>
      <c r="F2677" s="54" t="s">
        <v>1260</v>
      </c>
      <c r="G2677" s="56">
        <v>854712677</v>
      </c>
      <c r="H2677" s="243">
        <v>327</v>
      </c>
      <c r="I2677" s="245"/>
      <c r="J2677" s="55" t="s">
        <v>1874</v>
      </c>
    </row>
    <row r="2678" spans="2:10" x14ac:dyDescent="0.25">
      <c r="B2678" s="128" t="s">
        <v>189</v>
      </c>
      <c r="C2678" s="128" t="s">
        <v>164</v>
      </c>
      <c r="D2678" s="54">
        <v>45719</v>
      </c>
      <c r="F2678" s="54" t="s">
        <v>1260</v>
      </c>
      <c r="G2678" s="56">
        <v>854694314</v>
      </c>
      <c r="H2678" s="243">
        <v>99</v>
      </c>
      <c r="I2678" s="245"/>
      <c r="J2678" s="55" t="s">
        <v>1874</v>
      </c>
    </row>
    <row r="2679" spans="2:10" ht="30" x14ac:dyDescent="0.25">
      <c r="B2679" s="128" t="s">
        <v>189</v>
      </c>
      <c r="C2679" s="128" t="s">
        <v>164</v>
      </c>
      <c r="D2679" s="54">
        <v>45719</v>
      </c>
      <c r="F2679" s="54" t="s">
        <v>1664</v>
      </c>
      <c r="G2679" s="218" t="s">
        <v>1782</v>
      </c>
      <c r="H2679" s="243">
        <v>260</v>
      </c>
      <c r="I2679" s="245"/>
      <c r="J2679" s="55" t="s">
        <v>1169</v>
      </c>
    </row>
    <row r="2680" spans="2:10" x14ac:dyDescent="0.25">
      <c r="B2680" s="128" t="s">
        <v>189</v>
      </c>
      <c r="C2680" s="128" t="s">
        <v>164</v>
      </c>
      <c r="D2680" s="54">
        <v>45719</v>
      </c>
      <c r="F2680" s="54" t="s">
        <v>1768</v>
      </c>
      <c r="G2680" s="56" t="s">
        <v>1769</v>
      </c>
      <c r="H2680" s="243">
        <v>794</v>
      </c>
      <c r="I2680" s="245"/>
      <c r="J2680" s="55" t="s">
        <v>1169</v>
      </c>
    </row>
    <row r="2681" spans="2:10" ht="30" x14ac:dyDescent="0.25">
      <c r="B2681" s="128" t="s">
        <v>189</v>
      </c>
      <c r="C2681" s="128" t="s">
        <v>164</v>
      </c>
      <c r="D2681" s="54">
        <v>45719</v>
      </c>
      <c r="F2681" s="54" t="s">
        <v>1768</v>
      </c>
      <c r="G2681" s="218" t="s">
        <v>1782</v>
      </c>
      <c r="H2681" s="243">
        <v>675</v>
      </c>
      <c r="I2681" s="245"/>
      <c r="J2681" s="55" t="s">
        <v>1169</v>
      </c>
    </row>
    <row r="2682" spans="2:10" x14ac:dyDescent="0.25">
      <c r="B2682" s="128" t="s">
        <v>189</v>
      </c>
      <c r="C2682" s="128" t="s">
        <v>164</v>
      </c>
      <c r="D2682" s="54">
        <v>45720</v>
      </c>
      <c r="F2682" s="54" t="s">
        <v>765</v>
      </c>
      <c r="G2682" s="56" t="s">
        <v>1770</v>
      </c>
      <c r="H2682" s="243"/>
      <c r="I2682" s="245">
        <v>200</v>
      </c>
      <c r="J2682" s="55" t="s">
        <v>1770</v>
      </c>
    </row>
    <row r="2683" spans="2:10" x14ac:dyDescent="0.25">
      <c r="B2683" s="128" t="s">
        <v>189</v>
      </c>
      <c r="C2683" s="128" t="s">
        <v>164</v>
      </c>
      <c r="D2683" s="54">
        <v>45721</v>
      </c>
      <c r="F2683" s="54" t="s">
        <v>983</v>
      </c>
      <c r="G2683" s="56" t="s">
        <v>1008</v>
      </c>
      <c r="H2683" s="243">
        <v>300</v>
      </c>
      <c r="I2683" s="245"/>
      <c r="J2683" s="55" t="s">
        <v>35</v>
      </c>
    </row>
    <row r="2684" spans="2:10" ht="30" x14ac:dyDescent="0.25">
      <c r="B2684" s="128" t="s">
        <v>189</v>
      </c>
      <c r="C2684" s="128" t="s">
        <v>164</v>
      </c>
      <c r="D2684" s="54">
        <v>45722</v>
      </c>
      <c r="F2684" s="54"/>
      <c r="G2684" s="218" t="s">
        <v>1783</v>
      </c>
      <c r="H2684" s="243">
        <v>115</v>
      </c>
      <c r="I2684" s="245"/>
      <c r="J2684" s="55" t="s">
        <v>272</v>
      </c>
    </row>
    <row r="2685" spans="2:10" ht="30" x14ac:dyDescent="0.25">
      <c r="B2685" s="128" t="s">
        <v>189</v>
      </c>
      <c r="C2685" s="128" t="s">
        <v>164</v>
      </c>
      <c r="D2685" s="54">
        <v>45722</v>
      </c>
      <c r="F2685" s="54"/>
      <c r="G2685" s="218" t="s">
        <v>1784</v>
      </c>
      <c r="H2685" s="243">
        <v>18.399999999999999</v>
      </c>
      <c r="I2685" s="245"/>
      <c r="J2685" s="55" t="s">
        <v>272</v>
      </c>
    </row>
    <row r="2686" spans="2:10" x14ac:dyDescent="0.25">
      <c r="B2686" s="128" t="s">
        <v>189</v>
      </c>
      <c r="C2686" s="128" t="s">
        <v>164</v>
      </c>
      <c r="D2686" s="54">
        <v>45723</v>
      </c>
      <c r="F2686" s="54" t="s">
        <v>765</v>
      </c>
      <c r="G2686" s="56" t="s">
        <v>899</v>
      </c>
      <c r="H2686" s="243"/>
      <c r="I2686" s="245">
        <v>35000</v>
      </c>
      <c r="J2686" s="55" t="s">
        <v>1871</v>
      </c>
    </row>
    <row r="2687" spans="2:10" x14ac:dyDescent="0.25">
      <c r="B2687" s="128" t="s">
        <v>189</v>
      </c>
      <c r="C2687" s="128" t="s">
        <v>164</v>
      </c>
      <c r="D2687" s="54">
        <v>45723</v>
      </c>
      <c r="F2687" s="54" t="s">
        <v>765</v>
      </c>
      <c r="G2687" s="56" t="s">
        <v>1705</v>
      </c>
      <c r="H2687" s="243"/>
      <c r="I2687" s="245">
        <v>200</v>
      </c>
      <c r="J2687" s="55" t="s">
        <v>1770</v>
      </c>
    </row>
    <row r="2688" spans="2:10" x14ac:dyDescent="0.25">
      <c r="B2688" s="128" t="s">
        <v>189</v>
      </c>
      <c r="C2688" s="128" t="s">
        <v>164</v>
      </c>
      <c r="D2688" s="54">
        <v>45723</v>
      </c>
      <c r="F2688" s="54" t="s">
        <v>971</v>
      </c>
      <c r="G2688" s="56" t="s">
        <v>1771</v>
      </c>
      <c r="H2688" s="243">
        <v>11310</v>
      </c>
      <c r="I2688" s="245"/>
      <c r="J2688" s="55" t="s">
        <v>1057</v>
      </c>
    </row>
    <row r="2689" spans="2:10" x14ac:dyDescent="0.25">
      <c r="B2689" s="128" t="s">
        <v>189</v>
      </c>
      <c r="C2689" s="128" t="s">
        <v>164</v>
      </c>
      <c r="D2689" s="54">
        <v>45723</v>
      </c>
      <c r="F2689" s="54" t="s">
        <v>1146</v>
      </c>
      <c r="G2689" s="56" t="s">
        <v>1772</v>
      </c>
      <c r="H2689" s="243">
        <v>1218</v>
      </c>
      <c r="I2689" s="245"/>
      <c r="J2689" s="55" t="s">
        <v>1061</v>
      </c>
    </row>
    <row r="2690" spans="2:10" ht="30" x14ac:dyDescent="0.25">
      <c r="B2690" s="128" t="s">
        <v>189</v>
      </c>
      <c r="C2690" s="128" t="s">
        <v>164</v>
      </c>
      <c r="D2690" s="54">
        <v>45723</v>
      </c>
      <c r="F2690" s="54" t="s">
        <v>975</v>
      </c>
      <c r="G2690" s="218" t="s">
        <v>1785</v>
      </c>
      <c r="H2690" s="243">
        <v>549</v>
      </c>
      <c r="I2690" s="245"/>
      <c r="J2690" s="55" t="s">
        <v>1049</v>
      </c>
    </row>
    <row r="2691" spans="2:10" x14ac:dyDescent="0.25">
      <c r="B2691" s="128" t="s">
        <v>189</v>
      </c>
      <c r="C2691" s="128" t="s">
        <v>164</v>
      </c>
      <c r="D2691" s="54">
        <v>45723</v>
      </c>
      <c r="F2691" s="54" t="s">
        <v>986</v>
      </c>
      <c r="G2691" s="56" t="s">
        <v>1773</v>
      </c>
      <c r="H2691" s="243">
        <v>13024.83</v>
      </c>
      <c r="I2691" s="245"/>
      <c r="J2691" s="55" t="s">
        <v>1062</v>
      </c>
    </row>
    <row r="2692" spans="2:10" x14ac:dyDescent="0.25">
      <c r="B2692" s="128" t="s">
        <v>189</v>
      </c>
      <c r="C2692" s="128" t="s">
        <v>164</v>
      </c>
      <c r="D2692" s="54">
        <v>45723</v>
      </c>
      <c r="F2692" s="54" t="s">
        <v>985</v>
      </c>
      <c r="G2692" s="56" t="s">
        <v>1774</v>
      </c>
      <c r="H2692" s="243">
        <v>1440.14</v>
      </c>
      <c r="I2692" s="245"/>
      <c r="J2692" s="55" t="s">
        <v>1061</v>
      </c>
    </row>
    <row r="2693" spans="2:10" x14ac:dyDescent="0.25">
      <c r="B2693" s="128" t="s">
        <v>189</v>
      </c>
      <c r="C2693" s="128" t="s">
        <v>164</v>
      </c>
      <c r="D2693" s="54">
        <v>45723</v>
      </c>
      <c r="F2693" s="54" t="s">
        <v>990</v>
      </c>
      <c r="G2693" s="56" t="s">
        <v>1775</v>
      </c>
      <c r="H2693" s="243">
        <v>3828</v>
      </c>
      <c r="I2693" s="245"/>
      <c r="J2693" s="55" t="s">
        <v>171</v>
      </c>
    </row>
    <row r="2694" spans="2:10" x14ac:dyDescent="0.25">
      <c r="B2694" s="128" t="s">
        <v>189</v>
      </c>
      <c r="C2694" s="128" t="s">
        <v>164</v>
      </c>
      <c r="D2694" s="54">
        <v>45723</v>
      </c>
      <c r="F2694" s="54" t="s">
        <v>970</v>
      </c>
      <c r="G2694" s="56" t="s">
        <v>1776</v>
      </c>
      <c r="H2694" s="243">
        <v>500</v>
      </c>
      <c r="I2694" s="245"/>
      <c r="J2694" s="55" t="s">
        <v>170</v>
      </c>
    </row>
    <row r="2695" spans="2:10" x14ac:dyDescent="0.25">
      <c r="B2695" s="128" t="s">
        <v>189</v>
      </c>
      <c r="C2695" s="128" t="s">
        <v>164</v>
      </c>
      <c r="D2695" s="54">
        <v>45723</v>
      </c>
      <c r="F2695" s="54" t="s">
        <v>1671</v>
      </c>
      <c r="G2695" s="56" t="s">
        <v>1777</v>
      </c>
      <c r="H2695" s="243">
        <v>500</v>
      </c>
      <c r="I2695" s="245"/>
      <c r="J2695" s="55" t="s">
        <v>170</v>
      </c>
    </row>
    <row r="2696" spans="2:10" x14ac:dyDescent="0.25">
      <c r="B2696" s="128" t="s">
        <v>189</v>
      </c>
      <c r="C2696" s="128" t="s">
        <v>164</v>
      </c>
      <c r="D2696" s="54">
        <v>45723</v>
      </c>
      <c r="F2696" s="54" t="s">
        <v>1778</v>
      </c>
      <c r="G2696" s="56" t="s">
        <v>1779</v>
      </c>
      <c r="H2696" s="243">
        <v>812.53</v>
      </c>
      <c r="I2696" s="245"/>
      <c r="J2696" s="55" t="s">
        <v>1054</v>
      </c>
    </row>
    <row r="2697" spans="2:10" x14ac:dyDescent="0.25">
      <c r="B2697" s="128" t="s">
        <v>189</v>
      </c>
      <c r="C2697" s="128" t="s">
        <v>164</v>
      </c>
      <c r="D2697" s="54">
        <v>45723</v>
      </c>
      <c r="F2697" s="54" t="s">
        <v>1780</v>
      </c>
      <c r="G2697" s="56" t="s">
        <v>1781</v>
      </c>
      <c r="H2697" s="243">
        <v>528.72</v>
      </c>
      <c r="I2697" s="245"/>
      <c r="J2697" s="55" t="s">
        <v>1054</v>
      </c>
    </row>
    <row r="2698" spans="2:10" x14ac:dyDescent="0.25">
      <c r="B2698" s="128" t="s">
        <v>174</v>
      </c>
      <c r="C2698" s="128" t="s">
        <v>97</v>
      </c>
      <c r="D2698" s="54">
        <v>45726</v>
      </c>
      <c r="F2698" s="54"/>
      <c r="G2698" s="56" t="s">
        <v>958</v>
      </c>
      <c r="H2698" s="243"/>
      <c r="I2698" s="245">
        <v>176571.48</v>
      </c>
      <c r="J2698" s="55" t="s">
        <v>967</v>
      </c>
    </row>
    <row r="2699" spans="2:10" x14ac:dyDescent="0.25">
      <c r="B2699" s="128" t="s">
        <v>174</v>
      </c>
      <c r="C2699" s="128" t="s">
        <v>97</v>
      </c>
      <c r="D2699" s="54">
        <v>45726</v>
      </c>
      <c r="F2699" s="54"/>
      <c r="G2699" s="56" t="s">
        <v>959</v>
      </c>
      <c r="H2699" s="243"/>
      <c r="I2699" s="245">
        <v>19.13</v>
      </c>
      <c r="J2699" s="55" t="s">
        <v>180</v>
      </c>
    </row>
    <row r="2700" spans="2:10" x14ac:dyDescent="0.25">
      <c r="B2700" s="128" t="s">
        <v>174</v>
      </c>
      <c r="C2700" s="128" t="s">
        <v>97</v>
      </c>
      <c r="D2700" s="54">
        <v>45726</v>
      </c>
      <c r="F2700" s="54"/>
      <c r="G2700" s="56" t="s">
        <v>960</v>
      </c>
      <c r="H2700" s="243">
        <v>7.25</v>
      </c>
      <c r="I2700" s="245"/>
      <c r="J2700" s="55" t="s">
        <v>181</v>
      </c>
    </row>
    <row r="2701" spans="2:10" x14ac:dyDescent="0.25">
      <c r="B2701" s="128" t="s">
        <v>174</v>
      </c>
      <c r="C2701" s="128" t="s">
        <v>97</v>
      </c>
      <c r="D2701" s="54">
        <v>45726</v>
      </c>
      <c r="F2701" s="54"/>
      <c r="G2701" s="56" t="s">
        <v>957</v>
      </c>
      <c r="H2701" s="243">
        <v>176583.36</v>
      </c>
      <c r="I2701" s="245"/>
      <c r="J2701" s="55" t="s">
        <v>1873</v>
      </c>
    </row>
    <row r="2702" spans="2:10" x14ac:dyDescent="0.25">
      <c r="B2702" s="128" t="s">
        <v>174</v>
      </c>
      <c r="C2702" s="128" t="s">
        <v>97</v>
      </c>
      <c r="D2702" s="54">
        <v>45727</v>
      </c>
      <c r="F2702" s="54"/>
      <c r="G2702" s="56" t="s">
        <v>958</v>
      </c>
      <c r="H2702" s="243"/>
      <c r="I2702" s="245">
        <v>176583.36</v>
      </c>
      <c r="J2702" s="55" t="s">
        <v>967</v>
      </c>
    </row>
    <row r="2703" spans="2:10" x14ac:dyDescent="0.25">
      <c r="B2703" s="128" t="s">
        <v>174</v>
      </c>
      <c r="C2703" s="128" t="s">
        <v>97</v>
      </c>
      <c r="D2703" s="54">
        <v>45727</v>
      </c>
      <c r="F2703" s="54"/>
      <c r="G2703" s="56" t="s">
        <v>959</v>
      </c>
      <c r="H2703" s="243"/>
      <c r="I2703" s="245">
        <v>6.38</v>
      </c>
      <c r="J2703" s="55" t="s">
        <v>180</v>
      </c>
    </row>
    <row r="2704" spans="2:10" x14ac:dyDescent="0.25">
      <c r="B2704" s="128" t="s">
        <v>174</v>
      </c>
      <c r="C2704" s="128" t="s">
        <v>97</v>
      </c>
      <c r="D2704" s="54">
        <v>45727</v>
      </c>
      <c r="F2704" s="54"/>
      <c r="G2704" s="56" t="s">
        <v>960</v>
      </c>
      <c r="H2704" s="243">
        <v>2.41</v>
      </c>
      <c r="I2704" s="245"/>
      <c r="J2704" s="55" t="s">
        <v>181</v>
      </c>
    </row>
    <row r="2705" spans="2:10" x14ac:dyDescent="0.25">
      <c r="B2705" s="128" t="s">
        <v>174</v>
      </c>
      <c r="C2705" s="128" t="s">
        <v>97</v>
      </c>
      <c r="D2705" s="54">
        <v>45727</v>
      </c>
      <c r="F2705" s="54"/>
      <c r="G2705" s="56" t="s">
        <v>957</v>
      </c>
      <c r="H2705" s="243">
        <v>176587.33</v>
      </c>
      <c r="I2705" s="245"/>
      <c r="J2705" s="55" t="s">
        <v>1873</v>
      </c>
    </row>
    <row r="2706" spans="2:10" x14ac:dyDescent="0.25">
      <c r="B2706" s="128" t="s">
        <v>174</v>
      </c>
      <c r="C2706" s="128" t="s">
        <v>97</v>
      </c>
      <c r="D2706" s="54">
        <v>45728</v>
      </c>
      <c r="F2706" s="54"/>
      <c r="G2706" s="56" t="s">
        <v>958</v>
      </c>
      <c r="H2706" s="243"/>
      <c r="I2706" s="245">
        <v>176587.33</v>
      </c>
      <c r="J2706" s="55" t="s">
        <v>967</v>
      </c>
    </row>
    <row r="2707" spans="2:10" x14ac:dyDescent="0.25">
      <c r="B2707" s="128" t="s">
        <v>174</v>
      </c>
      <c r="C2707" s="128" t="s">
        <v>97</v>
      </c>
      <c r="D2707" s="54">
        <v>45728</v>
      </c>
      <c r="F2707" s="54"/>
      <c r="G2707" s="56" t="s">
        <v>959</v>
      </c>
      <c r="H2707" s="243"/>
      <c r="I2707" s="245">
        <v>6.38</v>
      </c>
      <c r="J2707" s="55" t="s">
        <v>180</v>
      </c>
    </row>
    <row r="2708" spans="2:10" x14ac:dyDescent="0.25">
      <c r="B2708" s="128" t="s">
        <v>174</v>
      </c>
      <c r="C2708" s="128" t="s">
        <v>97</v>
      </c>
      <c r="D2708" s="54">
        <v>45728</v>
      </c>
      <c r="F2708" s="54"/>
      <c r="G2708" s="56" t="s">
        <v>960</v>
      </c>
      <c r="H2708" s="243">
        <v>2.41</v>
      </c>
      <c r="I2708" s="245"/>
      <c r="J2708" s="55" t="s">
        <v>181</v>
      </c>
    </row>
    <row r="2709" spans="2:10" x14ac:dyDescent="0.25">
      <c r="B2709" s="128" t="s">
        <v>174</v>
      </c>
      <c r="C2709" s="128" t="s">
        <v>97</v>
      </c>
      <c r="D2709" s="54">
        <v>45728</v>
      </c>
      <c r="F2709" s="54"/>
      <c r="G2709" s="56" t="s">
        <v>957</v>
      </c>
      <c r="H2709" s="243">
        <v>176591.3</v>
      </c>
      <c r="I2709" s="245"/>
      <c r="J2709" s="55" t="s">
        <v>1873</v>
      </c>
    </row>
    <row r="2710" spans="2:10" x14ac:dyDescent="0.25">
      <c r="B2710" s="128" t="s">
        <v>174</v>
      </c>
      <c r="C2710" s="128" t="s">
        <v>97</v>
      </c>
      <c r="D2710" s="54">
        <v>45729</v>
      </c>
      <c r="F2710" s="54"/>
      <c r="G2710" s="56" t="s">
        <v>958</v>
      </c>
      <c r="H2710" s="243"/>
      <c r="I2710" s="245">
        <v>176591.3</v>
      </c>
      <c r="J2710" s="55" t="s">
        <v>967</v>
      </c>
    </row>
    <row r="2711" spans="2:10" x14ac:dyDescent="0.25">
      <c r="B2711" s="128" t="s">
        <v>174</v>
      </c>
      <c r="C2711" s="128" t="s">
        <v>97</v>
      </c>
      <c r="D2711" s="54">
        <v>45729</v>
      </c>
      <c r="F2711" s="54"/>
      <c r="G2711" s="56" t="s">
        <v>959</v>
      </c>
      <c r="H2711" s="243"/>
      <c r="I2711" s="245">
        <v>6.38</v>
      </c>
      <c r="J2711" s="55" t="s">
        <v>180</v>
      </c>
    </row>
    <row r="2712" spans="2:10" x14ac:dyDescent="0.25">
      <c r="B2712" s="128" t="s">
        <v>174</v>
      </c>
      <c r="C2712" s="128" t="s">
        <v>97</v>
      </c>
      <c r="D2712" s="54">
        <v>45729</v>
      </c>
      <c r="F2712" s="54"/>
      <c r="G2712" s="56" t="s">
        <v>960</v>
      </c>
      <c r="H2712" s="243">
        <v>2.41</v>
      </c>
      <c r="I2712" s="245"/>
      <c r="J2712" s="55" t="s">
        <v>181</v>
      </c>
    </row>
    <row r="2713" spans="2:10" x14ac:dyDescent="0.25">
      <c r="B2713" s="128" t="s">
        <v>174</v>
      </c>
      <c r="C2713" s="128" t="s">
        <v>97</v>
      </c>
      <c r="D2713" s="54">
        <v>45729</v>
      </c>
      <c r="F2713" s="54"/>
      <c r="G2713" s="56" t="s">
        <v>957</v>
      </c>
      <c r="H2713" s="243">
        <v>176595.27</v>
      </c>
      <c r="I2713" s="245"/>
      <c r="J2713" s="55" t="s">
        <v>1873</v>
      </c>
    </row>
    <row r="2714" spans="2:10" x14ac:dyDescent="0.25">
      <c r="B2714" s="128" t="s">
        <v>174</v>
      </c>
      <c r="C2714" s="128" t="s">
        <v>88</v>
      </c>
      <c r="D2714" s="54">
        <v>45726</v>
      </c>
      <c r="F2714" s="54"/>
      <c r="G2714" s="56" t="s">
        <v>958</v>
      </c>
      <c r="H2714" s="243"/>
      <c r="I2714" s="245">
        <v>27777.59</v>
      </c>
      <c r="J2714" s="55" t="s">
        <v>967</v>
      </c>
    </row>
    <row r="2715" spans="2:10" x14ac:dyDescent="0.25">
      <c r="B2715" s="128" t="s">
        <v>174</v>
      </c>
      <c r="C2715" s="128" t="s">
        <v>88</v>
      </c>
      <c r="D2715" s="54">
        <v>45726</v>
      </c>
      <c r="F2715" s="54"/>
      <c r="G2715" s="56" t="s">
        <v>959</v>
      </c>
      <c r="H2715" s="243"/>
      <c r="I2715" s="245">
        <v>3.01</v>
      </c>
      <c r="J2715" s="55" t="s">
        <v>180</v>
      </c>
    </row>
    <row r="2716" spans="2:10" x14ac:dyDescent="0.25">
      <c r="B2716" s="128" t="s">
        <v>174</v>
      </c>
      <c r="C2716" s="128" t="s">
        <v>88</v>
      </c>
      <c r="D2716" s="54">
        <v>45726</v>
      </c>
      <c r="F2716" s="54"/>
      <c r="G2716" s="56" t="s">
        <v>960</v>
      </c>
      <c r="H2716" s="243">
        <v>1.1399999999999999</v>
      </c>
      <c r="I2716" s="245"/>
      <c r="J2716" s="55" t="s">
        <v>181</v>
      </c>
    </row>
    <row r="2717" spans="2:10" x14ac:dyDescent="0.25">
      <c r="B2717" s="128" t="s">
        <v>174</v>
      </c>
      <c r="C2717" s="128" t="s">
        <v>88</v>
      </c>
      <c r="D2717" s="54">
        <v>45726</v>
      </c>
      <c r="F2717" s="54"/>
      <c r="G2717" s="56" t="s">
        <v>957</v>
      </c>
      <c r="H2717" s="243">
        <v>27779.46</v>
      </c>
      <c r="I2717" s="245"/>
      <c r="J2717" s="55" t="s">
        <v>1873</v>
      </c>
    </row>
    <row r="2718" spans="2:10" x14ac:dyDescent="0.25">
      <c r="B2718" s="128" t="s">
        <v>174</v>
      </c>
      <c r="C2718" s="128" t="s">
        <v>88</v>
      </c>
      <c r="D2718" s="54">
        <v>45727</v>
      </c>
      <c r="F2718" s="54"/>
      <c r="G2718" s="56" t="s">
        <v>958</v>
      </c>
      <c r="H2718" s="243"/>
      <c r="I2718" s="245">
        <v>27779.46</v>
      </c>
      <c r="J2718" s="55" t="s">
        <v>967</v>
      </c>
    </row>
    <row r="2719" spans="2:10" x14ac:dyDescent="0.25">
      <c r="B2719" s="128" t="s">
        <v>174</v>
      </c>
      <c r="C2719" s="128" t="s">
        <v>88</v>
      </c>
      <c r="D2719" s="54">
        <v>45727</v>
      </c>
      <c r="F2719" s="54"/>
      <c r="G2719" s="56" t="s">
        <v>959</v>
      </c>
      <c r="H2719" s="243"/>
      <c r="I2719" s="245">
        <v>1</v>
      </c>
      <c r="J2719" s="55" t="s">
        <v>180</v>
      </c>
    </row>
    <row r="2720" spans="2:10" x14ac:dyDescent="0.25">
      <c r="B2720" s="128" t="s">
        <v>174</v>
      </c>
      <c r="C2720" s="128" t="s">
        <v>88</v>
      </c>
      <c r="D2720" s="54">
        <v>45727</v>
      </c>
      <c r="F2720" s="54"/>
      <c r="G2720" s="56" t="s">
        <v>960</v>
      </c>
      <c r="H2720" s="243">
        <v>0.38</v>
      </c>
      <c r="I2720" s="245"/>
      <c r="J2720" s="55" t="s">
        <v>181</v>
      </c>
    </row>
    <row r="2721" spans="2:11" x14ac:dyDescent="0.25">
      <c r="B2721" s="128" t="s">
        <v>174</v>
      </c>
      <c r="C2721" s="128" t="s">
        <v>88</v>
      </c>
      <c r="D2721" s="54">
        <v>45727</v>
      </c>
      <c r="F2721" s="54"/>
      <c r="G2721" s="56" t="s">
        <v>957</v>
      </c>
      <c r="H2721" s="243">
        <v>27780.080000000002</v>
      </c>
      <c r="I2721" s="245"/>
      <c r="J2721" s="55" t="s">
        <v>1873</v>
      </c>
    </row>
    <row r="2722" spans="2:11" x14ac:dyDescent="0.25">
      <c r="B2722" s="128" t="s">
        <v>174</v>
      </c>
      <c r="C2722" s="128" t="s">
        <v>88</v>
      </c>
      <c r="D2722" s="54">
        <v>45728</v>
      </c>
      <c r="F2722" s="54"/>
      <c r="G2722" s="56" t="s">
        <v>958</v>
      </c>
      <c r="H2722" s="243"/>
      <c r="I2722" s="245">
        <v>27780.080000000002</v>
      </c>
      <c r="J2722" s="55" t="s">
        <v>967</v>
      </c>
    </row>
    <row r="2723" spans="2:11" x14ac:dyDescent="0.25">
      <c r="B2723" s="128" t="s">
        <v>174</v>
      </c>
      <c r="C2723" s="128" t="s">
        <v>88</v>
      </c>
      <c r="D2723" s="54">
        <v>45728</v>
      </c>
      <c r="F2723" s="54"/>
      <c r="G2723" s="56" t="s">
        <v>959</v>
      </c>
      <c r="H2723" s="243"/>
      <c r="I2723" s="245">
        <v>1</v>
      </c>
      <c r="J2723" s="55" t="s">
        <v>180</v>
      </c>
    </row>
    <row r="2724" spans="2:11" x14ac:dyDescent="0.25">
      <c r="B2724" s="128" t="s">
        <v>174</v>
      </c>
      <c r="C2724" s="128" t="s">
        <v>88</v>
      </c>
      <c r="D2724" s="54">
        <v>45728</v>
      </c>
      <c r="F2724" s="54"/>
      <c r="G2724" s="56" t="s">
        <v>960</v>
      </c>
      <c r="H2724" s="243">
        <v>0.38</v>
      </c>
      <c r="I2724" s="245"/>
      <c r="J2724" s="55" t="s">
        <v>181</v>
      </c>
    </row>
    <row r="2725" spans="2:11" x14ac:dyDescent="0.25">
      <c r="B2725" s="128" t="s">
        <v>174</v>
      </c>
      <c r="C2725" s="128" t="s">
        <v>88</v>
      </c>
      <c r="D2725" s="54">
        <v>45728</v>
      </c>
      <c r="F2725" s="54"/>
      <c r="G2725" s="56" t="s">
        <v>957</v>
      </c>
      <c r="H2725" s="243">
        <v>27780.7</v>
      </c>
      <c r="I2725" s="245"/>
      <c r="J2725" s="55" t="s">
        <v>1873</v>
      </c>
    </row>
    <row r="2726" spans="2:11" x14ac:dyDescent="0.25">
      <c r="B2726" s="128" t="s">
        <v>174</v>
      </c>
      <c r="C2726" s="128" t="s">
        <v>88</v>
      </c>
      <c r="D2726" s="54">
        <v>45729</v>
      </c>
      <c r="F2726" s="54"/>
      <c r="G2726" s="56" t="s">
        <v>958</v>
      </c>
      <c r="H2726" s="243"/>
      <c r="I2726" s="245">
        <v>27780.7</v>
      </c>
      <c r="J2726" s="55" t="s">
        <v>967</v>
      </c>
    </row>
    <row r="2727" spans="2:11" x14ac:dyDescent="0.25">
      <c r="B2727" s="128" t="s">
        <v>174</v>
      </c>
      <c r="C2727" s="128" t="s">
        <v>88</v>
      </c>
      <c r="D2727" s="54">
        <v>45729</v>
      </c>
      <c r="F2727" s="54"/>
      <c r="G2727" s="56" t="s">
        <v>959</v>
      </c>
      <c r="H2727" s="243"/>
      <c r="I2727" s="245">
        <v>1</v>
      </c>
      <c r="J2727" s="55" t="s">
        <v>180</v>
      </c>
    </row>
    <row r="2728" spans="2:11" x14ac:dyDescent="0.25">
      <c r="B2728" s="128" t="s">
        <v>174</v>
      </c>
      <c r="C2728" s="128" t="s">
        <v>88</v>
      </c>
      <c r="D2728" s="54">
        <v>45729</v>
      </c>
      <c r="F2728" s="54"/>
      <c r="G2728" s="56" t="s">
        <v>960</v>
      </c>
      <c r="H2728" s="243">
        <v>0.38</v>
      </c>
      <c r="I2728" s="245"/>
      <c r="J2728" s="55" t="s">
        <v>181</v>
      </c>
    </row>
    <row r="2729" spans="2:11" x14ac:dyDescent="0.25">
      <c r="B2729" s="128" t="s">
        <v>174</v>
      </c>
      <c r="C2729" s="128" t="s">
        <v>88</v>
      </c>
      <c r="D2729" s="54">
        <v>45729</v>
      </c>
      <c r="F2729" s="54"/>
      <c r="G2729" s="56" t="s">
        <v>957</v>
      </c>
      <c r="H2729" s="243">
        <v>27781.32</v>
      </c>
      <c r="I2729" s="245"/>
      <c r="J2729" s="55" t="s">
        <v>1873</v>
      </c>
    </row>
    <row r="2730" spans="2:11" x14ac:dyDescent="0.25">
      <c r="B2730" s="128" t="s">
        <v>189</v>
      </c>
      <c r="C2730" s="128" t="s">
        <v>162</v>
      </c>
      <c r="D2730" s="54">
        <v>45726</v>
      </c>
      <c r="F2730" s="54" t="s">
        <v>230</v>
      </c>
      <c r="G2730" s="56" t="s">
        <v>718</v>
      </c>
      <c r="H2730" s="243"/>
      <c r="I2730" s="245">
        <v>1700</v>
      </c>
      <c r="J2730" s="55" t="s">
        <v>1503</v>
      </c>
    </row>
    <row r="2731" spans="2:11" x14ac:dyDescent="0.25">
      <c r="B2731" s="128" t="s">
        <v>189</v>
      </c>
      <c r="C2731" s="128" t="s">
        <v>162</v>
      </c>
      <c r="D2731" s="54">
        <v>45726</v>
      </c>
      <c r="F2731" s="54" t="s">
        <v>734</v>
      </c>
      <c r="G2731" s="56" t="s">
        <v>1859</v>
      </c>
      <c r="H2731" s="243">
        <v>624</v>
      </c>
      <c r="I2731" s="245"/>
      <c r="J2731" s="55" t="s">
        <v>937</v>
      </c>
    </row>
    <row r="2732" spans="2:11" x14ac:dyDescent="0.25">
      <c r="B2732" s="128" t="s">
        <v>189</v>
      </c>
      <c r="C2732" s="128" t="s">
        <v>162</v>
      </c>
      <c r="D2732" s="54">
        <v>45726</v>
      </c>
      <c r="F2732" s="54" t="s">
        <v>230</v>
      </c>
      <c r="G2732" s="56" t="s">
        <v>1860</v>
      </c>
      <c r="H2732" s="243"/>
      <c r="I2732" s="245">
        <v>634877.63</v>
      </c>
      <c r="J2732" s="55" t="s">
        <v>11</v>
      </c>
      <c r="K2732" s="22" t="s">
        <v>1867</v>
      </c>
    </row>
    <row r="2733" spans="2:11" x14ac:dyDescent="0.25">
      <c r="B2733" s="128" t="s">
        <v>189</v>
      </c>
      <c r="C2733" s="128" t="s">
        <v>162</v>
      </c>
      <c r="D2733" s="54">
        <v>45726</v>
      </c>
      <c r="F2733" s="54" t="s">
        <v>734</v>
      </c>
      <c r="G2733" s="56" t="s">
        <v>1861</v>
      </c>
      <c r="H2733" s="243">
        <v>5664.05</v>
      </c>
      <c r="I2733" s="245"/>
      <c r="J2733" s="55" t="s">
        <v>1242</v>
      </c>
    </row>
    <row r="2734" spans="2:11" x14ac:dyDescent="0.25">
      <c r="B2734" s="128" t="s">
        <v>189</v>
      </c>
      <c r="C2734" s="128" t="s">
        <v>162</v>
      </c>
      <c r="D2734" s="54">
        <v>45726</v>
      </c>
      <c r="F2734" s="54" t="s">
        <v>755</v>
      </c>
      <c r="G2734" s="56" t="s">
        <v>1114</v>
      </c>
      <c r="H2734" s="243">
        <v>300000</v>
      </c>
      <c r="I2734" s="245"/>
      <c r="J2734" s="55" t="s">
        <v>1872</v>
      </c>
    </row>
    <row r="2735" spans="2:11" x14ac:dyDescent="0.25">
      <c r="B2735" s="128" t="s">
        <v>189</v>
      </c>
      <c r="C2735" s="128" t="s">
        <v>162</v>
      </c>
      <c r="D2735" s="54">
        <v>45726</v>
      </c>
      <c r="F2735" s="54" t="s">
        <v>230</v>
      </c>
      <c r="G2735" s="56" t="s">
        <v>900</v>
      </c>
      <c r="H2735" s="243"/>
      <c r="I2735" s="245">
        <v>1183</v>
      </c>
      <c r="J2735" s="55" t="s">
        <v>1207</v>
      </c>
    </row>
    <row r="2736" spans="2:11" x14ac:dyDescent="0.25">
      <c r="B2736" s="128" t="s">
        <v>189</v>
      </c>
      <c r="C2736" s="128" t="s">
        <v>162</v>
      </c>
      <c r="D2736" s="54">
        <v>45727</v>
      </c>
      <c r="F2736" s="54" t="s">
        <v>734</v>
      </c>
      <c r="G2736" s="56" t="s">
        <v>1862</v>
      </c>
      <c r="H2736" s="243">
        <v>889.2</v>
      </c>
      <c r="I2736" s="245"/>
      <c r="J2736" s="55" t="s">
        <v>1242</v>
      </c>
    </row>
    <row r="2737" spans="2:11" x14ac:dyDescent="0.25">
      <c r="B2737" s="128" t="s">
        <v>189</v>
      </c>
      <c r="C2737" s="128" t="s">
        <v>162</v>
      </c>
      <c r="D2737" s="54">
        <v>45727</v>
      </c>
      <c r="F2737" s="54" t="s">
        <v>230</v>
      </c>
      <c r="G2737" s="56" t="s">
        <v>782</v>
      </c>
      <c r="H2737" s="243"/>
      <c r="I2737" s="245">
        <v>820</v>
      </c>
      <c r="J2737" s="55" t="s">
        <v>1503</v>
      </c>
    </row>
    <row r="2738" spans="2:11" x14ac:dyDescent="0.25">
      <c r="B2738" s="128" t="s">
        <v>189</v>
      </c>
      <c r="C2738" s="128" t="s">
        <v>162</v>
      </c>
      <c r="D2738" s="54">
        <v>45727</v>
      </c>
      <c r="F2738" s="54" t="s">
        <v>771</v>
      </c>
      <c r="G2738" s="56" t="s">
        <v>898</v>
      </c>
      <c r="H2738" s="243">
        <v>8983.66</v>
      </c>
      <c r="I2738" s="245"/>
      <c r="J2738" s="55" t="s">
        <v>170</v>
      </c>
    </row>
    <row r="2739" spans="2:11" x14ac:dyDescent="0.25">
      <c r="B2739" s="128" t="s">
        <v>189</v>
      </c>
      <c r="C2739" s="128" t="s">
        <v>162</v>
      </c>
      <c r="D2739" s="54">
        <v>45728</v>
      </c>
      <c r="F2739" s="54" t="s">
        <v>734</v>
      </c>
      <c r="G2739" s="56" t="s">
        <v>1863</v>
      </c>
      <c r="H2739" s="243">
        <v>624</v>
      </c>
      <c r="I2739" s="245"/>
      <c r="J2739" s="55" t="s">
        <v>937</v>
      </c>
    </row>
    <row r="2740" spans="2:11" x14ac:dyDescent="0.25">
      <c r="B2740" s="128" t="s">
        <v>189</v>
      </c>
      <c r="C2740" s="128" t="s">
        <v>162</v>
      </c>
      <c r="D2740" s="54">
        <v>45700</v>
      </c>
      <c r="F2740" s="54" t="s">
        <v>734</v>
      </c>
      <c r="G2740" s="56" t="s">
        <v>1864</v>
      </c>
      <c r="H2740" s="243">
        <v>988</v>
      </c>
      <c r="I2740" s="245"/>
      <c r="J2740" s="55" t="s">
        <v>1242</v>
      </c>
    </row>
    <row r="2741" spans="2:11" x14ac:dyDescent="0.25">
      <c r="B2741" s="128" t="s">
        <v>189</v>
      </c>
      <c r="C2741" s="128" t="s">
        <v>162</v>
      </c>
      <c r="D2741" s="54">
        <v>45729</v>
      </c>
      <c r="F2741" s="54" t="s">
        <v>230</v>
      </c>
      <c r="G2741" s="56" t="s">
        <v>1865</v>
      </c>
      <c r="H2741" s="243"/>
      <c r="I2741" s="245">
        <v>851192</v>
      </c>
      <c r="J2741" s="55"/>
      <c r="K2741" s="208" t="s">
        <v>1868</v>
      </c>
    </row>
    <row r="2742" spans="2:11" x14ac:dyDescent="0.25">
      <c r="B2742" s="128" t="s">
        <v>189</v>
      </c>
      <c r="C2742" s="128" t="s">
        <v>162</v>
      </c>
      <c r="D2742" s="54">
        <v>45729</v>
      </c>
      <c r="F2742" s="54" t="s">
        <v>230</v>
      </c>
      <c r="G2742" s="56" t="s">
        <v>787</v>
      </c>
      <c r="H2742" s="243"/>
      <c r="I2742" s="245">
        <v>7.0000000000000007E-2</v>
      </c>
      <c r="J2742" s="55" t="s">
        <v>272</v>
      </c>
    </row>
    <row r="2743" spans="2:11" x14ac:dyDescent="0.25">
      <c r="B2743" s="128" t="s">
        <v>189</v>
      </c>
      <c r="C2743" s="128" t="s">
        <v>162</v>
      </c>
      <c r="D2743" s="54">
        <v>45729</v>
      </c>
      <c r="F2743" s="54" t="s">
        <v>737</v>
      </c>
      <c r="G2743" s="56" t="s">
        <v>1866</v>
      </c>
      <c r="H2743" s="243">
        <v>1442.74</v>
      </c>
      <c r="I2743" s="245"/>
      <c r="J2743" s="55" t="s">
        <v>1242</v>
      </c>
    </row>
    <row r="2744" spans="2:11" x14ac:dyDescent="0.25">
      <c r="B2744" s="128" t="s">
        <v>189</v>
      </c>
      <c r="C2744" s="128" t="s">
        <v>162</v>
      </c>
      <c r="D2744" s="54">
        <v>45729</v>
      </c>
      <c r="F2744" s="54" t="s">
        <v>230</v>
      </c>
      <c r="G2744" s="56" t="s">
        <v>558</v>
      </c>
      <c r="H2744" s="243"/>
      <c r="I2744" s="245">
        <v>4366.67</v>
      </c>
      <c r="J2744" s="55"/>
      <c r="K2744" s="22" t="s">
        <v>654</v>
      </c>
    </row>
    <row r="2745" spans="2:11" x14ac:dyDescent="0.25">
      <c r="B2745" s="128" t="s">
        <v>189</v>
      </c>
      <c r="C2745" s="128" t="s">
        <v>162</v>
      </c>
      <c r="D2745" s="54">
        <v>45729</v>
      </c>
      <c r="F2745" s="54" t="s">
        <v>230</v>
      </c>
      <c r="G2745" s="56" t="s">
        <v>558</v>
      </c>
      <c r="H2745" s="243"/>
      <c r="I2745" s="245">
        <v>1232.42</v>
      </c>
      <c r="J2745" s="55"/>
      <c r="K2745" s="22" t="s">
        <v>654</v>
      </c>
    </row>
    <row r="2746" spans="2:11" x14ac:dyDescent="0.25">
      <c r="B2746" s="128" t="s">
        <v>189</v>
      </c>
      <c r="C2746" s="128" t="s">
        <v>164</v>
      </c>
      <c r="D2746" s="54">
        <v>45726</v>
      </c>
      <c r="F2746" s="54" t="s">
        <v>765</v>
      </c>
      <c r="G2746" s="56" t="s">
        <v>1869</v>
      </c>
      <c r="H2746" s="243"/>
      <c r="I2746" s="245">
        <v>200</v>
      </c>
      <c r="J2746" s="55" t="s">
        <v>1770</v>
      </c>
    </row>
    <row r="2747" spans="2:11" x14ac:dyDescent="0.25">
      <c r="B2747" s="128" t="s">
        <v>189</v>
      </c>
      <c r="C2747" s="128" t="s">
        <v>164</v>
      </c>
      <c r="D2747" s="54">
        <v>45728</v>
      </c>
      <c r="F2747" s="54" t="s">
        <v>765</v>
      </c>
      <c r="G2747" s="56" t="s">
        <v>994</v>
      </c>
      <c r="H2747" s="243"/>
      <c r="I2747" s="245">
        <v>200</v>
      </c>
      <c r="J2747" s="55" t="s">
        <v>1770</v>
      </c>
    </row>
    <row r="2748" spans="2:11" ht="30" x14ac:dyDescent="0.25">
      <c r="B2748" s="128" t="s">
        <v>189</v>
      </c>
      <c r="C2748" s="128" t="s">
        <v>164</v>
      </c>
      <c r="D2748" s="54">
        <v>45728</v>
      </c>
      <c r="F2748" s="54" t="s">
        <v>765</v>
      </c>
      <c r="G2748" s="218" t="s">
        <v>1870</v>
      </c>
      <c r="H2748" s="243"/>
      <c r="I2748" s="245">
        <v>200</v>
      </c>
      <c r="J2748" s="55" t="s">
        <v>1770</v>
      </c>
    </row>
    <row r="2749" spans="2:11" x14ac:dyDescent="0.25">
      <c r="B2749" s="128"/>
      <c r="C2749" s="128"/>
      <c r="D2749" s="54"/>
      <c r="F2749" s="54"/>
      <c r="G2749" s="56"/>
      <c r="H2749" s="243"/>
      <c r="I2749" s="245"/>
      <c r="J2749" s="55"/>
    </row>
    <row r="2750" spans="2:11" x14ac:dyDescent="0.25">
      <c r="B2750" s="128"/>
      <c r="C2750" s="128"/>
      <c r="D2750" s="54"/>
      <c r="F2750" s="54"/>
      <c r="G2750" s="249"/>
      <c r="H2750" s="243"/>
      <c r="I2750" s="245"/>
      <c r="J2750" s="55"/>
    </row>
    <row r="2751" spans="2:11" x14ac:dyDescent="0.25">
      <c r="B2751" s="128"/>
      <c r="C2751" s="128"/>
      <c r="D2751" s="54"/>
      <c r="F2751" s="54"/>
      <c r="G2751" s="56"/>
      <c r="H2751" s="243"/>
      <c r="I2751" s="245"/>
      <c r="J2751" s="55"/>
    </row>
    <row r="2752" spans="2:11" x14ac:dyDescent="0.25">
      <c r="B2752" s="128"/>
      <c r="C2752" s="128"/>
      <c r="D2752" s="54"/>
      <c r="F2752" s="54"/>
      <c r="G2752" s="56"/>
      <c r="H2752" s="243"/>
      <c r="I2752" s="245"/>
      <c r="J2752" s="55"/>
    </row>
    <row r="2753" spans="2:10" x14ac:dyDescent="0.25">
      <c r="B2753" s="128"/>
      <c r="C2753" s="128"/>
      <c r="D2753" s="54"/>
      <c r="F2753" s="54"/>
      <c r="G2753" s="56"/>
      <c r="H2753" s="243"/>
      <c r="I2753" s="245"/>
      <c r="J2753" s="55"/>
    </row>
    <row r="2754" spans="2:10" x14ac:dyDescent="0.25">
      <c r="B2754" s="128"/>
      <c r="C2754" s="128"/>
      <c r="D2754" s="54"/>
      <c r="F2754" s="54"/>
      <c r="G2754" s="56"/>
      <c r="H2754" s="243"/>
      <c r="I2754" s="245"/>
      <c r="J2754" s="55"/>
    </row>
    <row r="2755" spans="2:10" x14ac:dyDescent="0.25">
      <c r="B2755" s="128"/>
      <c r="C2755" s="128"/>
      <c r="D2755" s="54"/>
      <c r="F2755" s="54"/>
      <c r="G2755" s="56"/>
      <c r="H2755" s="243"/>
      <c r="I2755" s="245"/>
      <c r="J2755" s="55"/>
    </row>
    <row r="2756" spans="2:10" x14ac:dyDescent="0.25">
      <c r="B2756" s="128"/>
      <c r="C2756" s="128"/>
      <c r="D2756" s="54"/>
      <c r="F2756" s="54"/>
      <c r="G2756" s="56"/>
      <c r="H2756" s="243"/>
      <c r="I2756" s="245"/>
      <c r="J2756" s="55"/>
    </row>
    <row r="2757" spans="2:10" x14ac:dyDescent="0.25">
      <c r="B2757" s="128"/>
      <c r="C2757" s="128"/>
      <c r="D2757" s="54"/>
      <c r="F2757" s="54"/>
      <c r="G2757" s="56"/>
      <c r="H2757" s="243"/>
      <c r="I2757" s="245"/>
      <c r="J2757" s="55"/>
    </row>
    <row r="2758" spans="2:10" x14ac:dyDescent="0.25">
      <c r="B2758" s="128"/>
      <c r="C2758" s="128"/>
      <c r="D2758" s="54"/>
      <c r="F2758" s="54"/>
      <c r="G2758" s="56"/>
      <c r="H2758" s="243"/>
      <c r="I2758" s="245"/>
      <c r="J2758" s="55"/>
    </row>
    <row r="2759" spans="2:10" x14ac:dyDescent="0.25">
      <c r="B2759" s="128"/>
      <c r="C2759" s="128"/>
      <c r="D2759" s="54"/>
      <c r="F2759" s="54"/>
      <c r="G2759" s="56"/>
      <c r="H2759" s="243"/>
      <c r="I2759" s="245"/>
      <c r="J2759" s="55"/>
    </row>
    <row r="2760" spans="2:10" x14ac:dyDescent="0.25">
      <c r="B2760" s="128"/>
      <c r="C2760" s="128"/>
      <c r="D2760" s="54"/>
      <c r="F2760" s="54"/>
      <c r="G2760" s="56"/>
      <c r="H2760" s="243"/>
      <c r="I2760" s="245"/>
      <c r="J2760" s="55"/>
    </row>
    <row r="2761" spans="2:10" x14ac:dyDescent="0.25">
      <c r="B2761" s="128"/>
      <c r="C2761" s="128"/>
      <c r="D2761" s="54"/>
      <c r="F2761" s="54"/>
      <c r="G2761" s="56"/>
      <c r="H2761" s="243"/>
      <c r="I2761" s="245"/>
      <c r="J2761" s="55"/>
    </row>
    <row r="2762" spans="2:10" x14ac:dyDescent="0.25">
      <c r="B2762" s="128"/>
      <c r="C2762" s="128"/>
      <c r="D2762" s="54"/>
      <c r="F2762" s="54"/>
      <c r="G2762" s="56"/>
      <c r="H2762" s="243"/>
      <c r="I2762" s="245"/>
      <c r="J2762" s="55"/>
    </row>
    <row r="2763" spans="2:10" x14ac:dyDescent="0.25">
      <c r="B2763" s="128"/>
      <c r="C2763" s="128"/>
      <c r="D2763" s="54"/>
      <c r="F2763" s="54"/>
      <c r="G2763" s="56"/>
      <c r="H2763" s="243"/>
      <c r="I2763" s="245"/>
      <c r="J2763" s="55"/>
    </row>
    <row r="2764" spans="2:10" x14ac:dyDescent="0.25">
      <c r="B2764" s="128"/>
      <c r="C2764" s="128"/>
      <c r="D2764" s="54"/>
      <c r="F2764" s="54"/>
      <c r="G2764" s="56"/>
      <c r="H2764" s="243"/>
      <c r="I2764" s="245"/>
      <c r="J2764" s="55"/>
    </row>
    <row r="2765" spans="2:10" x14ac:dyDescent="0.25">
      <c r="B2765" s="128"/>
      <c r="C2765" s="128"/>
      <c r="D2765" s="54"/>
      <c r="F2765" s="54"/>
      <c r="G2765" s="56"/>
      <c r="H2765" s="243"/>
      <c r="I2765" s="245"/>
      <c r="J2765" s="55"/>
    </row>
    <row r="2766" spans="2:10" x14ac:dyDescent="0.25">
      <c r="B2766" s="128"/>
      <c r="C2766" s="128"/>
      <c r="D2766" s="54"/>
      <c r="F2766" s="54"/>
      <c r="G2766" s="56"/>
      <c r="H2766" s="243"/>
      <c r="I2766" s="245"/>
      <c r="J2766" s="55"/>
    </row>
    <row r="2767" spans="2:10" x14ac:dyDescent="0.25">
      <c r="B2767" s="128"/>
      <c r="C2767" s="128"/>
      <c r="D2767" s="54"/>
      <c r="F2767" s="54"/>
      <c r="G2767" s="56"/>
      <c r="H2767" s="243"/>
      <c r="I2767" s="245"/>
      <c r="J2767" s="55"/>
    </row>
    <row r="2768" spans="2:10" x14ac:dyDescent="0.25">
      <c r="B2768" s="128"/>
      <c r="C2768" s="128"/>
      <c r="D2768" s="54"/>
      <c r="F2768" s="54"/>
      <c r="G2768" s="56"/>
      <c r="H2768" s="243"/>
      <c r="I2768" s="245"/>
      <c r="J2768" s="55"/>
    </row>
    <row r="2769" spans="2:10" x14ac:dyDescent="0.25">
      <c r="B2769" s="128"/>
      <c r="C2769" s="128"/>
      <c r="D2769" s="54"/>
      <c r="F2769" s="54"/>
      <c r="G2769" s="56"/>
      <c r="H2769" s="243"/>
      <c r="I2769" s="245"/>
      <c r="J2769" s="55"/>
    </row>
    <row r="2770" spans="2:10" x14ac:dyDescent="0.25">
      <c r="B2770" s="128"/>
      <c r="C2770" s="128"/>
      <c r="D2770" s="54"/>
      <c r="F2770" s="54"/>
      <c r="G2770" s="56"/>
      <c r="H2770" s="243"/>
      <c r="I2770" s="245"/>
      <c r="J2770" s="55"/>
    </row>
    <row r="2771" spans="2:10" x14ac:dyDescent="0.25">
      <c r="B2771" s="128"/>
      <c r="C2771" s="128"/>
      <c r="D2771" s="54"/>
      <c r="F2771" s="54"/>
      <c r="G2771" s="56"/>
      <c r="H2771" s="243"/>
      <c r="I2771" s="245"/>
      <c r="J2771" s="55"/>
    </row>
    <row r="2772" spans="2:10" x14ac:dyDescent="0.25">
      <c r="B2772" s="128"/>
      <c r="C2772" s="128"/>
      <c r="D2772" s="54"/>
      <c r="F2772" s="54"/>
      <c r="G2772" s="56"/>
      <c r="H2772" s="243"/>
      <c r="I2772" s="245"/>
      <c r="J2772" s="55"/>
    </row>
    <row r="2773" spans="2:10" x14ac:dyDescent="0.25">
      <c r="B2773" s="128"/>
      <c r="C2773" s="128"/>
      <c r="D2773" s="54"/>
      <c r="F2773" s="54"/>
      <c r="G2773" s="56"/>
      <c r="H2773" s="243"/>
      <c r="I2773" s="245"/>
      <c r="J2773" s="55"/>
    </row>
    <row r="2774" spans="2:10" x14ac:dyDescent="0.25">
      <c r="B2774" s="128"/>
      <c r="C2774" s="128"/>
      <c r="D2774" s="54"/>
      <c r="F2774" s="54"/>
      <c r="G2774" s="56"/>
      <c r="H2774" s="243"/>
      <c r="I2774" s="245"/>
      <c r="J2774" s="55"/>
    </row>
    <row r="2775" spans="2:10" x14ac:dyDescent="0.25">
      <c r="B2775" s="128"/>
      <c r="C2775" s="128"/>
      <c r="D2775" s="54"/>
      <c r="F2775" s="54"/>
      <c r="G2775" s="56"/>
      <c r="H2775" s="243"/>
      <c r="I2775" s="245"/>
      <c r="J2775" s="55"/>
    </row>
    <row r="2776" spans="2:10" x14ac:dyDescent="0.25">
      <c r="B2776" s="128"/>
      <c r="C2776" s="128"/>
      <c r="D2776" s="54"/>
      <c r="F2776" s="54"/>
      <c r="G2776" s="56"/>
      <c r="H2776" s="243"/>
      <c r="I2776" s="245"/>
      <c r="J2776" s="55"/>
    </row>
    <row r="2777" spans="2:10" x14ac:dyDescent="0.25">
      <c r="B2777" s="128"/>
      <c r="C2777" s="128"/>
      <c r="D2777" s="54"/>
      <c r="F2777" s="54"/>
      <c r="G2777" s="56"/>
      <c r="H2777" s="243"/>
      <c r="I2777" s="245"/>
      <c r="J2777" s="55"/>
    </row>
    <row r="2778" spans="2:10" x14ac:dyDescent="0.25">
      <c r="B2778" s="128"/>
      <c r="C2778" s="128"/>
      <c r="D2778" s="54"/>
      <c r="F2778" s="54"/>
      <c r="G2778" s="56"/>
      <c r="H2778" s="243"/>
      <c r="I2778" s="245"/>
      <c r="J2778" s="55"/>
    </row>
    <row r="2779" spans="2:10" x14ac:dyDescent="0.25">
      <c r="B2779" s="128"/>
      <c r="C2779" s="128"/>
      <c r="D2779" s="54"/>
      <c r="F2779" s="54"/>
      <c r="G2779" s="56"/>
      <c r="H2779" s="243"/>
      <c r="I2779" s="245"/>
      <c r="J2779" s="55"/>
    </row>
    <row r="2780" spans="2:10" x14ac:dyDescent="0.25">
      <c r="B2780" s="128"/>
      <c r="C2780" s="128"/>
      <c r="D2780" s="54"/>
      <c r="F2780" s="54"/>
      <c r="G2780" s="56"/>
      <c r="H2780" s="243"/>
      <c r="I2780" s="245"/>
      <c r="J2780" s="55"/>
    </row>
    <row r="2781" spans="2:10" x14ac:dyDescent="0.25">
      <c r="B2781" s="128"/>
      <c r="C2781" s="128"/>
      <c r="D2781" s="54"/>
      <c r="F2781" s="54"/>
      <c r="G2781" s="56"/>
      <c r="H2781" s="243"/>
      <c r="I2781" s="245"/>
      <c r="J2781" s="55"/>
    </row>
    <row r="2782" spans="2:10" x14ac:dyDescent="0.25">
      <c r="B2782" s="128"/>
      <c r="C2782" s="128"/>
      <c r="D2782" s="54"/>
      <c r="F2782" s="54"/>
      <c r="G2782" s="56"/>
      <c r="H2782" s="243"/>
      <c r="I2782" s="245"/>
      <c r="J2782" s="55"/>
    </row>
    <row r="2783" spans="2:10" x14ac:dyDescent="0.25">
      <c r="B2783" s="128"/>
      <c r="C2783" s="128"/>
      <c r="D2783" s="54"/>
      <c r="F2783" s="54"/>
      <c r="G2783" s="56"/>
      <c r="H2783" s="243"/>
      <c r="I2783" s="245"/>
      <c r="J2783" s="55"/>
    </row>
    <row r="2784" spans="2:10" x14ac:dyDescent="0.25">
      <c r="B2784" s="128"/>
      <c r="C2784" s="128"/>
      <c r="D2784" s="54"/>
      <c r="F2784" s="54"/>
      <c r="G2784" s="56"/>
      <c r="H2784" s="243"/>
      <c r="I2784" s="245"/>
      <c r="J2784" s="55"/>
    </row>
    <row r="2785" spans="2:10" x14ac:dyDescent="0.25">
      <c r="B2785" s="128"/>
      <c r="C2785" s="128"/>
      <c r="D2785" s="54"/>
      <c r="F2785" s="54"/>
      <c r="G2785" s="56"/>
      <c r="H2785" s="243"/>
      <c r="I2785" s="245"/>
      <c r="J2785" s="55"/>
    </row>
    <row r="2786" spans="2:10" x14ac:dyDescent="0.25">
      <c r="B2786" s="128"/>
      <c r="C2786" s="128"/>
      <c r="D2786" s="54"/>
      <c r="F2786" s="54"/>
      <c r="G2786" s="56"/>
      <c r="H2786" s="243"/>
      <c r="I2786" s="245"/>
      <c r="J2786" s="55"/>
    </row>
    <row r="2787" spans="2:10" x14ac:dyDescent="0.25">
      <c r="B2787" s="128"/>
      <c r="C2787" s="128"/>
      <c r="D2787" s="54"/>
      <c r="F2787" s="54"/>
      <c r="G2787" s="56"/>
      <c r="H2787" s="243"/>
      <c r="I2787" s="245"/>
      <c r="J2787" s="55"/>
    </row>
    <row r="2788" spans="2:10" x14ac:dyDescent="0.25">
      <c r="B2788" s="128"/>
      <c r="C2788" s="128"/>
      <c r="D2788" s="54"/>
      <c r="F2788" s="54"/>
      <c r="G2788" s="56"/>
      <c r="H2788" s="243"/>
      <c r="I2788" s="245"/>
      <c r="J2788" s="55"/>
    </row>
    <row r="2789" spans="2:10" x14ac:dyDescent="0.25">
      <c r="B2789" s="128"/>
      <c r="C2789" s="128"/>
      <c r="D2789" s="54"/>
      <c r="F2789" s="54"/>
      <c r="G2789" s="56"/>
      <c r="H2789" s="243"/>
      <c r="I2789" s="245"/>
      <c r="J2789" s="55"/>
    </row>
    <row r="2790" spans="2:10" x14ac:dyDescent="0.25">
      <c r="B2790" s="128"/>
      <c r="C2790" s="128"/>
      <c r="D2790" s="54"/>
      <c r="F2790" s="54"/>
      <c r="G2790" s="56"/>
      <c r="H2790" s="243"/>
      <c r="I2790" s="245"/>
      <c r="J2790" s="55"/>
    </row>
    <row r="2791" spans="2:10" x14ac:dyDescent="0.25">
      <c r="B2791" s="128"/>
      <c r="C2791" s="128"/>
      <c r="D2791" s="54"/>
      <c r="F2791" s="54"/>
      <c r="G2791" s="56"/>
      <c r="H2791" s="243"/>
      <c r="I2791" s="245"/>
      <c r="J2791" s="55"/>
    </row>
    <row r="2792" spans="2:10" x14ac:dyDescent="0.25">
      <c r="B2792" s="128"/>
      <c r="C2792" s="128"/>
      <c r="D2792" s="54"/>
      <c r="F2792" s="54"/>
      <c r="G2792" s="56"/>
      <c r="H2792" s="243"/>
      <c r="I2792" s="245"/>
      <c r="J2792" s="55"/>
    </row>
    <row r="2793" spans="2:10" x14ac:dyDescent="0.25">
      <c r="B2793" s="128"/>
      <c r="C2793" s="128"/>
      <c r="D2793" s="54"/>
      <c r="F2793" s="54"/>
      <c r="G2793" s="56"/>
      <c r="H2793" s="243"/>
      <c r="I2793" s="245"/>
      <c r="J2793" s="55"/>
    </row>
    <row r="2794" spans="2:10" x14ac:dyDescent="0.25">
      <c r="B2794" s="128"/>
      <c r="C2794" s="128"/>
      <c r="D2794" s="54"/>
      <c r="F2794" s="54"/>
      <c r="G2794" s="56"/>
      <c r="H2794" s="243"/>
      <c r="I2794" s="245"/>
      <c r="J2794" s="55"/>
    </row>
    <row r="2795" spans="2:10" x14ac:dyDescent="0.25">
      <c r="B2795" s="128"/>
      <c r="C2795" s="128"/>
      <c r="D2795" s="54"/>
      <c r="F2795" s="54"/>
      <c r="G2795" s="56"/>
      <c r="H2795" s="243"/>
      <c r="I2795" s="245"/>
      <c r="J2795" s="55"/>
    </row>
    <row r="2796" spans="2:10" x14ac:dyDescent="0.25">
      <c r="B2796" s="128"/>
      <c r="C2796" s="128"/>
      <c r="D2796" s="54"/>
      <c r="F2796" s="54"/>
      <c r="G2796" s="56"/>
      <c r="H2796" s="243"/>
      <c r="I2796" s="245"/>
      <c r="J2796" s="55"/>
    </row>
    <row r="2797" spans="2:10" x14ac:dyDescent="0.25">
      <c r="B2797" s="128"/>
      <c r="C2797" s="128"/>
      <c r="D2797" s="54"/>
      <c r="F2797" s="54"/>
      <c r="G2797" s="56"/>
      <c r="H2797" s="243"/>
      <c r="I2797" s="245"/>
      <c r="J2797" s="55"/>
    </row>
    <row r="2798" spans="2:10" x14ac:dyDescent="0.25">
      <c r="B2798" s="128"/>
      <c r="C2798" s="128"/>
      <c r="D2798" s="54"/>
      <c r="F2798" s="54"/>
      <c r="G2798" s="56"/>
      <c r="H2798" s="243"/>
      <c r="I2798" s="245"/>
      <c r="J2798" s="55"/>
    </row>
    <row r="2799" spans="2:10" x14ac:dyDescent="0.25">
      <c r="B2799" s="128"/>
      <c r="C2799" s="128"/>
      <c r="D2799" s="54"/>
      <c r="F2799" s="54"/>
      <c r="G2799" s="56"/>
      <c r="H2799" s="243"/>
      <c r="I2799" s="245"/>
      <c r="J2799" s="55"/>
    </row>
    <row r="2800" spans="2:10" x14ac:dyDescent="0.25">
      <c r="B2800" s="128"/>
      <c r="C2800" s="128"/>
      <c r="D2800" s="54"/>
      <c r="F2800" s="54"/>
      <c r="G2800" s="56"/>
      <c r="H2800" s="243"/>
      <c r="I2800" s="245"/>
      <c r="J2800" s="55"/>
    </row>
    <row r="2801" spans="2:10" x14ac:dyDescent="0.25">
      <c r="B2801" s="128"/>
      <c r="C2801" s="128"/>
      <c r="D2801" s="54"/>
      <c r="F2801" s="54"/>
      <c r="G2801" s="56"/>
      <c r="H2801" s="243"/>
      <c r="I2801" s="245"/>
      <c r="J2801" s="55"/>
    </row>
    <row r="2802" spans="2:10" x14ac:dyDescent="0.25">
      <c r="B2802" s="128"/>
      <c r="C2802" s="128"/>
      <c r="D2802" s="54"/>
      <c r="F2802" s="54"/>
      <c r="G2802" s="56"/>
      <c r="H2802" s="243"/>
      <c r="I2802" s="245"/>
      <c r="J2802" s="55"/>
    </row>
    <row r="2803" spans="2:10" x14ac:dyDescent="0.25">
      <c r="B2803" s="128"/>
      <c r="C2803" s="128"/>
      <c r="D2803" s="54"/>
      <c r="F2803" s="54"/>
      <c r="G2803" s="56"/>
      <c r="H2803" s="243"/>
      <c r="I2803" s="245"/>
      <c r="J2803" s="55"/>
    </row>
    <row r="2804" spans="2:10" x14ac:dyDescent="0.25">
      <c r="B2804" s="128"/>
      <c r="C2804" s="128"/>
      <c r="D2804" s="54"/>
      <c r="F2804" s="54"/>
      <c r="G2804" s="56"/>
      <c r="H2804" s="243"/>
      <c r="I2804" s="245"/>
      <c r="J2804" s="55"/>
    </row>
    <row r="2805" spans="2:10" x14ac:dyDescent="0.25">
      <c r="B2805" s="128"/>
      <c r="C2805" s="128"/>
      <c r="D2805" s="54"/>
      <c r="F2805" s="54"/>
      <c r="G2805" s="56"/>
      <c r="H2805" s="243"/>
      <c r="I2805" s="245"/>
      <c r="J2805" s="55"/>
    </row>
    <row r="2806" spans="2:10" x14ac:dyDescent="0.25">
      <c r="B2806" s="128"/>
      <c r="C2806" s="128"/>
      <c r="D2806" s="54"/>
      <c r="F2806" s="54"/>
      <c r="G2806" s="56"/>
      <c r="H2806" s="243"/>
      <c r="I2806" s="245"/>
      <c r="J2806" s="55"/>
    </row>
    <row r="2807" spans="2:10" x14ac:dyDescent="0.25">
      <c r="B2807" s="128"/>
      <c r="C2807" s="128"/>
      <c r="D2807" s="54"/>
      <c r="F2807" s="54"/>
      <c r="G2807" s="56"/>
      <c r="H2807" s="243"/>
      <c r="I2807" s="245"/>
      <c r="J2807" s="55"/>
    </row>
    <row r="2808" spans="2:10" x14ac:dyDescent="0.25">
      <c r="B2808" s="128"/>
      <c r="C2808" s="128"/>
      <c r="D2808" s="54"/>
      <c r="F2808" s="54"/>
      <c r="G2808" s="56"/>
      <c r="H2808" s="243"/>
      <c r="I2808" s="245"/>
      <c r="J2808" s="55"/>
    </row>
    <row r="2809" spans="2:10" x14ac:dyDescent="0.25">
      <c r="B2809" s="128"/>
      <c r="C2809" s="128"/>
      <c r="D2809" s="54"/>
      <c r="F2809" s="54"/>
      <c r="G2809" s="56"/>
      <c r="H2809" s="243"/>
      <c r="I2809" s="245"/>
      <c r="J2809" s="55"/>
    </row>
    <row r="2810" spans="2:10" x14ac:dyDescent="0.25">
      <c r="B2810" s="128"/>
      <c r="C2810" s="128"/>
      <c r="D2810" s="54"/>
      <c r="F2810" s="54"/>
      <c r="G2810" s="56"/>
      <c r="H2810" s="243"/>
      <c r="I2810" s="245"/>
      <c r="J2810" s="55"/>
    </row>
    <row r="2811" spans="2:10" x14ac:dyDescent="0.25">
      <c r="B2811" s="128"/>
      <c r="C2811" s="128"/>
      <c r="D2811" s="54"/>
      <c r="F2811" s="54"/>
      <c r="G2811" s="56"/>
      <c r="H2811" s="243"/>
      <c r="I2811" s="245"/>
      <c r="J2811" s="55"/>
    </row>
    <row r="2812" spans="2:10" x14ac:dyDescent="0.25">
      <c r="B2812" s="128"/>
      <c r="C2812" s="128"/>
      <c r="D2812" s="54"/>
      <c r="F2812" s="54"/>
      <c r="G2812" s="56"/>
      <c r="H2812" s="243"/>
      <c r="I2812" s="245"/>
      <c r="J2812" s="55"/>
    </row>
    <row r="2813" spans="2:10" x14ac:dyDescent="0.25">
      <c r="B2813" s="128"/>
      <c r="C2813" s="128"/>
      <c r="D2813" s="54"/>
      <c r="F2813" s="54"/>
      <c r="G2813" s="56"/>
      <c r="H2813" s="243"/>
      <c r="I2813" s="245"/>
      <c r="J2813" s="55"/>
    </row>
    <row r="2814" spans="2:10" x14ac:dyDescent="0.25">
      <c r="B2814" s="128"/>
      <c r="C2814" s="128"/>
      <c r="D2814" s="54"/>
      <c r="F2814" s="54"/>
      <c r="G2814" s="56"/>
      <c r="H2814" s="243"/>
      <c r="I2814" s="245"/>
      <c r="J2814" s="55"/>
    </row>
    <row r="2815" spans="2:10" x14ac:dyDescent="0.25">
      <c r="B2815" s="128"/>
      <c r="C2815" s="128"/>
      <c r="D2815" s="54"/>
      <c r="F2815" s="54"/>
      <c r="G2815" s="56"/>
      <c r="H2815" s="243"/>
      <c r="I2815" s="245"/>
      <c r="J2815" s="55"/>
    </row>
    <row r="2816" spans="2:10" x14ac:dyDescent="0.25">
      <c r="B2816" s="128"/>
      <c r="C2816" s="128"/>
      <c r="D2816" s="54"/>
      <c r="F2816" s="54"/>
      <c r="G2816" s="56"/>
      <c r="H2816" s="243"/>
      <c r="I2816" s="245"/>
      <c r="J2816" s="55"/>
    </row>
    <row r="2817" spans="2:10" x14ac:dyDescent="0.25">
      <c r="B2817" s="128"/>
      <c r="C2817" s="128"/>
      <c r="D2817" s="54"/>
      <c r="F2817" s="54"/>
      <c r="G2817" s="56"/>
      <c r="H2817" s="243"/>
      <c r="I2817" s="245"/>
      <c r="J2817" s="55"/>
    </row>
    <row r="2818" spans="2:10" x14ac:dyDescent="0.25">
      <c r="B2818" s="128"/>
      <c r="C2818" s="128"/>
      <c r="D2818" s="54"/>
      <c r="F2818" s="54"/>
      <c r="G2818" s="56"/>
      <c r="H2818" s="243"/>
      <c r="I2818" s="245"/>
      <c r="J2818" s="55"/>
    </row>
    <row r="2819" spans="2:10" x14ac:dyDescent="0.25">
      <c r="B2819" s="128"/>
      <c r="C2819" s="128"/>
      <c r="D2819" s="54"/>
      <c r="F2819" s="54"/>
      <c r="G2819" s="56"/>
      <c r="H2819" s="243"/>
      <c r="I2819" s="245"/>
      <c r="J2819" s="55"/>
    </row>
    <row r="2820" spans="2:10" x14ac:dyDescent="0.25">
      <c r="B2820" s="128"/>
      <c r="C2820" s="128"/>
      <c r="D2820" s="54"/>
      <c r="F2820" s="54"/>
      <c r="G2820" s="56"/>
      <c r="H2820" s="243"/>
      <c r="I2820" s="245"/>
      <c r="J2820" s="55"/>
    </row>
    <row r="2821" spans="2:10" x14ac:dyDescent="0.25">
      <c r="B2821" s="128"/>
      <c r="C2821" s="128"/>
      <c r="D2821" s="54"/>
      <c r="F2821" s="54"/>
      <c r="G2821" s="56"/>
      <c r="H2821" s="243"/>
      <c r="I2821" s="245"/>
      <c r="J2821" s="55"/>
    </row>
    <row r="2822" spans="2:10" x14ac:dyDescent="0.25">
      <c r="B2822" s="128"/>
      <c r="C2822" s="128"/>
      <c r="D2822" s="54"/>
      <c r="F2822" s="54"/>
      <c r="G2822" s="56"/>
      <c r="H2822" s="243"/>
      <c r="I2822" s="245"/>
      <c r="J2822" s="55"/>
    </row>
    <row r="2823" spans="2:10" x14ac:dyDescent="0.25">
      <c r="B2823" s="128"/>
      <c r="C2823" s="128"/>
      <c r="D2823" s="54"/>
      <c r="F2823" s="54"/>
      <c r="G2823" s="56"/>
      <c r="H2823" s="243"/>
      <c r="I2823" s="245"/>
      <c r="J2823" s="55"/>
    </row>
    <row r="2824" spans="2:10" x14ac:dyDescent="0.25">
      <c r="B2824" s="128"/>
      <c r="C2824" s="128"/>
      <c r="D2824" s="54"/>
      <c r="F2824" s="54"/>
      <c r="G2824" s="56"/>
      <c r="H2824" s="243"/>
      <c r="I2824" s="245"/>
      <c r="J2824" s="55"/>
    </row>
    <row r="2825" spans="2:10" x14ac:dyDescent="0.25">
      <c r="B2825" s="128"/>
      <c r="C2825" s="128"/>
      <c r="D2825" s="54"/>
      <c r="F2825" s="54"/>
      <c r="G2825" s="56"/>
      <c r="H2825" s="243"/>
      <c r="I2825" s="245"/>
      <c r="J2825" s="55"/>
    </row>
    <row r="2826" spans="2:10" x14ac:dyDescent="0.25">
      <c r="B2826" s="128"/>
      <c r="C2826" s="128"/>
      <c r="D2826" s="54"/>
      <c r="F2826" s="54"/>
      <c r="G2826" s="56"/>
      <c r="H2826" s="243"/>
      <c r="I2826" s="245"/>
      <c r="J2826" s="55"/>
    </row>
    <row r="2827" spans="2:10" x14ac:dyDescent="0.25">
      <c r="B2827" s="128"/>
      <c r="C2827" s="128"/>
      <c r="D2827" s="54"/>
      <c r="F2827" s="54"/>
      <c r="G2827" s="56"/>
      <c r="H2827" s="243"/>
      <c r="I2827" s="245"/>
      <c r="J2827" s="55"/>
    </row>
    <row r="2828" spans="2:10" x14ac:dyDescent="0.25">
      <c r="B2828" s="128"/>
      <c r="C2828" s="128"/>
      <c r="D2828" s="54"/>
      <c r="F2828" s="54"/>
      <c r="G2828" s="56"/>
      <c r="H2828" s="243"/>
      <c r="I2828" s="245"/>
      <c r="J2828" s="55"/>
    </row>
    <row r="2829" spans="2:10" x14ac:dyDescent="0.25">
      <c r="B2829" s="128"/>
      <c r="C2829" s="128"/>
      <c r="D2829" s="54"/>
      <c r="F2829" s="54"/>
      <c r="G2829" s="56"/>
      <c r="H2829" s="243"/>
      <c r="I2829" s="245"/>
      <c r="J2829" s="55"/>
    </row>
    <row r="2830" spans="2:10" x14ac:dyDescent="0.25">
      <c r="B2830" s="128"/>
      <c r="C2830" s="128"/>
      <c r="D2830" s="54"/>
      <c r="F2830" s="54"/>
      <c r="G2830" s="56"/>
      <c r="H2830" s="243"/>
      <c r="I2830" s="245"/>
      <c r="J2830" s="55"/>
    </row>
    <row r="2831" spans="2:10" x14ac:dyDescent="0.25">
      <c r="B2831" s="128"/>
      <c r="C2831" s="128"/>
      <c r="D2831" s="54"/>
      <c r="F2831" s="54"/>
      <c r="G2831" s="56"/>
      <c r="H2831" s="243"/>
      <c r="I2831" s="245"/>
      <c r="J2831" s="55"/>
    </row>
    <row r="2832" spans="2:10" x14ac:dyDescent="0.25">
      <c r="B2832" s="128"/>
      <c r="C2832" s="128"/>
      <c r="D2832" s="54"/>
      <c r="F2832" s="54"/>
      <c r="G2832" s="56"/>
      <c r="H2832" s="243"/>
      <c r="I2832" s="245"/>
      <c r="J2832" s="55"/>
    </row>
    <row r="2833" spans="2:10" x14ac:dyDescent="0.25">
      <c r="B2833" s="128"/>
      <c r="C2833" s="128"/>
      <c r="D2833" s="54"/>
      <c r="F2833" s="54"/>
      <c r="G2833" s="56"/>
      <c r="H2833" s="243"/>
      <c r="I2833" s="245"/>
      <c r="J2833" s="55"/>
    </row>
    <row r="2834" spans="2:10" x14ac:dyDescent="0.25">
      <c r="B2834" s="128"/>
      <c r="C2834" s="128"/>
      <c r="D2834" s="54"/>
      <c r="F2834" s="54"/>
      <c r="G2834" s="56"/>
      <c r="H2834" s="243"/>
      <c r="I2834" s="245"/>
      <c r="J2834" s="55"/>
    </row>
    <row r="2835" spans="2:10" x14ac:dyDescent="0.25">
      <c r="B2835" s="128"/>
      <c r="C2835" s="128"/>
      <c r="D2835" s="54"/>
      <c r="F2835" s="54"/>
      <c r="G2835" s="56"/>
      <c r="H2835" s="243"/>
      <c r="I2835" s="245"/>
      <c r="J2835" s="55"/>
    </row>
    <row r="2836" spans="2:10" x14ac:dyDescent="0.25">
      <c r="B2836" s="128"/>
      <c r="C2836" s="128"/>
      <c r="D2836" s="54"/>
      <c r="F2836" s="54"/>
      <c r="G2836" s="56"/>
      <c r="H2836" s="243"/>
      <c r="I2836" s="245"/>
      <c r="J2836" s="55"/>
    </row>
    <row r="2837" spans="2:10" x14ac:dyDescent="0.25">
      <c r="B2837" s="128"/>
      <c r="C2837" s="128"/>
      <c r="D2837" s="54"/>
      <c r="F2837" s="54"/>
      <c r="G2837" s="56"/>
      <c r="H2837" s="243"/>
      <c r="I2837" s="245"/>
      <c r="J2837" s="55"/>
    </row>
    <row r="2838" spans="2:10" x14ac:dyDescent="0.25">
      <c r="B2838" s="128"/>
      <c r="C2838" s="128"/>
      <c r="D2838" s="54"/>
      <c r="F2838" s="54"/>
      <c r="G2838" s="56"/>
      <c r="H2838" s="243"/>
      <c r="I2838" s="245"/>
      <c r="J2838" s="55"/>
    </row>
    <row r="2839" spans="2:10" x14ac:dyDescent="0.25">
      <c r="B2839" s="128"/>
      <c r="C2839" s="128"/>
      <c r="D2839" s="54"/>
      <c r="F2839" s="54"/>
      <c r="G2839" s="56"/>
      <c r="H2839" s="243"/>
      <c r="I2839" s="245"/>
      <c r="J2839" s="55"/>
    </row>
    <row r="2840" spans="2:10" x14ac:dyDescent="0.25">
      <c r="B2840" s="128"/>
      <c r="C2840" s="128"/>
      <c r="D2840" s="54"/>
      <c r="F2840" s="54"/>
      <c r="G2840" s="56"/>
      <c r="H2840" s="243"/>
      <c r="I2840" s="245"/>
      <c r="J2840" s="55"/>
    </row>
    <row r="2841" spans="2:10" x14ac:dyDescent="0.25">
      <c r="B2841" s="128"/>
      <c r="C2841" s="128"/>
      <c r="D2841" s="54"/>
      <c r="F2841" s="54"/>
      <c r="G2841" s="56"/>
      <c r="H2841" s="243"/>
      <c r="I2841" s="245"/>
      <c r="J2841" s="55"/>
    </row>
    <row r="2842" spans="2:10" x14ac:dyDescent="0.25">
      <c r="B2842" s="128"/>
      <c r="C2842" s="128"/>
      <c r="D2842" s="54"/>
      <c r="F2842" s="54"/>
      <c r="G2842" s="56"/>
      <c r="H2842" s="243"/>
      <c r="I2842" s="245"/>
      <c r="J2842" s="55"/>
    </row>
    <row r="2843" spans="2:10" x14ac:dyDescent="0.25">
      <c r="B2843" s="128"/>
      <c r="C2843" s="128"/>
      <c r="D2843" s="54"/>
      <c r="F2843" s="54"/>
      <c r="G2843" s="56"/>
      <c r="H2843" s="243"/>
      <c r="I2843" s="245"/>
      <c r="J2843" s="55"/>
    </row>
    <row r="2844" spans="2:10" x14ac:dyDescent="0.25">
      <c r="B2844" s="128"/>
      <c r="C2844" s="128"/>
      <c r="D2844" s="54"/>
      <c r="F2844" s="54"/>
      <c r="G2844" s="56"/>
      <c r="H2844" s="243"/>
      <c r="I2844" s="245"/>
      <c r="J2844" s="55"/>
    </row>
    <row r="2845" spans="2:10" x14ac:dyDescent="0.25">
      <c r="B2845" s="128"/>
      <c r="C2845" s="128"/>
      <c r="D2845" s="54"/>
      <c r="F2845" s="54"/>
      <c r="G2845" s="56"/>
      <c r="H2845" s="243"/>
      <c r="I2845" s="245"/>
      <c r="J2845" s="55"/>
    </row>
    <row r="2846" spans="2:10" x14ac:dyDescent="0.25">
      <c r="B2846" s="128"/>
      <c r="C2846" s="128"/>
      <c r="D2846" s="54"/>
      <c r="F2846" s="54"/>
      <c r="G2846" s="56"/>
      <c r="H2846" s="243"/>
      <c r="I2846" s="245"/>
      <c r="J2846" s="55"/>
    </row>
    <row r="2847" spans="2:10" x14ac:dyDescent="0.25">
      <c r="B2847" s="128"/>
      <c r="C2847" s="128"/>
      <c r="D2847" s="54"/>
      <c r="F2847" s="54"/>
      <c r="G2847" s="56"/>
      <c r="H2847" s="243"/>
      <c r="I2847" s="245"/>
      <c r="J2847" s="55"/>
    </row>
    <row r="2848" spans="2:10" x14ac:dyDescent="0.25">
      <c r="B2848" s="128"/>
      <c r="C2848" s="128"/>
      <c r="D2848" s="54"/>
      <c r="F2848" s="54"/>
      <c r="G2848" s="56"/>
      <c r="H2848" s="243"/>
      <c r="I2848" s="245"/>
      <c r="J2848" s="55"/>
    </row>
    <row r="2849" spans="2:10" x14ac:dyDescent="0.25">
      <c r="B2849" s="128"/>
      <c r="C2849" s="128"/>
      <c r="D2849" s="54"/>
      <c r="F2849" s="54"/>
      <c r="G2849" s="56"/>
      <c r="H2849" s="243"/>
      <c r="I2849" s="245"/>
      <c r="J2849" s="55"/>
    </row>
    <row r="2850" spans="2:10" x14ac:dyDescent="0.25">
      <c r="B2850" s="128"/>
      <c r="C2850" s="128"/>
      <c r="D2850" s="54"/>
      <c r="F2850" s="54"/>
      <c r="G2850" s="56"/>
      <c r="H2850" s="243"/>
      <c r="I2850" s="245"/>
      <c r="J2850" s="55"/>
    </row>
    <row r="2851" spans="2:10" x14ac:dyDescent="0.25">
      <c r="B2851" s="128"/>
      <c r="C2851" s="128"/>
      <c r="D2851" s="54"/>
      <c r="F2851" s="54"/>
      <c r="G2851" s="56"/>
      <c r="H2851" s="243"/>
      <c r="I2851" s="245"/>
      <c r="J2851" s="55"/>
    </row>
    <row r="2852" spans="2:10" x14ac:dyDescent="0.25">
      <c r="B2852" s="128"/>
      <c r="C2852" s="128"/>
      <c r="D2852" s="54"/>
      <c r="F2852" s="54"/>
      <c r="G2852" s="56"/>
      <c r="H2852" s="243"/>
      <c r="I2852" s="245"/>
      <c r="J2852" s="55"/>
    </row>
    <row r="2853" spans="2:10" x14ac:dyDescent="0.25">
      <c r="B2853" s="128"/>
      <c r="C2853" s="128"/>
      <c r="D2853" s="54"/>
      <c r="F2853" s="54"/>
      <c r="G2853" s="56"/>
      <c r="H2853" s="243"/>
      <c r="I2853" s="245"/>
      <c r="J2853" s="55"/>
    </row>
    <row r="2854" spans="2:10" x14ac:dyDescent="0.25">
      <c r="B2854" s="128"/>
      <c r="C2854" s="128"/>
      <c r="D2854" s="54"/>
      <c r="F2854" s="54"/>
      <c r="G2854" s="56"/>
      <c r="H2854" s="243"/>
      <c r="I2854" s="245"/>
      <c r="J2854" s="55"/>
    </row>
    <row r="2855" spans="2:10" x14ac:dyDescent="0.25">
      <c r="B2855" s="128"/>
      <c r="C2855" s="128"/>
      <c r="D2855" s="54"/>
      <c r="F2855" s="54"/>
      <c r="G2855" s="56"/>
      <c r="H2855" s="243"/>
      <c r="I2855" s="245"/>
      <c r="J2855" s="55"/>
    </row>
    <row r="2856" spans="2:10" x14ac:dyDescent="0.25">
      <c r="B2856" s="128"/>
      <c r="C2856" s="128"/>
      <c r="D2856" s="54"/>
      <c r="F2856" s="54"/>
      <c r="G2856" s="56"/>
      <c r="H2856" s="243"/>
      <c r="I2856" s="245"/>
      <c r="J2856" s="55"/>
    </row>
    <row r="2857" spans="2:10" x14ac:dyDescent="0.25">
      <c r="B2857" s="128"/>
      <c r="C2857" s="128"/>
      <c r="D2857" s="54"/>
      <c r="F2857" s="54"/>
      <c r="G2857" s="56"/>
      <c r="H2857" s="243"/>
      <c r="I2857" s="245"/>
      <c r="J2857" s="55"/>
    </row>
    <row r="2858" spans="2:10" x14ac:dyDescent="0.25">
      <c r="B2858" s="128"/>
      <c r="C2858" s="128"/>
      <c r="D2858" s="54"/>
      <c r="F2858" s="54"/>
      <c r="G2858" s="56"/>
      <c r="H2858" s="243"/>
      <c r="I2858" s="245"/>
      <c r="J2858" s="55"/>
    </row>
    <row r="2859" spans="2:10" x14ac:dyDescent="0.25">
      <c r="B2859" s="128"/>
      <c r="C2859" s="128"/>
      <c r="D2859" s="54"/>
      <c r="F2859" s="54"/>
      <c r="G2859" s="56"/>
      <c r="H2859" s="243"/>
      <c r="I2859" s="245"/>
      <c r="J2859" s="55"/>
    </row>
    <row r="2860" spans="2:10" x14ac:dyDescent="0.25">
      <c r="B2860" s="128"/>
      <c r="C2860" s="128"/>
      <c r="D2860" s="54"/>
      <c r="F2860" s="54"/>
      <c r="G2860" s="56"/>
      <c r="H2860" s="243"/>
      <c r="I2860" s="245"/>
      <c r="J2860" s="55"/>
    </row>
    <row r="2861" spans="2:10" x14ac:dyDescent="0.25">
      <c r="B2861" s="128"/>
      <c r="C2861" s="128"/>
      <c r="D2861" s="54"/>
      <c r="F2861" s="54"/>
      <c r="G2861" s="56"/>
      <c r="H2861" s="243"/>
      <c r="I2861" s="245"/>
      <c r="J2861" s="55"/>
    </row>
    <row r="2862" spans="2:10" x14ac:dyDescent="0.25">
      <c r="B2862" s="128"/>
      <c r="C2862" s="128"/>
      <c r="D2862" s="54"/>
      <c r="F2862" s="54"/>
      <c r="G2862" s="56"/>
      <c r="H2862" s="243"/>
      <c r="I2862" s="245"/>
      <c r="J2862" s="55"/>
    </row>
    <row r="2863" spans="2:10" x14ac:dyDescent="0.25">
      <c r="B2863" s="128"/>
      <c r="C2863" s="128"/>
      <c r="D2863" s="54"/>
      <c r="F2863" s="54"/>
      <c r="G2863" s="56"/>
      <c r="H2863" s="243"/>
      <c r="I2863" s="245"/>
      <c r="J2863" s="55"/>
    </row>
    <row r="2864" spans="2:10" x14ac:dyDescent="0.25">
      <c r="B2864" s="128"/>
      <c r="C2864" s="128"/>
      <c r="D2864" s="54"/>
      <c r="F2864" s="54"/>
      <c r="G2864" s="56"/>
      <c r="H2864" s="243"/>
      <c r="I2864" s="245"/>
      <c r="J2864" s="55"/>
    </row>
    <row r="2865" spans="2:10" x14ac:dyDescent="0.25">
      <c r="B2865" s="128"/>
      <c r="C2865" s="128"/>
      <c r="D2865" s="54"/>
      <c r="F2865" s="54"/>
      <c r="G2865" s="56"/>
      <c r="H2865" s="243"/>
      <c r="I2865" s="245"/>
      <c r="J2865" s="55"/>
    </row>
    <row r="2866" spans="2:10" x14ac:dyDescent="0.25">
      <c r="B2866" s="128"/>
      <c r="C2866" s="128"/>
      <c r="D2866" s="54"/>
      <c r="F2866" s="54"/>
      <c r="G2866" s="56"/>
      <c r="H2866" s="243"/>
      <c r="I2866" s="245"/>
      <c r="J2866" s="55"/>
    </row>
    <row r="2867" spans="2:10" x14ac:dyDescent="0.25">
      <c r="B2867" s="128"/>
      <c r="C2867" s="128"/>
      <c r="D2867" s="54"/>
      <c r="F2867" s="54"/>
      <c r="G2867" s="56"/>
      <c r="H2867" s="243"/>
      <c r="I2867" s="245"/>
      <c r="J2867" s="55"/>
    </row>
    <row r="2868" spans="2:10" x14ac:dyDescent="0.25">
      <c r="B2868" s="128"/>
      <c r="C2868" s="128"/>
      <c r="D2868" s="54"/>
      <c r="F2868" s="54"/>
      <c r="G2868" s="56"/>
      <c r="H2868" s="243"/>
      <c r="I2868" s="245"/>
      <c r="J2868" s="55"/>
    </row>
    <row r="2869" spans="2:10" x14ac:dyDescent="0.25">
      <c r="B2869" s="128"/>
      <c r="C2869" s="128"/>
      <c r="D2869" s="54"/>
      <c r="F2869" s="54"/>
      <c r="G2869" s="56"/>
      <c r="H2869" s="243"/>
      <c r="I2869" s="245"/>
      <c r="J2869" s="55"/>
    </row>
    <row r="2870" spans="2:10" x14ac:dyDescent="0.25">
      <c r="B2870" s="128"/>
      <c r="C2870" s="128"/>
      <c r="D2870" s="54"/>
      <c r="F2870" s="54"/>
      <c r="G2870" s="56"/>
      <c r="H2870" s="243"/>
      <c r="I2870" s="245"/>
      <c r="J2870" s="55"/>
    </row>
    <row r="2871" spans="2:10" x14ac:dyDescent="0.25">
      <c r="B2871" s="128"/>
      <c r="C2871" s="128"/>
      <c r="D2871" s="54"/>
      <c r="F2871" s="54"/>
      <c r="G2871" s="56"/>
      <c r="H2871" s="243"/>
      <c r="I2871" s="245"/>
      <c r="J2871" s="55"/>
    </row>
    <row r="2872" spans="2:10" x14ac:dyDescent="0.25">
      <c r="B2872" s="128"/>
      <c r="C2872" s="128"/>
      <c r="D2872" s="54"/>
      <c r="F2872" s="54"/>
      <c r="G2872" s="56"/>
      <c r="H2872" s="243"/>
      <c r="I2872" s="245"/>
      <c r="J2872" s="55"/>
    </row>
    <row r="2873" spans="2:10" x14ac:dyDescent="0.25">
      <c r="B2873" s="128"/>
      <c r="C2873" s="128"/>
      <c r="D2873" s="54"/>
      <c r="F2873" s="54"/>
      <c r="G2873" s="56"/>
      <c r="H2873" s="243"/>
      <c r="I2873" s="245"/>
      <c r="J2873" s="55"/>
    </row>
    <row r="2874" spans="2:10" x14ac:dyDescent="0.25">
      <c r="B2874" s="128"/>
      <c r="C2874" s="128"/>
      <c r="D2874" s="54"/>
      <c r="F2874" s="54"/>
      <c r="G2874" s="56"/>
      <c r="H2874" s="243"/>
      <c r="I2874" s="245"/>
      <c r="J2874" s="55"/>
    </row>
    <row r="2875" spans="2:10" x14ac:dyDescent="0.25">
      <c r="B2875" s="128"/>
      <c r="C2875" s="128"/>
      <c r="D2875" s="54"/>
      <c r="F2875" s="54"/>
      <c r="G2875" s="56"/>
      <c r="H2875" s="243"/>
      <c r="I2875" s="245"/>
      <c r="J2875" s="55"/>
    </row>
    <row r="2876" spans="2:10" x14ac:dyDescent="0.25">
      <c r="B2876" s="128"/>
      <c r="C2876" s="128"/>
      <c r="D2876" s="54"/>
      <c r="F2876" s="54"/>
      <c r="G2876" s="56"/>
      <c r="H2876" s="243"/>
      <c r="I2876" s="245"/>
      <c r="J2876" s="55"/>
    </row>
    <row r="2877" spans="2:10" x14ac:dyDescent="0.25">
      <c r="B2877" s="128"/>
      <c r="C2877" s="128"/>
      <c r="D2877" s="54"/>
      <c r="F2877" s="54"/>
      <c r="G2877" s="56"/>
      <c r="H2877" s="243"/>
      <c r="I2877" s="245"/>
      <c r="J2877" s="55"/>
    </row>
    <row r="2878" spans="2:10" x14ac:dyDescent="0.25">
      <c r="B2878" s="128"/>
      <c r="C2878" s="128"/>
      <c r="D2878" s="54"/>
      <c r="F2878" s="54"/>
      <c r="G2878" s="56"/>
      <c r="H2878" s="243"/>
      <c r="I2878" s="245"/>
      <c r="J2878" s="55"/>
    </row>
    <row r="2879" spans="2:10" x14ac:dyDescent="0.25">
      <c r="B2879" s="128"/>
      <c r="C2879" s="128"/>
      <c r="D2879" s="54"/>
      <c r="F2879" s="54"/>
      <c r="G2879" s="56"/>
      <c r="H2879" s="243"/>
      <c r="I2879" s="245"/>
      <c r="J2879" s="55"/>
    </row>
    <row r="2880" spans="2:10" x14ac:dyDescent="0.25">
      <c r="B2880" s="128"/>
      <c r="C2880" s="128"/>
      <c r="D2880" s="54"/>
      <c r="F2880" s="54"/>
      <c r="G2880" s="56"/>
      <c r="H2880" s="243"/>
      <c r="I2880" s="245"/>
      <c r="J2880" s="55"/>
    </row>
    <row r="2881" spans="2:10" x14ac:dyDescent="0.25">
      <c r="B2881" s="128"/>
      <c r="C2881" s="128"/>
      <c r="D2881" s="54"/>
      <c r="F2881" s="54"/>
      <c r="G2881" s="56"/>
      <c r="H2881" s="243"/>
      <c r="I2881" s="245"/>
      <c r="J2881" s="55"/>
    </row>
    <row r="2882" spans="2:10" x14ac:dyDescent="0.25">
      <c r="B2882" s="128"/>
      <c r="C2882" s="128"/>
      <c r="D2882" s="54"/>
      <c r="F2882" s="54"/>
      <c r="G2882" s="56"/>
      <c r="H2882" s="243"/>
      <c r="I2882" s="245"/>
      <c r="J2882" s="55"/>
    </row>
    <row r="2883" spans="2:10" x14ac:dyDescent="0.25">
      <c r="B2883" s="128"/>
      <c r="C2883" s="128"/>
      <c r="D2883" s="54"/>
      <c r="F2883" s="54"/>
      <c r="G2883" s="56"/>
      <c r="H2883" s="243"/>
      <c r="I2883" s="245"/>
      <c r="J2883" s="55"/>
    </row>
    <row r="2884" spans="2:10" x14ac:dyDescent="0.25">
      <c r="B2884" s="128"/>
      <c r="C2884" s="128"/>
      <c r="D2884" s="54"/>
      <c r="F2884" s="54"/>
      <c r="G2884" s="56"/>
      <c r="H2884" s="243"/>
      <c r="I2884" s="245"/>
      <c r="J2884" s="55"/>
    </row>
    <row r="2885" spans="2:10" x14ac:dyDescent="0.25">
      <c r="B2885" s="128"/>
      <c r="C2885" s="128"/>
      <c r="D2885" s="54"/>
      <c r="F2885" s="54"/>
      <c r="G2885" s="56"/>
      <c r="H2885" s="243"/>
      <c r="I2885" s="245"/>
      <c r="J2885" s="55"/>
    </row>
    <row r="2886" spans="2:10" x14ac:dyDescent="0.25">
      <c r="B2886" s="128"/>
      <c r="C2886" s="128"/>
      <c r="D2886" s="54"/>
      <c r="F2886" s="54"/>
      <c r="G2886" s="56"/>
      <c r="H2886" s="243"/>
      <c r="I2886" s="245"/>
      <c r="J2886" s="55"/>
    </row>
    <row r="2887" spans="2:10" x14ac:dyDescent="0.25">
      <c r="B2887" s="128"/>
      <c r="C2887" s="128"/>
      <c r="D2887" s="54"/>
      <c r="F2887" s="54"/>
      <c r="G2887" s="56"/>
      <c r="H2887" s="243"/>
      <c r="I2887" s="245"/>
      <c r="J2887" s="55"/>
    </row>
    <row r="2888" spans="2:10" x14ac:dyDescent="0.25">
      <c r="B2888" s="128"/>
      <c r="C2888" s="128"/>
      <c r="D2888" s="54"/>
      <c r="F2888" s="54"/>
      <c r="G2888" s="56"/>
      <c r="H2888" s="243"/>
      <c r="I2888" s="245"/>
      <c r="J2888" s="55"/>
    </row>
    <row r="2889" spans="2:10" x14ac:dyDescent="0.25">
      <c r="B2889" s="128"/>
      <c r="C2889" s="128"/>
      <c r="D2889" s="54"/>
      <c r="F2889" s="54"/>
      <c r="G2889" s="56"/>
      <c r="H2889" s="243"/>
      <c r="I2889" s="245"/>
      <c r="J2889" s="55"/>
    </row>
    <row r="2890" spans="2:10" x14ac:dyDescent="0.25">
      <c r="B2890" s="128"/>
      <c r="C2890" s="128"/>
      <c r="D2890" s="54"/>
      <c r="F2890" s="54"/>
      <c r="G2890" s="56"/>
      <c r="H2890" s="243"/>
      <c r="I2890" s="245"/>
      <c r="J2890" s="55"/>
    </row>
    <row r="2891" spans="2:10" x14ac:dyDescent="0.25">
      <c r="B2891" s="128"/>
      <c r="C2891" s="128"/>
      <c r="D2891" s="54"/>
      <c r="F2891" s="54"/>
      <c r="G2891" s="56"/>
      <c r="H2891" s="243"/>
      <c r="I2891" s="245"/>
      <c r="J2891" s="55"/>
    </row>
    <row r="2892" spans="2:10" x14ac:dyDescent="0.25">
      <c r="B2892" s="128"/>
      <c r="C2892" s="128"/>
      <c r="D2892" s="54"/>
      <c r="F2892" s="54"/>
      <c r="G2892" s="56"/>
      <c r="H2892" s="243"/>
      <c r="I2892" s="245"/>
      <c r="J2892" s="55"/>
    </row>
    <row r="2893" spans="2:10" x14ac:dyDescent="0.25">
      <c r="B2893" s="128"/>
      <c r="C2893" s="128"/>
      <c r="D2893" s="54"/>
      <c r="F2893" s="54"/>
      <c r="G2893" s="56"/>
      <c r="H2893" s="243"/>
      <c r="I2893" s="245"/>
      <c r="J2893" s="55"/>
    </row>
    <row r="2894" spans="2:10" x14ac:dyDescent="0.25">
      <c r="B2894" s="128"/>
      <c r="C2894" s="128"/>
      <c r="D2894" s="54"/>
      <c r="F2894" s="54"/>
      <c r="G2894" s="56"/>
      <c r="H2894" s="243"/>
      <c r="I2894" s="245"/>
      <c r="J2894" s="55"/>
    </row>
    <row r="2895" spans="2:10" x14ac:dyDescent="0.25">
      <c r="B2895" s="128"/>
      <c r="C2895" s="128"/>
      <c r="D2895" s="54"/>
      <c r="F2895" s="54"/>
      <c r="G2895" s="56"/>
      <c r="H2895" s="243"/>
      <c r="I2895" s="245"/>
      <c r="J2895" s="55"/>
    </row>
    <row r="2896" spans="2:10" x14ac:dyDescent="0.25">
      <c r="B2896" s="128"/>
      <c r="C2896" s="128"/>
      <c r="D2896" s="54"/>
      <c r="F2896" s="54"/>
      <c r="G2896" s="56"/>
      <c r="H2896" s="243"/>
      <c r="I2896" s="245"/>
      <c r="J2896" s="55"/>
    </row>
    <row r="2897" spans="2:10" x14ac:dyDescent="0.25">
      <c r="B2897" s="128"/>
      <c r="C2897" s="128"/>
      <c r="D2897" s="54"/>
      <c r="F2897" s="54"/>
      <c r="G2897" s="56"/>
      <c r="H2897" s="243"/>
      <c r="I2897" s="245"/>
      <c r="J2897" s="55"/>
    </row>
    <row r="2898" spans="2:10" x14ac:dyDescent="0.25">
      <c r="B2898" s="128"/>
      <c r="C2898" s="128"/>
      <c r="D2898" s="54"/>
      <c r="F2898" s="54"/>
      <c r="G2898" s="56"/>
      <c r="H2898" s="243"/>
      <c r="I2898" s="245"/>
      <c r="J2898" s="55"/>
    </row>
    <row r="2899" spans="2:10" x14ac:dyDescent="0.25">
      <c r="B2899" s="128"/>
      <c r="C2899" s="128"/>
      <c r="D2899" s="54"/>
      <c r="F2899" s="54"/>
      <c r="G2899" s="56"/>
      <c r="H2899" s="243"/>
      <c r="I2899" s="245"/>
      <c r="J2899" s="55"/>
    </row>
    <row r="2900" spans="2:10" x14ac:dyDescent="0.25">
      <c r="B2900" s="128"/>
      <c r="C2900" s="128"/>
      <c r="D2900" s="54"/>
      <c r="F2900" s="54"/>
      <c r="G2900" s="56"/>
      <c r="H2900" s="243"/>
      <c r="I2900" s="245"/>
      <c r="J2900" s="55"/>
    </row>
    <row r="2901" spans="2:10" x14ac:dyDescent="0.25">
      <c r="B2901" s="128"/>
      <c r="C2901" s="128"/>
      <c r="D2901" s="54"/>
      <c r="F2901" s="54"/>
      <c r="G2901" s="56"/>
      <c r="H2901" s="243"/>
      <c r="I2901" s="245"/>
      <c r="J2901" s="55"/>
    </row>
    <row r="2902" spans="2:10" x14ac:dyDescent="0.25">
      <c r="B2902" s="128"/>
      <c r="C2902" s="128"/>
      <c r="D2902" s="54"/>
      <c r="F2902" s="54"/>
      <c r="G2902" s="56"/>
      <c r="H2902" s="243"/>
      <c r="I2902" s="245"/>
      <c r="J2902" s="55"/>
    </row>
    <row r="2903" spans="2:10" x14ac:dyDescent="0.25">
      <c r="B2903" s="128"/>
      <c r="C2903" s="128"/>
      <c r="D2903" s="54"/>
      <c r="F2903" s="54"/>
      <c r="G2903" s="56"/>
      <c r="H2903" s="243"/>
      <c r="I2903" s="245"/>
      <c r="J2903" s="55"/>
    </row>
    <row r="2904" spans="2:10" x14ac:dyDescent="0.25">
      <c r="B2904" s="128"/>
      <c r="C2904" s="128"/>
      <c r="D2904" s="54"/>
      <c r="F2904" s="54"/>
      <c r="G2904" s="56"/>
      <c r="H2904" s="243"/>
      <c r="I2904" s="245"/>
      <c r="J2904" s="55"/>
    </row>
    <row r="2905" spans="2:10" x14ac:dyDescent="0.25">
      <c r="B2905" s="128"/>
      <c r="C2905" s="128"/>
      <c r="D2905" s="54"/>
      <c r="F2905" s="54"/>
      <c r="G2905" s="56"/>
      <c r="H2905" s="243"/>
      <c r="I2905" s="245"/>
      <c r="J2905" s="55"/>
    </row>
    <row r="2906" spans="2:10" x14ac:dyDescent="0.25">
      <c r="B2906" s="128"/>
      <c r="C2906" s="128"/>
      <c r="D2906" s="54"/>
      <c r="F2906" s="54"/>
      <c r="G2906" s="56"/>
      <c r="H2906" s="243"/>
      <c r="I2906" s="245"/>
      <c r="J2906" s="55"/>
    </row>
    <row r="2907" spans="2:10" x14ac:dyDescent="0.25">
      <c r="B2907" s="128"/>
      <c r="C2907" s="128"/>
      <c r="D2907" s="54"/>
      <c r="F2907" s="54"/>
      <c r="G2907" s="56"/>
      <c r="H2907" s="243"/>
      <c r="I2907" s="245"/>
      <c r="J2907" s="55"/>
    </row>
    <row r="2908" spans="2:10" x14ac:dyDescent="0.25">
      <c r="B2908" s="128"/>
      <c r="C2908" s="128"/>
      <c r="D2908" s="54"/>
      <c r="F2908" s="54"/>
      <c r="G2908" s="56"/>
      <c r="H2908" s="243"/>
      <c r="I2908" s="245"/>
      <c r="J2908" s="55"/>
    </row>
    <row r="2909" spans="2:10" x14ac:dyDescent="0.25">
      <c r="B2909" s="128"/>
      <c r="C2909" s="128"/>
      <c r="D2909" s="54"/>
      <c r="F2909" s="54"/>
      <c r="G2909" s="56"/>
      <c r="H2909" s="243"/>
      <c r="I2909" s="245"/>
      <c r="J2909" s="55"/>
    </row>
    <row r="2910" spans="2:10" x14ac:dyDescent="0.25">
      <c r="B2910" s="128"/>
      <c r="C2910" s="128"/>
      <c r="D2910" s="54"/>
      <c r="F2910" s="54"/>
      <c r="G2910" s="56"/>
      <c r="H2910" s="243"/>
      <c r="I2910" s="245"/>
      <c r="J2910" s="55"/>
    </row>
    <row r="2911" spans="2:10" x14ac:dyDescent="0.25">
      <c r="B2911" s="128"/>
      <c r="C2911" s="128"/>
      <c r="D2911" s="54"/>
      <c r="F2911" s="54"/>
      <c r="G2911" s="56"/>
      <c r="H2911" s="243"/>
      <c r="I2911" s="245"/>
      <c r="J2911" s="55"/>
    </row>
    <row r="2912" spans="2:10" x14ac:dyDescent="0.25">
      <c r="B2912" s="128"/>
      <c r="C2912" s="128"/>
      <c r="D2912" s="54"/>
      <c r="F2912" s="54"/>
      <c r="G2912" s="56"/>
      <c r="H2912" s="243"/>
      <c r="I2912" s="245"/>
      <c r="J2912" s="55"/>
    </row>
    <row r="2913" spans="2:10" x14ac:dyDescent="0.25">
      <c r="B2913" s="128"/>
      <c r="C2913" s="128"/>
      <c r="D2913" s="54"/>
      <c r="F2913" s="54"/>
      <c r="G2913" s="56"/>
      <c r="H2913" s="243"/>
      <c r="I2913" s="245"/>
      <c r="J2913" s="55"/>
    </row>
    <row r="2914" spans="2:10" x14ac:dyDescent="0.25">
      <c r="B2914" s="128"/>
      <c r="C2914" s="128"/>
      <c r="D2914" s="54"/>
      <c r="F2914" s="54"/>
      <c r="G2914" s="56"/>
      <c r="H2914" s="243"/>
      <c r="I2914" s="245"/>
      <c r="J2914" s="55"/>
    </row>
    <row r="2915" spans="2:10" x14ac:dyDescent="0.25">
      <c r="B2915" s="128"/>
      <c r="C2915" s="128"/>
      <c r="D2915" s="54"/>
      <c r="F2915" s="54"/>
      <c r="G2915" s="56"/>
      <c r="H2915" s="243"/>
      <c r="I2915" s="245"/>
      <c r="J2915" s="55"/>
    </row>
    <row r="2916" spans="2:10" x14ac:dyDescent="0.25">
      <c r="B2916" s="128"/>
      <c r="C2916" s="128"/>
      <c r="D2916" s="54"/>
      <c r="F2916" s="54"/>
      <c r="G2916" s="56"/>
      <c r="H2916" s="243"/>
      <c r="I2916" s="245"/>
      <c r="J2916" s="55"/>
    </row>
    <row r="2917" spans="2:10" x14ac:dyDescent="0.25">
      <c r="B2917" s="128"/>
      <c r="C2917" s="128"/>
      <c r="D2917" s="54"/>
      <c r="F2917" s="54"/>
      <c r="G2917" s="56"/>
      <c r="H2917" s="243"/>
      <c r="I2917" s="245"/>
      <c r="J2917" s="55"/>
    </row>
    <row r="2918" spans="2:10" x14ac:dyDescent="0.25">
      <c r="B2918" s="128"/>
      <c r="C2918" s="128"/>
      <c r="D2918" s="54"/>
      <c r="F2918" s="54"/>
      <c r="G2918" s="56"/>
      <c r="H2918" s="243"/>
      <c r="I2918" s="245"/>
      <c r="J2918" s="55"/>
    </row>
    <row r="2919" spans="2:10" x14ac:dyDescent="0.25">
      <c r="B2919" s="128"/>
      <c r="C2919" s="128"/>
      <c r="D2919" s="54"/>
      <c r="F2919" s="54"/>
      <c r="G2919" s="56"/>
      <c r="H2919" s="243"/>
      <c r="I2919" s="245"/>
      <c r="J2919" s="55"/>
    </row>
    <row r="2920" spans="2:10" x14ac:dyDescent="0.25">
      <c r="B2920" s="128"/>
      <c r="C2920" s="128"/>
      <c r="D2920" s="54"/>
      <c r="F2920" s="54"/>
      <c r="G2920" s="56"/>
      <c r="H2920" s="243"/>
      <c r="I2920" s="245"/>
      <c r="J2920" s="55"/>
    </row>
    <row r="2921" spans="2:10" x14ac:dyDescent="0.25">
      <c r="B2921" s="128"/>
      <c r="C2921" s="128"/>
      <c r="D2921" s="54"/>
      <c r="F2921" s="54"/>
      <c r="G2921" s="56"/>
      <c r="H2921" s="243"/>
      <c r="I2921" s="245"/>
      <c r="J2921" s="55"/>
    </row>
    <row r="2922" spans="2:10" x14ac:dyDescent="0.25">
      <c r="B2922" s="128"/>
      <c r="C2922" s="128"/>
      <c r="D2922" s="54"/>
      <c r="F2922" s="54"/>
      <c r="G2922" s="56"/>
      <c r="H2922" s="243"/>
      <c r="I2922" s="245"/>
      <c r="J2922" s="55"/>
    </row>
    <row r="2923" spans="2:10" x14ac:dyDescent="0.25">
      <c r="B2923" s="128"/>
      <c r="C2923" s="128"/>
      <c r="D2923" s="54"/>
      <c r="F2923" s="54"/>
      <c r="G2923" s="56"/>
      <c r="H2923" s="243"/>
      <c r="I2923" s="245"/>
      <c r="J2923" s="55"/>
    </row>
    <row r="2924" spans="2:10" x14ac:dyDescent="0.25">
      <c r="B2924" s="128"/>
      <c r="C2924" s="128"/>
      <c r="D2924" s="54"/>
      <c r="F2924" s="54"/>
      <c r="G2924" s="56"/>
      <c r="H2924" s="243"/>
      <c r="I2924" s="245"/>
      <c r="J2924" s="55"/>
    </row>
    <row r="2925" spans="2:10" x14ac:dyDescent="0.25">
      <c r="B2925" s="128"/>
      <c r="C2925" s="128"/>
      <c r="D2925" s="54"/>
      <c r="F2925" s="54"/>
      <c r="G2925" s="56"/>
      <c r="H2925" s="243"/>
      <c r="I2925" s="245"/>
      <c r="J2925" s="55"/>
    </row>
    <row r="2926" spans="2:10" x14ac:dyDescent="0.25">
      <c r="B2926" s="128"/>
      <c r="C2926" s="128"/>
      <c r="D2926" s="54"/>
      <c r="F2926" s="54"/>
      <c r="G2926" s="56"/>
      <c r="H2926" s="243"/>
      <c r="I2926" s="245"/>
      <c r="J2926" s="55"/>
    </row>
    <row r="2927" spans="2:10" x14ac:dyDescent="0.25">
      <c r="B2927" s="128"/>
      <c r="C2927" s="128"/>
      <c r="D2927" s="54"/>
      <c r="F2927" s="54"/>
      <c r="G2927" s="56"/>
      <c r="H2927" s="243"/>
      <c r="I2927" s="245"/>
      <c r="J2927" s="55"/>
    </row>
    <row r="2928" spans="2:10" x14ac:dyDescent="0.25">
      <c r="B2928" s="128"/>
      <c r="C2928" s="128"/>
      <c r="D2928" s="54"/>
      <c r="F2928" s="54"/>
      <c r="G2928" s="56"/>
      <c r="H2928" s="243"/>
      <c r="I2928" s="245"/>
      <c r="J2928" s="55"/>
    </row>
    <row r="2929" spans="2:10" x14ac:dyDescent="0.25">
      <c r="B2929" s="128"/>
      <c r="C2929" s="128"/>
      <c r="D2929" s="54"/>
      <c r="F2929" s="54"/>
      <c r="G2929" s="56"/>
      <c r="H2929" s="243"/>
      <c r="I2929" s="245"/>
      <c r="J2929" s="55"/>
    </row>
    <row r="2930" spans="2:10" x14ac:dyDescent="0.25">
      <c r="B2930" s="128"/>
      <c r="C2930" s="128"/>
      <c r="D2930" s="54"/>
      <c r="F2930" s="54"/>
      <c r="G2930" s="56"/>
      <c r="H2930" s="243"/>
      <c r="I2930" s="245"/>
      <c r="J2930" s="55"/>
    </row>
    <row r="2931" spans="2:10" x14ac:dyDescent="0.25">
      <c r="B2931" s="128"/>
      <c r="C2931" s="128"/>
      <c r="D2931" s="54"/>
      <c r="F2931" s="54"/>
      <c r="G2931" s="56"/>
      <c r="H2931" s="243"/>
      <c r="I2931" s="245"/>
      <c r="J2931" s="55"/>
    </row>
    <row r="2932" spans="2:10" x14ac:dyDescent="0.25">
      <c r="B2932" s="128"/>
      <c r="C2932" s="128"/>
      <c r="D2932" s="54"/>
      <c r="F2932" s="54"/>
      <c r="G2932" s="56"/>
      <c r="H2932" s="243"/>
      <c r="I2932" s="245"/>
      <c r="J2932" s="55"/>
    </row>
    <row r="2933" spans="2:10" x14ac:dyDescent="0.25">
      <c r="B2933" s="128"/>
      <c r="C2933" s="128"/>
      <c r="D2933" s="54"/>
      <c r="F2933" s="54"/>
      <c r="G2933" s="56"/>
      <c r="H2933" s="243"/>
      <c r="I2933" s="245"/>
      <c r="J2933" s="55"/>
    </row>
    <row r="2934" spans="2:10" x14ac:dyDescent="0.25">
      <c r="B2934" s="128"/>
      <c r="C2934" s="128"/>
      <c r="D2934" s="54"/>
      <c r="F2934" s="54"/>
      <c r="G2934" s="56"/>
      <c r="H2934" s="243"/>
      <c r="I2934" s="245"/>
      <c r="J2934" s="55"/>
    </row>
    <row r="2935" spans="2:10" x14ac:dyDescent="0.25">
      <c r="B2935" s="128"/>
      <c r="C2935" s="128"/>
      <c r="D2935" s="54"/>
      <c r="F2935" s="54"/>
      <c r="G2935" s="56"/>
      <c r="H2935" s="243"/>
      <c r="I2935" s="245"/>
      <c r="J2935" s="55"/>
    </row>
    <row r="2936" spans="2:10" x14ac:dyDescent="0.25">
      <c r="B2936" s="128"/>
      <c r="C2936" s="128"/>
      <c r="D2936" s="54"/>
      <c r="F2936" s="54"/>
      <c r="G2936" s="56"/>
      <c r="H2936" s="243"/>
      <c r="I2936" s="245"/>
      <c r="J2936" s="55"/>
    </row>
    <row r="2937" spans="2:10" x14ac:dyDescent="0.25">
      <c r="B2937" s="128"/>
      <c r="C2937" s="128"/>
      <c r="D2937" s="54"/>
      <c r="F2937" s="54"/>
      <c r="G2937" s="56"/>
      <c r="H2937" s="243"/>
      <c r="I2937" s="245"/>
      <c r="J2937" s="55"/>
    </row>
    <row r="2938" spans="2:10" x14ac:dyDescent="0.25">
      <c r="B2938" s="128"/>
      <c r="C2938" s="128"/>
      <c r="D2938" s="54"/>
      <c r="F2938" s="54"/>
      <c r="G2938" s="56"/>
      <c r="H2938" s="243"/>
      <c r="I2938" s="245"/>
      <c r="J2938" s="55"/>
    </row>
    <row r="2939" spans="2:10" x14ac:dyDescent="0.25">
      <c r="B2939" s="128"/>
      <c r="C2939" s="128"/>
      <c r="D2939" s="54"/>
      <c r="F2939" s="54"/>
      <c r="G2939" s="56"/>
      <c r="H2939" s="243"/>
      <c r="I2939" s="245"/>
      <c r="J2939" s="55"/>
    </row>
    <row r="2940" spans="2:10" x14ac:dyDescent="0.25">
      <c r="B2940" s="128"/>
      <c r="C2940" s="128"/>
      <c r="D2940" s="54"/>
      <c r="F2940" s="54"/>
      <c r="G2940" s="56"/>
      <c r="H2940" s="243"/>
      <c r="I2940" s="245"/>
      <c r="J2940" s="55"/>
    </row>
    <row r="2941" spans="2:10" x14ac:dyDescent="0.25">
      <c r="B2941" s="128"/>
      <c r="C2941" s="128"/>
      <c r="D2941" s="54"/>
      <c r="F2941" s="54"/>
      <c r="G2941" s="56"/>
      <c r="H2941" s="243"/>
      <c r="I2941" s="245"/>
      <c r="J2941" s="55"/>
    </row>
    <row r="2942" spans="2:10" x14ac:dyDescent="0.25">
      <c r="B2942" s="128"/>
      <c r="C2942" s="128"/>
      <c r="D2942" s="54"/>
      <c r="F2942" s="54"/>
      <c r="G2942" s="56"/>
      <c r="H2942" s="243"/>
      <c r="I2942" s="245"/>
      <c r="J2942" s="55"/>
    </row>
    <row r="2943" spans="2:10" x14ac:dyDescent="0.25">
      <c r="B2943" s="128"/>
      <c r="C2943" s="128"/>
      <c r="D2943" s="54"/>
      <c r="F2943" s="54"/>
      <c r="G2943" s="56"/>
      <c r="H2943" s="243"/>
      <c r="I2943" s="245"/>
      <c r="J2943" s="55"/>
    </row>
    <row r="2944" spans="2:10" x14ac:dyDescent="0.25">
      <c r="B2944" s="128"/>
      <c r="C2944" s="128"/>
      <c r="D2944" s="54"/>
      <c r="F2944" s="54"/>
      <c r="G2944" s="56"/>
      <c r="H2944" s="243"/>
      <c r="I2944" s="245"/>
      <c r="J2944" s="55"/>
    </row>
    <row r="2945" spans="2:10" x14ac:dyDescent="0.25">
      <c r="B2945" s="128"/>
      <c r="C2945" s="128"/>
      <c r="D2945" s="54"/>
      <c r="F2945" s="54"/>
      <c r="G2945" s="56"/>
      <c r="H2945" s="243"/>
      <c r="I2945" s="245"/>
      <c r="J2945" s="55"/>
    </row>
    <row r="2946" spans="2:10" x14ac:dyDescent="0.25">
      <c r="B2946" s="128"/>
      <c r="C2946" s="128"/>
      <c r="D2946" s="54"/>
      <c r="F2946" s="54"/>
      <c r="G2946" s="56"/>
      <c r="H2946" s="243"/>
      <c r="I2946" s="245"/>
      <c r="J2946" s="55"/>
    </row>
    <row r="2947" spans="2:10" x14ac:dyDescent="0.25">
      <c r="B2947" s="128"/>
      <c r="C2947" s="128"/>
      <c r="D2947" s="54"/>
      <c r="F2947" s="54"/>
      <c r="G2947" s="56"/>
      <c r="H2947" s="243"/>
      <c r="I2947" s="245"/>
      <c r="J2947" s="55"/>
    </row>
    <row r="2948" spans="2:10" x14ac:dyDescent="0.25">
      <c r="B2948" s="128"/>
      <c r="C2948" s="128"/>
      <c r="D2948" s="54"/>
      <c r="F2948" s="54"/>
      <c r="G2948" s="56"/>
      <c r="H2948" s="243"/>
      <c r="I2948" s="245"/>
      <c r="J2948" s="55"/>
    </row>
    <row r="2949" spans="2:10" x14ac:dyDescent="0.25">
      <c r="B2949" s="128"/>
      <c r="C2949" s="128"/>
      <c r="D2949" s="54"/>
      <c r="F2949" s="54"/>
      <c r="G2949" s="56"/>
      <c r="H2949" s="243"/>
      <c r="I2949" s="245"/>
      <c r="J2949" s="55"/>
    </row>
    <row r="2950" spans="2:10" x14ac:dyDescent="0.25">
      <c r="B2950" s="128"/>
      <c r="C2950" s="128"/>
      <c r="D2950" s="54"/>
      <c r="F2950" s="54"/>
      <c r="G2950" s="56"/>
      <c r="H2950" s="243"/>
      <c r="I2950" s="245"/>
      <c r="J2950" s="55"/>
    </row>
    <row r="2951" spans="2:10" x14ac:dyDescent="0.25">
      <c r="B2951" s="128"/>
      <c r="C2951" s="128"/>
      <c r="D2951" s="54"/>
      <c r="F2951" s="54"/>
      <c r="G2951" s="56"/>
      <c r="H2951" s="243"/>
      <c r="I2951" s="245"/>
      <c r="J2951" s="55"/>
    </row>
    <row r="2952" spans="2:10" x14ac:dyDescent="0.25">
      <c r="B2952" s="128"/>
      <c r="C2952" s="128"/>
      <c r="D2952" s="54"/>
      <c r="F2952" s="54"/>
      <c r="G2952" s="56"/>
      <c r="H2952" s="243"/>
      <c r="I2952" s="245"/>
      <c r="J2952" s="55"/>
    </row>
    <row r="2953" spans="2:10" x14ac:dyDescent="0.25">
      <c r="B2953" s="128"/>
      <c r="C2953" s="128"/>
      <c r="D2953" s="54"/>
      <c r="F2953" s="54"/>
      <c r="G2953" s="56"/>
      <c r="H2953" s="243"/>
      <c r="I2953" s="245"/>
      <c r="J2953" s="55"/>
    </row>
    <row r="2954" spans="2:10" x14ac:dyDescent="0.25">
      <c r="B2954" s="128"/>
      <c r="C2954" s="128"/>
      <c r="D2954" s="54"/>
      <c r="F2954" s="54"/>
      <c r="G2954" s="56"/>
      <c r="H2954" s="243"/>
      <c r="I2954" s="245"/>
      <c r="J2954" s="55"/>
    </row>
    <row r="2955" spans="2:10" x14ac:dyDescent="0.25">
      <c r="B2955" s="128"/>
      <c r="C2955" s="128"/>
      <c r="D2955" s="54"/>
      <c r="F2955" s="54"/>
      <c r="G2955" s="56"/>
      <c r="H2955" s="243"/>
      <c r="I2955" s="245"/>
      <c r="J2955" s="55"/>
    </row>
    <row r="2956" spans="2:10" x14ac:dyDescent="0.25">
      <c r="B2956" s="128"/>
      <c r="C2956" s="128"/>
      <c r="D2956" s="54"/>
      <c r="F2956" s="54"/>
      <c r="G2956" s="56"/>
      <c r="H2956" s="243"/>
      <c r="I2956" s="245"/>
      <c r="J2956" s="55"/>
    </row>
    <row r="2957" spans="2:10" x14ac:dyDescent="0.25">
      <c r="B2957" s="128"/>
      <c r="C2957" s="128"/>
      <c r="D2957" s="54"/>
      <c r="F2957" s="54"/>
      <c r="G2957" s="56"/>
      <c r="H2957" s="243"/>
      <c r="I2957" s="245"/>
      <c r="J2957" s="55"/>
    </row>
    <row r="2958" spans="2:10" x14ac:dyDescent="0.25">
      <c r="B2958" s="128"/>
      <c r="C2958" s="128"/>
      <c r="D2958" s="54"/>
      <c r="F2958" s="54"/>
      <c r="G2958" s="56"/>
      <c r="H2958" s="243"/>
      <c r="I2958" s="245"/>
      <c r="J2958" s="55"/>
    </row>
    <row r="2959" spans="2:10" x14ac:dyDescent="0.25">
      <c r="B2959" s="128"/>
      <c r="C2959" s="128"/>
      <c r="D2959" s="54"/>
      <c r="F2959" s="54"/>
      <c r="G2959" s="56"/>
      <c r="H2959" s="243"/>
      <c r="I2959" s="245"/>
      <c r="J2959" s="55"/>
    </row>
    <row r="2960" spans="2:10" x14ac:dyDescent="0.25">
      <c r="B2960" s="128"/>
      <c r="C2960" s="128"/>
      <c r="D2960" s="54"/>
      <c r="F2960" s="54"/>
      <c r="G2960" s="56"/>
      <c r="H2960" s="243"/>
      <c r="I2960" s="245"/>
      <c r="J2960" s="55"/>
    </row>
    <row r="2961" spans="2:10" x14ac:dyDescent="0.25">
      <c r="B2961" s="128"/>
      <c r="C2961" s="128"/>
      <c r="D2961" s="54"/>
      <c r="F2961" s="54"/>
      <c r="G2961" s="56"/>
      <c r="H2961" s="243"/>
      <c r="I2961" s="245"/>
      <c r="J2961" s="55"/>
    </row>
    <row r="2962" spans="2:10" x14ac:dyDescent="0.25">
      <c r="B2962" s="128"/>
      <c r="C2962" s="128"/>
      <c r="D2962" s="54"/>
      <c r="F2962" s="54"/>
      <c r="G2962" s="56"/>
      <c r="H2962" s="243"/>
      <c r="I2962" s="245"/>
      <c r="J2962" s="55"/>
    </row>
    <row r="2963" spans="2:10" x14ac:dyDescent="0.25">
      <c r="B2963" s="128"/>
      <c r="C2963" s="128"/>
      <c r="D2963" s="54"/>
      <c r="F2963" s="54"/>
      <c r="G2963" s="56"/>
      <c r="H2963" s="243"/>
      <c r="I2963" s="245"/>
      <c r="J2963" s="55"/>
    </row>
    <row r="2964" spans="2:10" x14ac:dyDescent="0.25">
      <c r="B2964" s="128"/>
      <c r="C2964" s="128"/>
      <c r="D2964" s="54"/>
      <c r="F2964" s="54"/>
      <c r="G2964" s="56"/>
      <c r="H2964" s="243"/>
      <c r="I2964" s="245"/>
      <c r="J2964" s="55"/>
    </row>
    <row r="2965" spans="2:10" x14ac:dyDescent="0.25">
      <c r="B2965" s="128"/>
      <c r="C2965" s="128"/>
      <c r="D2965" s="54"/>
      <c r="F2965" s="54"/>
      <c r="G2965" s="56"/>
      <c r="H2965" s="243"/>
      <c r="I2965" s="245"/>
      <c r="J2965" s="55"/>
    </row>
    <row r="2966" spans="2:10" x14ac:dyDescent="0.25">
      <c r="B2966" s="128"/>
      <c r="C2966" s="128"/>
      <c r="D2966" s="54"/>
      <c r="F2966" s="54"/>
      <c r="G2966" s="56"/>
      <c r="H2966" s="243"/>
      <c r="I2966" s="245"/>
      <c r="J2966" s="55"/>
    </row>
    <row r="2967" spans="2:10" x14ac:dyDescent="0.25">
      <c r="B2967" s="128"/>
      <c r="C2967" s="128"/>
      <c r="D2967" s="54"/>
      <c r="F2967" s="54"/>
      <c r="G2967" s="56"/>
      <c r="H2967" s="243"/>
      <c r="I2967" s="245"/>
      <c r="J2967" s="55"/>
    </row>
    <row r="2968" spans="2:10" x14ac:dyDescent="0.25">
      <c r="B2968" s="128"/>
      <c r="C2968" s="128"/>
      <c r="D2968" s="54"/>
      <c r="F2968" s="54"/>
      <c r="G2968" s="56"/>
      <c r="H2968" s="243"/>
      <c r="I2968" s="245"/>
      <c r="J2968" s="55"/>
    </row>
    <row r="2969" spans="2:10" x14ac:dyDescent="0.25">
      <c r="B2969" s="128"/>
      <c r="C2969" s="128"/>
      <c r="D2969" s="54"/>
      <c r="F2969" s="54"/>
      <c r="G2969" s="56"/>
      <c r="H2969" s="243"/>
      <c r="I2969" s="245"/>
      <c r="J2969" s="55"/>
    </row>
    <row r="2970" spans="2:10" x14ac:dyDescent="0.25">
      <c r="B2970" s="128"/>
      <c r="C2970" s="128"/>
      <c r="D2970" s="54"/>
      <c r="F2970" s="54"/>
      <c r="G2970" s="56"/>
      <c r="H2970" s="243"/>
      <c r="I2970" s="245"/>
      <c r="J2970" s="55"/>
    </row>
    <row r="2971" spans="2:10" x14ac:dyDescent="0.25">
      <c r="B2971" s="128"/>
      <c r="C2971" s="128"/>
      <c r="D2971" s="54"/>
      <c r="F2971" s="54"/>
      <c r="G2971" s="56"/>
      <c r="H2971" s="243"/>
      <c r="I2971" s="245"/>
      <c r="J2971" s="55"/>
    </row>
    <row r="2972" spans="2:10" x14ac:dyDescent="0.25">
      <c r="B2972" s="128"/>
      <c r="C2972" s="128"/>
      <c r="D2972" s="54"/>
      <c r="F2972" s="54"/>
      <c r="G2972" s="56"/>
      <c r="H2972" s="243"/>
      <c r="I2972" s="245"/>
      <c r="J2972" s="55"/>
    </row>
    <row r="2973" spans="2:10" x14ac:dyDescent="0.25">
      <c r="B2973" s="128"/>
      <c r="C2973" s="128"/>
      <c r="D2973" s="54"/>
      <c r="F2973" s="54"/>
      <c r="G2973" s="56"/>
      <c r="H2973" s="243"/>
      <c r="I2973" s="245"/>
      <c r="J2973" s="55"/>
    </row>
    <row r="2974" spans="2:10" x14ac:dyDescent="0.25">
      <c r="B2974" s="128"/>
      <c r="C2974" s="128"/>
      <c r="D2974" s="54"/>
      <c r="F2974" s="54"/>
      <c r="G2974" s="56"/>
      <c r="H2974" s="243"/>
      <c r="I2974" s="245"/>
      <c r="J2974" s="55"/>
    </row>
    <row r="2975" spans="2:10" x14ac:dyDescent="0.25">
      <c r="B2975" s="128"/>
      <c r="C2975" s="128"/>
      <c r="D2975" s="54"/>
      <c r="F2975" s="54"/>
      <c r="G2975" s="56"/>
      <c r="H2975" s="243"/>
      <c r="I2975" s="245"/>
      <c r="J2975" s="55"/>
    </row>
    <row r="2976" spans="2:10" x14ac:dyDescent="0.25">
      <c r="B2976" s="128"/>
      <c r="C2976" s="128"/>
      <c r="D2976" s="54"/>
      <c r="F2976" s="54"/>
      <c r="G2976" s="56"/>
      <c r="H2976" s="243"/>
      <c r="I2976" s="245"/>
      <c r="J2976" s="55"/>
    </row>
    <row r="2977" spans="2:10" x14ac:dyDescent="0.25">
      <c r="B2977" s="128"/>
      <c r="C2977" s="128"/>
      <c r="D2977" s="54"/>
      <c r="F2977" s="54"/>
      <c r="G2977" s="56"/>
      <c r="H2977" s="243"/>
      <c r="I2977" s="245"/>
      <c r="J2977" s="55"/>
    </row>
    <row r="2978" spans="2:10" x14ac:dyDescent="0.25">
      <c r="B2978" s="128"/>
      <c r="C2978" s="128"/>
      <c r="D2978" s="54"/>
      <c r="F2978" s="54"/>
      <c r="G2978" s="56"/>
      <c r="H2978" s="243"/>
      <c r="I2978" s="245"/>
      <c r="J2978" s="55"/>
    </row>
    <row r="2979" spans="2:10" x14ac:dyDescent="0.25">
      <c r="B2979" s="128"/>
      <c r="C2979" s="128"/>
      <c r="D2979" s="54"/>
      <c r="F2979" s="54"/>
      <c r="G2979" s="56"/>
      <c r="H2979" s="243"/>
      <c r="I2979" s="245"/>
      <c r="J2979" s="55"/>
    </row>
    <row r="2980" spans="2:10" x14ac:dyDescent="0.25">
      <c r="B2980" s="128"/>
      <c r="C2980" s="128"/>
      <c r="D2980" s="54"/>
      <c r="F2980" s="54"/>
      <c r="G2980" s="56"/>
      <c r="H2980" s="243"/>
      <c r="I2980" s="245"/>
      <c r="J2980" s="55"/>
    </row>
    <row r="2981" spans="2:10" x14ac:dyDescent="0.25">
      <c r="B2981" s="128"/>
      <c r="C2981" s="128"/>
      <c r="D2981" s="54"/>
      <c r="F2981" s="54"/>
      <c r="G2981" s="56"/>
      <c r="H2981" s="243"/>
      <c r="I2981" s="245"/>
      <c r="J2981" s="55"/>
    </row>
    <row r="2982" spans="2:10" x14ac:dyDescent="0.25">
      <c r="B2982" s="128"/>
      <c r="C2982" s="128"/>
      <c r="D2982" s="54"/>
      <c r="F2982" s="54"/>
      <c r="G2982" s="56"/>
      <c r="H2982" s="243"/>
      <c r="I2982" s="245"/>
      <c r="J2982" s="55"/>
    </row>
    <row r="2983" spans="2:10" x14ac:dyDescent="0.25">
      <c r="B2983" s="128"/>
      <c r="C2983" s="128"/>
      <c r="D2983" s="54"/>
      <c r="F2983" s="54"/>
      <c r="G2983" s="56"/>
      <c r="H2983" s="243"/>
      <c r="I2983" s="245"/>
      <c r="J2983" s="55"/>
    </row>
    <row r="2984" spans="2:10" x14ac:dyDescent="0.25">
      <c r="B2984" s="128"/>
      <c r="C2984" s="128"/>
      <c r="D2984" s="54"/>
      <c r="F2984" s="54"/>
      <c r="G2984" s="56"/>
      <c r="H2984" s="243"/>
      <c r="I2984" s="245"/>
      <c r="J2984" s="55"/>
    </row>
    <row r="2985" spans="2:10" x14ac:dyDescent="0.25">
      <c r="B2985" s="128"/>
      <c r="C2985" s="128"/>
      <c r="D2985" s="54"/>
      <c r="F2985" s="54"/>
      <c r="G2985" s="56"/>
      <c r="H2985" s="243"/>
      <c r="I2985" s="245"/>
      <c r="J2985" s="55"/>
    </row>
    <row r="2986" spans="2:10" x14ac:dyDescent="0.25">
      <c r="B2986" s="128"/>
      <c r="C2986" s="128"/>
      <c r="D2986" s="54"/>
      <c r="F2986" s="54"/>
      <c r="G2986" s="56"/>
      <c r="H2986" s="243"/>
      <c r="I2986" s="245"/>
      <c r="J2986" s="55"/>
    </row>
    <row r="2987" spans="2:10" x14ac:dyDescent="0.25">
      <c r="B2987" s="128"/>
      <c r="C2987" s="128"/>
      <c r="D2987" s="54"/>
      <c r="F2987" s="54"/>
      <c r="G2987" s="56"/>
      <c r="H2987" s="243"/>
      <c r="I2987" s="245"/>
      <c r="J2987" s="55"/>
    </row>
    <row r="2988" spans="2:10" x14ac:dyDescent="0.25">
      <c r="B2988" s="128"/>
      <c r="C2988" s="128"/>
      <c r="D2988" s="54"/>
      <c r="F2988" s="54"/>
      <c r="G2988" s="56"/>
      <c r="H2988" s="243"/>
      <c r="I2988" s="245"/>
      <c r="J2988" s="55"/>
    </row>
    <row r="2989" spans="2:10" x14ac:dyDescent="0.25">
      <c r="B2989" s="128"/>
      <c r="C2989" s="128"/>
      <c r="D2989" s="54"/>
      <c r="F2989" s="54"/>
      <c r="G2989" s="56"/>
      <c r="H2989" s="243"/>
      <c r="I2989" s="245"/>
      <c r="J2989" s="55"/>
    </row>
    <row r="2990" spans="2:10" x14ac:dyDescent="0.25">
      <c r="B2990" s="128"/>
      <c r="C2990" s="128"/>
      <c r="D2990" s="54"/>
      <c r="F2990" s="54"/>
      <c r="G2990" s="56"/>
      <c r="H2990" s="243"/>
      <c r="I2990" s="245"/>
      <c r="J2990" s="55"/>
    </row>
    <row r="2991" spans="2:10" x14ac:dyDescent="0.25">
      <c r="B2991" s="128"/>
      <c r="C2991" s="128"/>
      <c r="D2991" s="54"/>
      <c r="F2991" s="54"/>
      <c r="G2991" s="56"/>
      <c r="H2991" s="243"/>
      <c r="I2991" s="245"/>
      <c r="J2991" s="55"/>
    </row>
    <row r="2992" spans="2:10" x14ac:dyDescent="0.25">
      <c r="B2992" s="128"/>
      <c r="C2992" s="128"/>
      <c r="D2992" s="54"/>
      <c r="F2992" s="54"/>
      <c r="G2992" s="56"/>
      <c r="H2992" s="243"/>
      <c r="I2992" s="245"/>
      <c r="J2992" s="55"/>
    </row>
    <row r="2993" spans="2:10" x14ac:dyDescent="0.25">
      <c r="B2993" s="128"/>
      <c r="C2993" s="128"/>
      <c r="D2993" s="54"/>
      <c r="F2993" s="54"/>
      <c r="G2993" s="56"/>
      <c r="H2993" s="243"/>
      <c r="I2993" s="245"/>
      <c r="J2993" s="55"/>
    </row>
    <row r="2994" spans="2:10" x14ac:dyDescent="0.25">
      <c r="B2994" s="128"/>
      <c r="C2994" s="128"/>
      <c r="D2994" s="54"/>
      <c r="F2994" s="54"/>
      <c r="G2994" s="56"/>
      <c r="H2994" s="243"/>
      <c r="I2994" s="245"/>
      <c r="J2994" s="55"/>
    </row>
    <row r="2995" spans="2:10" x14ac:dyDescent="0.25">
      <c r="B2995" s="128"/>
      <c r="C2995" s="128"/>
      <c r="D2995" s="54"/>
      <c r="F2995" s="54"/>
      <c r="G2995" s="56"/>
      <c r="H2995" s="243"/>
      <c r="I2995" s="245"/>
      <c r="J2995" s="55"/>
    </row>
    <row r="2996" spans="2:10" x14ac:dyDescent="0.25">
      <c r="B2996" s="128"/>
      <c r="C2996" s="128"/>
      <c r="D2996" s="54"/>
      <c r="F2996" s="54"/>
      <c r="G2996" s="56"/>
      <c r="H2996" s="243"/>
      <c r="I2996" s="245"/>
      <c r="J2996" s="55"/>
    </row>
    <row r="2997" spans="2:10" x14ac:dyDescent="0.25">
      <c r="B2997" s="128"/>
      <c r="C2997" s="128"/>
      <c r="D2997" s="54"/>
      <c r="F2997" s="54"/>
      <c r="G2997" s="56"/>
      <c r="H2997" s="243"/>
      <c r="I2997" s="245"/>
      <c r="J2997" s="55"/>
    </row>
    <row r="2998" spans="2:10" x14ac:dyDescent="0.25">
      <c r="B2998" s="128"/>
      <c r="C2998" s="128"/>
      <c r="D2998" s="54"/>
      <c r="F2998" s="54"/>
      <c r="G2998" s="56"/>
      <c r="H2998" s="243"/>
      <c r="I2998" s="245"/>
      <c r="J2998" s="55"/>
    </row>
    <row r="2999" spans="2:10" x14ac:dyDescent="0.25">
      <c r="B2999" s="128"/>
      <c r="C2999" s="128"/>
      <c r="D2999" s="54"/>
      <c r="F2999" s="54"/>
      <c r="G2999" s="56"/>
      <c r="H2999" s="243"/>
      <c r="I2999" s="245"/>
      <c r="J2999" s="55"/>
    </row>
    <row r="3000" spans="2:10" x14ac:dyDescent="0.25">
      <c r="B3000" s="128"/>
      <c r="C3000" s="128"/>
      <c r="D3000" s="54"/>
      <c r="F3000" s="54"/>
      <c r="G3000" s="56"/>
      <c r="H3000" s="243"/>
      <c r="I3000" s="245"/>
      <c r="J3000" s="55"/>
    </row>
    <row r="3001" spans="2:10" x14ac:dyDescent="0.25">
      <c r="B3001" s="128"/>
      <c r="C3001" s="128"/>
      <c r="D3001" s="54"/>
      <c r="F3001" s="54"/>
      <c r="G3001" s="56"/>
      <c r="H3001" s="243"/>
      <c r="I3001" s="245"/>
      <c r="J3001" s="55"/>
    </row>
    <row r="3002" spans="2:10" x14ac:dyDescent="0.25">
      <c r="B3002" s="128"/>
      <c r="C3002" s="128"/>
      <c r="D3002" s="54"/>
      <c r="F3002" s="54"/>
      <c r="G3002" s="56"/>
      <c r="H3002" s="243"/>
      <c r="I3002" s="245"/>
      <c r="J3002" s="55"/>
    </row>
    <row r="3003" spans="2:10" x14ac:dyDescent="0.25">
      <c r="B3003" s="128"/>
      <c r="C3003" s="128"/>
      <c r="D3003" s="54"/>
      <c r="F3003" s="54"/>
      <c r="G3003" s="56"/>
      <c r="H3003" s="243"/>
      <c r="I3003" s="245"/>
      <c r="J3003" s="55"/>
    </row>
    <row r="3004" spans="2:10" x14ac:dyDescent="0.25">
      <c r="B3004" s="128"/>
      <c r="C3004" s="128"/>
      <c r="D3004" s="54"/>
      <c r="F3004" s="54"/>
      <c r="G3004" s="56"/>
      <c r="H3004" s="243"/>
      <c r="I3004" s="245"/>
      <c r="J3004" s="55"/>
    </row>
    <row r="3005" spans="2:10" x14ac:dyDescent="0.25">
      <c r="B3005" s="128"/>
      <c r="C3005" s="128"/>
      <c r="D3005" s="54"/>
      <c r="F3005" s="54"/>
      <c r="G3005" s="56"/>
      <c r="H3005" s="243"/>
      <c r="I3005" s="245"/>
      <c r="J3005" s="55"/>
    </row>
    <row r="3006" spans="2:10" x14ac:dyDescent="0.25">
      <c r="B3006" s="128"/>
      <c r="C3006" s="128"/>
      <c r="D3006" s="54"/>
      <c r="F3006" s="54"/>
      <c r="G3006" s="56"/>
      <c r="H3006" s="243"/>
      <c r="I3006" s="245"/>
      <c r="J3006" s="55"/>
    </row>
    <row r="3007" spans="2:10" x14ac:dyDescent="0.25">
      <c r="B3007" s="128"/>
      <c r="C3007" s="128"/>
      <c r="D3007" s="54"/>
      <c r="F3007" s="54"/>
      <c r="G3007" s="56"/>
      <c r="H3007" s="243"/>
      <c r="I3007" s="245"/>
      <c r="J3007" s="55"/>
    </row>
    <row r="3008" spans="2:10" x14ac:dyDescent="0.25">
      <c r="B3008" s="128"/>
      <c r="C3008" s="128"/>
      <c r="D3008" s="54"/>
      <c r="F3008" s="54"/>
      <c r="G3008" s="56"/>
      <c r="H3008" s="243"/>
      <c r="I3008" s="245"/>
      <c r="J3008" s="55"/>
    </row>
    <row r="3009" spans="2:10" x14ac:dyDescent="0.25">
      <c r="B3009" s="128"/>
      <c r="C3009" s="128"/>
      <c r="D3009" s="54"/>
      <c r="F3009" s="54"/>
      <c r="G3009" s="56"/>
      <c r="H3009" s="243"/>
      <c r="I3009" s="245"/>
      <c r="J3009" s="55"/>
    </row>
    <row r="3010" spans="2:10" x14ac:dyDescent="0.25">
      <c r="B3010" s="128"/>
      <c r="C3010" s="128"/>
      <c r="D3010" s="54"/>
      <c r="F3010" s="54"/>
      <c r="G3010" s="56"/>
      <c r="H3010" s="243"/>
      <c r="I3010" s="245"/>
      <c r="J3010" s="55"/>
    </row>
    <row r="3011" spans="2:10" x14ac:dyDescent="0.25">
      <c r="B3011" s="128"/>
      <c r="C3011" s="128"/>
      <c r="D3011" s="54"/>
      <c r="F3011" s="54"/>
      <c r="G3011" s="56"/>
      <c r="H3011" s="243"/>
      <c r="I3011" s="245"/>
      <c r="J3011" s="55"/>
    </row>
    <row r="3012" spans="2:10" x14ac:dyDescent="0.25">
      <c r="B3012" s="128"/>
      <c r="C3012" s="128"/>
      <c r="D3012" s="54"/>
      <c r="F3012" s="54"/>
      <c r="G3012" s="56"/>
      <c r="H3012" s="243"/>
      <c r="I3012" s="245"/>
      <c r="J3012" s="55"/>
    </row>
    <row r="3013" spans="2:10" x14ac:dyDescent="0.25">
      <c r="B3013" s="128"/>
      <c r="C3013" s="128"/>
      <c r="D3013" s="54"/>
      <c r="F3013" s="54"/>
      <c r="G3013" s="56"/>
      <c r="H3013" s="243"/>
      <c r="I3013" s="245"/>
      <c r="J3013" s="55"/>
    </row>
    <row r="3014" spans="2:10" x14ac:dyDescent="0.25">
      <c r="B3014" s="128"/>
      <c r="C3014" s="128"/>
      <c r="D3014" s="54"/>
      <c r="F3014" s="54"/>
      <c r="G3014" s="56"/>
      <c r="H3014" s="243"/>
      <c r="I3014" s="245"/>
      <c r="J3014" s="55"/>
    </row>
    <row r="3015" spans="2:10" x14ac:dyDescent="0.25">
      <c r="B3015" s="128"/>
      <c r="C3015" s="128"/>
      <c r="D3015" s="54"/>
      <c r="F3015" s="54"/>
      <c r="G3015" s="56"/>
      <c r="H3015" s="243"/>
      <c r="I3015" s="245"/>
      <c r="J3015" s="55"/>
    </row>
    <row r="3016" spans="2:10" x14ac:dyDescent="0.25">
      <c r="B3016" s="128"/>
      <c r="C3016" s="128"/>
      <c r="D3016" s="54"/>
      <c r="F3016" s="54"/>
      <c r="G3016" s="56"/>
      <c r="H3016" s="243"/>
      <c r="I3016" s="245"/>
      <c r="J3016" s="55"/>
    </row>
    <row r="3017" spans="2:10" x14ac:dyDescent="0.25">
      <c r="B3017" s="128"/>
      <c r="C3017" s="128"/>
      <c r="D3017" s="54"/>
      <c r="F3017" s="54"/>
      <c r="G3017" s="56"/>
      <c r="H3017" s="243"/>
      <c r="I3017" s="245"/>
      <c r="J3017" s="55"/>
    </row>
    <row r="3018" spans="2:10" x14ac:dyDescent="0.25">
      <c r="B3018" s="128"/>
      <c r="C3018" s="128"/>
      <c r="D3018" s="54"/>
      <c r="F3018" s="54"/>
      <c r="G3018" s="56"/>
      <c r="H3018" s="243"/>
      <c r="I3018" s="245"/>
      <c r="J3018" s="55"/>
    </row>
    <row r="3019" spans="2:10" x14ac:dyDescent="0.25">
      <c r="B3019" s="128"/>
      <c r="C3019" s="128"/>
      <c r="D3019" s="54"/>
      <c r="F3019" s="54"/>
      <c r="G3019" s="56"/>
      <c r="H3019" s="243"/>
      <c r="I3019" s="245"/>
      <c r="J3019" s="55"/>
    </row>
    <row r="3020" spans="2:10" x14ac:dyDescent="0.25">
      <c r="B3020" s="128"/>
      <c r="C3020" s="128"/>
      <c r="D3020" s="54"/>
      <c r="F3020" s="54"/>
      <c r="G3020" s="56"/>
      <c r="H3020" s="243"/>
      <c r="I3020" s="245"/>
      <c r="J3020" s="55"/>
    </row>
    <row r="3021" spans="2:10" x14ac:dyDescent="0.25">
      <c r="B3021" s="128"/>
      <c r="C3021" s="128"/>
      <c r="D3021" s="54"/>
      <c r="F3021" s="54"/>
      <c r="G3021" s="56"/>
      <c r="H3021" s="243"/>
      <c r="I3021" s="245"/>
      <c r="J3021" s="55"/>
    </row>
    <row r="3022" spans="2:10" x14ac:dyDescent="0.25">
      <c r="B3022" s="128"/>
      <c r="C3022" s="128"/>
      <c r="D3022" s="54"/>
      <c r="F3022" s="54"/>
      <c r="G3022" s="56"/>
      <c r="H3022" s="243"/>
      <c r="I3022" s="245"/>
      <c r="J3022" s="55"/>
    </row>
    <row r="3023" spans="2:10" x14ac:dyDescent="0.25">
      <c r="B3023" s="128"/>
      <c r="C3023" s="128"/>
      <c r="D3023" s="54"/>
      <c r="F3023" s="54"/>
      <c r="G3023" s="56"/>
      <c r="H3023" s="243"/>
      <c r="I3023" s="245"/>
      <c r="J3023" s="55"/>
    </row>
    <row r="3024" spans="2:10" x14ac:dyDescent="0.25">
      <c r="B3024" s="128"/>
      <c r="C3024" s="128"/>
      <c r="D3024" s="54"/>
      <c r="F3024" s="54"/>
      <c r="G3024" s="56"/>
      <c r="H3024" s="243"/>
      <c r="I3024" s="245"/>
      <c r="J3024" s="55"/>
    </row>
    <row r="3025" spans="2:10" x14ac:dyDescent="0.25">
      <c r="B3025" s="128"/>
      <c r="C3025" s="128"/>
      <c r="D3025" s="54"/>
      <c r="F3025" s="54"/>
      <c r="G3025" s="56"/>
      <c r="H3025" s="243"/>
      <c r="I3025" s="245"/>
      <c r="J3025" s="55"/>
    </row>
    <row r="3026" spans="2:10" x14ac:dyDescent="0.25">
      <c r="B3026" s="128"/>
      <c r="C3026" s="128"/>
      <c r="D3026" s="54"/>
      <c r="F3026" s="54"/>
      <c r="G3026" s="56"/>
      <c r="H3026" s="243"/>
      <c r="I3026" s="245"/>
      <c r="J3026" s="55"/>
    </row>
    <row r="3027" spans="2:10" x14ac:dyDescent="0.25">
      <c r="B3027" s="128"/>
      <c r="C3027" s="128"/>
      <c r="D3027" s="54"/>
      <c r="F3027" s="54"/>
      <c r="G3027" s="56"/>
      <c r="H3027" s="243"/>
      <c r="I3027" s="245"/>
      <c r="J3027" s="55"/>
    </row>
    <row r="3028" spans="2:10" x14ac:dyDescent="0.25">
      <c r="B3028" s="128"/>
      <c r="C3028" s="128"/>
      <c r="D3028" s="54"/>
      <c r="F3028" s="54"/>
      <c r="G3028" s="56"/>
      <c r="H3028" s="243"/>
      <c r="I3028" s="245"/>
      <c r="J3028" s="55"/>
    </row>
    <row r="3029" spans="2:10" x14ac:dyDescent="0.25">
      <c r="B3029" s="128"/>
      <c r="C3029" s="128"/>
      <c r="D3029" s="54"/>
      <c r="F3029" s="54"/>
      <c r="G3029" s="56"/>
      <c r="H3029" s="243"/>
      <c r="I3029" s="245"/>
      <c r="J3029" s="55"/>
    </row>
    <row r="3030" spans="2:10" x14ac:dyDescent="0.25">
      <c r="B3030" s="128"/>
      <c r="C3030" s="128"/>
      <c r="D3030" s="54"/>
      <c r="F3030" s="54"/>
      <c r="G3030" s="56"/>
      <c r="H3030" s="243"/>
      <c r="I3030" s="245"/>
      <c r="J3030" s="55"/>
    </row>
    <row r="3031" spans="2:10" x14ac:dyDescent="0.25">
      <c r="B3031" s="128"/>
      <c r="C3031" s="128"/>
      <c r="D3031" s="54"/>
      <c r="F3031" s="54"/>
      <c r="G3031" s="56"/>
      <c r="H3031" s="243"/>
      <c r="I3031" s="245"/>
      <c r="J3031" s="55"/>
    </row>
    <row r="3032" spans="2:10" x14ac:dyDescent="0.25">
      <c r="B3032" s="128"/>
      <c r="C3032" s="128"/>
      <c r="D3032" s="54"/>
      <c r="F3032" s="54"/>
      <c r="G3032" s="56"/>
      <c r="H3032" s="243"/>
      <c r="I3032" s="245"/>
      <c r="J3032" s="55"/>
    </row>
    <row r="3033" spans="2:10" x14ac:dyDescent="0.25">
      <c r="B3033" s="128"/>
      <c r="C3033" s="128"/>
      <c r="D3033" s="54"/>
      <c r="F3033" s="54"/>
      <c r="G3033" s="56"/>
      <c r="H3033" s="243"/>
      <c r="I3033" s="245"/>
      <c r="J3033" s="55"/>
    </row>
    <row r="3034" spans="2:10" x14ac:dyDescent="0.25">
      <c r="B3034" s="128"/>
      <c r="C3034" s="128"/>
      <c r="D3034" s="54"/>
      <c r="F3034" s="54"/>
      <c r="G3034" s="56"/>
      <c r="H3034" s="243"/>
      <c r="I3034" s="245"/>
      <c r="J3034" s="55"/>
    </row>
    <row r="3035" spans="2:10" x14ac:dyDescent="0.25">
      <c r="B3035" s="128"/>
      <c r="C3035" s="128"/>
      <c r="D3035" s="54"/>
      <c r="F3035" s="54"/>
      <c r="G3035" s="56"/>
      <c r="H3035" s="243"/>
      <c r="I3035" s="245"/>
      <c r="J3035" s="55"/>
    </row>
    <row r="3036" spans="2:10" x14ac:dyDescent="0.25">
      <c r="B3036" s="128"/>
      <c r="C3036" s="128"/>
      <c r="D3036" s="54"/>
      <c r="F3036" s="54"/>
      <c r="G3036" s="56"/>
      <c r="H3036" s="243"/>
      <c r="I3036" s="245"/>
      <c r="J3036" s="55"/>
    </row>
    <row r="3037" spans="2:10" x14ac:dyDescent="0.25">
      <c r="B3037" s="128"/>
      <c r="C3037" s="128"/>
      <c r="D3037" s="54"/>
      <c r="F3037" s="54"/>
      <c r="G3037" s="56"/>
      <c r="H3037" s="243"/>
      <c r="I3037" s="245"/>
      <c r="J3037" s="55"/>
    </row>
    <row r="3038" spans="2:10" x14ac:dyDescent="0.25">
      <c r="B3038" s="128"/>
      <c r="C3038" s="128"/>
      <c r="D3038" s="54"/>
      <c r="F3038" s="54"/>
      <c r="G3038" s="56"/>
      <c r="H3038" s="243"/>
      <c r="I3038" s="245"/>
      <c r="J3038" s="55"/>
    </row>
    <row r="3039" spans="2:10" x14ac:dyDescent="0.25">
      <c r="B3039" s="128"/>
      <c r="C3039" s="128"/>
      <c r="D3039" s="54"/>
      <c r="F3039" s="54"/>
      <c r="G3039" s="56"/>
      <c r="H3039" s="243"/>
      <c r="I3039" s="245"/>
      <c r="J3039" s="55"/>
    </row>
    <row r="3040" spans="2:10" x14ac:dyDescent="0.25">
      <c r="B3040" s="128"/>
      <c r="C3040" s="128"/>
      <c r="D3040" s="54"/>
      <c r="F3040" s="54"/>
      <c r="G3040" s="56"/>
      <c r="H3040" s="243"/>
      <c r="I3040" s="245"/>
      <c r="J3040" s="55"/>
    </row>
    <row r="3041" spans="2:10" x14ac:dyDescent="0.25">
      <c r="B3041" s="128"/>
      <c r="C3041" s="128"/>
      <c r="D3041" s="54"/>
      <c r="F3041" s="54"/>
      <c r="G3041" s="56"/>
      <c r="H3041" s="243"/>
      <c r="I3041" s="245"/>
      <c r="J3041" s="55"/>
    </row>
    <row r="3042" spans="2:10" x14ac:dyDescent="0.25">
      <c r="B3042" s="128"/>
      <c r="C3042" s="128"/>
      <c r="D3042" s="54"/>
      <c r="F3042" s="54"/>
      <c r="G3042" s="56"/>
      <c r="H3042" s="243"/>
      <c r="I3042" s="245"/>
      <c r="J3042" s="55"/>
    </row>
    <row r="3043" spans="2:10" x14ac:dyDescent="0.25">
      <c r="B3043" s="128"/>
      <c r="C3043" s="128"/>
      <c r="D3043" s="54"/>
      <c r="F3043" s="54"/>
      <c r="G3043" s="56"/>
      <c r="H3043" s="243"/>
      <c r="I3043" s="245"/>
      <c r="J3043" s="55"/>
    </row>
    <row r="3044" spans="2:10" x14ac:dyDescent="0.25">
      <c r="B3044" s="128"/>
      <c r="C3044" s="128"/>
      <c r="D3044" s="54"/>
      <c r="F3044" s="54"/>
      <c r="G3044" s="56"/>
      <c r="H3044" s="243"/>
      <c r="I3044" s="245"/>
      <c r="J3044" s="55"/>
    </row>
    <row r="3045" spans="2:10" x14ac:dyDescent="0.25">
      <c r="B3045" s="128"/>
      <c r="C3045" s="128"/>
      <c r="D3045" s="54"/>
      <c r="F3045" s="54"/>
      <c r="G3045" s="56"/>
      <c r="H3045" s="243"/>
      <c r="I3045" s="245"/>
      <c r="J3045" s="55"/>
    </row>
    <row r="3046" spans="2:10" x14ac:dyDescent="0.25">
      <c r="B3046" s="128"/>
      <c r="C3046" s="128"/>
      <c r="D3046" s="54"/>
      <c r="F3046" s="54"/>
      <c r="G3046" s="56"/>
      <c r="H3046" s="243"/>
      <c r="I3046" s="245"/>
      <c r="J3046" s="55"/>
    </row>
    <row r="3047" spans="2:10" x14ac:dyDescent="0.25">
      <c r="B3047" s="128"/>
      <c r="C3047" s="128"/>
      <c r="D3047" s="54"/>
      <c r="F3047" s="54"/>
      <c r="G3047" s="56"/>
      <c r="H3047" s="243"/>
      <c r="I3047" s="245"/>
      <c r="J3047" s="55"/>
    </row>
    <row r="3048" spans="2:10" x14ac:dyDescent="0.25">
      <c r="B3048" s="128"/>
      <c r="C3048" s="128"/>
      <c r="D3048" s="54"/>
      <c r="F3048" s="54"/>
      <c r="G3048" s="56"/>
      <c r="H3048" s="243"/>
      <c r="I3048" s="245"/>
      <c r="J3048" s="55"/>
    </row>
    <row r="3049" spans="2:10" x14ac:dyDescent="0.25">
      <c r="B3049" s="128"/>
      <c r="C3049" s="128"/>
      <c r="D3049" s="54"/>
      <c r="F3049" s="54"/>
      <c r="G3049" s="56"/>
      <c r="H3049" s="243"/>
      <c r="I3049" s="245"/>
      <c r="J3049" s="55"/>
    </row>
    <row r="3050" spans="2:10" x14ac:dyDescent="0.25">
      <c r="B3050" s="128"/>
      <c r="C3050" s="128"/>
      <c r="D3050" s="54"/>
      <c r="F3050" s="54"/>
      <c r="G3050" s="56"/>
      <c r="H3050" s="243"/>
      <c r="I3050" s="245"/>
      <c r="J3050" s="55"/>
    </row>
    <row r="3051" spans="2:10" x14ac:dyDescent="0.25">
      <c r="B3051" s="128"/>
      <c r="C3051" s="128"/>
      <c r="D3051" s="54"/>
      <c r="F3051" s="54"/>
      <c r="G3051" s="56"/>
      <c r="H3051" s="243"/>
      <c r="I3051" s="245"/>
      <c r="J3051" s="55"/>
    </row>
    <row r="3052" spans="2:10" x14ac:dyDescent="0.25">
      <c r="B3052" s="128"/>
      <c r="C3052" s="128"/>
      <c r="D3052" s="54"/>
      <c r="F3052" s="54"/>
      <c r="G3052" s="56"/>
      <c r="H3052" s="243"/>
      <c r="I3052" s="245"/>
      <c r="J3052" s="55"/>
    </row>
    <row r="3053" spans="2:10" x14ac:dyDescent="0.25">
      <c r="B3053" s="128"/>
      <c r="C3053" s="128"/>
      <c r="D3053" s="54"/>
      <c r="F3053" s="54"/>
      <c r="G3053" s="56"/>
      <c r="H3053" s="243"/>
      <c r="I3053" s="245"/>
      <c r="J3053" s="55"/>
    </row>
    <row r="3054" spans="2:10" x14ac:dyDescent="0.25">
      <c r="B3054" s="128"/>
      <c r="C3054" s="128"/>
      <c r="D3054" s="54"/>
      <c r="F3054" s="54"/>
      <c r="G3054" s="56"/>
      <c r="H3054" s="243"/>
      <c r="I3054" s="245"/>
      <c r="J3054" s="55"/>
    </row>
    <row r="3055" spans="2:10" x14ac:dyDescent="0.25">
      <c r="B3055" s="128"/>
      <c r="C3055" s="128"/>
      <c r="D3055" s="54"/>
      <c r="F3055" s="54"/>
      <c r="G3055" s="56"/>
      <c r="H3055" s="243"/>
      <c r="I3055" s="245"/>
      <c r="J3055" s="55"/>
    </row>
    <row r="3056" spans="2:10" x14ac:dyDescent="0.25">
      <c r="B3056" s="128"/>
      <c r="C3056" s="128"/>
      <c r="D3056" s="54"/>
      <c r="F3056" s="54"/>
      <c r="G3056" s="56"/>
      <c r="H3056" s="243"/>
      <c r="I3056" s="245"/>
      <c r="J3056" s="55"/>
    </row>
    <row r="3057" spans="2:10" x14ac:dyDescent="0.25">
      <c r="B3057" s="128"/>
      <c r="C3057" s="128"/>
      <c r="D3057" s="54"/>
      <c r="F3057" s="54"/>
      <c r="G3057" s="56"/>
      <c r="H3057" s="243"/>
      <c r="I3057" s="245"/>
      <c r="J3057" s="55"/>
    </row>
    <row r="3058" spans="2:10" x14ac:dyDescent="0.25">
      <c r="B3058" s="128"/>
      <c r="C3058" s="128"/>
      <c r="D3058" s="54"/>
      <c r="F3058" s="54"/>
      <c r="G3058" s="56"/>
      <c r="H3058" s="243"/>
      <c r="I3058" s="245"/>
      <c r="J3058" s="55"/>
    </row>
    <row r="3059" spans="2:10" x14ac:dyDescent="0.25">
      <c r="B3059" s="128"/>
      <c r="C3059" s="128"/>
      <c r="D3059" s="54"/>
      <c r="F3059" s="54"/>
      <c r="G3059" s="56"/>
      <c r="H3059" s="243"/>
      <c r="I3059" s="245"/>
      <c r="J3059" s="55"/>
    </row>
    <row r="3060" spans="2:10" x14ac:dyDescent="0.25">
      <c r="B3060" s="128"/>
      <c r="C3060" s="128"/>
      <c r="D3060" s="54"/>
      <c r="F3060" s="54"/>
      <c r="G3060" s="56"/>
      <c r="H3060" s="243"/>
      <c r="I3060" s="245"/>
      <c r="J3060" s="55"/>
    </row>
    <row r="3061" spans="2:10" x14ac:dyDescent="0.25">
      <c r="B3061" s="128"/>
      <c r="C3061" s="128"/>
      <c r="D3061" s="54"/>
      <c r="F3061" s="54"/>
      <c r="G3061" s="56"/>
      <c r="H3061" s="243"/>
      <c r="I3061" s="245"/>
      <c r="J3061" s="55"/>
    </row>
    <row r="3062" spans="2:10" x14ac:dyDescent="0.25">
      <c r="B3062" s="128"/>
      <c r="C3062" s="128"/>
      <c r="D3062" s="54"/>
      <c r="F3062" s="54"/>
      <c r="G3062" s="56"/>
      <c r="H3062" s="243"/>
      <c r="I3062" s="245"/>
      <c r="J3062" s="55"/>
    </row>
    <row r="3063" spans="2:10" x14ac:dyDescent="0.25">
      <c r="B3063" s="128"/>
      <c r="C3063" s="128"/>
      <c r="D3063" s="54"/>
      <c r="F3063" s="54"/>
      <c r="G3063" s="56"/>
      <c r="H3063" s="243"/>
      <c r="I3063" s="245"/>
      <c r="J3063" s="55"/>
    </row>
    <row r="3064" spans="2:10" x14ac:dyDescent="0.25">
      <c r="B3064" s="128"/>
      <c r="C3064" s="128"/>
      <c r="D3064" s="54"/>
      <c r="F3064" s="54"/>
      <c r="G3064" s="56"/>
      <c r="H3064" s="243"/>
      <c r="I3064" s="245"/>
      <c r="J3064" s="55"/>
    </row>
    <row r="3065" spans="2:10" x14ac:dyDescent="0.25">
      <c r="B3065" s="128"/>
      <c r="C3065" s="128"/>
      <c r="D3065" s="54"/>
      <c r="F3065" s="54"/>
      <c r="G3065" s="56"/>
      <c r="H3065" s="243"/>
      <c r="I3065" s="245"/>
      <c r="J3065" s="55"/>
    </row>
    <row r="3066" spans="2:10" x14ac:dyDescent="0.25">
      <c r="B3066" s="128"/>
      <c r="C3066" s="128"/>
      <c r="D3066" s="54"/>
      <c r="F3066" s="54"/>
      <c r="G3066" s="56"/>
      <c r="H3066" s="243"/>
      <c r="I3066" s="245"/>
      <c r="J3066" s="55"/>
    </row>
    <row r="3067" spans="2:10" x14ac:dyDescent="0.25">
      <c r="B3067" s="128"/>
      <c r="C3067" s="128"/>
      <c r="D3067" s="54"/>
      <c r="F3067" s="54"/>
      <c r="G3067" s="56"/>
      <c r="H3067" s="243"/>
      <c r="I3067" s="245"/>
      <c r="J3067" s="55"/>
    </row>
    <row r="3068" spans="2:10" x14ac:dyDescent="0.25">
      <c r="B3068" s="128"/>
      <c r="C3068" s="128"/>
      <c r="D3068" s="54"/>
      <c r="F3068" s="54"/>
      <c r="G3068" s="56"/>
      <c r="H3068" s="243"/>
      <c r="I3068" s="245"/>
      <c r="J3068" s="55"/>
    </row>
    <row r="3069" spans="2:10" x14ac:dyDescent="0.25">
      <c r="B3069" s="128"/>
      <c r="C3069" s="128"/>
      <c r="D3069" s="54"/>
      <c r="F3069" s="54"/>
      <c r="G3069" s="56"/>
      <c r="H3069" s="243"/>
      <c r="I3069" s="245"/>
      <c r="J3069" s="55"/>
    </row>
    <row r="3070" spans="2:10" x14ac:dyDescent="0.25">
      <c r="B3070" s="128"/>
      <c r="C3070" s="128"/>
      <c r="D3070" s="54"/>
      <c r="F3070" s="54"/>
      <c r="G3070" s="56"/>
      <c r="H3070" s="243"/>
      <c r="I3070" s="245"/>
      <c r="J3070" s="55"/>
    </row>
    <row r="3071" spans="2:10" x14ac:dyDescent="0.25">
      <c r="B3071" s="128"/>
      <c r="C3071" s="128"/>
      <c r="D3071" s="54"/>
      <c r="F3071" s="54"/>
      <c r="G3071" s="56"/>
      <c r="H3071" s="243"/>
      <c r="I3071" s="245"/>
      <c r="J3071" s="55"/>
    </row>
    <row r="3072" spans="2:10" x14ac:dyDescent="0.25">
      <c r="B3072" s="128"/>
      <c r="C3072" s="128"/>
      <c r="D3072" s="54"/>
      <c r="F3072" s="54"/>
      <c r="G3072" s="56"/>
      <c r="H3072" s="243"/>
      <c r="I3072" s="245"/>
      <c r="J3072" s="55"/>
    </row>
    <row r="3073" spans="2:10" x14ac:dyDescent="0.25">
      <c r="B3073" s="128"/>
      <c r="C3073" s="128"/>
      <c r="D3073" s="54"/>
      <c r="F3073" s="54"/>
      <c r="G3073" s="56"/>
      <c r="H3073" s="243"/>
      <c r="I3073" s="245"/>
      <c r="J3073" s="55"/>
    </row>
    <row r="3074" spans="2:10" x14ac:dyDescent="0.25">
      <c r="B3074" s="128"/>
      <c r="C3074" s="128"/>
      <c r="D3074" s="54"/>
      <c r="F3074" s="54"/>
      <c r="G3074" s="56"/>
      <c r="H3074" s="243"/>
      <c r="I3074" s="245"/>
      <c r="J3074" s="55"/>
    </row>
    <row r="3075" spans="2:10" x14ac:dyDescent="0.25">
      <c r="B3075" s="128"/>
      <c r="C3075" s="128"/>
      <c r="D3075" s="54"/>
      <c r="F3075" s="54"/>
      <c r="G3075" s="56"/>
      <c r="H3075" s="243"/>
      <c r="I3075" s="245"/>
      <c r="J3075" s="55"/>
    </row>
    <row r="3076" spans="2:10" x14ac:dyDescent="0.25">
      <c r="B3076" s="128"/>
      <c r="C3076" s="128"/>
      <c r="D3076" s="54"/>
      <c r="F3076" s="54"/>
      <c r="G3076" s="56"/>
      <c r="H3076" s="243"/>
      <c r="I3076" s="245"/>
      <c r="J3076" s="55"/>
    </row>
    <row r="3077" spans="2:10" x14ac:dyDescent="0.25">
      <c r="B3077" s="128"/>
      <c r="C3077" s="128"/>
      <c r="D3077" s="54"/>
      <c r="F3077" s="54"/>
      <c r="G3077" s="56"/>
      <c r="H3077" s="243"/>
      <c r="I3077" s="245"/>
      <c r="J3077" s="55"/>
    </row>
    <row r="3078" spans="2:10" x14ac:dyDescent="0.25">
      <c r="B3078" s="128"/>
      <c r="C3078" s="128"/>
      <c r="D3078" s="54"/>
      <c r="F3078" s="54"/>
      <c r="G3078" s="56"/>
      <c r="H3078" s="243"/>
      <c r="I3078" s="245"/>
      <c r="J3078" s="55"/>
    </row>
    <row r="3079" spans="2:10" x14ac:dyDescent="0.25">
      <c r="B3079" s="128"/>
      <c r="C3079" s="128"/>
      <c r="D3079" s="54"/>
      <c r="F3079" s="54"/>
      <c r="G3079" s="56"/>
      <c r="H3079" s="243"/>
      <c r="I3079" s="245"/>
      <c r="J3079" s="55"/>
    </row>
    <row r="3080" spans="2:10" x14ac:dyDescent="0.25">
      <c r="B3080" s="128"/>
      <c r="C3080" s="128"/>
      <c r="D3080" s="54"/>
      <c r="F3080" s="54"/>
      <c r="G3080" s="56"/>
      <c r="H3080" s="243"/>
      <c r="I3080" s="245"/>
      <c r="J3080" s="55"/>
    </row>
    <row r="3081" spans="2:10" x14ac:dyDescent="0.25">
      <c r="B3081" s="128"/>
      <c r="C3081" s="128"/>
      <c r="D3081" s="54"/>
      <c r="F3081" s="54"/>
      <c r="G3081" s="56"/>
      <c r="H3081" s="243"/>
      <c r="I3081" s="245"/>
      <c r="J3081" s="55"/>
    </row>
    <row r="3082" spans="2:10" x14ac:dyDescent="0.25">
      <c r="B3082" s="128"/>
      <c r="C3082" s="128"/>
      <c r="D3082" s="54"/>
      <c r="F3082" s="54"/>
      <c r="G3082" s="56"/>
      <c r="H3082" s="243"/>
      <c r="I3082" s="245"/>
      <c r="J3082" s="55"/>
    </row>
    <row r="3083" spans="2:10" x14ac:dyDescent="0.25">
      <c r="B3083" s="128"/>
      <c r="C3083" s="128"/>
      <c r="D3083" s="54"/>
      <c r="F3083" s="54"/>
      <c r="G3083" s="56"/>
      <c r="H3083" s="243"/>
      <c r="I3083" s="245"/>
      <c r="J3083" s="55"/>
    </row>
    <row r="3084" spans="2:10" x14ac:dyDescent="0.25">
      <c r="B3084" s="128"/>
      <c r="C3084" s="128"/>
      <c r="D3084" s="54"/>
      <c r="F3084" s="54"/>
      <c r="G3084" s="56"/>
      <c r="H3084" s="243"/>
      <c r="I3084" s="245"/>
      <c r="J3084" s="55"/>
    </row>
    <row r="3085" spans="2:10" x14ac:dyDescent="0.25">
      <c r="B3085" s="128"/>
      <c r="C3085" s="128"/>
      <c r="D3085" s="54"/>
      <c r="F3085" s="54"/>
      <c r="G3085" s="56"/>
      <c r="H3085" s="243"/>
      <c r="I3085" s="245"/>
      <c r="J3085" s="55"/>
    </row>
    <row r="3086" spans="2:10" x14ac:dyDescent="0.25">
      <c r="B3086" s="128"/>
      <c r="C3086" s="128"/>
      <c r="D3086" s="54"/>
      <c r="F3086" s="54"/>
      <c r="G3086" s="56"/>
      <c r="H3086" s="243"/>
      <c r="I3086" s="245"/>
      <c r="J3086" s="55"/>
    </row>
    <row r="3087" spans="2:10" x14ac:dyDescent="0.25">
      <c r="B3087" s="128"/>
      <c r="C3087" s="128"/>
      <c r="D3087" s="54"/>
      <c r="F3087" s="54"/>
      <c r="G3087" s="56"/>
      <c r="H3087" s="243"/>
      <c r="I3087" s="245"/>
      <c r="J3087" s="55"/>
    </row>
    <row r="3088" spans="2:10" x14ac:dyDescent="0.25">
      <c r="B3088" s="128"/>
      <c r="C3088" s="128"/>
      <c r="D3088" s="54"/>
      <c r="F3088" s="54"/>
      <c r="G3088" s="56"/>
      <c r="H3088" s="243"/>
      <c r="I3088" s="245"/>
      <c r="J3088" s="55"/>
    </row>
    <row r="3089" spans="2:10" x14ac:dyDescent="0.25">
      <c r="B3089" s="128"/>
      <c r="C3089" s="128"/>
      <c r="D3089" s="54"/>
      <c r="F3089" s="54"/>
      <c r="G3089" s="56"/>
      <c r="H3089" s="243"/>
      <c r="I3089" s="245"/>
      <c r="J3089" s="55"/>
    </row>
    <row r="3090" spans="2:10" x14ac:dyDescent="0.25">
      <c r="B3090" s="128"/>
      <c r="C3090" s="128"/>
      <c r="D3090" s="54"/>
      <c r="F3090" s="54"/>
      <c r="G3090" s="56"/>
      <c r="H3090" s="243"/>
      <c r="I3090" s="245"/>
      <c r="J3090" s="55"/>
    </row>
    <row r="3091" spans="2:10" x14ac:dyDescent="0.25">
      <c r="B3091" s="128"/>
      <c r="C3091" s="128"/>
      <c r="D3091" s="54"/>
      <c r="F3091" s="54"/>
      <c r="G3091" s="56"/>
      <c r="H3091" s="243"/>
      <c r="I3091" s="245"/>
      <c r="J3091" s="55"/>
    </row>
    <row r="3092" spans="2:10" x14ac:dyDescent="0.25">
      <c r="B3092" s="128"/>
      <c r="C3092" s="128"/>
      <c r="D3092" s="54"/>
      <c r="F3092" s="54"/>
      <c r="G3092" s="56"/>
      <c r="H3092" s="243"/>
      <c r="I3092" s="245"/>
      <c r="J3092" s="55"/>
    </row>
    <row r="3093" spans="2:10" x14ac:dyDescent="0.25">
      <c r="B3093" s="128"/>
      <c r="C3093" s="128"/>
      <c r="D3093" s="54"/>
      <c r="F3093" s="54"/>
      <c r="G3093" s="56"/>
      <c r="H3093" s="243"/>
      <c r="I3093" s="245"/>
      <c r="J3093" s="55"/>
    </row>
    <row r="3094" spans="2:10" x14ac:dyDescent="0.25">
      <c r="B3094" s="128"/>
      <c r="C3094" s="128"/>
      <c r="D3094" s="54"/>
      <c r="F3094" s="54"/>
      <c r="G3094" s="56"/>
      <c r="H3094" s="243"/>
      <c r="I3094" s="245"/>
      <c r="J3094" s="55"/>
    </row>
    <row r="3095" spans="2:10" x14ac:dyDescent="0.25">
      <c r="B3095" s="128"/>
      <c r="C3095" s="128"/>
      <c r="D3095" s="54"/>
      <c r="F3095" s="54"/>
      <c r="G3095" s="56"/>
      <c r="H3095" s="243"/>
      <c r="I3095" s="245"/>
      <c r="J3095" s="55"/>
    </row>
    <row r="3096" spans="2:10" x14ac:dyDescent="0.25">
      <c r="B3096" s="128"/>
      <c r="C3096" s="128"/>
      <c r="D3096" s="54"/>
      <c r="F3096" s="54"/>
      <c r="G3096" s="56"/>
      <c r="H3096" s="243"/>
      <c r="I3096" s="245"/>
      <c r="J3096" s="55"/>
    </row>
    <row r="3097" spans="2:10" x14ac:dyDescent="0.25">
      <c r="B3097" s="128"/>
      <c r="C3097" s="128"/>
      <c r="D3097" s="54"/>
      <c r="F3097" s="54"/>
      <c r="G3097" s="56"/>
      <c r="H3097" s="243"/>
      <c r="I3097" s="245"/>
      <c r="J3097" s="55"/>
    </row>
    <row r="3098" spans="2:10" x14ac:dyDescent="0.25">
      <c r="B3098" s="128"/>
      <c r="C3098" s="128"/>
      <c r="D3098" s="54"/>
      <c r="F3098" s="54"/>
      <c r="G3098" s="56"/>
      <c r="H3098" s="243"/>
      <c r="I3098" s="245"/>
      <c r="J3098" s="55"/>
    </row>
    <row r="3099" spans="2:10" x14ac:dyDescent="0.25">
      <c r="B3099" s="128"/>
      <c r="C3099" s="128"/>
      <c r="D3099" s="54"/>
      <c r="F3099" s="54"/>
      <c r="G3099" s="56"/>
      <c r="H3099" s="243"/>
      <c r="I3099" s="245"/>
      <c r="J3099" s="55"/>
    </row>
    <row r="3100" spans="2:10" x14ac:dyDescent="0.25">
      <c r="B3100" s="128"/>
      <c r="C3100" s="128"/>
      <c r="D3100" s="54"/>
      <c r="F3100" s="54"/>
      <c r="G3100" s="56"/>
      <c r="H3100" s="243"/>
      <c r="I3100" s="245"/>
      <c r="J3100" s="55"/>
    </row>
    <row r="3101" spans="2:10" x14ac:dyDescent="0.25">
      <c r="B3101" s="128"/>
      <c r="C3101" s="128"/>
      <c r="D3101" s="54"/>
      <c r="F3101" s="54"/>
      <c r="G3101" s="56"/>
      <c r="H3101" s="243"/>
      <c r="I3101" s="245"/>
      <c r="J3101" s="55"/>
    </row>
    <row r="3102" spans="2:10" x14ac:dyDescent="0.25">
      <c r="B3102" s="128"/>
      <c r="C3102" s="128"/>
      <c r="D3102" s="54"/>
      <c r="F3102" s="54"/>
      <c r="G3102" s="56"/>
      <c r="H3102" s="243"/>
      <c r="I3102" s="245"/>
      <c r="J3102" s="55"/>
    </row>
    <row r="3103" spans="2:10" x14ac:dyDescent="0.25">
      <c r="B3103" s="128"/>
      <c r="C3103" s="128"/>
      <c r="D3103" s="54"/>
      <c r="F3103" s="54"/>
      <c r="G3103" s="56"/>
      <c r="H3103" s="243"/>
      <c r="I3103" s="245"/>
      <c r="J3103" s="55"/>
    </row>
    <row r="3104" spans="2:10" x14ac:dyDescent="0.25">
      <c r="B3104" s="128"/>
      <c r="C3104" s="128"/>
      <c r="D3104" s="54"/>
      <c r="F3104" s="54"/>
      <c r="G3104" s="56"/>
      <c r="H3104" s="243"/>
      <c r="I3104" s="245"/>
      <c r="J3104" s="55"/>
    </row>
    <row r="3105" spans="2:10" x14ac:dyDescent="0.25">
      <c r="B3105" s="128"/>
      <c r="C3105" s="128"/>
      <c r="D3105" s="54"/>
      <c r="F3105" s="54"/>
      <c r="G3105" s="56"/>
      <c r="H3105" s="243"/>
      <c r="I3105" s="245"/>
      <c r="J3105" s="55"/>
    </row>
    <row r="3106" spans="2:10" x14ac:dyDescent="0.25">
      <c r="B3106" s="128"/>
      <c r="C3106" s="128"/>
      <c r="D3106" s="54"/>
      <c r="F3106" s="54"/>
      <c r="G3106" s="56"/>
      <c r="H3106" s="243"/>
      <c r="I3106" s="245"/>
      <c r="J3106" s="55"/>
    </row>
    <row r="3107" spans="2:10" x14ac:dyDescent="0.25">
      <c r="B3107" s="128"/>
      <c r="C3107" s="128"/>
      <c r="D3107" s="54"/>
      <c r="F3107" s="54"/>
      <c r="G3107" s="56"/>
      <c r="H3107" s="243"/>
      <c r="I3107" s="245"/>
      <c r="J3107" s="55"/>
    </row>
    <row r="3108" spans="2:10" x14ac:dyDescent="0.25">
      <c r="B3108" s="128"/>
      <c r="C3108" s="128"/>
      <c r="D3108" s="54"/>
      <c r="F3108" s="54"/>
      <c r="G3108" s="56"/>
      <c r="H3108" s="243"/>
      <c r="I3108" s="245"/>
      <c r="J3108" s="55"/>
    </row>
    <row r="3109" spans="2:10" x14ac:dyDescent="0.25">
      <c r="B3109" s="128"/>
      <c r="C3109" s="128"/>
      <c r="D3109" s="54"/>
      <c r="F3109" s="54"/>
      <c r="G3109" s="56"/>
      <c r="H3109" s="243"/>
      <c r="I3109" s="245"/>
      <c r="J3109" s="55"/>
    </row>
    <row r="3110" spans="2:10" x14ac:dyDescent="0.25">
      <c r="B3110" s="128"/>
      <c r="C3110" s="128"/>
      <c r="D3110" s="54"/>
      <c r="F3110" s="54"/>
      <c r="G3110" s="56"/>
      <c r="H3110" s="243"/>
      <c r="I3110" s="245"/>
      <c r="J3110" s="55"/>
    </row>
    <row r="3111" spans="2:10" x14ac:dyDescent="0.25">
      <c r="B3111" s="128"/>
      <c r="C3111" s="128"/>
      <c r="D3111" s="54"/>
      <c r="F3111" s="54"/>
      <c r="G3111" s="56"/>
      <c r="H3111" s="243"/>
      <c r="I3111" s="245"/>
      <c r="J3111" s="55"/>
    </row>
    <row r="3112" spans="2:10" x14ac:dyDescent="0.25">
      <c r="B3112" s="128"/>
      <c r="C3112" s="128"/>
      <c r="D3112" s="54"/>
      <c r="F3112" s="54"/>
      <c r="G3112" s="56"/>
      <c r="H3112" s="243"/>
      <c r="I3112" s="245"/>
      <c r="J3112" s="55"/>
    </row>
    <row r="3113" spans="2:10" x14ac:dyDescent="0.25">
      <c r="B3113" s="128"/>
      <c r="C3113" s="128"/>
      <c r="D3113" s="54"/>
      <c r="F3113" s="54"/>
      <c r="G3113" s="56"/>
      <c r="H3113" s="243"/>
      <c r="I3113" s="245"/>
      <c r="J3113" s="55"/>
    </row>
    <row r="3114" spans="2:10" x14ac:dyDescent="0.25">
      <c r="B3114" s="128"/>
      <c r="C3114" s="128"/>
      <c r="D3114" s="54"/>
      <c r="F3114" s="54"/>
      <c r="G3114" s="56"/>
      <c r="H3114" s="243"/>
      <c r="I3114" s="245"/>
      <c r="J3114" s="55"/>
    </row>
    <row r="3115" spans="2:10" x14ac:dyDescent="0.25">
      <c r="B3115" s="128"/>
      <c r="C3115" s="128"/>
      <c r="D3115" s="54"/>
      <c r="F3115" s="54"/>
      <c r="G3115" s="56"/>
      <c r="H3115" s="243"/>
      <c r="I3115" s="245"/>
      <c r="J3115" s="55"/>
    </row>
    <row r="3116" spans="2:10" x14ac:dyDescent="0.25">
      <c r="B3116" s="128"/>
      <c r="C3116" s="128"/>
      <c r="D3116" s="54"/>
      <c r="F3116" s="54"/>
      <c r="G3116" s="56"/>
      <c r="H3116" s="243"/>
      <c r="I3116" s="245"/>
      <c r="J3116" s="55"/>
    </row>
    <row r="3117" spans="2:10" x14ac:dyDescent="0.25">
      <c r="B3117" s="128"/>
      <c r="C3117" s="128"/>
      <c r="D3117" s="54"/>
      <c r="F3117" s="54"/>
      <c r="G3117" s="56"/>
      <c r="H3117" s="243"/>
      <c r="I3117" s="245"/>
      <c r="J3117" s="55"/>
    </row>
    <row r="3118" spans="2:10" x14ac:dyDescent="0.25">
      <c r="B3118" s="128"/>
      <c r="C3118" s="128"/>
      <c r="D3118" s="54"/>
      <c r="F3118" s="54"/>
      <c r="G3118" s="56"/>
      <c r="H3118" s="243"/>
      <c r="I3118" s="245"/>
      <c r="J3118" s="55"/>
    </row>
    <row r="3119" spans="2:10" x14ac:dyDescent="0.25">
      <c r="B3119" s="128"/>
      <c r="C3119" s="128"/>
      <c r="D3119" s="54"/>
      <c r="F3119" s="54"/>
      <c r="G3119" s="56"/>
      <c r="H3119" s="243"/>
      <c r="I3119" s="245"/>
      <c r="J3119" s="55"/>
    </row>
    <row r="3120" spans="2:10" x14ac:dyDescent="0.25">
      <c r="B3120" s="128"/>
      <c r="C3120" s="128"/>
      <c r="D3120" s="54"/>
      <c r="F3120" s="54"/>
      <c r="G3120" s="56"/>
      <c r="H3120" s="243"/>
      <c r="I3120" s="245"/>
      <c r="J3120" s="55"/>
    </row>
    <row r="3121" spans="2:10" x14ac:dyDescent="0.25">
      <c r="B3121" s="128"/>
      <c r="C3121" s="128"/>
      <c r="D3121" s="54"/>
      <c r="F3121" s="54"/>
      <c r="G3121" s="56"/>
      <c r="H3121" s="243"/>
      <c r="I3121" s="245"/>
      <c r="J3121" s="55"/>
    </row>
    <row r="3122" spans="2:10" x14ac:dyDescent="0.25">
      <c r="B3122" s="128"/>
      <c r="C3122" s="128"/>
      <c r="D3122" s="54"/>
      <c r="F3122" s="54"/>
      <c r="G3122" s="56"/>
      <c r="H3122" s="243"/>
      <c r="I3122" s="245"/>
      <c r="J3122" s="55"/>
    </row>
    <row r="3123" spans="2:10" x14ac:dyDescent="0.25">
      <c r="B3123" s="128"/>
      <c r="C3123" s="128"/>
      <c r="D3123" s="54"/>
      <c r="F3123" s="54"/>
      <c r="G3123" s="56"/>
      <c r="H3123" s="243"/>
      <c r="I3123" s="245"/>
      <c r="J3123" s="55"/>
    </row>
    <row r="3124" spans="2:10" x14ac:dyDescent="0.25">
      <c r="B3124" s="128"/>
      <c r="C3124" s="128"/>
      <c r="D3124" s="54"/>
      <c r="F3124" s="54"/>
      <c r="G3124" s="56"/>
      <c r="H3124" s="243"/>
      <c r="I3124" s="245"/>
      <c r="J3124" s="55"/>
    </row>
    <row r="3125" spans="2:10" x14ac:dyDescent="0.25">
      <c r="B3125" s="128"/>
      <c r="C3125" s="128"/>
      <c r="D3125" s="54"/>
      <c r="F3125" s="54"/>
      <c r="G3125" s="56"/>
      <c r="H3125" s="243"/>
      <c r="I3125" s="245"/>
      <c r="J3125" s="55"/>
    </row>
    <row r="3126" spans="2:10" x14ac:dyDescent="0.25">
      <c r="B3126" s="128"/>
      <c r="C3126" s="128"/>
      <c r="D3126" s="54"/>
      <c r="F3126" s="54"/>
      <c r="G3126" s="56"/>
      <c r="H3126" s="243"/>
      <c r="I3126" s="245"/>
      <c r="J3126" s="55"/>
    </row>
    <row r="3127" spans="2:10" x14ac:dyDescent="0.25">
      <c r="B3127" s="128"/>
      <c r="C3127" s="128"/>
      <c r="D3127" s="54"/>
      <c r="F3127" s="54"/>
      <c r="G3127" s="56"/>
      <c r="H3127" s="243"/>
      <c r="I3127" s="245"/>
      <c r="J3127" s="55"/>
    </row>
    <row r="3128" spans="2:10" x14ac:dyDescent="0.25">
      <c r="B3128" s="128"/>
      <c r="C3128" s="128"/>
      <c r="D3128" s="54"/>
      <c r="F3128" s="54"/>
      <c r="G3128" s="56"/>
      <c r="H3128" s="243"/>
      <c r="I3128" s="245"/>
      <c r="J3128" s="55"/>
    </row>
    <row r="3129" spans="2:10" x14ac:dyDescent="0.25">
      <c r="B3129" s="128"/>
      <c r="C3129" s="128"/>
      <c r="D3129" s="54"/>
      <c r="F3129" s="54"/>
      <c r="G3129" s="56"/>
      <c r="H3129" s="243"/>
      <c r="I3129" s="245"/>
      <c r="J3129" s="55"/>
    </row>
    <row r="3130" spans="2:10" x14ac:dyDescent="0.25">
      <c r="B3130" s="128"/>
      <c r="C3130" s="128"/>
      <c r="D3130" s="54"/>
      <c r="F3130" s="54"/>
      <c r="G3130" s="56"/>
      <c r="H3130" s="243"/>
      <c r="I3130" s="245"/>
      <c r="J3130" s="55"/>
    </row>
    <row r="3131" spans="2:10" x14ac:dyDescent="0.25">
      <c r="B3131" s="128"/>
      <c r="C3131" s="128"/>
      <c r="D3131" s="54"/>
      <c r="F3131" s="54"/>
      <c r="G3131" s="56"/>
      <c r="H3131" s="243"/>
      <c r="I3131" s="245"/>
      <c r="J3131" s="55"/>
    </row>
    <row r="3132" spans="2:10" x14ac:dyDescent="0.25">
      <c r="B3132" s="128"/>
      <c r="C3132" s="128"/>
      <c r="D3132" s="54"/>
      <c r="F3132" s="54"/>
      <c r="G3132" s="56"/>
      <c r="H3132" s="243"/>
      <c r="I3132" s="245"/>
      <c r="J3132" s="55"/>
    </row>
    <row r="3133" spans="2:10" x14ac:dyDescent="0.25">
      <c r="B3133" s="128"/>
      <c r="C3133" s="128"/>
      <c r="D3133" s="54"/>
      <c r="F3133" s="54"/>
      <c r="G3133" s="56"/>
      <c r="H3133" s="243"/>
      <c r="I3133" s="245"/>
      <c r="J3133" s="55"/>
    </row>
    <row r="3134" spans="2:10" x14ac:dyDescent="0.25">
      <c r="B3134" s="128"/>
      <c r="C3134" s="128"/>
      <c r="D3134" s="54"/>
      <c r="F3134" s="54"/>
      <c r="G3134" s="56"/>
      <c r="H3134" s="243"/>
      <c r="I3134" s="245"/>
      <c r="J3134" s="55"/>
    </row>
    <row r="3135" spans="2:10" x14ac:dyDescent="0.25">
      <c r="B3135" s="128"/>
      <c r="C3135" s="128"/>
      <c r="D3135" s="54"/>
      <c r="F3135" s="54"/>
      <c r="G3135" s="56"/>
      <c r="H3135" s="243"/>
      <c r="I3135" s="245"/>
      <c r="J3135" s="55"/>
    </row>
    <row r="3136" spans="2:10" x14ac:dyDescent="0.25">
      <c r="B3136" s="128"/>
      <c r="C3136" s="128"/>
      <c r="D3136" s="54"/>
      <c r="F3136" s="54"/>
      <c r="G3136" s="56"/>
      <c r="H3136" s="243"/>
      <c r="I3136" s="245"/>
      <c r="J3136" s="55"/>
    </row>
    <row r="3137" spans="2:10" x14ac:dyDescent="0.25">
      <c r="B3137" s="128"/>
      <c r="C3137" s="128"/>
      <c r="D3137" s="54"/>
      <c r="F3137" s="54"/>
      <c r="G3137" s="56"/>
      <c r="H3137" s="243"/>
      <c r="I3137" s="245"/>
      <c r="J3137" s="55"/>
    </row>
    <row r="3138" spans="2:10" x14ac:dyDescent="0.25">
      <c r="B3138" s="128"/>
      <c r="C3138" s="128"/>
      <c r="D3138" s="54"/>
      <c r="F3138" s="54"/>
      <c r="G3138" s="56"/>
      <c r="H3138" s="243"/>
      <c r="I3138" s="245"/>
      <c r="J3138" s="55"/>
    </row>
    <row r="3139" spans="2:10" x14ac:dyDescent="0.25">
      <c r="B3139" s="128"/>
      <c r="C3139" s="128"/>
      <c r="D3139" s="54"/>
      <c r="F3139" s="54"/>
      <c r="G3139" s="56"/>
      <c r="H3139" s="243"/>
      <c r="I3139" s="245"/>
      <c r="J3139" s="55"/>
    </row>
    <row r="3140" spans="2:10" x14ac:dyDescent="0.25">
      <c r="B3140" s="128"/>
      <c r="C3140" s="128"/>
      <c r="D3140" s="54"/>
      <c r="F3140" s="54"/>
      <c r="G3140" s="56"/>
      <c r="H3140" s="243"/>
      <c r="I3140" s="245"/>
      <c r="J3140" s="55"/>
    </row>
    <row r="3141" spans="2:10" x14ac:dyDescent="0.25">
      <c r="B3141" s="128"/>
      <c r="C3141" s="128"/>
      <c r="D3141" s="54"/>
      <c r="F3141" s="54"/>
      <c r="G3141" s="56"/>
      <c r="H3141" s="243"/>
      <c r="I3141" s="245"/>
      <c r="J3141" s="55"/>
    </row>
    <row r="3142" spans="2:10" x14ac:dyDescent="0.25">
      <c r="B3142" s="128"/>
      <c r="C3142" s="128"/>
      <c r="D3142" s="54"/>
      <c r="F3142" s="54"/>
      <c r="G3142" s="56"/>
      <c r="H3142" s="243"/>
      <c r="I3142" s="245"/>
      <c r="J3142" s="55"/>
    </row>
    <row r="3143" spans="2:10" x14ac:dyDescent="0.25">
      <c r="B3143" s="128"/>
      <c r="C3143" s="128"/>
      <c r="D3143" s="54"/>
      <c r="F3143" s="54"/>
      <c r="G3143" s="56"/>
      <c r="H3143" s="243"/>
      <c r="I3143" s="245"/>
      <c r="J3143" s="55"/>
    </row>
    <row r="3144" spans="2:10" x14ac:dyDescent="0.25">
      <c r="B3144" s="128"/>
      <c r="C3144" s="128"/>
      <c r="D3144" s="54"/>
      <c r="F3144" s="54"/>
      <c r="G3144" s="56"/>
      <c r="H3144" s="243"/>
      <c r="I3144" s="245"/>
      <c r="J3144" s="55"/>
    </row>
    <row r="3145" spans="2:10" x14ac:dyDescent="0.25">
      <c r="B3145" s="128"/>
      <c r="C3145" s="128"/>
      <c r="D3145" s="54"/>
      <c r="F3145" s="54"/>
      <c r="G3145" s="56"/>
      <c r="H3145" s="243"/>
      <c r="I3145" s="245"/>
      <c r="J3145" s="55"/>
    </row>
    <row r="3146" spans="2:10" x14ac:dyDescent="0.25">
      <c r="B3146" s="128"/>
      <c r="C3146" s="128"/>
      <c r="D3146" s="54"/>
      <c r="F3146" s="54"/>
      <c r="G3146" s="56"/>
      <c r="H3146" s="243"/>
      <c r="I3146" s="245"/>
      <c r="J3146" s="55"/>
    </row>
    <row r="3147" spans="2:10" x14ac:dyDescent="0.25">
      <c r="B3147" s="128"/>
      <c r="C3147" s="128"/>
      <c r="D3147" s="54"/>
      <c r="F3147" s="54"/>
      <c r="G3147" s="56"/>
      <c r="H3147" s="243"/>
      <c r="I3147" s="245"/>
      <c r="J3147" s="55"/>
    </row>
    <row r="3148" spans="2:10" x14ac:dyDescent="0.25">
      <c r="B3148" s="128"/>
      <c r="C3148" s="128"/>
      <c r="D3148" s="54"/>
      <c r="F3148" s="54"/>
      <c r="G3148" s="56"/>
      <c r="H3148" s="243"/>
      <c r="I3148" s="245"/>
      <c r="J3148" s="55"/>
    </row>
    <row r="3149" spans="2:10" x14ac:dyDescent="0.25">
      <c r="B3149" s="128"/>
      <c r="C3149" s="128"/>
      <c r="D3149" s="54"/>
      <c r="F3149" s="54"/>
      <c r="G3149" s="56"/>
      <c r="H3149" s="243"/>
      <c r="I3149" s="245"/>
      <c r="J3149" s="55"/>
    </row>
    <row r="3150" spans="2:10" x14ac:dyDescent="0.25">
      <c r="B3150" s="128"/>
      <c r="C3150" s="128"/>
      <c r="D3150" s="54"/>
      <c r="F3150" s="54"/>
      <c r="G3150" s="56"/>
      <c r="H3150" s="243"/>
      <c r="I3150" s="245"/>
      <c r="J3150" s="55"/>
    </row>
    <row r="3151" spans="2:10" x14ac:dyDescent="0.25">
      <c r="B3151" s="128"/>
      <c r="C3151" s="128"/>
      <c r="D3151" s="54"/>
      <c r="F3151" s="54"/>
      <c r="G3151" s="56"/>
      <c r="H3151" s="243"/>
      <c r="I3151" s="245"/>
      <c r="J3151" s="55"/>
    </row>
    <row r="3152" spans="2:10" x14ac:dyDescent="0.25">
      <c r="B3152" s="128"/>
      <c r="C3152" s="128"/>
      <c r="D3152" s="54"/>
      <c r="F3152" s="54"/>
      <c r="G3152" s="56"/>
      <c r="H3152" s="243"/>
      <c r="I3152" s="245"/>
      <c r="J3152" s="55"/>
    </row>
    <row r="3153" spans="2:10" x14ac:dyDescent="0.25">
      <c r="B3153" s="128"/>
      <c r="C3153" s="128"/>
      <c r="D3153" s="54"/>
      <c r="F3153" s="54"/>
      <c r="G3153" s="56"/>
      <c r="H3153" s="243"/>
      <c r="I3153" s="245"/>
      <c r="J3153" s="55"/>
    </row>
    <row r="3154" spans="2:10" x14ac:dyDescent="0.25">
      <c r="B3154" s="128"/>
      <c r="C3154" s="128"/>
      <c r="D3154" s="54"/>
      <c r="F3154" s="54"/>
      <c r="G3154" s="56"/>
      <c r="H3154" s="243"/>
      <c r="I3154" s="245"/>
      <c r="J3154" s="55"/>
    </row>
    <row r="3155" spans="2:10" x14ac:dyDescent="0.25">
      <c r="B3155" s="128"/>
      <c r="C3155" s="128"/>
      <c r="D3155" s="54"/>
      <c r="F3155" s="54"/>
      <c r="G3155" s="56"/>
      <c r="H3155" s="243"/>
      <c r="I3155" s="245"/>
      <c r="J3155" s="55"/>
    </row>
    <row r="3156" spans="2:10" x14ac:dyDescent="0.25">
      <c r="B3156" s="128"/>
      <c r="C3156" s="128"/>
      <c r="D3156" s="54"/>
      <c r="F3156" s="54"/>
      <c r="G3156" s="56"/>
      <c r="H3156" s="243"/>
      <c r="I3156" s="245"/>
      <c r="J3156" s="55"/>
    </row>
    <row r="3157" spans="2:10" x14ac:dyDescent="0.25">
      <c r="B3157" s="128"/>
      <c r="C3157" s="128"/>
      <c r="D3157" s="54"/>
      <c r="F3157" s="54"/>
      <c r="G3157" s="56"/>
      <c r="H3157" s="243"/>
      <c r="I3157" s="245"/>
      <c r="J3157" s="55"/>
    </row>
    <row r="3158" spans="2:10" x14ac:dyDescent="0.25">
      <c r="B3158" s="128"/>
      <c r="C3158" s="128"/>
      <c r="D3158" s="54"/>
      <c r="F3158" s="54"/>
      <c r="G3158" s="56"/>
      <c r="H3158" s="243"/>
      <c r="I3158" s="245"/>
      <c r="J3158" s="55"/>
    </row>
    <row r="3159" spans="2:10" x14ac:dyDescent="0.25">
      <c r="B3159" s="128"/>
      <c r="C3159" s="128"/>
      <c r="D3159" s="54"/>
      <c r="F3159" s="54"/>
      <c r="G3159" s="56"/>
      <c r="H3159" s="243"/>
      <c r="I3159" s="245"/>
      <c r="J3159" s="55"/>
    </row>
    <row r="3160" spans="2:10" x14ac:dyDescent="0.25">
      <c r="B3160" s="128"/>
      <c r="C3160" s="128"/>
      <c r="D3160" s="54"/>
      <c r="F3160" s="54"/>
      <c r="G3160" s="56"/>
      <c r="H3160" s="243"/>
      <c r="I3160" s="245"/>
      <c r="J3160" s="55"/>
    </row>
    <row r="3161" spans="2:10" x14ac:dyDescent="0.25">
      <c r="B3161" s="128"/>
      <c r="C3161" s="128"/>
      <c r="D3161" s="54"/>
      <c r="F3161" s="54"/>
      <c r="G3161" s="56"/>
      <c r="H3161" s="243"/>
      <c r="I3161" s="245"/>
      <c r="J3161" s="55"/>
    </row>
    <row r="3162" spans="2:10" x14ac:dyDescent="0.25">
      <c r="B3162" s="128"/>
      <c r="C3162" s="128"/>
      <c r="D3162" s="54"/>
      <c r="F3162" s="54"/>
      <c r="G3162" s="56"/>
      <c r="H3162" s="243"/>
      <c r="I3162" s="245"/>
      <c r="J3162" s="55"/>
    </row>
    <row r="3163" spans="2:10" x14ac:dyDescent="0.25">
      <c r="B3163" s="128"/>
      <c r="C3163" s="128"/>
      <c r="D3163" s="54"/>
      <c r="F3163" s="54"/>
      <c r="G3163" s="56"/>
      <c r="H3163" s="243"/>
      <c r="I3163" s="245"/>
      <c r="J3163" s="55"/>
    </row>
    <row r="3164" spans="2:10" x14ac:dyDescent="0.25">
      <c r="B3164" s="128"/>
      <c r="C3164" s="128"/>
      <c r="D3164" s="54"/>
      <c r="F3164" s="54"/>
      <c r="G3164" s="56"/>
      <c r="H3164" s="243"/>
      <c r="I3164" s="245"/>
      <c r="J3164" s="55"/>
    </row>
    <row r="3165" spans="2:10" x14ac:dyDescent="0.25">
      <c r="B3165" s="128"/>
      <c r="C3165" s="128"/>
      <c r="D3165" s="54"/>
      <c r="F3165" s="54"/>
      <c r="G3165" s="56"/>
      <c r="H3165" s="243"/>
      <c r="I3165" s="245"/>
      <c r="J3165" s="55"/>
    </row>
    <row r="3166" spans="2:10" x14ac:dyDescent="0.25">
      <c r="B3166" s="128"/>
      <c r="C3166" s="128"/>
      <c r="D3166" s="54"/>
      <c r="F3166" s="54"/>
      <c r="G3166" s="56"/>
      <c r="H3166" s="243"/>
      <c r="I3166" s="245"/>
      <c r="J3166" s="55"/>
    </row>
    <row r="3167" spans="2:10" x14ac:dyDescent="0.25">
      <c r="B3167" s="128"/>
      <c r="C3167" s="128"/>
      <c r="D3167" s="54"/>
      <c r="F3167" s="54"/>
      <c r="G3167" s="56"/>
      <c r="H3167" s="243"/>
      <c r="I3167" s="245"/>
      <c r="J3167" s="55"/>
    </row>
    <row r="3168" spans="2:10" x14ac:dyDescent="0.25">
      <c r="B3168" s="128"/>
      <c r="C3168" s="128"/>
      <c r="D3168" s="54"/>
      <c r="F3168" s="54"/>
      <c r="G3168" s="56"/>
      <c r="H3168" s="243"/>
      <c r="I3168" s="245"/>
      <c r="J3168" s="55"/>
    </row>
    <row r="3169" spans="2:10" x14ac:dyDescent="0.25">
      <c r="B3169" s="128"/>
      <c r="C3169" s="128"/>
      <c r="D3169" s="54"/>
      <c r="F3169" s="54"/>
      <c r="G3169" s="56"/>
      <c r="H3169" s="243"/>
      <c r="I3169" s="245"/>
      <c r="J3169" s="55"/>
    </row>
    <row r="3170" spans="2:10" x14ac:dyDescent="0.25">
      <c r="B3170" s="128"/>
      <c r="C3170" s="128"/>
      <c r="D3170" s="54"/>
      <c r="F3170" s="54"/>
      <c r="G3170" s="56"/>
      <c r="H3170" s="243"/>
      <c r="I3170" s="245"/>
      <c r="J3170" s="55"/>
    </row>
    <row r="3171" spans="2:10" x14ac:dyDescent="0.25">
      <c r="B3171" s="128"/>
      <c r="C3171" s="128"/>
      <c r="D3171" s="54"/>
      <c r="F3171" s="54"/>
      <c r="G3171" s="56"/>
      <c r="H3171" s="243"/>
      <c r="I3171" s="245"/>
      <c r="J3171" s="55"/>
    </row>
    <row r="3172" spans="2:10" x14ac:dyDescent="0.25">
      <c r="B3172" s="128"/>
      <c r="C3172" s="128"/>
      <c r="D3172" s="54"/>
      <c r="F3172" s="54"/>
      <c r="G3172" s="56"/>
      <c r="H3172" s="243"/>
      <c r="I3172" s="245"/>
      <c r="J3172" s="55"/>
    </row>
    <row r="3173" spans="2:10" x14ac:dyDescent="0.25">
      <c r="B3173" s="128"/>
      <c r="C3173" s="128"/>
      <c r="D3173" s="54"/>
      <c r="F3173" s="54"/>
      <c r="G3173" s="56"/>
      <c r="H3173" s="243"/>
      <c r="I3173" s="245"/>
      <c r="J3173" s="55"/>
    </row>
    <row r="3174" spans="2:10" x14ac:dyDescent="0.25">
      <c r="B3174" s="128"/>
      <c r="C3174" s="128"/>
      <c r="D3174" s="54"/>
      <c r="F3174" s="54"/>
      <c r="G3174" s="56"/>
      <c r="H3174" s="243"/>
      <c r="I3174" s="245"/>
      <c r="J3174" s="55"/>
    </row>
    <row r="3175" spans="2:10" x14ac:dyDescent="0.25">
      <c r="B3175" s="128"/>
      <c r="C3175" s="128"/>
      <c r="D3175" s="54"/>
      <c r="F3175" s="54"/>
      <c r="G3175" s="56"/>
      <c r="H3175" s="243"/>
      <c r="I3175" s="245"/>
      <c r="J3175" s="55"/>
    </row>
    <row r="3176" spans="2:10" x14ac:dyDescent="0.25">
      <c r="B3176" s="128"/>
      <c r="C3176" s="128"/>
      <c r="D3176" s="54"/>
      <c r="F3176" s="54"/>
      <c r="G3176" s="56"/>
      <c r="H3176" s="243"/>
      <c r="I3176" s="245"/>
      <c r="J3176" s="55"/>
    </row>
    <row r="3177" spans="2:10" x14ac:dyDescent="0.25">
      <c r="B3177" s="128"/>
      <c r="C3177" s="128"/>
      <c r="D3177" s="54"/>
      <c r="F3177" s="54"/>
      <c r="G3177" s="56"/>
      <c r="H3177" s="243"/>
      <c r="I3177" s="245"/>
      <c r="J3177" s="55"/>
    </row>
    <row r="3178" spans="2:10" x14ac:dyDescent="0.25">
      <c r="B3178" s="128"/>
      <c r="C3178" s="128"/>
      <c r="D3178" s="54"/>
      <c r="F3178" s="54"/>
      <c r="G3178" s="56"/>
      <c r="H3178" s="243"/>
      <c r="I3178" s="245"/>
      <c r="J3178" s="55"/>
    </row>
    <row r="3179" spans="2:10" x14ac:dyDescent="0.25">
      <c r="B3179" s="128"/>
      <c r="C3179" s="128"/>
      <c r="D3179" s="54"/>
      <c r="F3179" s="54"/>
      <c r="G3179" s="56"/>
      <c r="H3179" s="243"/>
      <c r="I3179" s="245"/>
      <c r="J3179" s="55"/>
    </row>
    <row r="3180" spans="2:10" x14ac:dyDescent="0.25">
      <c r="B3180" s="128"/>
      <c r="C3180" s="128"/>
      <c r="D3180" s="54"/>
      <c r="F3180" s="54"/>
      <c r="G3180" s="56"/>
      <c r="H3180" s="243"/>
      <c r="I3180" s="245"/>
      <c r="J3180" s="55"/>
    </row>
    <row r="3181" spans="2:10" x14ac:dyDescent="0.25">
      <c r="B3181" s="128"/>
      <c r="C3181" s="128"/>
      <c r="D3181" s="54"/>
      <c r="F3181" s="54"/>
      <c r="G3181" s="56"/>
      <c r="H3181" s="243"/>
      <c r="I3181" s="245"/>
      <c r="J3181" s="55"/>
    </row>
    <row r="3182" spans="2:10" x14ac:dyDescent="0.25">
      <c r="B3182" s="128"/>
      <c r="C3182" s="128"/>
      <c r="D3182" s="54"/>
      <c r="F3182" s="54"/>
      <c r="G3182" s="56"/>
      <c r="H3182" s="243"/>
      <c r="I3182" s="245"/>
      <c r="J3182" s="55"/>
    </row>
    <row r="3183" spans="2:10" x14ac:dyDescent="0.25">
      <c r="B3183" s="128"/>
      <c r="C3183" s="128"/>
      <c r="D3183" s="54"/>
      <c r="F3183" s="54"/>
      <c r="G3183" s="56"/>
      <c r="H3183" s="243"/>
      <c r="I3183" s="245"/>
      <c r="J3183" s="55"/>
    </row>
    <row r="3184" spans="2:10" x14ac:dyDescent="0.25">
      <c r="B3184" s="128"/>
      <c r="C3184" s="128"/>
      <c r="D3184" s="54"/>
      <c r="F3184" s="54"/>
      <c r="G3184" s="56"/>
      <c r="H3184" s="243"/>
      <c r="I3184" s="245"/>
      <c r="J3184" s="55"/>
    </row>
    <row r="3185" spans="2:10" x14ac:dyDescent="0.25">
      <c r="B3185" s="128"/>
      <c r="C3185" s="128"/>
      <c r="D3185" s="54"/>
      <c r="F3185" s="54"/>
      <c r="G3185" s="56"/>
      <c r="H3185" s="243"/>
      <c r="I3185" s="245"/>
      <c r="J3185" s="55"/>
    </row>
    <row r="3186" spans="2:10" x14ac:dyDescent="0.25">
      <c r="B3186" s="128"/>
      <c r="C3186" s="128"/>
      <c r="D3186" s="54"/>
      <c r="F3186" s="54"/>
      <c r="G3186" s="56"/>
      <c r="H3186" s="243"/>
      <c r="I3186" s="245"/>
      <c r="J3186" s="55"/>
    </row>
    <row r="3187" spans="2:10" x14ac:dyDescent="0.25">
      <c r="B3187" s="128"/>
      <c r="C3187" s="128"/>
      <c r="D3187" s="54"/>
      <c r="F3187" s="54"/>
      <c r="G3187" s="56"/>
      <c r="H3187" s="243"/>
      <c r="I3187" s="245"/>
      <c r="J3187" s="55"/>
    </row>
    <row r="3188" spans="2:10" x14ac:dyDescent="0.25">
      <c r="B3188" s="128"/>
      <c r="C3188" s="128"/>
      <c r="D3188" s="54"/>
      <c r="F3188" s="54"/>
      <c r="G3188" s="56"/>
      <c r="H3188" s="243"/>
      <c r="I3188" s="245"/>
      <c r="J3188" s="55"/>
    </row>
    <row r="3189" spans="2:10" x14ac:dyDescent="0.25">
      <c r="B3189" s="128"/>
      <c r="C3189" s="128"/>
      <c r="D3189" s="54"/>
      <c r="F3189" s="54"/>
      <c r="G3189" s="56"/>
      <c r="H3189" s="243"/>
      <c r="I3189" s="245"/>
      <c r="J3189" s="55"/>
    </row>
    <row r="3190" spans="2:10" x14ac:dyDescent="0.25">
      <c r="B3190" s="128"/>
      <c r="C3190" s="128"/>
      <c r="D3190" s="54"/>
      <c r="F3190" s="54"/>
      <c r="G3190" s="56"/>
      <c r="H3190" s="243"/>
      <c r="I3190" s="245"/>
      <c r="J3190" s="55"/>
    </row>
    <row r="3191" spans="2:10" x14ac:dyDescent="0.25">
      <c r="B3191" s="128"/>
      <c r="C3191" s="128"/>
      <c r="D3191" s="54"/>
      <c r="F3191" s="54"/>
      <c r="G3191" s="56"/>
      <c r="H3191" s="243"/>
      <c r="I3191" s="245"/>
      <c r="J3191" s="55"/>
    </row>
    <row r="3192" spans="2:10" x14ac:dyDescent="0.25">
      <c r="B3192" s="128"/>
      <c r="C3192" s="128"/>
      <c r="D3192" s="54"/>
      <c r="F3192" s="54"/>
      <c r="G3192" s="56"/>
      <c r="H3192" s="243"/>
      <c r="I3192" s="245"/>
      <c r="J3192" s="55"/>
    </row>
    <row r="3193" spans="2:10" x14ac:dyDescent="0.25">
      <c r="B3193" s="128"/>
      <c r="C3193" s="128"/>
      <c r="D3193" s="54"/>
      <c r="F3193" s="54"/>
      <c r="G3193" s="56"/>
      <c r="H3193" s="243"/>
      <c r="I3193" s="245"/>
      <c r="J3193" s="55"/>
    </row>
    <row r="3194" spans="2:10" x14ac:dyDescent="0.25">
      <c r="B3194" s="128"/>
      <c r="C3194" s="128"/>
      <c r="D3194" s="54"/>
      <c r="F3194" s="54"/>
      <c r="G3194" s="56"/>
      <c r="H3194" s="243"/>
      <c r="I3194" s="245"/>
      <c r="J3194" s="55"/>
    </row>
    <row r="3195" spans="2:10" x14ac:dyDescent="0.25">
      <c r="B3195" s="128"/>
      <c r="C3195" s="128"/>
      <c r="D3195" s="54"/>
      <c r="F3195" s="54"/>
      <c r="G3195" s="56"/>
      <c r="H3195" s="243"/>
      <c r="I3195" s="245"/>
      <c r="J3195" s="55"/>
    </row>
    <row r="3196" spans="2:10" x14ac:dyDescent="0.25">
      <c r="B3196" s="128"/>
      <c r="C3196" s="128"/>
      <c r="D3196" s="54"/>
      <c r="F3196" s="54"/>
      <c r="G3196" s="56"/>
      <c r="H3196" s="243"/>
      <c r="I3196" s="245"/>
      <c r="J3196" s="55"/>
    </row>
    <row r="3197" spans="2:10" x14ac:dyDescent="0.25">
      <c r="B3197" s="128"/>
      <c r="C3197" s="128"/>
      <c r="D3197" s="54"/>
      <c r="F3197" s="54"/>
      <c r="G3197" s="56"/>
      <c r="H3197" s="243"/>
      <c r="I3197" s="245"/>
      <c r="J3197" s="55"/>
    </row>
    <row r="3198" spans="2:10" x14ac:dyDescent="0.25">
      <c r="B3198" s="128"/>
      <c r="C3198" s="128"/>
      <c r="D3198" s="54"/>
      <c r="F3198" s="54"/>
      <c r="G3198" s="56"/>
      <c r="H3198" s="243"/>
      <c r="I3198" s="245"/>
      <c r="J3198" s="55"/>
    </row>
    <row r="3199" spans="2:10" x14ac:dyDescent="0.25">
      <c r="B3199" s="128"/>
      <c r="C3199" s="128"/>
      <c r="D3199" s="54"/>
      <c r="F3199" s="54"/>
      <c r="G3199" s="56"/>
      <c r="H3199" s="243"/>
      <c r="I3199" s="245"/>
      <c r="J3199" s="55"/>
    </row>
    <row r="3200" spans="2:10" x14ac:dyDescent="0.25">
      <c r="B3200" s="128"/>
      <c r="C3200" s="128"/>
      <c r="D3200" s="54"/>
      <c r="F3200" s="54"/>
      <c r="G3200" s="56"/>
      <c r="H3200" s="243"/>
      <c r="I3200" s="245"/>
      <c r="J3200" s="55"/>
    </row>
    <row r="3201" spans="2:10" x14ac:dyDescent="0.25">
      <c r="B3201" s="128"/>
      <c r="C3201" s="128"/>
      <c r="D3201" s="54"/>
      <c r="F3201" s="54"/>
      <c r="G3201" s="56"/>
      <c r="H3201" s="243"/>
      <c r="I3201" s="245"/>
      <c r="J3201" s="55"/>
    </row>
    <row r="3202" spans="2:10" x14ac:dyDescent="0.25">
      <c r="B3202" s="128"/>
      <c r="C3202" s="128"/>
      <c r="D3202" s="54"/>
      <c r="F3202" s="54"/>
      <c r="G3202" s="56"/>
      <c r="H3202" s="243"/>
      <c r="I3202" s="245"/>
      <c r="J3202" s="55"/>
    </row>
    <row r="3203" spans="2:10" x14ac:dyDescent="0.25">
      <c r="B3203" s="128"/>
      <c r="C3203" s="128"/>
      <c r="D3203" s="54"/>
      <c r="F3203" s="54"/>
      <c r="G3203" s="56"/>
      <c r="H3203" s="243"/>
      <c r="I3203" s="245"/>
      <c r="J3203" s="55"/>
    </row>
    <row r="3204" spans="2:10" x14ac:dyDescent="0.25">
      <c r="B3204" s="128"/>
      <c r="C3204" s="128"/>
      <c r="D3204" s="54"/>
      <c r="F3204" s="54"/>
      <c r="G3204" s="56"/>
      <c r="H3204" s="243"/>
      <c r="I3204" s="245"/>
      <c r="J3204" s="55"/>
    </row>
    <row r="3205" spans="2:10" x14ac:dyDescent="0.25">
      <c r="B3205" s="128"/>
      <c r="C3205" s="128"/>
      <c r="D3205" s="54"/>
      <c r="F3205" s="54"/>
      <c r="G3205" s="56"/>
      <c r="H3205" s="243"/>
      <c r="I3205" s="245"/>
      <c r="J3205" s="55"/>
    </row>
    <row r="3206" spans="2:10" x14ac:dyDescent="0.25">
      <c r="B3206" s="128"/>
      <c r="C3206" s="128"/>
      <c r="D3206" s="54"/>
      <c r="F3206" s="54"/>
      <c r="G3206" s="56"/>
      <c r="H3206" s="243"/>
      <c r="I3206" s="245"/>
      <c r="J3206" s="55"/>
    </row>
    <row r="3207" spans="2:10" x14ac:dyDescent="0.25">
      <c r="B3207" s="128"/>
      <c r="C3207" s="128"/>
      <c r="D3207" s="54"/>
      <c r="F3207" s="54"/>
      <c r="G3207" s="56"/>
      <c r="H3207" s="243"/>
      <c r="I3207" s="245"/>
      <c r="J3207" s="55"/>
    </row>
    <row r="3208" spans="2:10" x14ac:dyDescent="0.25">
      <c r="B3208" s="128"/>
      <c r="C3208" s="128"/>
      <c r="D3208" s="54"/>
      <c r="F3208" s="54"/>
      <c r="G3208" s="56"/>
      <c r="H3208" s="243"/>
      <c r="I3208" s="245"/>
      <c r="J3208" s="55"/>
    </row>
    <row r="3209" spans="2:10" x14ac:dyDescent="0.25">
      <c r="B3209" s="128"/>
      <c r="C3209" s="128"/>
      <c r="D3209" s="54"/>
      <c r="F3209" s="54"/>
      <c r="G3209" s="56"/>
      <c r="H3209" s="243"/>
      <c r="I3209" s="245"/>
      <c r="J3209" s="55"/>
    </row>
    <row r="3210" spans="2:10" x14ac:dyDescent="0.25">
      <c r="B3210" s="128"/>
      <c r="C3210" s="128"/>
      <c r="D3210" s="54"/>
      <c r="F3210" s="54"/>
      <c r="G3210" s="56"/>
      <c r="H3210" s="243"/>
      <c r="I3210" s="245"/>
      <c r="J3210" s="55"/>
    </row>
    <row r="3211" spans="2:10" x14ac:dyDescent="0.25">
      <c r="B3211" s="128"/>
      <c r="C3211" s="128"/>
      <c r="D3211" s="54"/>
      <c r="F3211" s="54"/>
      <c r="G3211" s="56"/>
      <c r="H3211" s="243"/>
      <c r="I3211" s="245"/>
      <c r="J3211" s="55"/>
    </row>
    <row r="3212" spans="2:10" x14ac:dyDescent="0.25">
      <c r="B3212" s="128"/>
      <c r="C3212" s="128"/>
      <c r="D3212" s="54"/>
      <c r="F3212" s="54"/>
      <c r="G3212" s="56"/>
      <c r="H3212" s="243"/>
      <c r="I3212" s="245"/>
      <c r="J3212" s="55"/>
    </row>
    <row r="3213" spans="2:10" x14ac:dyDescent="0.25">
      <c r="B3213" s="128"/>
      <c r="C3213" s="128"/>
      <c r="D3213" s="54"/>
      <c r="F3213" s="54"/>
      <c r="G3213" s="56"/>
      <c r="H3213" s="243"/>
      <c r="I3213" s="245"/>
      <c r="J3213" s="55"/>
    </row>
    <row r="3214" spans="2:10" x14ac:dyDescent="0.25">
      <c r="B3214" s="128"/>
      <c r="C3214" s="128"/>
      <c r="D3214" s="54"/>
      <c r="F3214" s="54"/>
      <c r="G3214" s="56"/>
      <c r="H3214" s="243"/>
      <c r="I3214" s="245"/>
      <c r="J3214" s="55"/>
    </row>
    <row r="3215" spans="2:10" x14ac:dyDescent="0.25">
      <c r="B3215" s="128"/>
      <c r="C3215" s="128"/>
      <c r="D3215" s="54"/>
      <c r="F3215" s="54"/>
      <c r="G3215" s="56"/>
      <c r="H3215" s="243"/>
      <c r="I3215" s="245"/>
      <c r="J3215" s="55"/>
    </row>
    <row r="3216" spans="2:10" x14ac:dyDescent="0.25">
      <c r="B3216" s="128"/>
      <c r="C3216" s="128"/>
      <c r="D3216" s="54"/>
      <c r="F3216" s="54"/>
      <c r="G3216" s="56"/>
      <c r="H3216" s="243"/>
      <c r="I3216" s="245"/>
      <c r="J3216" s="55"/>
    </row>
    <row r="3217" spans="2:10" x14ac:dyDescent="0.25">
      <c r="B3217" s="128"/>
      <c r="C3217" s="128"/>
      <c r="D3217" s="54"/>
      <c r="F3217" s="54"/>
      <c r="G3217" s="56"/>
      <c r="H3217" s="243"/>
      <c r="I3217" s="245"/>
      <c r="J3217" s="55"/>
    </row>
    <row r="3218" spans="2:10" x14ac:dyDescent="0.25">
      <c r="B3218" s="128"/>
      <c r="C3218" s="128"/>
      <c r="D3218" s="54"/>
      <c r="F3218" s="54"/>
      <c r="G3218" s="56"/>
      <c r="H3218" s="243"/>
      <c r="I3218" s="245"/>
      <c r="J3218" s="55"/>
    </row>
    <row r="3219" spans="2:10" x14ac:dyDescent="0.25">
      <c r="B3219" s="128"/>
      <c r="C3219" s="128"/>
      <c r="D3219" s="54"/>
      <c r="F3219" s="54"/>
      <c r="G3219" s="56"/>
      <c r="H3219" s="243"/>
      <c r="I3219" s="245"/>
      <c r="J3219" s="55"/>
    </row>
    <row r="3220" spans="2:10" x14ac:dyDescent="0.25">
      <c r="B3220" s="128"/>
      <c r="C3220" s="128"/>
      <c r="D3220" s="54"/>
      <c r="F3220" s="54"/>
      <c r="G3220" s="56"/>
      <c r="H3220" s="243"/>
      <c r="I3220" s="245"/>
      <c r="J3220" s="55"/>
    </row>
    <row r="3221" spans="2:10" x14ac:dyDescent="0.25">
      <c r="B3221" s="128"/>
      <c r="C3221" s="128"/>
      <c r="D3221" s="54"/>
      <c r="F3221" s="54"/>
      <c r="G3221" s="56"/>
      <c r="H3221" s="243"/>
      <c r="I3221" s="245"/>
      <c r="J3221" s="55"/>
    </row>
    <row r="3222" spans="2:10" x14ac:dyDescent="0.25">
      <c r="B3222" s="128"/>
      <c r="C3222" s="128"/>
      <c r="D3222" s="54"/>
      <c r="F3222" s="54"/>
      <c r="G3222" s="56"/>
      <c r="H3222" s="243"/>
      <c r="I3222" s="245"/>
      <c r="J3222" s="55"/>
    </row>
    <row r="3223" spans="2:10" x14ac:dyDescent="0.25">
      <c r="B3223" s="128"/>
      <c r="C3223" s="128"/>
      <c r="D3223" s="54"/>
      <c r="F3223" s="54"/>
      <c r="G3223" s="56"/>
      <c r="H3223" s="243"/>
      <c r="I3223" s="245"/>
      <c r="J3223" s="55"/>
    </row>
    <row r="3224" spans="2:10" x14ac:dyDescent="0.25">
      <c r="B3224" s="128"/>
      <c r="C3224" s="128"/>
      <c r="D3224" s="54"/>
      <c r="F3224" s="54"/>
      <c r="G3224" s="56"/>
      <c r="H3224" s="243"/>
      <c r="I3224" s="245"/>
      <c r="J3224" s="55"/>
    </row>
    <row r="3225" spans="2:10" x14ac:dyDescent="0.25">
      <c r="B3225" s="128"/>
      <c r="C3225" s="128"/>
      <c r="D3225" s="54"/>
      <c r="F3225" s="54"/>
      <c r="G3225" s="56"/>
      <c r="H3225" s="243"/>
      <c r="I3225" s="245"/>
      <c r="J3225" s="55"/>
    </row>
    <row r="3226" spans="2:10" x14ac:dyDescent="0.25">
      <c r="B3226" s="128"/>
      <c r="C3226" s="128"/>
      <c r="D3226" s="54"/>
      <c r="F3226" s="54"/>
      <c r="G3226" s="56"/>
      <c r="H3226" s="243"/>
      <c r="I3226" s="245"/>
      <c r="J3226" s="55"/>
    </row>
    <row r="3227" spans="2:10" x14ac:dyDescent="0.25">
      <c r="B3227" s="128"/>
      <c r="C3227" s="128"/>
      <c r="D3227" s="54"/>
      <c r="F3227" s="54"/>
      <c r="G3227" s="56"/>
      <c r="H3227" s="243"/>
      <c r="I3227" s="245"/>
      <c r="J3227" s="55"/>
    </row>
    <row r="3228" spans="2:10" x14ac:dyDescent="0.25">
      <c r="B3228" s="128"/>
      <c r="C3228" s="128"/>
      <c r="D3228" s="54"/>
      <c r="F3228" s="54"/>
      <c r="G3228" s="56"/>
      <c r="H3228" s="243"/>
      <c r="I3228" s="245"/>
      <c r="J3228" s="55"/>
    </row>
    <row r="3229" spans="2:10" x14ac:dyDescent="0.25">
      <c r="B3229" s="128"/>
      <c r="C3229" s="128"/>
      <c r="D3229" s="54"/>
      <c r="F3229" s="54"/>
      <c r="G3229" s="56"/>
      <c r="H3229" s="243"/>
      <c r="I3229" s="245"/>
      <c r="J3229" s="55"/>
    </row>
    <row r="3230" spans="2:10" x14ac:dyDescent="0.25">
      <c r="B3230" s="128"/>
      <c r="C3230" s="128"/>
      <c r="D3230" s="54"/>
      <c r="F3230" s="54"/>
      <c r="G3230" s="56"/>
      <c r="H3230" s="243"/>
      <c r="I3230" s="245"/>
      <c r="J3230" s="55"/>
    </row>
    <row r="3231" spans="2:10" x14ac:dyDescent="0.25">
      <c r="B3231" s="128"/>
      <c r="C3231" s="128"/>
      <c r="D3231" s="54"/>
      <c r="F3231" s="54"/>
      <c r="G3231" s="56"/>
      <c r="H3231" s="243"/>
      <c r="I3231" s="245"/>
      <c r="J3231" s="55"/>
    </row>
    <row r="3232" spans="2:10" x14ac:dyDescent="0.25">
      <c r="B3232" s="128"/>
      <c r="C3232" s="128"/>
      <c r="D3232" s="54"/>
      <c r="F3232" s="54"/>
      <c r="G3232" s="56"/>
      <c r="H3232" s="243"/>
      <c r="I3232" s="245"/>
      <c r="J3232" s="55"/>
    </row>
    <row r="3233" spans="2:10" x14ac:dyDescent="0.25">
      <c r="B3233" s="128"/>
      <c r="C3233" s="128"/>
      <c r="D3233" s="54"/>
      <c r="F3233" s="54"/>
      <c r="G3233" s="56"/>
      <c r="H3233" s="243"/>
      <c r="I3233" s="245"/>
      <c r="J3233" s="55"/>
    </row>
    <row r="3234" spans="2:10" x14ac:dyDescent="0.25">
      <c r="B3234" s="128"/>
      <c r="C3234" s="128"/>
      <c r="D3234" s="54"/>
      <c r="F3234" s="54"/>
      <c r="G3234" s="56"/>
      <c r="H3234" s="243"/>
      <c r="I3234" s="245"/>
      <c r="J3234" s="55"/>
    </row>
    <row r="3235" spans="2:10" x14ac:dyDescent="0.25">
      <c r="B3235" s="128"/>
      <c r="C3235" s="128"/>
      <c r="D3235" s="54"/>
      <c r="F3235" s="54"/>
      <c r="G3235" s="56"/>
      <c r="H3235" s="243"/>
      <c r="I3235" s="245"/>
      <c r="J3235" s="55"/>
    </row>
    <row r="3236" spans="2:10" x14ac:dyDescent="0.25">
      <c r="B3236" s="128"/>
      <c r="C3236" s="128"/>
      <c r="D3236" s="54"/>
      <c r="F3236" s="54"/>
      <c r="G3236" s="56"/>
      <c r="H3236" s="243"/>
      <c r="I3236" s="245"/>
      <c r="J3236" s="55"/>
    </row>
    <row r="3237" spans="2:10" x14ac:dyDescent="0.25">
      <c r="B3237" s="128"/>
      <c r="C3237" s="128"/>
      <c r="D3237" s="54"/>
      <c r="F3237" s="54"/>
      <c r="G3237" s="56"/>
      <c r="H3237" s="243"/>
      <c r="I3237" s="245"/>
      <c r="J3237" s="55"/>
    </row>
    <row r="3238" spans="2:10" x14ac:dyDescent="0.25">
      <c r="B3238" s="128"/>
      <c r="C3238" s="128"/>
      <c r="D3238" s="54"/>
      <c r="F3238" s="54"/>
      <c r="G3238" s="56"/>
      <c r="H3238" s="243"/>
      <c r="I3238" s="245"/>
      <c r="J3238" s="55"/>
    </row>
    <row r="3239" spans="2:10" x14ac:dyDescent="0.25">
      <c r="B3239" s="128"/>
      <c r="C3239" s="128"/>
      <c r="D3239" s="54"/>
      <c r="F3239" s="54"/>
      <c r="G3239" s="56"/>
      <c r="H3239" s="243"/>
      <c r="I3239" s="245"/>
      <c r="J3239" s="55"/>
    </row>
    <row r="3240" spans="2:10" x14ac:dyDescent="0.25">
      <c r="B3240" s="128"/>
      <c r="C3240" s="128"/>
      <c r="D3240" s="54"/>
      <c r="F3240" s="54"/>
      <c r="G3240" s="56"/>
      <c r="H3240" s="243"/>
      <c r="I3240" s="245"/>
      <c r="J3240" s="55"/>
    </row>
    <row r="3241" spans="2:10" x14ac:dyDescent="0.25">
      <c r="B3241" s="128"/>
      <c r="C3241" s="128"/>
      <c r="D3241" s="54"/>
      <c r="F3241" s="54"/>
      <c r="G3241" s="56"/>
      <c r="H3241" s="243"/>
      <c r="I3241" s="245"/>
      <c r="J3241" s="55"/>
    </row>
    <row r="3242" spans="2:10" x14ac:dyDescent="0.25">
      <c r="B3242" s="128"/>
      <c r="C3242" s="128"/>
      <c r="D3242" s="54"/>
      <c r="F3242" s="54"/>
      <c r="G3242" s="56"/>
      <c r="H3242" s="243"/>
      <c r="I3242" s="245"/>
      <c r="J3242" s="55"/>
    </row>
    <row r="3243" spans="2:10" x14ac:dyDescent="0.25">
      <c r="B3243" s="128"/>
      <c r="C3243" s="128"/>
      <c r="D3243" s="54"/>
      <c r="F3243" s="54"/>
      <c r="G3243" s="56"/>
      <c r="H3243" s="243"/>
      <c r="I3243" s="245"/>
      <c r="J3243" s="55"/>
    </row>
    <row r="3244" spans="2:10" x14ac:dyDescent="0.25">
      <c r="B3244" s="128"/>
      <c r="C3244" s="128"/>
      <c r="D3244" s="54"/>
      <c r="F3244" s="54"/>
      <c r="G3244" s="56"/>
      <c r="H3244" s="243"/>
      <c r="I3244" s="245"/>
      <c r="J3244" s="55"/>
    </row>
    <row r="3245" spans="2:10" x14ac:dyDescent="0.25">
      <c r="B3245" s="128"/>
      <c r="C3245" s="128"/>
      <c r="D3245" s="54"/>
      <c r="F3245" s="54"/>
      <c r="G3245" s="56"/>
      <c r="H3245" s="243"/>
      <c r="I3245" s="245"/>
      <c r="J3245" s="55"/>
    </row>
    <row r="3246" spans="2:10" x14ac:dyDescent="0.25">
      <c r="B3246" s="128"/>
      <c r="C3246" s="128"/>
      <c r="D3246" s="54"/>
      <c r="F3246" s="54"/>
      <c r="G3246" s="56"/>
      <c r="H3246" s="243"/>
      <c r="I3246" s="245"/>
      <c r="J3246" s="55"/>
    </row>
    <row r="3247" spans="2:10" x14ac:dyDescent="0.25">
      <c r="B3247" s="128"/>
      <c r="C3247" s="128"/>
      <c r="D3247" s="54"/>
      <c r="F3247" s="54"/>
      <c r="G3247" s="56"/>
      <c r="H3247" s="243"/>
      <c r="I3247" s="245"/>
      <c r="J3247" s="55"/>
    </row>
    <row r="3248" spans="2:10" x14ac:dyDescent="0.25">
      <c r="B3248" s="128"/>
      <c r="C3248" s="128"/>
      <c r="D3248" s="54"/>
      <c r="F3248" s="54"/>
      <c r="G3248" s="56"/>
      <c r="H3248" s="243"/>
      <c r="I3248" s="245"/>
      <c r="J3248" s="55"/>
    </row>
    <row r="3249" spans="2:10" x14ac:dyDescent="0.25">
      <c r="B3249" s="128"/>
      <c r="C3249" s="128"/>
      <c r="D3249" s="54"/>
      <c r="F3249" s="54"/>
      <c r="G3249" s="56"/>
      <c r="H3249" s="243"/>
      <c r="I3249" s="245"/>
      <c r="J3249" s="55"/>
    </row>
    <row r="3250" spans="2:10" x14ac:dyDescent="0.25">
      <c r="B3250" s="128"/>
      <c r="C3250" s="128"/>
      <c r="D3250" s="54"/>
      <c r="F3250" s="54"/>
      <c r="G3250" s="56"/>
      <c r="H3250" s="243"/>
      <c r="I3250" s="245"/>
      <c r="J3250" s="55"/>
    </row>
    <row r="3251" spans="2:10" x14ac:dyDescent="0.25">
      <c r="B3251" s="128"/>
      <c r="C3251" s="128"/>
      <c r="D3251" s="54"/>
      <c r="F3251" s="54"/>
      <c r="G3251" s="56"/>
      <c r="H3251" s="243"/>
      <c r="I3251" s="245"/>
      <c r="J3251" s="55"/>
    </row>
    <row r="3252" spans="2:10" x14ac:dyDescent="0.25">
      <c r="B3252" s="128"/>
      <c r="C3252" s="128"/>
      <c r="D3252" s="54"/>
      <c r="F3252" s="54"/>
      <c r="G3252" s="56"/>
      <c r="H3252" s="243"/>
      <c r="I3252" s="245"/>
      <c r="J3252" s="55"/>
    </row>
    <row r="3253" spans="2:10" x14ac:dyDescent="0.25">
      <c r="B3253" s="128"/>
      <c r="C3253" s="128"/>
      <c r="D3253" s="54"/>
      <c r="F3253" s="54"/>
      <c r="G3253" s="56"/>
      <c r="H3253" s="243"/>
      <c r="I3253" s="245"/>
      <c r="J3253" s="55"/>
    </row>
    <row r="3254" spans="2:10" x14ac:dyDescent="0.25">
      <c r="B3254" s="128"/>
      <c r="C3254" s="128"/>
      <c r="D3254" s="54"/>
      <c r="F3254" s="54"/>
      <c r="G3254" s="56"/>
      <c r="H3254" s="243"/>
      <c r="I3254" s="245"/>
      <c r="J3254" s="55"/>
    </row>
    <row r="3255" spans="2:10" x14ac:dyDescent="0.25">
      <c r="B3255" s="128"/>
      <c r="C3255" s="128"/>
      <c r="D3255" s="54"/>
      <c r="F3255" s="54"/>
      <c r="G3255" s="56"/>
      <c r="H3255" s="243"/>
      <c r="I3255" s="245"/>
      <c r="J3255" s="55"/>
    </row>
    <row r="3256" spans="2:10" x14ac:dyDescent="0.25">
      <c r="B3256" s="128"/>
      <c r="C3256" s="128"/>
      <c r="D3256" s="54"/>
      <c r="F3256" s="54"/>
      <c r="G3256" s="56"/>
      <c r="H3256" s="243"/>
      <c r="I3256" s="245"/>
      <c r="J3256" s="55"/>
    </row>
    <row r="3257" spans="2:10" x14ac:dyDescent="0.25">
      <c r="B3257" s="128"/>
      <c r="C3257" s="128"/>
      <c r="D3257" s="54"/>
      <c r="F3257" s="54"/>
      <c r="G3257" s="56"/>
      <c r="H3257" s="243"/>
      <c r="I3257" s="245"/>
      <c r="J3257" s="55"/>
    </row>
    <row r="3258" spans="2:10" x14ac:dyDescent="0.25">
      <c r="B3258" s="128"/>
      <c r="C3258" s="128"/>
      <c r="D3258" s="54"/>
      <c r="F3258" s="54"/>
      <c r="G3258" s="56"/>
      <c r="H3258" s="243"/>
      <c r="I3258" s="245"/>
      <c r="J3258" s="55"/>
    </row>
    <row r="3259" spans="2:10" x14ac:dyDescent="0.25">
      <c r="B3259" s="128"/>
      <c r="C3259" s="128"/>
      <c r="D3259" s="54"/>
      <c r="F3259" s="54"/>
      <c r="G3259" s="56"/>
      <c r="H3259" s="243"/>
      <c r="I3259" s="245"/>
      <c r="J3259" s="55"/>
    </row>
    <row r="3260" spans="2:10" x14ac:dyDescent="0.25">
      <c r="B3260" s="128"/>
      <c r="C3260" s="128"/>
      <c r="D3260" s="54"/>
      <c r="F3260" s="54"/>
      <c r="G3260" s="56"/>
      <c r="H3260" s="243"/>
      <c r="I3260" s="245"/>
      <c r="J3260" s="55"/>
    </row>
    <row r="3261" spans="2:10" x14ac:dyDescent="0.25">
      <c r="B3261" s="128"/>
      <c r="C3261" s="128"/>
      <c r="D3261" s="54"/>
      <c r="F3261" s="54"/>
      <c r="G3261" s="56"/>
      <c r="H3261" s="243"/>
      <c r="I3261" s="245"/>
      <c r="J3261" s="55"/>
    </row>
    <row r="3262" spans="2:10" x14ac:dyDescent="0.25">
      <c r="B3262" s="128"/>
      <c r="C3262" s="128"/>
      <c r="D3262" s="54"/>
      <c r="F3262" s="54"/>
      <c r="G3262" s="56"/>
      <c r="H3262" s="243"/>
      <c r="I3262" s="245"/>
      <c r="J3262" s="55"/>
    </row>
    <row r="3263" spans="2:10" x14ac:dyDescent="0.25">
      <c r="B3263" s="128"/>
      <c r="C3263" s="128"/>
      <c r="D3263" s="54"/>
      <c r="F3263" s="54"/>
      <c r="G3263" s="56"/>
      <c r="H3263" s="243"/>
      <c r="I3263" s="245"/>
      <c r="J3263" s="55"/>
    </row>
    <row r="3264" spans="2:10" x14ac:dyDescent="0.25">
      <c r="B3264" s="128"/>
      <c r="C3264" s="128"/>
      <c r="D3264" s="54"/>
      <c r="F3264" s="54"/>
      <c r="G3264" s="56"/>
      <c r="H3264" s="243"/>
      <c r="I3264" s="245"/>
      <c r="J3264" s="55"/>
    </row>
    <row r="3265" spans="2:10" x14ac:dyDescent="0.25">
      <c r="B3265" s="128"/>
      <c r="C3265" s="128"/>
      <c r="D3265" s="54"/>
      <c r="F3265" s="54"/>
      <c r="G3265" s="56"/>
      <c r="H3265" s="243"/>
      <c r="I3265" s="245"/>
      <c r="J3265" s="55"/>
    </row>
    <row r="3266" spans="2:10" x14ac:dyDescent="0.25">
      <c r="B3266" s="128"/>
      <c r="C3266" s="128"/>
      <c r="D3266" s="54"/>
      <c r="F3266" s="54"/>
      <c r="G3266" s="56"/>
      <c r="H3266" s="243"/>
      <c r="I3266" s="245"/>
      <c r="J3266" s="55"/>
    </row>
    <row r="3267" spans="2:10" x14ac:dyDescent="0.25">
      <c r="B3267" s="128"/>
      <c r="C3267" s="128"/>
      <c r="D3267" s="54"/>
      <c r="F3267" s="54"/>
      <c r="G3267" s="56"/>
      <c r="H3267" s="243"/>
      <c r="I3267" s="245"/>
      <c r="J3267" s="55"/>
    </row>
    <row r="3268" spans="2:10" x14ac:dyDescent="0.25">
      <c r="B3268" s="128"/>
      <c r="C3268" s="128"/>
      <c r="D3268" s="54"/>
      <c r="F3268" s="54"/>
      <c r="G3268" s="56"/>
      <c r="H3268" s="243"/>
      <c r="I3268" s="245"/>
      <c r="J3268" s="55"/>
    </row>
    <row r="3269" spans="2:10" x14ac:dyDescent="0.25">
      <c r="B3269" s="128"/>
      <c r="C3269" s="128"/>
      <c r="D3269" s="54"/>
      <c r="F3269" s="54"/>
      <c r="G3269" s="56"/>
      <c r="H3269" s="243"/>
      <c r="I3269" s="245"/>
      <c r="J3269" s="55"/>
    </row>
    <row r="3270" spans="2:10" x14ac:dyDescent="0.25">
      <c r="B3270" s="128"/>
      <c r="C3270" s="128"/>
      <c r="D3270" s="54"/>
      <c r="F3270" s="54"/>
      <c r="G3270" s="56"/>
      <c r="H3270" s="243"/>
      <c r="I3270" s="245"/>
      <c r="J3270" s="55"/>
    </row>
    <row r="3271" spans="2:10" x14ac:dyDescent="0.25">
      <c r="B3271" s="128"/>
      <c r="C3271" s="128"/>
      <c r="D3271" s="54"/>
      <c r="F3271" s="54"/>
      <c r="G3271" s="56"/>
      <c r="H3271" s="243"/>
      <c r="I3271" s="245"/>
      <c r="J3271" s="55"/>
    </row>
    <row r="3272" spans="2:10" x14ac:dyDescent="0.25">
      <c r="B3272" s="128"/>
      <c r="C3272" s="128"/>
      <c r="D3272" s="54"/>
      <c r="F3272" s="54"/>
      <c r="G3272" s="56"/>
      <c r="H3272" s="243"/>
      <c r="I3272" s="245"/>
      <c r="J3272" s="55"/>
    </row>
    <row r="3273" spans="2:10" x14ac:dyDescent="0.25">
      <c r="B3273" s="128"/>
      <c r="C3273" s="128"/>
      <c r="D3273" s="54"/>
      <c r="F3273" s="54"/>
      <c r="G3273" s="56"/>
      <c r="H3273" s="243"/>
      <c r="I3273" s="245"/>
      <c r="J3273" s="55"/>
    </row>
    <row r="3274" spans="2:10" x14ac:dyDescent="0.25">
      <c r="B3274" s="128"/>
      <c r="C3274" s="128"/>
      <c r="D3274" s="54"/>
      <c r="F3274" s="54"/>
      <c r="G3274" s="56"/>
      <c r="H3274" s="243"/>
      <c r="I3274" s="245"/>
      <c r="J3274" s="55"/>
    </row>
    <row r="3275" spans="2:10" x14ac:dyDescent="0.25">
      <c r="B3275" s="128"/>
      <c r="C3275" s="128"/>
      <c r="D3275" s="54"/>
      <c r="F3275" s="54"/>
      <c r="G3275" s="56"/>
      <c r="H3275" s="243"/>
      <c r="I3275" s="245"/>
      <c r="J3275" s="55"/>
    </row>
    <row r="3276" spans="2:10" x14ac:dyDescent="0.25">
      <c r="B3276" s="128"/>
      <c r="C3276" s="128"/>
      <c r="D3276" s="54"/>
      <c r="F3276" s="54"/>
      <c r="G3276" s="56"/>
      <c r="H3276" s="243"/>
      <c r="I3276" s="245"/>
      <c r="J3276" s="55"/>
    </row>
    <row r="3277" spans="2:10" x14ac:dyDescent="0.25">
      <c r="B3277" s="128"/>
      <c r="C3277" s="128"/>
      <c r="D3277" s="54"/>
      <c r="F3277" s="54"/>
      <c r="G3277" s="56"/>
      <c r="H3277" s="243"/>
      <c r="I3277" s="245"/>
      <c r="J3277" s="55"/>
    </row>
    <row r="3278" spans="2:10" x14ac:dyDescent="0.25">
      <c r="B3278" s="128"/>
      <c r="C3278" s="128"/>
      <c r="D3278" s="54"/>
      <c r="F3278" s="54"/>
      <c r="G3278" s="56"/>
      <c r="H3278" s="243"/>
      <c r="I3278" s="245"/>
      <c r="J3278" s="55"/>
    </row>
    <row r="3279" spans="2:10" x14ac:dyDescent="0.25">
      <c r="B3279" s="128"/>
      <c r="C3279" s="128"/>
      <c r="D3279" s="54"/>
      <c r="F3279" s="54"/>
      <c r="G3279" s="56"/>
      <c r="H3279" s="243"/>
      <c r="I3279" s="245"/>
      <c r="J3279" s="55"/>
    </row>
    <row r="3280" spans="2:10" x14ac:dyDescent="0.25">
      <c r="B3280" s="128"/>
      <c r="C3280" s="128"/>
      <c r="D3280" s="54"/>
      <c r="F3280" s="54"/>
      <c r="G3280" s="56"/>
      <c r="H3280" s="243"/>
      <c r="I3280" s="245"/>
      <c r="J3280" s="55"/>
    </row>
    <row r="3281" spans="2:10" x14ac:dyDescent="0.25">
      <c r="B3281" s="128"/>
      <c r="C3281" s="128"/>
      <c r="D3281" s="54"/>
      <c r="F3281" s="54"/>
      <c r="G3281" s="56"/>
      <c r="H3281" s="243"/>
      <c r="I3281" s="245"/>
      <c r="J3281" s="55"/>
    </row>
    <row r="3282" spans="2:10" x14ac:dyDescent="0.25">
      <c r="B3282" s="128"/>
      <c r="C3282" s="128"/>
      <c r="D3282" s="54"/>
      <c r="F3282" s="54"/>
      <c r="G3282" s="56"/>
      <c r="H3282" s="243"/>
      <c r="I3282" s="245"/>
      <c r="J3282" s="55"/>
    </row>
    <row r="3283" spans="2:10" x14ac:dyDescent="0.25">
      <c r="B3283" s="128"/>
      <c r="C3283" s="128"/>
      <c r="D3283" s="54"/>
      <c r="F3283" s="54"/>
      <c r="G3283" s="56"/>
      <c r="H3283" s="243"/>
      <c r="I3283" s="245"/>
      <c r="J3283" s="55"/>
    </row>
    <row r="3284" spans="2:10" x14ac:dyDescent="0.25">
      <c r="B3284" s="128"/>
      <c r="C3284" s="128"/>
      <c r="D3284" s="54"/>
      <c r="F3284" s="54"/>
      <c r="G3284" s="56"/>
      <c r="H3284" s="243"/>
      <c r="I3284" s="245"/>
      <c r="J3284" s="55"/>
    </row>
    <row r="3285" spans="2:10" x14ac:dyDescent="0.25">
      <c r="B3285" s="128"/>
      <c r="C3285" s="128"/>
      <c r="D3285" s="54"/>
      <c r="F3285" s="54"/>
      <c r="G3285" s="56"/>
      <c r="H3285" s="243"/>
      <c r="I3285" s="245"/>
      <c r="J3285" s="55"/>
    </row>
    <row r="3286" spans="2:10" x14ac:dyDescent="0.25">
      <c r="B3286" s="128"/>
      <c r="C3286" s="128"/>
      <c r="D3286" s="54"/>
      <c r="F3286" s="54"/>
      <c r="G3286" s="56"/>
      <c r="H3286" s="243"/>
      <c r="I3286" s="245"/>
      <c r="J3286" s="55"/>
    </row>
    <row r="3287" spans="2:10" x14ac:dyDescent="0.25">
      <c r="B3287" s="128"/>
      <c r="C3287" s="128"/>
      <c r="D3287" s="54"/>
      <c r="F3287" s="54"/>
      <c r="G3287" s="56"/>
      <c r="H3287" s="243"/>
      <c r="I3287" s="245"/>
      <c r="J3287" s="55"/>
    </row>
    <row r="3288" spans="2:10" x14ac:dyDescent="0.25">
      <c r="B3288" s="128"/>
      <c r="C3288" s="128"/>
      <c r="D3288" s="54"/>
      <c r="F3288" s="54"/>
      <c r="G3288" s="56"/>
      <c r="H3288" s="243"/>
      <c r="I3288" s="245"/>
      <c r="J3288" s="55"/>
    </row>
    <row r="3289" spans="2:10" x14ac:dyDescent="0.25">
      <c r="B3289" s="128"/>
      <c r="C3289" s="128"/>
      <c r="D3289" s="54"/>
      <c r="F3289" s="54"/>
      <c r="G3289" s="56"/>
      <c r="H3289" s="243"/>
      <c r="I3289" s="245"/>
      <c r="J3289" s="55"/>
    </row>
    <row r="3290" spans="2:10" x14ac:dyDescent="0.25">
      <c r="B3290" s="128"/>
      <c r="C3290" s="128"/>
      <c r="D3290" s="54"/>
      <c r="F3290" s="54"/>
      <c r="G3290" s="56"/>
      <c r="H3290" s="243"/>
      <c r="I3290" s="245"/>
      <c r="J3290" s="55"/>
    </row>
    <row r="3291" spans="2:10" x14ac:dyDescent="0.25">
      <c r="B3291" s="128"/>
      <c r="C3291" s="128"/>
      <c r="D3291" s="54"/>
      <c r="F3291" s="54"/>
      <c r="G3291" s="56"/>
      <c r="H3291" s="243"/>
      <c r="I3291" s="245"/>
      <c r="J3291" s="55"/>
    </row>
    <row r="3292" spans="2:10" x14ac:dyDescent="0.25">
      <c r="B3292" s="128"/>
      <c r="C3292" s="128"/>
      <c r="D3292" s="54"/>
      <c r="F3292" s="54"/>
      <c r="G3292" s="56"/>
      <c r="H3292" s="243"/>
      <c r="I3292" s="245"/>
      <c r="J3292" s="55"/>
    </row>
    <row r="3293" spans="2:10" x14ac:dyDescent="0.25">
      <c r="B3293" s="128"/>
      <c r="C3293" s="128"/>
      <c r="D3293" s="54"/>
      <c r="F3293" s="54"/>
      <c r="G3293" s="56"/>
      <c r="H3293" s="243"/>
      <c r="I3293" s="245"/>
      <c r="J3293" s="55"/>
    </row>
    <row r="3294" spans="2:10" x14ac:dyDescent="0.25">
      <c r="B3294" s="128"/>
      <c r="C3294" s="128"/>
      <c r="D3294" s="54"/>
      <c r="F3294" s="54"/>
      <c r="G3294" s="56"/>
      <c r="H3294" s="243"/>
      <c r="I3294" s="245"/>
      <c r="J3294" s="55"/>
    </row>
    <row r="3295" spans="2:10" x14ac:dyDescent="0.25">
      <c r="B3295" s="128"/>
      <c r="C3295" s="128"/>
      <c r="D3295" s="54"/>
      <c r="F3295" s="54"/>
      <c r="G3295" s="56"/>
      <c r="H3295" s="243"/>
      <c r="I3295" s="245"/>
      <c r="J3295" s="55"/>
    </row>
    <row r="3296" spans="2:10" x14ac:dyDescent="0.25">
      <c r="B3296" s="128"/>
      <c r="C3296" s="128"/>
      <c r="D3296" s="54"/>
      <c r="F3296" s="54"/>
      <c r="G3296" s="56"/>
      <c r="H3296" s="243"/>
      <c r="I3296" s="245"/>
      <c r="J3296" s="55"/>
    </row>
    <row r="3297" spans="2:10" x14ac:dyDescent="0.25">
      <c r="B3297" s="128"/>
      <c r="C3297" s="128"/>
      <c r="D3297" s="54"/>
      <c r="F3297" s="54"/>
      <c r="G3297" s="56"/>
      <c r="H3297" s="243"/>
      <c r="I3297" s="245"/>
      <c r="J3297" s="55"/>
    </row>
    <row r="3298" spans="2:10" x14ac:dyDescent="0.25">
      <c r="B3298" s="128"/>
      <c r="C3298" s="128"/>
      <c r="D3298" s="54"/>
      <c r="F3298" s="54"/>
      <c r="G3298" s="56"/>
      <c r="H3298" s="243"/>
      <c r="I3298" s="245"/>
      <c r="J3298" s="55"/>
    </row>
    <row r="3299" spans="2:10" x14ac:dyDescent="0.25">
      <c r="B3299" s="128"/>
      <c r="C3299" s="128"/>
      <c r="D3299" s="54"/>
      <c r="F3299" s="54"/>
      <c r="G3299" s="56"/>
      <c r="H3299" s="243"/>
      <c r="I3299" s="245"/>
      <c r="J3299" s="55"/>
    </row>
  </sheetData>
  <autoFilter ref="A2:M2748" xr:uid="{E2A4CAEA-D775-42C2-9D90-7688972FE360}">
    <filterColumn colId="3">
      <filters>
        <dateGroupItem year="2025" dateTimeGrouping="year"/>
      </filters>
    </filterColumn>
  </autoFilter>
  <phoneticPr fontId="26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36729-7E7A-429B-AAF0-5DFC34A5EC52}">
  <sheetPr codeName="Hoja4"/>
  <dimension ref="B2:AX67"/>
  <sheetViews>
    <sheetView showGridLines="0" topLeftCell="B1" zoomScale="77" zoomScaleNormal="89" workbookViewId="0">
      <pane xSplit="1" ySplit="2" topLeftCell="J28" activePane="bottomRight" state="frozen"/>
      <selection activeCell="B1" sqref="B1"/>
      <selection pane="topRight" activeCell="C1" sqref="C1"/>
      <selection pane="bottomLeft" activeCell="B3" sqref="B3"/>
      <selection pane="bottomRight" activeCell="F10" sqref="F10"/>
    </sheetView>
  </sheetViews>
  <sheetFormatPr baseColWidth="10" defaultRowHeight="15" x14ac:dyDescent="0.25"/>
  <cols>
    <col min="1" max="1" width="1.5703125" customWidth="1"/>
    <col min="2" max="2" width="37.140625" customWidth="1"/>
    <col min="3" max="3" width="12.85546875" customWidth="1"/>
    <col min="4" max="5" width="15.28515625" bestFit="1" customWidth="1"/>
    <col min="6" max="6" width="14.42578125" bestFit="1" customWidth="1"/>
    <col min="7" max="7" width="10.7109375" bestFit="1" customWidth="1" collapsed="1"/>
    <col min="8" max="8" width="15.28515625" bestFit="1" customWidth="1"/>
    <col min="9" max="9" width="15" bestFit="1" customWidth="1"/>
    <col min="10" max="11" width="14.42578125" bestFit="1" customWidth="1"/>
    <col min="12" max="13" width="14.28515625" customWidth="1"/>
    <col min="14" max="14" width="14.85546875" customWidth="1"/>
    <col min="15" max="16" width="17.42578125" bestFit="1" customWidth="1"/>
    <col min="17" max="17" width="14.85546875" customWidth="1"/>
    <col min="18" max="18" width="14.5703125" bestFit="1" customWidth="1"/>
    <col min="19" max="20" width="16" bestFit="1" customWidth="1"/>
    <col min="21" max="21" width="13.28515625" customWidth="1"/>
    <col min="22" max="22" width="15.28515625" bestFit="1" customWidth="1"/>
    <col min="23" max="23" width="14.85546875" customWidth="1"/>
    <col min="24" max="24" width="14.28515625" customWidth="1"/>
    <col min="25" max="25" width="14.5703125" bestFit="1" customWidth="1"/>
    <col min="26" max="26" width="14.85546875" customWidth="1"/>
    <col min="27" max="27" width="14.42578125" bestFit="1" customWidth="1"/>
    <col min="28" max="28" width="14" bestFit="1" customWidth="1"/>
    <col min="29" max="29" width="15.28515625" bestFit="1" customWidth="1"/>
    <col min="30" max="30" width="17.5703125" customWidth="1"/>
    <col min="31" max="31" width="14.28515625" customWidth="1"/>
    <col min="32" max="32" width="15" bestFit="1" customWidth="1"/>
    <col min="33" max="34" width="14.85546875" customWidth="1"/>
    <col min="35" max="35" width="10.7109375" bestFit="1" customWidth="1"/>
    <col min="36" max="36" width="14.28515625" bestFit="1" customWidth="1"/>
    <col min="38" max="38" width="16.7109375" bestFit="1" customWidth="1"/>
    <col min="40" max="40" width="12.140625" bestFit="1" customWidth="1"/>
    <col min="41" max="41" width="12.42578125" bestFit="1" customWidth="1"/>
    <col min="42" max="42" width="12.7109375" bestFit="1" customWidth="1"/>
    <col min="43" max="43" width="17.28515625" bestFit="1" customWidth="1"/>
    <col min="45" max="45" width="11.85546875" bestFit="1" customWidth="1"/>
    <col min="49" max="49" width="31.85546875" bestFit="1" customWidth="1"/>
    <col min="50" max="50" width="12.42578125" bestFit="1" customWidth="1"/>
  </cols>
  <sheetData>
    <row r="2" spans="2:50" s="23" customFormat="1" ht="27.6" customHeight="1" x14ac:dyDescent="0.25">
      <c r="B2" s="49" t="s">
        <v>68</v>
      </c>
      <c r="C2" s="49" t="s">
        <v>124</v>
      </c>
      <c r="D2" s="49">
        <f>+Marzo!B9</f>
        <v>45717</v>
      </c>
      <c r="E2" s="49">
        <f>+Marzo!C9</f>
        <v>45718</v>
      </c>
      <c r="F2" s="49">
        <f>+Marzo!D9</f>
        <v>45719</v>
      </c>
      <c r="G2" s="49">
        <f>+Marzo!E9</f>
        <v>45720</v>
      </c>
      <c r="H2" s="49">
        <f>+Marzo!F9</f>
        <v>45721</v>
      </c>
      <c r="I2" s="49">
        <f>+Marzo!G9</f>
        <v>45722</v>
      </c>
      <c r="J2" s="49">
        <f>+Marzo!H9</f>
        <v>45723</v>
      </c>
      <c r="K2" s="49">
        <f>+Marzo!I9</f>
        <v>45724</v>
      </c>
      <c r="L2" s="49">
        <f>+Marzo!J9</f>
        <v>45725</v>
      </c>
      <c r="M2" s="49">
        <f>+Marzo!K9</f>
        <v>45726</v>
      </c>
      <c r="N2" s="49">
        <f>+Marzo!L9</f>
        <v>45727</v>
      </c>
      <c r="O2" s="49">
        <f>+Marzo!M9</f>
        <v>45728</v>
      </c>
      <c r="P2" s="49">
        <f>+Marzo!N9</f>
        <v>45729</v>
      </c>
      <c r="Q2" s="49">
        <f>+Marzo!O9</f>
        <v>45730</v>
      </c>
      <c r="R2" s="49">
        <f>+Marzo!P9</f>
        <v>45731</v>
      </c>
      <c r="S2" s="49">
        <f>+Marzo!Q9</f>
        <v>45732</v>
      </c>
      <c r="T2" s="49">
        <f>+Marzo!R9</f>
        <v>45733</v>
      </c>
      <c r="U2" s="49">
        <f>+Marzo!S9</f>
        <v>45734</v>
      </c>
      <c r="V2" s="49">
        <f>+Marzo!T9</f>
        <v>45735</v>
      </c>
      <c r="W2" s="49">
        <f>+Marzo!U9</f>
        <v>45736</v>
      </c>
      <c r="X2" s="49">
        <f>+Marzo!V9</f>
        <v>45737</v>
      </c>
      <c r="Y2" s="49">
        <f>+Marzo!W9</f>
        <v>45738</v>
      </c>
      <c r="Z2" s="49">
        <f>+Marzo!X9</f>
        <v>45739</v>
      </c>
      <c r="AA2" s="49">
        <f>+Marzo!Y9</f>
        <v>45740</v>
      </c>
      <c r="AB2" s="49">
        <f>+Marzo!Z9</f>
        <v>45741</v>
      </c>
      <c r="AC2" s="49">
        <f>+Marzo!AA9</f>
        <v>45742</v>
      </c>
      <c r="AD2" s="49">
        <f>+Marzo!AB9</f>
        <v>45743</v>
      </c>
      <c r="AE2" s="49">
        <f>+Marzo!AC9</f>
        <v>45744</v>
      </c>
      <c r="AF2" s="49" t="e">
        <f>+Marzo!#REF!</f>
        <v>#REF!</v>
      </c>
      <c r="AG2" s="49" t="e">
        <f>+Marzo!#REF!</f>
        <v>#REF!</v>
      </c>
      <c r="AH2" s="49" t="e">
        <f>+Marzo!#REF!</f>
        <v>#REF!</v>
      </c>
      <c r="AI2" s="49" t="s">
        <v>77</v>
      </c>
      <c r="AJ2" s="49" t="s">
        <v>151</v>
      </c>
      <c r="AL2" s="103" t="str">
        <f>+AJ2</f>
        <v>LISTADO</v>
      </c>
      <c r="AM2" s="103" t="str">
        <f>+AI2</f>
        <v>REAL</v>
      </c>
      <c r="AN2" s="103" t="s">
        <v>144</v>
      </c>
      <c r="AO2" s="103" t="s">
        <v>126</v>
      </c>
      <c r="AP2" s="23" t="s">
        <v>103</v>
      </c>
      <c r="AQ2" s="23" t="s">
        <v>132</v>
      </c>
    </row>
    <row r="3" spans="2:50" s="23" customFormat="1" ht="15" customHeight="1" x14ac:dyDescent="0.25">
      <c r="B3" s="49" t="s">
        <v>47</v>
      </c>
      <c r="C3" s="106">
        <v>0</v>
      </c>
      <c r="D3" s="106">
        <f t="shared" ref="D3:AG3" si="0">+SUM(D4:D24)/1000000</f>
        <v>0</v>
      </c>
      <c r="E3" s="106">
        <f t="shared" si="0"/>
        <v>0</v>
      </c>
      <c r="F3" s="106">
        <f t="shared" si="0"/>
        <v>0</v>
      </c>
      <c r="G3" s="106">
        <f t="shared" si="0"/>
        <v>0.42847640999999997</v>
      </c>
      <c r="H3" s="106">
        <f t="shared" si="0"/>
        <v>0.11081608</v>
      </c>
      <c r="I3" s="106">
        <f t="shared" si="0"/>
        <v>4.8120690000000001E-2</v>
      </c>
      <c r="J3" s="106">
        <f t="shared" si="0"/>
        <v>0</v>
      </c>
      <c r="K3" s="106">
        <f t="shared" si="0"/>
        <v>0</v>
      </c>
      <c r="L3" s="106">
        <f t="shared" si="0"/>
        <v>0</v>
      </c>
      <c r="M3" s="106">
        <f t="shared" si="0"/>
        <v>0.63487762999999997</v>
      </c>
      <c r="N3" s="106">
        <f t="shared" si="0"/>
        <v>0</v>
      </c>
      <c r="O3" s="106">
        <f t="shared" si="0"/>
        <v>0</v>
      </c>
      <c r="P3" s="106">
        <f t="shared" si="0"/>
        <v>0</v>
      </c>
      <c r="Q3" s="106">
        <f t="shared" si="0"/>
        <v>0</v>
      </c>
      <c r="R3" s="106">
        <f t="shared" si="0"/>
        <v>0</v>
      </c>
      <c r="S3" s="106">
        <f t="shared" si="0"/>
        <v>0</v>
      </c>
      <c r="T3" s="106">
        <f t="shared" si="0"/>
        <v>0</v>
      </c>
      <c r="U3" s="106">
        <f t="shared" si="0"/>
        <v>0</v>
      </c>
      <c r="V3" s="106">
        <f t="shared" si="0"/>
        <v>0</v>
      </c>
      <c r="W3" s="106">
        <f t="shared" si="0"/>
        <v>0</v>
      </c>
      <c r="X3" s="106">
        <f t="shared" si="0"/>
        <v>0</v>
      </c>
      <c r="Y3" s="106">
        <f t="shared" si="0"/>
        <v>0</v>
      </c>
      <c r="Z3" s="106">
        <f t="shared" si="0"/>
        <v>0</v>
      </c>
      <c r="AA3" s="106">
        <f t="shared" si="0"/>
        <v>0</v>
      </c>
      <c r="AB3" s="106">
        <f t="shared" si="0"/>
        <v>0</v>
      </c>
      <c r="AC3" s="106">
        <f t="shared" si="0"/>
        <v>0</v>
      </c>
      <c r="AD3" s="106">
        <f t="shared" si="0"/>
        <v>0</v>
      </c>
      <c r="AE3" s="106">
        <f t="shared" si="0"/>
        <v>0</v>
      </c>
      <c r="AF3" s="106">
        <f t="shared" si="0"/>
        <v>0</v>
      </c>
      <c r="AG3" s="106">
        <f t="shared" si="0"/>
        <v>0</v>
      </c>
      <c r="AH3" s="106">
        <f>+SUM(AH4:AH24)/1000000</f>
        <v>0</v>
      </c>
      <c r="AI3" s="106">
        <f>+SUM(D3:AH3)+C3</f>
        <v>1.2222908100000001</v>
      </c>
      <c r="AJ3" s="106">
        <f>+SUM(AJ4:AJ24)</f>
        <v>9.5713909799999985</v>
      </c>
    </row>
    <row r="4" spans="2:50" ht="15" customHeight="1" x14ac:dyDescent="0.25">
      <c r="B4" s="49" t="s">
        <v>11</v>
      </c>
      <c r="C4" s="58"/>
      <c r="D4" s="131">
        <f>SUMIFS('Ingreso - Egreso'!$I$3:$I$1048576,'Ingreso - Egreso'!$D$3:$D$1048576,"&gt;="&amp;Cobranza!$D$2,'Ingreso - Egreso'!$D$3:$D$1048576,"&lt;="&amp;Cobranza!$D$2,'Ingreso - Egreso'!$J$3:$J$1048576,Cobranza!B4)</f>
        <v>0</v>
      </c>
      <c r="E4" s="131">
        <f>SUMIFS('Ingreso - Egreso'!$I$3:$I$1048576,'Ingreso - Egreso'!$D$3:$D$1048576,"&gt;="&amp;Cobranza!$E$2,'Ingreso - Egreso'!$D$3:$D$1048576,"&lt;="&amp;Cobranza!$E$2,'Ingreso - Egreso'!$J$3:$J$1048576,Cobranza!B4)</f>
        <v>0</v>
      </c>
      <c r="F4" s="131">
        <f>SUMIFS('Ingreso - Egreso'!$I$3:$I$1048576,'Ingreso - Egreso'!$D$3:$D$1048576,"&gt;="&amp;Cobranza!$F$2,'Ingreso - Egreso'!$D$3:$D$1048576,"&lt;="&amp;Cobranza!$F$2,'Ingreso - Egreso'!$J$3:$J$1048576,Cobranza!B4)</f>
        <v>0</v>
      </c>
      <c r="G4" s="131">
        <f>SUMIFS('Ingreso - Egreso'!$I$3:$I$1048576,'Ingreso - Egreso'!$D$3:$D$1048576,"&gt;="&amp;Cobranza!$G$2,'Ingreso - Egreso'!$D$3:$D$1048576,"&lt;="&amp;Cobranza!$G$2,'Ingreso - Egreso'!$J$3:$J$1048576,Cobranza!B4)</f>
        <v>0</v>
      </c>
      <c r="H4" s="131">
        <f>SUMIFS('Ingreso - Egreso'!$I$3:$I$1048576,'Ingreso - Egreso'!$D$3:$D$1048576,"&gt;="&amp;Cobranza!$H$2,'Ingreso - Egreso'!$D$3:$D$1048576,"&lt;="&amp;Cobranza!$H$2,'Ingreso - Egreso'!$J$3:$J$1048576,Cobranza!B4)</f>
        <v>0</v>
      </c>
      <c r="I4" s="131">
        <f>SUMIFS('Ingreso - Egreso'!$I$3:$I$1048576,'Ingreso - Egreso'!$D$3:$D$1048576,"&gt;="&amp;Cobranza!$I$2,'Ingreso - Egreso'!$D$3:$D$1048576,"&lt;="&amp;Cobranza!$I$2,'Ingreso - Egreso'!$J$3:$J$1048576,Cobranza!B4)</f>
        <v>0</v>
      </c>
      <c r="J4" s="131">
        <f>SUMIFS('Ingreso - Egreso'!$I$3:$I$1048576,'Ingreso - Egreso'!$D$3:$D$1048576,"&gt;="&amp;Cobranza!$J$2,'Ingreso - Egreso'!$D$3:$D$1048576,"&lt;="&amp;Cobranza!$J$2,'Ingreso - Egreso'!$J$3:$J$1048576,Cobranza!B4)</f>
        <v>0</v>
      </c>
      <c r="K4" s="131">
        <f>SUMIFS('Ingreso - Egreso'!$I$3:$I$1048576,'Ingreso - Egreso'!$D$3:$D$1048576,"&gt;="&amp;Cobranza!$K$2,'Ingreso - Egreso'!$D$3:$D$1048576,"&lt;="&amp;Cobranza!$K$2,'Ingreso - Egreso'!$J$3:$J$1048576,Cobranza!B4)</f>
        <v>0</v>
      </c>
      <c r="L4" s="131"/>
      <c r="M4" s="131">
        <f>SUMIFS('Ingreso - Egreso'!$I$3:$I$1048576,'Ingreso - Egreso'!$D$3:$D$1048576,"&gt;="&amp;Cobranza!$M$2,'Ingreso - Egreso'!$D$3:$D$1048576,"&lt;="&amp;Cobranza!$M$2,'Ingreso - Egreso'!$J$3:$J$1048576,Cobranza!B4)</f>
        <v>634877.63</v>
      </c>
      <c r="N4" s="131">
        <f>SUMIFS('Ingreso - Egreso'!$I$3:$I$1048576,'Ingreso - Egreso'!$D$3:$D$1048576,"&gt;="&amp;Cobranza!$N$2,'Ingreso - Egreso'!$D$3:$D$1048576,"&lt;="&amp;Cobranza!$N$2,'Ingreso - Egreso'!$J$3:$J$1048576,Cobranza!B4)</f>
        <v>0</v>
      </c>
      <c r="O4" s="131">
        <f>SUMIFS('Ingreso - Egreso'!$I$3:$I$1048576,'Ingreso - Egreso'!$D$3:$D$1048576,"&gt;="&amp;Cobranza!$O$2,'Ingreso - Egreso'!$D$3:$D$1048576,"&lt;="&amp;Cobranza!$O$2,'Ingreso - Egreso'!$J$3:$J$1048576,Cobranza!B4)</f>
        <v>0</v>
      </c>
      <c r="P4" s="131">
        <f>SUMIFS('Ingreso - Egreso'!$I$3:$I$1048576,'Ingreso - Egreso'!$D$3:$D$1048576,"&gt;="&amp;Cobranza!$P$2,'Ingreso - Egreso'!$D$3:$D$1048576,"&lt;="&amp;Cobranza!$P$2,'Ingreso - Egreso'!$J$3:$J$1048576,Cobranza!B4)</f>
        <v>0</v>
      </c>
      <c r="Q4" s="131">
        <f>SUMIFS('Ingreso - Egreso'!$I$3:$I$1048576,'Ingreso - Egreso'!$D$3:$D$1048576,"&gt;="&amp;Cobranza!$Q$2,'Ingreso - Egreso'!$D$3:$D$1048576,"&lt;="&amp;Cobranza!$Q$2,'Ingreso - Egreso'!$J$3:$J$1048576,Cobranza!B4)</f>
        <v>0</v>
      </c>
      <c r="R4" s="131">
        <f>SUMIFS('Ingreso - Egreso'!$I$3:$I$1048576,'Ingreso - Egreso'!$D$3:$D$1048576,"&gt;="&amp;Cobranza!$R$2,'Ingreso - Egreso'!$D$3:$D$1048576,"&lt;="&amp;Cobranza!$R$2,'Ingreso - Egreso'!$J$3:$J$1048576,Cobranza!B4)</f>
        <v>0</v>
      </c>
      <c r="S4" s="131">
        <f>SUMIFS('Ingreso - Egreso'!$I$3:$I$1048576,'Ingreso - Egreso'!$D$3:$D$1048576,"&gt;="&amp;Cobranza!$S$2,'Ingreso - Egreso'!$D$3:$D$1048576,"&lt;="&amp;Cobranza!$S$2,'Ingreso - Egreso'!$J$3:$J$1048576,Cobranza!B4)</f>
        <v>0</v>
      </c>
      <c r="T4" s="131">
        <f>SUMIFS('Ingreso - Egreso'!$I$3:$I$1048576,'Ingreso - Egreso'!$D$3:$D$1048576,"&gt;="&amp;Cobranza!$T$2,'Ingreso - Egreso'!$D$3:$D$1048576,"&lt;="&amp;Cobranza!$T$2,'Ingreso - Egreso'!$J$3:$J$1048576,Cobranza!B4)</f>
        <v>0</v>
      </c>
      <c r="U4" s="131">
        <f>SUMIFS('Ingreso - Egreso'!$I$3:$I$1048576,'Ingreso - Egreso'!$D$3:$D$1048576,"&gt;="&amp;Cobranza!$U$2,'Ingreso - Egreso'!$D$3:$D$1048576,"&lt;="&amp;Cobranza!$U$2,'Ingreso - Egreso'!$J$3:$J$1048576,Cobranza!B4)</f>
        <v>0</v>
      </c>
      <c r="V4" s="131">
        <f>SUMIFS('Ingreso - Egreso'!$I$3:$I$1048576,'Ingreso - Egreso'!$D$3:$D$1048576,"&gt;="&amp;Cobranza!$V$2,'Ingreso - Egreso'!$D$3:$D$1048576,"&lt;="&amp;Cobranza!$V$2,'Ingreso - Egreso'!$J$3:$J$1048576,Cobranza!B4)</f>
        <v>0</v>
      </c>
      <c r="W4" s="131">
        <f>SUMIFS('Ingreso - Egreso'!$I$3:$I$1048576,'Ingreso - Egreso'!$D$3:$D$1048576,"&gt;="&amp;Cobranza!$W$2,'Ingreso - Egreso'!$D$3:$D$1048576,"&lt;="&amp;Cobranza!$W$2,'Ingreso - Egreso'!$J$3:$J$1048576,Cobranza!B4)</f>
        <v>0</v>
      </c>
      <c r="X4" s="131">
        <f>SUMIFS('Ingreso - Egreso'!$I$3:$I$1048576,'Ingreso - Egreso'!$D$3:$D$1048576,"&gt;="&amp;Cobranza!$X$2,'Ingreso - Egreso'!$D$3:$D$1048576,"&lt;="&amp;Cobranza!$X$2,'Ingreso - Egreso'!$J$3:$J$1048576,Cobranza!B4)</f>
        <v>0</v>
      </c>
      <c r="Y4" s="131">
        <f>SUMIFS('Ingreso - Egreso'!$I$3:$I$1048576,'Ingreso - Egreso'!$D$3:$D$1048576,"&gt;="&amp;Cobranza!$Y$2,'Ingreso - Egreso'!$D$3:$D$1048576,"&lt;="&amp;Cobranza!$Y$2,'Ingreso - Egreso'!$J$3:$J$1048576,Cobranza!B4)</f>
        <v>0</v>
      </c>
      <c r="Z4" s="59">
        <f>SUMIFS('Ingreso - Egreso'!$I$3:$I$1048576,'Ingreso - Egreso'!$D$3:$D$1048576,"&gt;="&amp;Cobranza!$Z$2,'Ingreso - Egreso'!$D$3:$D$1048576,"&lt;="&amp;Cobranza!$Z$2,'Ingreso - Egreso'!$J$3:$J$1048576,Cobranza!B4)</f>
        <v>0</v>
      </c>
      <c r="AA4" s="59">
        <f>SUMIFS('Ingreso - Egreso'!$I$3:$I$1048576,'Ingreso - Egreso'!$D$3:$D$1048576,"&gt;="&amp;Cobranza!$AA$2,'Ingreso - Egreso'!$D$3:$D$1048576,"&lt;="&amp;Cobranza!$AA$2,'Ingreso - Egreso'!$J$3:$J$1048576,Cobranza!B4)</f>
        <v>0</v>
      </c>
      <c r="AB4" s="59">
        <f>SUMIFS('Ingreso - Egreso'!$I$3:$I$1048576,'Ingreso - Egreso'!$D$3:$D$1048576,"&gt;="&amp;Cobranza!$AB$2,'Ingreso - Egreso'!$D$3:$D$1048576,"&lt;="&amp;Cobranza!$AB$2,'Ingreso - Egreso'!$J$3:$J$1048576,Cobranza!B4)</f>
        <v>0</v>
      </c>
      <c r="AC4" s="59">
        <f>SUMIFS('Ingreso - Egreso'!$I$3:$I$1048576,'Ingreso - Egreso'!$D$3:$D$1048576,"&gt;="&amp;Cobranza!$AC$2,'Ingreso - Egreso'!$D$3:$D$1048576,"&lt;="&amp;Cobranza!$AC$2,'Ingreso - Egreso'!$J$3:$J$1048576,Cobranza!B4)</f>
        <v>0</v>
      </c>
      <c r="AD4" s="131">
        <f>SUMIFS('Ingreso - Egreso'!$I$3:$I$1048576,'Ingreso - Egreso'!$D$3:$D$1048576,"&gt;="&amp;Cobranza!$AD$2,'Ingreso - Egreso'!$D$3:$D$1048576,"&lt;="&amp;Cobranza!$AD$2,'Ingreso - Egreso'!$J$3:$J$1048576,Cobranza!B4)</f>
        <v>0</v>
      </c>
      <c r="AE4" s="59">
        <f>SUMIFS('Ingreso - Egreso'!$I$3:$I$1048576,'Ingreso - Egreso'!$D$3:$D$1048576,"&gt;="&amp;Cobranza!$AE$2,'Ingreso - Egreso'!$D$3:$D$1048576,"&lt;="&amp;Cobranza!$AE$2,'Ingreso - Egreso'!$J$3:$J$1048576,Cobranza!B4)</f>
        <v>0</v>
      </c>
      <c r="AF4" s="59">
        <f>SUMIFS('Ingreso - Egreso'!$I$3:$I$1048576,'Ingreso - Egreso'!$D$3:$D$1048576,"&gt;="&amp;Cobranza!$AF$2,'Ingreso - Egreso'!$D$3:$D$1048576,"&lt;="&amp;Cobranza!$AF$2,'Ingreso - Egreso'!$J$3:$J$1048576,Cobranza!B4)</f>
        <v>0</v>
      </c>
      <c r="AG4" s="59">
        <f>SUMIFS('Ingreso - Egreso'!$I$3:$I$1048576,'Ingreso - Egreso'!$D$3:$D$1048576,"&gt;="&amp;Cobranza!$AG$2,'Ingreso - Egreso'!$D$3:$D$1048576,"&lt;="&amp;Cobranza!$AG$2,'Ingreso - Egreso'!$J$3:$J$1048576,Cobranza!B4)</f>
        <v>0</v>
      </c>
      <c r="AH4" s="59">
        <f>SUMIFS('Ingreso - Egreso'!$I$3:$I$1048576,'Ingreso - Egreso'!$D$3:$D$1048576,"&gt;="&amp;Cobranza!$AH$2,'Ingreso - Egreso'!$D$3:$D$1048576,"&lt;="&amp;Cobranza!$AH$2,'Ingreso - Egreso'!$J$3:$J$1048576,Cobranza!B4)</f>
        <v>0</v>
      </c>
      <c r="AI4" s="57">
        <f>+SUM(D4:AH4)/1000000</f>
        <v>0.63487762999999997</v>
      </c>
      <c r="AJ4" s="57">
        <v>1.3215296000000001</v>
      </c>
      <c r="AK4" s="113">
        <f>+AI4/AJ4</f>
        <v>0.48041120683184085</v>
      </c>
      <c r="AL4" s="22">
        <f>+AJ4</f>
        <v>1.3215296000000001</v>
      </c>
      <c r="AM4" s="22">
        <f>+AI4</f>
        <v>0.63487762999999997</v>
      </c>
      <c r="AN4" s="22"/>
      <c r="AO4" s="22">
        <f t="shared" ref="AO4:AO24" si="1">+AL4-AM4</f>
        <v>0.68665197000000011</v>
      </c>
      <c r="AS4" s="22"/>
      <c r="AT4" s="22"/>
      <c r="AW4" s="117" t="s">
        <v>11</v>
      </c>
      <c r="AX4" s="22">
        <v>1134323.31</v>
      </c>
    </row>
    <row r="5" spans="2:50" ht="15" customHeight="1" x14ac:dyDescent="0.25">
      <c r="B5" s="49" t="s">
        <v>12</v>
      </c>
      <c r="C5" s="58"/>
      <c r="D5" s="131">
        <f>SUMIFS('Ingreso - Egreso'!$I$3:$I$1048576,'Ingreso - Egreso'!$D$3:$D$1048576,"&gt;="&amp;Cobranza!$D$2,'Ingreso - Egreso'!$D$3:$D$1048576,"&lt;="&amp;Cobranza!$D$2,'Ingreso - Egreso'!$J$3:$J$1048576,Cobranza!B5)</f>
        <v>0</v>
      </c>
      <c r="E5" s="131">
        <f>SUMIFS('Ingreso - Egreso'!$I$3:$I$1048576,'Ingreso - Egreso'!$D$3:$D$1048576,"&gt;="&amp;Cobranza!$E$2,'Ingreso - Egreso'!$D$3:$D$1048576,"&lt;="&amp;Cobranza!$E$2,'Ingreso - Egreso'!$J$3:$J$1048576,Cobranza!B5)</f>
        <v>0</v>
      </c>
      <c r="F5" s="131">
        <f>SUMIFS('Ingreso - Egreso'!$I$3:$I$1048576,'Ingreso - Egreso'!$D$3:$D$1048576,"&gt;="&amp;Cobranza!$F$2,'Ingreso - Egreso'!$D$3:$D$1048576,"&lt;="&amp;Cobranza!$F$2,'Ingreso - Egreso'!$J$3:$J$1048576,Cobranza!B5)</f>
        <v>0</v>
      </c>
      <c r="G5" s="131">
        <f>SUMIFS('Ingreso - Egreso'!$I$3:$I$1048576,'Ingreso - Egreso'!$D$3:$D$1048576,"&gt;="&amp;Cobranza!$G$2,'Ingreso - Egreso'!$D$3:$D$1048576,"&lt;="&amp;Cobranza!$G$2,'Ingreso - Egreso'!$J$3:$J$1048576,Cobranza!B5)</f>
        <v>0</v>
      </c>
      <c r="H5" s="131">
        <f>SUMIFS('Ingreso - Egreso'!$I$3:$I$1048576,'Ingreso - Egreso'!$D$3:$D$1048576,"&gt;="&amp;Cobranza!$H$2,'Ingreso - Egreso'!$D$3:$D$1048576,"&lt;="&amp;Cobranza!$H$2,'Ingreso - Egreso'!$J$3:$J$1048576,Cobranza!B5)</f>
        <v>0</v>
      </c>
      <c r="I5" s="131">
        <f>SUMIFS('Ingreso - Egreso'!$I$3:$I$1048576,'Ingreso - Egreso'!$D$3:$D$1048576,"&gt;="&amp;Cobranza!$I$2,'Ingreso - Egreso'!$D$3:$D$1048576,"&lt;="&amp;Cobranza!$I$2,'Ingreso - Egreso'!$J$3:$J$1048576,Cobranza!B5)</f>
        <v>0</v>
      </c>
      <c r="J5" s="131">
        <f>SUMIFS('Ingreso - Egreso'!$I$3:$I$1048576,'Ingreso - Egreso'!$D$3:$D$1048576,"&gt;="&amp;Cobranza!$J$2,'Ingreso - Egreso'!$D$3:$D$1048576,"&lt;="&amp;Cobranza!$J$2,'Ingreso - Egreso'!$J$3:$J$1048576,Cobranza!B5)</f>
        <v>0</v>
      </c>
      <c r="K5" s="131">
        <f>SUMIFS('Ingreso - Egreso'!$I$3:$I$1048576,'Ingreso - Egreso'!$D$3:$D$1048576,"&gt;="&amp;Cobranza!$K$2,'Ingreso - Egreso'!$D$3:$D$1048576,"&lt;="&amp;Cobranza!$K$2,'Ingreso - Egreso'!$J$3:$J$1048576,Cobranza!B5)</f>
        <v>0</v>
      </c>
      <c r="L5" s="131">
        <f>SUMIFS('Ingreso - Egreso'!$I$3:$I$1048576,'Ingreso - Egreso'!$D$3:$D$1048576,"&gt;="&amp;Cobranza!$L$2,'Ingreso - Egreso'!$D$3:$D$1048576,"&lt;="&amp;Cobranza!$L$2,'Ingreso - Egreso'!$J$3:$J$1048576,Cobranza!B5)</f>
        <v>0</v>
      </c>
      <c r="M5" s="131">
        <f>SUMIFS('Ingreso - Egreso'!$I$3:$I$1048576,'Ingreso - Egreso'!$D$3:$D$1048576,"&gt;="&amp;Cobranza!$M$2,'Ingreso - Egreso'!$D$3:$D$1048576,"&lt;="&amp;Cobranza!$M$2,'Ingreso - Egreso'!$J$3:$J$1048576,Cobranza!B5)</f>
        <v>0</v>
      </c>
      <c r="N5" s="131">
        <f>SUMIFS('Ingreso - Egreso'!$I$3:$I$1048576,'Ingreso - Egreso'!$D$3:$D$1048576,"&gt;="&amp;Cobranza!$N$2,'Ingreso - Egreso'!$D$3:$D$1048576,"&lt;="&amp;Cobranza!$N$2,'Ingreso - Egreso'!$J$3:$J$1048576,Cobranza!B5)</f>
        <v>0</v>
      </c>
      <c r="O5" s="131">
        <f>SUMIFS('Ingreso - Egreso'!$I$3:$I$1048576,'Ingreso - Egreso'!$D$3:$D$1048576,"&gt;="&amp;Cobranza!$O$2,'Ingreso - Egreso'!$D$3:$D$1048576,"&lt;="&amp;Cobranza!$O$2,'Ingreso - Egreso'!$J$3:$J$1048576,Cobranza!B5)</f>
        <v>0</v>
      </c>
      <c r="P5" s="131">
        <f>SUMIFS('Ingreso - Egreso'!$I$3:$I$1048576,'Ingreso - Egreso'!$D$3:$D$1048576,"&gt;="&amp;Cobranza!$P$2,'Ingreso - Egreso'!$D$3:$D$1048576,"&lt;="&amp;Cobranza!$P$2,'Ingreso - Egreso'!$J$3:$J$1048576,Cobranza!B5)</f>
        <v>0</v>
      </c>
      <c r="Q5" s="131">
        <f>SUMIFS('Ingreso - Egreso'!$I$3:$I$1048576,'Ingreso - Egreso'!$D$3:$D$1048576,"&gt;="&amp;Cobranza!$Q$2,'Ingreso - Egreso'!$D$3:$D$1048576,"&lt;="&amp;Cobranza!$Q$2,'Ingreso - Egreso'!$J$3:$J$1048576,Cobranza!B5)</f>
        <v>0</v>
      </c>
      <c r="R5" s="131">
        <f>SUMIFS('Ingreso - Egreso'!$I$3:$I$1048576,'Ingreso - Egreso'!$D$3:$D$1048576,"&gt;="&amp;Cobranza!$R$2,'Ingreso - Egreso'!$D$3:$D$1048576,"&lt;="&amp;Cobranza!$R$2,'Ingreso - Egreso'!$J$3:$J$1048576,Cobranza!B5)</f>
        <v>0</v>
      </c>
      <c r="S5" s="131">
        <f>SUMIFS('Ingreso - Egreso'!$I$3:$I$1048576,'Ingreso - Egreso'!$D$3:$D$1048576,"&gt;="&amp;Cobranza!$S$2,'Ingreso - Egreso'!$D$3:$D$1048576,"&lt;="&amp;Cobranza!$S$2,'Ingreso - Egreso'!$J$3:$J$1048576,Cobranza!B5)</f>
        <v>0</v>
      </c>
      <c r="T5" s="131">
        <f>SUMIFS('Ingreso - Egreso'!$I$3:$I$1048576,'Ingreso - Egreso'!$D$3:$D$1048576,"&gt;="&amp;Cobranza!$T$2,'Ingreso - Egreso'!$D$3:$D$1048576,"&lt;="&amp;Cobranza!$T$2,'Ingreso - Egreso'!$J$3:$J$1048576,Cobranza!B5)</f>
        <v>0</v>
      </c>
      <c r="U5" s="131">
        <f>SUMIFS('Ingreso - Egreso'!$I$3:$I$1048576,'Ingreso - Egreso'!$D$3:$D$1048576,"&gt;="&amp;Cobranza!$U$2,'Ingreso - Egreso'!$D$3:$D$1048576,"&lt;="&amp;Cobranza!$U$2,'Ingreso - Egreso'!$J$3:$J$1048576,Cobranza!B5)</f>
        <v>0</v>
      </c>
      <c r="V5" s="131">
        <f>SUMIFS('Ingreso - Egreso'!$I$3:$I$1048576,'Ingreso - Egreso'!$D$3:$D$1048576,"&gt;="&amp;Cobranza!$V$2,'Ingreso - Egreso'!$D$3:$D$1048576,"&lt;="&amp;Cobranza!$V$2,'Ingreso - Egreso'!$J$3:$J$1048576,Cobranza!B5)</f>
        <v>0</v>
      </c>
      <c r="W5" s="131">
        <f>SUMIFS('Ingreso - Egreso'!$I$3:$I$1048576,'Ingreso - Egreso'!$D$3:$D$1048576,"&gt;="&amp;Cobranza!$W$2,'Ingreso - Egreso'!$D$3:$D$1048576,"&lt;="&amp;Cobranza!$W$2,'Ingreso - Egreso'!$J$3:$J$1048576,Cobranza!B5)</f>
        <v>0</v>
      </c>
      <c r="X5" s="131">
        <f>SUMIFS('Ingreso - Egreso'!$I$3:$I$1048576,'Ingreso - Egreso'!$D$3:$D$1048576,"&gt;="&amp;Cobranza!$X$2,'Ingreso - Egreso'!$D$3:$D$1048576,"&lt;="&amp;Cobranza!$X$2,'Ingreso - Egreso'!$J$3:$J$1048576,Cobranza!B5)</f>
        <v>0</v>
      </c>
      <c r="Y5" s="131">
        <f>SUMIFS('Ingreso - Egreso'!$I$3:$I$1048576,'Ingreso - Egreso'!$D$3:$D$1048576,"&gt;="&amp;Cobranza!$Y$2,'Ingreso - Egreso'!$D$3:$D$1048576,"&lt;="&amp;Cobranza!$Y$2,'Ingreso - Egreso'!$J$3:$J$1048576,Cobranza!B5)</f>
        <v>0</v>
      </c>
      <c r="Z5" s="59">
        <f>SUMIFS('Ingreso - Egreso'!$I$3:$I$1048576,'Ingreso - Egreso'!$D$3:$D$1048576,"&gt;="&amp;Cobranza!$Z$2,'Ingreso - Egreso'!$D$3:$D$1048576,"&lt;="&amp;Cobranza!$Z$2,'Ingreso - Egreso'!$J$3:$J$1048576,Cobranza!B5)</f>
        <v>0</v>
      </c>
      <c r="AA5" s="59">
        <f>SUMIFS('Ingreso - Egreso'!$I$3:$I$1048576,'Ingreso - Egreso'!$D$3:$D$1048576,"&gt;="&amp;Cobranza!$AA$2,'Ingreso - Egreso'!$D$3:$D$1048576,"&lt;="&amp;Cobranza!$AA$2,'Ingreso - Egreso'!$J$3:$J$1048576,Cobranza!B5)</f>
        <v>0</v>
      </c>
      <c r="AB5" s="59">
        <f>SUMIFS('Ingreso - Egreso'!$I$3:$I$1048576,'Ingreso - Egreso'!$D$3:$D$1048576,"&gt;="&amp;Cobranza!$AB$2,'Ingreso - Egreso'!$D$3:$D$1048576,"&lt;="&amp;Cobranza!$AB$2,'Ingreso - Egreso'!$J$3:$J$1048576,Cobranza!B5)</f>
        <v>0</v>
      </c>
      <c r="AC5" s="59">
        <f>SUMIFS('Ingreso - Egreso'!$I$3:$I$1048576,'Ingreso - Egreso'!$D$3:$D$1048576,"&gt;="&amp;Cobranza!$AC$2,'Ingreso - Egreso'!$D$3:$D$1048576,"&lt;="&amp;Cobranza!$AC$2,'Ingreso - Egreso'!$J$3:$J$1048576,Cobranza!B5)</f>
        <v>0</v>
      </c>
      <c r="AD5" s="131">
        <f>SUMIFS('Ingreso - Egreso'!$I$3:$I$1048576,'Ingreso - Egreso'!$D$3:$D$1048576,"&gt;="&amp;Cobranza!$AD$2,'Ingreso - Egreso'!$D$3:$D$1048576,"&lt;="&amp;Cobranza!$AD$2,'Ingreso - Egreso'!$J$3:$J$1048576,Cobranza!B5)</f>
        <v>0</v>
      </c>
      <c r="AE5" s="59">
        <f>SUMIFS('Ingreso - Egreso'!$I$3:$I$1048576,'Ingreso - Egreso'!$D$3:$D$1048576,"&gt;="&amp;Cobranza!$AE$2,'Ingreso - Egreso'!$D$3:$D$1048576,"&lt;="&amp;Cobranza!$AE$2,'Ingreso - Egreso'!$J$3:$J$1048576,Cobranza!B5)</f>
        <v>0</v>
      </c>
      <c r="AF5" s="59">
        <f>SUMIFS('Ingreso - Egreso'!$I$3:$I$1048576,'Ingreso - Egreso'!$D$3:$D$1048576,"&gt;="&amp;Cobranza!$AF$2,'Ingreso - Egreso'!$D$3:$D$1048576,"&lt;="&amp;Cobranza!$AF$2,'Ingreso - Egreso'!$J$3:$J$1048576,Cobranza!B5)</f>
        <v>0</v>
      </c>
      <c r="AG5" s="59">
        <f>SUMIFS('Ingreso - Egreso'!$I$3:$I$1048576,'Ingreso - Egreso'!$D$3:$D$1048576,"&gt;="&amp;Cobranza!$AG$2,'Ingreso - Egreso'!$D$3:$D$1048576,"&lt;="&amp;Cobranza!$AG$2,'Ingreso - Egreso'!$J$3:$J$1048576,Cobranza!B5)</f>
        <v>0</v>
      </c>
      <c r="AH5" s="59">
        <f>SUMIFS('Ingreso - Egreso'!$I$3:$I$1048576,'Ingreso - Egreso'!$D$3:$D$1048576,"&gt;="&amp;Cobranza!$AH$2,'Ingreso - Egreso'!$D$3:$D$1048576,"&lt;="&amp;Cobranza!$AH$2,'Ingreso - Egreso'!$J$3:$J$1048576,Cobranza!B5)</f>
        <v>0</v>
      </c>
      <c r="AI5" s="57">
        <f t="shared" ref="AI5:AI19" si="2">+SUM(D5:AH5)/1000000</f>
        <v>0</v>
      </c>
      <c r="AJ5" s="57">
        <v>0.23500371</v>
      </c>
      <c r="AK5" s="113">
        <f t="shared" ref="AK5:AK24" si="3">+AI5/AJ5</f>
        <v>0</v>
      </c>
      <c r="AL5" s="22">
        <f t="shared" ref="AL5:AL24" si="4">+AJ5</f>
        <v>0.23500371</v>
      </c>
      <c r="AM5" s="22">
        <f t="shared" ref="AM5:AM24" si="5">+AI5</f>
        <v>0</v>
      </c>
      <c r="AN5" s="22"/>
      <c r="AO5" s="22">
        <f t="shared" si="1"/>
        <v>0.23500371</v>
      </c>
      <c r="AS5" s="22"/>
      <c r="AT5" s="22"/>
      <c r="AW5" s="117" t="s">
        <v>12</v>
      </c>
      <c r="AX5" s="22">
        <v>952270.45</v>
      </c>
    </row>
    <row r="6" spans="2:50" ht="15" customHeight="1" x14ac:dyDescent="0.25">
      <c r="B6" s="49" t="s">
        <v>13</v>
      </c>
      <c r="C6" s="58"/>
      <c r="D6" s="131">
        <f>SUMIFS('Ingreso - Egreso'!$I$3:$I$1048576,'Ingreso - Egreso'!$D$3:$D$1048576,"&gt;="&amp;Cobranza!$D$2,'Ingreso - Egreso'!$D$3:$D$1048576,"&lt;="&amp;Cobranza!$D$2,'Ingreso - Egreso'!$J$3:$J$1048576,Cobranza!B6)</f>
        <v>0</v>
      </c>
      <c r="E6" s="131">
        <f>SUMIFS('Ingreso - Egreso'!$I$3:$I$1048576,'Ingreso - Egreso'!$D$3:$D$1048576,"&gt;="&amp;Cobranza!$E$2,'Ingreso - Egreso'!$D$3:$D$1048576,"&lt;="&amp;Cobranza!$E$2,'Ingreso - Egreso'!$J$3:$J$1048576,Cobranza!B6)</f>
        <v>0</v>
      </c>
      <c r="F6" s="131">
        <f>SUMIFS('Ingreso - Egreso'!$I$3:$I$1048576,'Ingreso - Egreso'!$D$3:$D$1048576,"&gt;="&amp;Cobranza!$F$2,'Ingreso - Egreso'!$D$3:$D$1048576,"&lt;="&amp;Cobranza!$F$2,'Ingreso - Egreso'!$J$3:$J$1048576,Cobranza!B6)</f>
        <v>0</v>
      </c>
      <c r="G6" s="131">
        <f>SUMIFS('Ingreso - Egreso'!$I$3:$I$1048576,'Ingreso - Egreso'!$D$3:$D$1048576,"&gt;="&amp;Cobranza!$G$2,'Ingreso - Egreso'!$D$3:$D$1048576,"&lt;="&amp;Cobranza!$G$2,'Ingreso - Egreso'!$J$3:$J$1048576,Cobranza!B6)</f>
        <v>0</v>
      </c>
      <c r="H6" s="131">
        <f>SUMIFS('Ingreso - Egreso'!$I$3:$I$1048576,'Ingreso - Egreso'!$D$3:$D$1048576,"&gt;="&amp;Cobranza!$H$2,'Ingreso - Egreso'!$D$3:$D$1048576,"&lt;="&amp;Cobranza!$H$2,'Ingreso - Egreso'!$J$3:$J$1048576,Cobranza!B6)</f>
        <v>0</v>
      </c>
      <c r="I6" s="131">
        <f>SUMIFS('Ingreso - Egreso'!$I$3:$I$1048576,'Ingreso - Egreso'!$D$3:$D$1048576,"&gt;="&amp;Cobranza!$I$2,'Ingreso - Egreso'!$D$3:$D$1048576,"&lt;="&amp;Cobranza!$I$2,'Ingreso - Egreso'!$J$3:$J$1048576,Cobranza!B6)</f>
        <v>0</v>
      </c>
      <c r="J6" s="131">
        <f>SUMIFS('Ingreso - Egreso'!$I$3:$I$1048576,'Ingreso - Egreso'!$D$3:$D$1048576,"&gt;="&amp;Cobranza!$J$2,'Ingreso - Egreso'!$D$3:$D$1048576,"&lt;="&amp;Cobranza!$J$2,'Ingreso - Egreso'!$J$3:$J$1048576,Cobranza!B6)</f>
        <v>0</v>
      </c>
      <c r="K6" s="131">
        <f>SUMIFS('Ingreso - Egreso'!$I$3:$I$1048576,'Ingreso - Egreso'!$D$3:$D$1048576,"&gt;="&amp;Cobranza!$K$2,'Ingreso - Egreso'!$D$3:$D$1048576,"&lt;="&amp;Cobranza!$K$2,'Ingreso - Egreso'!$J$3:$J$1048576,Cobranza!B6)</f>
        <v>0</v>
      </c>
      <c r="L6" s="131">
        <f>SUMIFS('Ingreso - Egreso'!$I$3:$I$1048576,'Ingreso - Egreso'!$D$3:$D$1048576,"&gt;="&amp;Cobranza!$L$2,'Ingreso - Egreso'!$D$3:$D$1048576,"&lt;="&amp;Cobranza!$L$2,'Ingreso - Egreso'!$J$3:$J$1048576,Cobranza!B6)</f>
        <v>0</v>
      </c>
      <c r="M6" s="131">
        <f>SUMIFS('Ingreso - Egreso'!$I$3:$I$1048576,'Ingreso - Egreso'!$D$3:$D$1048576,"&gt;="&amp;Cobranza!$M$2,'Ingreso - Egreso'!$D$3:$D$1048576,"&lt;="&amp;Cobranza!$M$2,'Ingreso - Egreso'!$J$3:$J$1048576,Cobranza!B6)</f>
        <v>0</v>
      </c>
      <c r="N6" s="131">
        <f>SUMIFS('Ingreso - Egreso'!$I$3:$I$1048576,'Ingreso - Egreso'!$D$3:$D$1048576,"&gt;="&amp;Cobranza!$N$2,'Ingreso - Egreso'!$D$3:$D$1048576,"&lt;="&amp;Cobranza!$N$2,'Ingreso - Egreso'!$J$3:$J$1048576,Cobranza!B6)</f>
        <v>0</v>
      </c>
      <c r="O6" s="131">
        <f>SUMIFS('Ingreso - Egreso'!$I$3:$I$1048576,'Ingreso - Egreso'!$D$3:$D$1048576,"&gt;="&amp;Cobranza!$O$2,'Ingreso - Egreso'!$D$3:$D$1048576,"&lt;="&amp;Cobranza!$O$2,'Ingreso - Egreso'!$J$3:$J$1048576,Cobranza!B6)</f>
        <v>0</v>
      </c>
      <c r="P6" s="131">
        <f>SUMIFS('Ingreso - Egreso'!$I$3:$I$1048576,'Ingreso - Egreso'!$D$3:$D$1048576,"&gt;="&amp;Cobranza!$P$2,'Ingreso - Egreso'!$D$3:$D$1048576,"&lt;="&amp;Cobranza!$P$2,'Ingreso - Egreso'!$J$3:$J$1048576,Cobranza!B6)</f>
        <v>0</v>
      </c>
      <c r="Q6" s="131">
        <f>SUMIFS('Ingreso - Egreso'!$I$3:$I$1048576,'Ingreso - Egreso'!$D$3:$D$1048576,"&gt;="&amp;Cobranza!$Q$2,'Ingreso - Egreso'!$D$3:$D$1048576,"&lt;="&amp;Cobranza!$Q$2,'Ingreso - Egreso'!$J$3:$J$1048576,Cobranza!B6)</f>
        <v>0</v>
      </c>
      <c r="R6" s="131">
        <f>SUMIFS('Ingreso - Egreso'!$I$3:$I$1048576,'Ingreso - Egreso'!$D$3:$D$1048576,"&gt;="&amp;Cobranza!$R$2,'Ingreso - Egreso'!$D$3:$D$1048576,"&lt;="&amp;Cobranza!$R$2,'Ingreso - Egreso'!$J$3:$J$1048576,Cobranza!B6)</f>
        <v>0</v>
      </c>
      <c r="S6" s="131">
        <f>SUMIFS('Ingreso - Egreso'!$I$3:$I$1048576,'Ingreso - Egreso'!$D$3:$D$1048576,"&gt;="&amp;Cobranza!$S$2,'Ingreso - Egreso'!$D$3:$D$1048576,"&lt;="&amp;Cobranza!$S$2,'Ingreso - Egreso'!$J$3:$J$1048576,Cobranza!B6)</f>
        <v>0</v>
      </c>
      <c r="T6" s="131">
        <f>SUMIFS('Ingreso - Egreso'!$I$3:$I$1048576,'Ingreso - Egreso'!$D$3:$D$1048576,"&gt;="&amp;Cobranza!$T$2,'Ingreso - Egreso'!$D$3:$D$1048576,"&lt;="&amp;Cobranza!$T$2,'Ingreso - Egreso'!$J$3:$J$1048576,Cobranza!B6)</f>
        <v>0</v>
      </c>
      <c r="U6" s="131">
        <f>SUMIFS('Ingreso - Egreso'!$I$3:$I$1048576,'Ingreso - Egreso'!$D$3:$D$1048576,"&gt;="&amp;Cobranza!$U$2,'Ingreso - Egreso'!$D$3:$D$1048576,"&lt;="&amp;Cobranza!$U$2,'Ingreso - Egreso'!$J$3:$J$1048576,Cobranza!B6)</f>
        <v>0</v>
      </c>
      <c r="V6" s="131">
        <f>SUMIFS('Ingreso - Egreso'!$I$3:$I$1048576,'Ingreso - Egreso'!$D$3:$D$1048576,"&gt;="&amp;Cobranza!$V$2,'Ingreso - Egreso'!$D$3:$D$1048576,"&lt;="&amp;Cobranza!$V$2,'Ingreso - Egreso'!$J$3:$J$1048576,Cobranza!B6)</f>
        <v>0</v>
      </c>
      <c r="W6" s="131">
        <f>SUMIFS('Ingreso - Egreso'!$I$3:$I$1048576,'Ingreso - Egreso'!$D$3:$D$1048576,"&gt;="&amp;Cobranza!$W$2,'Ingreso - Egreso'!$D$3:$D$1048576,"&lt;="&amp;Cobranza!$W$2,'Ingreso - Egreso'!$J$3:$J$1048576,Cobranza!B6)</f>
        <v>0</v>
      </c>
      <c r="X6" s="131">
        <f>SUMIFS('Ingreso - Egreso'!$I$3:$I$1048576,'Ingreso - Egreso'!$D$3:$D$1048576,"&gt;="&amp;Cobranza!$X$2,'Ingreso - Egreso'!$D$3:$D$1048576,"&lt;="&amp;Cobranza!$X$2,'Ingreso - Egreso'!$J$3:$J$1048576,Cobranza!B6)</f>
        <v>0</v>
      </c>
      <c r="Y6" s="131">
        <f>SUMIFS('Ingreso - Egreso'!$I$3:$I$1048576,'Ingreso - Egreso'!$D$3:$D$1048576,"&gt;="&amp;Cobranza!$Y$2,'Ingreso - Egreso'!$D$3:$D$1048576,"&lt;="&amp;Cobranza!$Y$2,'Ingreso - Egreso'!$J$3:$J$1048576,Cobranza!B6)</f>
        <v>0</v>
      </c>
      <c r="Z6" s="59">
        <f>SUMIFS('Ingreso - Egreso'!$I$3:$I$1048576,'Ingreso - Egreso'!$D$3:$D$1048576,"&gt;="&amp;Cobranza!$Z$2,'Ingreso - Egreso'!$D$3:$D$1048576,"&lt;="&amp;Cobranza!$Z$2,'Ingreso - Egreso'!$J$3:$J$1048576,Cobranza!B6)</f>
        <v>0</v>
      </c>
      <c r="AA6" s="59">
        <f>SUMIFS('Ingreso - Egreso'!$I$3:$I$1048576,'Ingreso - Egreso'!$D$3:$D$1048576,"&gt;="&amp;Cobranza!$AA$2,'Ingreso - Egreso'!$D$3:$D$1048576,"&lt;="&amp;Cobranza!$AA$2,'Ingreso - Egreso'!$J$3:$J$1048576,Cobranza!B6)</f>
        <v>0</v>
      </c>
      <c r="AB6" s="59">
        <f>SUMIFS('Ingreso - Egreso'!$I$3:$I$1048576,'Ingreso - Egreso'!$D$3:$D$1048576,"&gt;="&amp;Cobranza!$AB$2,'Ingreso - Egreso'!$D$3:$D$1048576,"&lt;="&amp;Cobranza!$AB$2,'Ingreso - Egreso'!$J$3:$J$1048576,Cobranza!B6)</f>
        <v>0</v>
      </c>
      <c r="AC6" s="59">
        <f>SUMIFS('Ingreso - Egreso'!$I$3:$I$1048576,'Ingreso - Egreso'!$D$3:$D$1048576,"&gt;="&amp;Cobranza!$AC$2,'Ingreso - Egreso'!$D$3:$D$1048576,"&lt;="&amp;Cobranza!$AC$2,'Ingreso - Egreso'!$J$3:$J$1048576,Cobranza!B6)</f>
        <v>0</v>
      </c>
      <c r="AD6" s="131">
        <f>SUMIFS('Ingreso - Egreso'!$I$3:$I$1048576,'Ingreso - Egreso'!$D$3:$D$1048576,"&gt;="&amp;Cobranza!$AD$2,'Ingreso - Egreso'!$D$3:$D$1048576,"&lt;="&amp;Cobranza!$AD$2,'Ingreso - Egreso'!$J$3:$J$1048576,Cobranza!B6)</f>
        <v>0</v>
      </c>
      <c r="AE6" s="59">
        <f>SUMIFS('Ingreso - Egreso'!$I$3:$I$1048576,'Ingreso - Egreso'!$D$3:$D$1048576,"&gt;="&amp;Cobranza!$AE$2,'Ingreso - Egreso'!$D$3:$D$1048576,"&lt;="&amp;Cobranza!$AE$2,'Ingreso - Egreso'!$J$3:$J$1048576,Cobranza!B6)</f>
        <v>0</v>
      </c>
      <c r="AF6" s="59">
        <f>SUMIFS('Ingreso - Egreso'!$I$3:$I$1048576,'Ingreso - Egreso'!$D$3:$D$1048576,"&gt;="&amp;Cobranza!$AF$2,'Ingreso - Egreso'!$D$3:$D$1048576,"&lt;="&amp;Cobranza!$AF$2,'Ingreso - Egreso'!$J$3:$J$1048576,Cobranza!B6)</f>
        <v>0</v>
      </c>
      <c r="AG6" s="59">
        <f>SUMIFS('Ingreso - Egreso'!$I$3:$I$1048576,'Ingreso - Egreso'!$D$3:$D$1048576,"&gt;="&amp;Cobranza!$AG$2,'Ingreso - Egreso'!$D$3:$D$1048576,"&lt;="&amp;Cobranza!$AG$2,'Ingreso - Egreso'!$J$3:$J$1048576,Cobranza!B6)</f>
        <v>0</v>
      </c>
      <c r="AH6" s="59">
        <f>SUMIFS('Ingreso - Egreso'!$I$3:$I$1048576,'Ingreso - Egreso'!$D$3:$D$1048576,"&gt;="&amp;Cobranza!$AH$2,'Ingreso - Egreso'!$D$3:$D$1048576,"&lt;="&amp;Cobranza!$AH$2,'Ingreso - Egreso'!$J$3:$J$1048576,Cobranza!B6)</f>
        <v>0</v>
      </c>
      <c r="AI6" s="57">
        <f t="shared" si="2"/>
        <v>0</v>
      </c>
      <c r="AJ6" s="57">
        <v>0.81513901</v>
      </c>
      <c r="AK6" s="113">
        <f>+AI6/AJ6</f>
        <v>0</v>
      </c>
      <c r="AL6" s="22">
        <f t="shared" si="4"/>
        <v>0.81513901</v>
      </c>
      <c r="AM6" s="22">
        <f t="shared" si="5"/>
        <v>0</v>
      </c>
      <c r="AN6" s="22"/>
      <c r="AO6" s="22">
        <f t="shared" si="1"/>
        <v>0.81513901</v>
      </c>
      <c r="AS6" s="22"/>
      <c r="AT6" s="22"/>
      <c r="AW6" s="117" t="s">
        <v>13</v>
      </c>
      <c r="AX6" s="22">
        <v>1110057.1600000001</v>
      </c>
    </row>
    <row r="7" spans="2:50" ht="15" customHeight="1" x14ac:dyDescent="0.25">
      <c r="B7" s="49" t="s">
        <v>14</v>
      </c>
      <c r="C7" s="58"/>
      <c r="D7" s="131">
        <f>SUMIFS('Ingreso - Egreso'!$I$3:$I$1048576,'Ingreso - Egreso'!$D$3:$D$1048576,"&gt;="&amp;Cobranza!$D$2,'Ingreso - Egreso'!$D$3:$D$1048576,"&lt;="&amp;Cobranza!$D$2,'Ingreso - Egreso'!$J$3:$J$1048576,Cobranza!B7)</f>
        <v>0</v>
      </c>
      <c r="E7" s="131">
        <f>SUMIFS('Ingreso - Egreso'!$I$3:$I$1048576,'Ingreso - Egreso'!$D$3:$D$1048576,"&gt;="&amp;Cobranza!$E$2,'Ingreso - Egreso'!$D$3:$D$1048576,"&lt;="&amp;Cobranza!$E$2,'Ingreso - Egreso'!$J$3:$J$1048576,Cobranza!B7)</f>
        <v>0</v>
      </c>
      <c r="F7" s="131">
        <f>SUMIFS('Ingreso - Egreso'!$I$3:$I$1048576,'Ingreso - Egreso'!$D$3:$D$1048576,"&gt;="&amp;Cobranza!$F$2,'Ingreso - Egreso'!$D$3:$D$1048576,"&lt;="&amp;Cobranza!$F$2,'Ingreso - Egreso'!$J$3:$J$1048576,Cobranza!B7)</f>
        <v>0</v>
      </c>
      <c r="G7" s="131">
        <f>SUMIFS('Ingreso - Egreso'!$I$3:$I$1048576,'Ingreso - Egreso'!$D$3:$D$1048576,"&gt;="&amp;Cobranza!$G$2,'Ingreso - Egreso'!$D$3:$D$1048576,"&lt;="&amp;Cobranza!$G$2,'Ingreso - Egreso'!$J$3:$J$1048576,Cobranza!B7)</f>
        <v>0</v>
      </c>
      <c r="H7" s="131">
        <f>SUMIFS('Ingreso - Egreso'!$I$3:$I$1048576,'Ingreso - Egreso'!$D$3:$D$1048576,"&gt;="&amp;Cobranza!$H$2,'Ingreso - Egreso'!$D$3:$D$1048576,"&lt;="&amp;Cobranza!$H$2,'Ingreso - Egreso'!$J$3:$J$1048576,Cobranza!B7)</f>
        <v>0</v>
      </c>
      <c r="I7" s="131">
        <f>SUMIFS('Ingreso - Egreso'!$I$3:$I$1048576,'Ingreso - Egreso'!$D$3:$D$1048576,"&gt;="&amp;Cobranza!$I$2,'Ingreso - Egreso'!$D$3:$D$1048576,"&lt;="&amp;Cobranza!$I$2,'Ingreso - Egreso'!$J$3:$J$1048576,Cobranza!B7)</f>
        <v>0</v>
      </c>
      <c r="J7" s="131">
        <f>SUMIFS('Ingreso - Egreso'!$I$3:$I$1048576,'Ingreso - Egreso'!$D$3:$D$1048576,"&gt;="&amp;Cobranza!$J$2,'Ingreso - Egreso'!$D$3:$D$1048576,"&lt;="&amp;Cobranza!$J$2,'Ingreso - Egreso'!$J$3:$J$1048576,Cobranza!B7)</f>
        <v>0</v>
      </c>
      <c r="K7" s="131">
        <f>SUMIFS('Ingreso - Egreso'!$I$3:$I$1048576,'Ingreso - Egreso'!$D$3:$D$1048576,"&gt;="&amp;Cobranza!$K$2,'Ingreso - Egreso'!$D$3:$D$1048576,"&lt;="&amp;Cobranza!$K$2,'Ingreso - Egreso'!$J$3:$J$1048576,Cobranza!B7)</f>
        <v>0</v>
      </c>
      <c r="L7" s="131">
        <f>SUMIFS('Ingreso - Egreso'!$I$3:$I$1048576,'Ingreso - Egreso'!$D$3:$D$1048576,"&gt;="&amp;Cobranza!$L$2,'Ingreso - Egreso'!$D$3:$D$1048576,"&lt;="&amp;Cobranza!$L$2,'Ingreso - Egreso'!$J$3:$J$1048576,Cobranza!B7)</f>
        <v>0</v>
      </c>
      <c r="M7" s="131">
        <f>SUMIFS('Ingreso - Egreso'!$I$3:$I$1048576,'Ingreso - Egreso'!$D$3:$D$1048576,"&gt;="&amp;Cobranza!$M$2,'Ingreso - Egreso'!$D$3:$D$1048576,"&lt;="&amp;Cobranza!$M$2,'Ingreso - Egreso'!$J$3:$J$1048576,Cobranza!B7)</f>
        <v>0</v>
      </c>
      <c r="N7" s="131">
        <f>SUMIFS('Ingreso - Egreso'!$I$3:$I$1048576,'Ingreso - Egreso'!$D$3:$D$1048576,"&gt;="&amp;Cobranza!$N$2,'Ingreso - Egreso'!$D$3:$D$1048576,"&lt;="&amp;Cobranza!$N$2,'Ingreso - Egreso'!$J$3:$J$1048576,Cobranza!B7)</f>
        <v>0</v>
      </c>
      <c r="O7" s="131">
        <f>SUMIFS('Ingreso - Egreso'!$I$3:$I$1048576,'Ingreso - Egreso'!$D$3:$D$1048576,"&gt;="&amp;Cobranza!$O$2,'Ingreso - Egreso'!$D$3:$D$1048576,"&lt;="&amp;Cobranza!$O$2,'Ingreso - Egreso'!$J$3:$J$1048576,Cobranza!B7)</f>
        <v>0</v>
      </c>
      <c r="P7" s="131">
        <f>SUMIFS('Ingreso - Egreso'!$I$3:$I$1048576,'Ingreso - Egreso'!$D$3:$D$1048576,"&gt;="&amp;Cobranza!$P$2,'Ingreso - Egreso'!$D$3:$D$1048576,"&lt;="&amp;Cobranza!$P$2,'Ingreso - Egreso'!$J$3:$J$1048576,Cobranza!B7)</f>
        <v>0</v>
      </c>
      <c r="Q7" s="131">
        <f>SUMIFS('Ingreso - Egreso'!$I$3:$I$1048576,'Ingreso - Egreso'!$D$3:$D$1048576,"&gt;="&amp;Cobranza!$Q$2,'Ingreso - Egreso'!$D$3:$D$1048576,"&lt;="&amp;Cobranza!$Q$2,'Ingreso - Egreso'!$J$3:$J$1048576,Cobranza!B7)</f>
        <v>0</v>
      </c>
      <c r="R7" s="131">
        <f>SUMIFS('Ingreso - Egreso'!$I$3:$I$1048576,'Ingreso - Egreso'!$D$3:$D$1048576,"&gt;="&amp;Cobranza!$R$2,'Ingreso - Egreso'!$D$3:$D$1048576,"&lt;="&amp;Cobranza!$R$2,'Ingreso - Egreso'!$J$3:$J$1048576,Cobranza!B7)</f>
        <v>0</v>
      </c>
      <c r="S7" s="131">
        <f>SUMIFS('Ingreso - Egreso'!$I$3:$I$1048576,'Ingreso - Egreso'!$D$3:$D$1048576,"&gt;="&amp;Cobranza!$S$2,'Ingreso - Egreso'!$D$3:$D$1048576,"&lt;="&amp;Cobranza!$S$2,'Ingreso - Egreso'!$J$3:$J$1048576,Cobranza!B7)</f>
        <v>0</v>
      </c>
      <c r="T7" s="131">
        <f>SUMIFS('Ingreso - Egreso'!$I$3:$I$1048576,'Ingreso - Egreso'!$D$3:$D$1048576,"&gt;="&amp;Cobranza!$T$2,'Ingreso - Egreso'!$D$3:$D$1048576,"&lt;="&amp;Cobranza!$T$2,'Ingreso - Egreso'!$J$3:$J$1048576,Cobranza!B7)</f>
        <v>0</v>
      </c>
      <c r="U7" s="131">
        <f>SUMIFS('Ingreso - Egreso'!$I$3:$I$1048576,'Ingreso - Egreso'!$D$3:$D$1048576,"&gt;="&amp;Cobranza!$U$2,'Ingreso - Egreso'!$D$3:$D$1048576,"&lt;="&amp;Cobranza!$U$2,'Ingreso - Egreso'!$J$3:$J$1048576,Cobranza!B7)</f>
        <v>0</v>
      </c>
      <c r="V7" s="131">
        <f>SUMIFS('Ingreso - Egreso'!$I$3:$I$1048576,'Ingreso - Egreso'!$D$3:$D$1048576,"&gt;="&amp;Cobranza!$V$2,'Ingreso - Egreso'!$D$3:$D$1048576,"&lt;="&amp;Cobranza!$V$2,'Ingreso - Egreso'!$J$3:$J$1048576,Cobranza!B7)</f>
        <v>0</v>
      </c>
      <c r="W7" s="131">
        <f>SUMIFS('Ingreso - Egreso'!$I$3:$I$1048576,'Ingreso - Egreso'!$D$3:$D$1048576,"&gt;="&amp;Cobranza!$W$2,'Ingreso - Egreso'!$D$3:$D$1048576,"&lt;="&amp;Cobranza!$W$2,'Ingreso - Egreso'!$J$3:$J$1048576,Cobranza!B7)</f>
        <v>0</v>
      </c>
      <c r="X7" s="131">
        <f>SUMIFS('Ingreso - Egreso'!$I$3:$I$1048576,'Ingreso - Egreso'!$D$3:$D$1048576,"&gt;="&amp;Cobranza!$X$2,'Ingreso - Egreso'!$D$3:$D$1048576,"&lt;="&amp;Cobranza!$X$2,'Ingreso - Egreso'!$J$3:$J$1048576,Cobranza!B7)</f>
        <v>0</v>
      </c>
      <c r="Y7" s="131">
        <f>SUMIFS('Ingreso - Egreso'!$I$3:$I$1048576,'Ingreso - Egreso'!$D$3:$D$1048576,"&gt;="&amp;Cobranza!$Y$2,'Ingreso - Egreso'!$D$3:$D$1048576,"&lt;="&amp;Cobranza!$Y$2,'Ingreso - Egreso'!$J$3:$J$1048576,Cobranza!B7)</f>
        <v>0</v>
      </c>
      <c r="Z7" s="59">
        <f>SUMIFS('Ingreso - Egreso'!$I$3:$I$1048576,'Ingreso - Egreso'!$D$3:$D$1048576,"&gt;="&amp;Cobranza!$Z$2,'Ingreso - Egreso'!$D$3:$D$1048576,"&lt;="&amp;Cobranza!$Z$2,'Ingreso - Egreso'!$J$3:$J$1048576,Cobranza!B7)</f>
        <v>0</v>
      </c>
      <c r="AA7" s="59">
        <f>SUMIFS('Ingreso - Egreso'!$I$3:$I$1048576,'Ingreso - Egreso'!$D$3:$D$1048576,"&gt;="&amp;Cobranza!$AA$2,'Ingreso - Egreso'!$D$3:$D$1048576,"&lt;="&amp;Cobranza!$AA$2,'Ingreso - Egreso'!$J$3:$J$1048576,Cobranza!B7)</f>
        <v>0</v>
      </c>
      <c r="AB7" s="59">
        <f>SUMIFS('Ingreso - Egreso'!$I$3:$I$1048576,'Ingreso - Egreso'!$D$3:$D$1048576,"&gt;="&amp;Cobranza!$AB$2,'Ingreso - Egreso'!$D$3:$D$1048576,"&lt;="&amp;Cobranza!$AB$2,'Ingreso - Egreso'!$J$3:$J$1048576,Cobranza!B7)</f>
        <v>0</v>
      </c>
      <c r="AC7" s="59">
        <f>SUMIFS('Ingreso - Egreso'!$I$3:$I$1048576,'Ingreso - Egreso'!$D$3:$D$1048576,"&gt;="&amp;Cobranza!$AC$2,'Ingreso - Egreso'!$D$3:$D$1048576,"&lt;="&amp;Cobranza!$AC$2,'Ingreso - Egreso'!$J$3:$J$1048576,Cobranza!B7)</f>
        <v>0</v>
      </c>
      <c r="AD7" s="131">
        <f>SUMIFS('Ingreso - Egreso'!$I$3:$I$1048576,'Ingreso - Egreso'!$D$3:$D$1048576,"&gt;="&amp;Cobranza!$AD$2,'Ingreso - Egreso'!$D$3:$D$1048576,"&lt;="&amp;Cobranza!$AD$2,'Ingreso - Egreso'!$J$3:$J$1048576,Cobranza!B7)</f>
        <v>0</v>
      </c>
      <c r="AE7" s="59">
        <f>SUMIFS('Ingreso - Egreso'!$I$3:$I$1048576,'Ingreso - Egreso'!$D$3:$D$1048576,"&gt;="&amp;Cobranza!$AE$2,'Ingreso - Egreso'!$D$3:$D$1048576,"&lt;="&amp;Cobranza!$AE$2,'Ingreso - Egreso'!$J$3:$J$1048576,Cobranza!B7)</f>
        <v>0</v>
      </c>
      <c r="AF7" s="59">
        <f>SUMIFS('Ingreso - Egreso'!$I$3:$I$1048576,'Ingreso - Egreso'!$D$3:$D$1048576,"&gt;="&amp;Cobranza!$AF$2,'Ingreso - Egreso'!$D$3:$D$1048576,"&lt;="&amp;Cobranza!$AF$2,'Ingreso - Egreso'!$J$3:$J$1048576,Cobranza!B7)</f>
        <v>0</v>
      </c>
      <c r="AG7" s="59">
        <f>SUMIFS('Ingreso - Egreso'!$I$3:$I$1048576,'Ingreso - Egreso'!$D$3:$D$1048576,"&gt;="&amp;Cobranza!$AG$2,'Ingreso - Egreso'!$D$3:$D$1048576,"&lt;="&amp;Cobranza!$AG$2,'Ingreso - Egreso'!$J$3:$J$1048576,Cobranza!B7)</f>
        <v>0</v>
      </c>
      <c r="AH7" s="59">
        <f>SUMIFS('Ingreso - Egreso'!$I$3:$I$1048576,'Ingreso - Egreso'!$D$3:$D$1048576,"&gt;="&amp;Cobranza!$AH$2,'Ingreso - Egreso'!$D$3:$D$1048576,"&lt;="&amp;Cobranza!$AH$2,'Ingreso - Egreso'!$J$3:$J$1048576,Cobranza!B7)</f>
        <v>0</v>
      </c>
      <c r="AI7" s="57">
        <f t="shared" si="2"/>
        <v>0</v>
      </c>
      <c r="AJ7" s="57">
        <v>2.2794777100000001</v>
      </c>
      <c r="AK7" s="113">
        <f>+AI7/AJ7</f>
        <v>0</v>
      </c>
      <c r="AL7" s="22">
        <f>+AJ7</f>
        <v>2.2794777100000001</v>
      </c>
      <c r="AM7" s="22">
        <f t="shared" si="5"/>
        <v>0</v>
      </c>
      <c r="AN7" s="22"/>
      <c r="AO7" s="22">
        <f t="shared" si="1"/>
        <v>2.2794777100000001</v>
      </c>
      <c r="AS7" s="22"/>
      <c r="AT7" s="22"/>
      <c r="AW7" s="117" t="s">
        <v>14</v>
      </c>
      <c r="AX7" s="22">
        <v>2245680</v>
      </c>
    </row>
    <row r="8" spans="2:50" ht="15" customHeight="1" x14ac:dyDescent="0.25">
      <c r="B8" s="49" t="s">
        <v>15</v>
      </c>
      <c r="C8" s="58"/>
      <c r="D8" s="131">
        <f>SUMIFS('Ingreso - Egreso'!$I$3:$I$1048576,'Ingreso - Egreso'!$D$3:$D$1048576,"&gt;="&amp;Cobranza!$D$2,'Ingreso - Egreso'!$D$3:$D$1048576,"&lt;="&amp;Cobranza!$D$2,'Ingreso - Egreso'!$J$3:$J$1048576,Cobranza!B8)</f>
        <v>0</v>
      </c>
      <c r="E8" s="131">
        <f>SUMIFS('Ingreso - Egreso'!$I$3:$I$1048576,'Ingreso - Egreso'!$D$3:$D$1048576,"&gt;="&amp;Cobranza!$E$2,'Ingreso - Egreso'!$D$3:$D$1048576,"&lt;="&amp;Cobranza!$E$2,'Ingreso - Egreso'!$J$3:$J$1048576,Cobranza!B8)</f>
        <v>0</v>
      </c>
      <c r="F8" s="131">
        <f>SUMIFS('Ingreso - Egreso'!$I$3:$I$1048576,'Ingreso - Egreso'!$D$3:$D$1048576,"&gt;="&amp;Cobranza!$F$2,'Ingreso - Egreso'!$D$3:$D$1048576,"&lt;="&amp;Cobranza!$F$2,'Ingreso - Egreso'!$J$3:$J$1048576,Cobranza!B8)</f>
        <v>0</v>
      </c>
      <c r="G8" s="131">
        <f>SUMIFS('Ingreso - Egreso'!$I$3:$I$1048576,'Ingreso - Egreso'!$D$3:$D$1048576,"&gt;="&amp;Cobranza!$G$2,'Ingreso - Egreso'!$D$3:$D$1048576,"&lt;="&amp;Cobranza!$G$2,'Ingreso - Egreso'!$J$3:$J$1048576,Cobranza!B8)</f>
        <v>0</v>
      </c>
      <c r="H8" s="131">
        <f>SUMIFS('Ingreso - Egreso'!$I$3:$I$1048576,'Ingreso - Egreso'!$D$3:$D$1048576,"&gt;="&amp;Cobranza!$H$2,'Ingreso - Egreso'!$D$3:$D$1048576,"&lt;="&amp;Cobranza!$H$2,'Ingreso - Egreso'!$J$3:$J$1048576,Cobranza!B8)</f>
        <v>0</v>
      </c>
      <c r="I8" s="131">
        <f>SUMIFS('Ingreso - Egreso'!$I$3:$I$1048576,'Ingreso - Egreso'!$D$3:$D$1048576,"&gt;="&amp;Cobranza!$I$2,'Ingreso - Egreso'!$D$3:$D$1048576,"&lt;="&amp;Cobranza!$I$2,'Ingreso - Egreso'!$J$3:$J$1048576,Cobranza!B8)</f>
        <v>0</v>
      </c>
      <c r="J8" s="131">
        <f>SUMIFS('Ingreso - Egreso'!$I$3:$I$1048576,'Ingreso - Egreso'!$D$3:$D$1048576,"&gt;="&amp;Cobranza!$J$2,'Ingreso - Egreso'!$D$3:$D$1048576,"&lt;="&amp;Cobranza!$J$2,'Ingreso - Egreso'!$J$3:$J$1048576,Cobranza!B8)</f>
        <v>0</v>
      </c>
      <c r="K8" s="131">
        <f>SUMIFS('Ingreso - Egreso'!$I$3:$I$1048576,'Ingreso - Egreso'!$D$3:$D$1048576,"&gt;="&amp;Cobranza!$K$2,'Ingreso - Egreso'!$D$3:$D$1048576,"&lt;="&amp;Cobranza!$K$2,'Ingreso - Egreso'!$J$3:$J$1048576,Cobranza!B8)</f>
        <v>0</v>
      </c>
      <c r="L8" s="131">
        <f>SUMIFS('Ingreso - Egreso'!$I$3:$I$1048576,'Ingreso - Egreso'!$D$3:$D$1048576,"&gt;="&amp;Cobranza!$L$2,'Ingreso - Egreso'!$D$3:$D$1048576,"&lt;="&amp;Cobranza!$L$2,'Ingreso - Egreso'!$J$3:$J$1048576,Cobranza!B8)</f>
        <v>0</v>
      </c>
      <c r="M8" s="131">
        <f>SUMIFS('Ingreso - Egreso'!$I$3:$I$1048576,'Ingreso - Egreso'!$D$3:$D$1048576,"&gt;="&amp;Cobranza!$M$2,'Ingreso - Egreso'!$D$3:$D$1048576,"&lt;="&amp;Cobranza!$M$2,'Ingreso - Egreso'!$J$3:$J$1048576,Cobranza!B8)</f>
        <v>0</v>
      </c>
      <c r="N8" s="131">
        <f>SUMIFS('Ingreso - Egreso'!$I$3:$I$1048576,'Ingreso - Egreso'!$D$3:$D$1048576,"&gt;="&amp;Cobranza!$N$2,'Ingreso - Egreso'!$D$3:$D$1048576,"&lt;="&amp;Cobranza!$N$2,'Ingreso - Egreso'!$J$3:$J$1048576,Cobranza!B8)</f>
        <v>0</v>
      </c>
      <c r="O8" s="131">
        <f>SUMIFS('Ingreso - Egreso'!$I$3:$I$1048576,'Ingreso - Egreso'!$D$3:$D$1048576,"&gt;="&amp;Cobranza!$O$2,'Ingreso - Egreso'!$D$3:$D$1048576,"&lt;="&amp;Cobranza!$O$2,'Ingreso - Egreso'!$J$3:$J$1048576,Cobranza!B8)</f>
        <v>0</v>
      </c>
      <c r="P8" s="131">
        <f>SUMIFS('Ingreso - Egreso'!$I$3:$I$1048576,'Ingreso - Egreso'!$D$3:$D$1048576,"&gt;="&amp;Cobranza!$P$2,'Ingreso - Egreso'!$D$3:$D$1048576,"&lt;="&amp;Cobranza!$P$2,'Ingreso - Egreso'!$J$3:$J$1048576,Cobranza!B8)</f>
        <v>0</v>
      </c>
      <c r="Q8" s="131">
        <f>SUMIFS('Ingreso - Egreso'!$I$3:$I$1048576,'Ingreso - Egreso'!$D$3:$D$1048576,"&gt;="&amp;Cobranza!$Q$2,'Ingreso - Egreso'!$D$3:$D$1048576,"&lt;="&amp;Cobranza!$Q$2,'Ingreso - Egreso'!$J$3:$J$1048576,Cobranza!B8)</f>
        <v>0</v>
      </c>
      <c r="R8" s="131">
        <f>SUMIFS('Ingreso - Egreso'!$I$3:$I$1048576,'Ingreso - Egreso'!$D$3:$D$1048576,"&gt;="&amp;Cobranza!$R$2,'Ingreso - Egreso'!$D$3:$D$1048576,"&lt;="&amp;Cobranza!$R$2,'Ingreso - Egreso'!$J$3:$J$1048576,Cobranza!B8)</f>
        <v>0</v>
      </c>
      <c r="S8" s="131">
        <f>SUMIFS('Ingreso - Egreso'!$I$3:$I$1048576,'Ingreso - Egreso'!$D$3:$D$1048576,"&gt;="&amp;Cobranza!$S$2,'Ingreso - Egreso'!$D$3:$D$1048576,"&lt;="&amp;Cobranza!$S$2,'Ingreso - Egreso'!$J$3:$J$1048576,Cobranza!B8)</f>
        <v>0</v>
      </c>
      <c r="T8" s="131">
        <f>SUMIFS('Ingreso - Egreso'!$I$3:$I$1048576,'Ingreso - Egreso'!$D$3:$D$1048576,"&gt;="&amp;Cobranza!$T$2,'Ingreso - Egreso'!$D$3:$D$1048576,"&lt;="&amp;Cobranza!$T$2,'Ingreso - Egreso'!$J$3:$J$1048576,Cobranza!B8)</f>
        <v>0</v>
      </c>
      <c r="U8" s="131">
        <f>SUMIFS('Ingreso - Egreso'!$I$3:$I$1048576,'Ingreso - Egreso'!$D$3:$D$1048576,"&gt;="&amp;Cobranza!$U$2,'Ingreso - Egreso'!$D$3:$D$1048576,"&lt;="&amp;Cobranza!$U$2,'Ingreso - Egreso'!$J$3:$J$1048576,Cobranza!B8)</f>
        <v>0</v>
      </c>
      <c r="V8" s="131">
        <f>SUMIFS('Ingreso - Egreso'!$I$3:$I$1048576,'Ingreso - Egreso'!$D$3:$D$1048576,"&gt;="&amp;Cobranza!$V$2,'Ingreso - Egreso'!$D$3:$D$1048576,"&lt;="&amp;Cobranza!$V$2,'Ingreso - Egreso'!$J$3:$J$1048576,Cobranza!B8)</f>
        <v>0</v>
      </c>
      <c r="W8" s="131">
        <f>SUMIFS('Ingreso - Egreso'!$I$3:$I$1048576,'Ingreso - Egreso'!$D$3:$D$1048576,"&gt;="&amp;Cobranza!$W$2,'Ingreso - Egreso'!$D$3:$D$1048576,"&lt;="&amp;Cobranza!$W$2,'Ingreso - Egreso'!$J$3:$J$1048576,Cobranza!B8)</f>
        <v>0</v>
      </c>
      <c r="X8" s="131">
        <f>SUMIFS('Ingreso - Egreso'!$I$3:$I$1048576,'Ingreso - Egreso'!$D$3:$D$1048576,"&gt;="&amp;Cobranza!$X$2,'Ingreso - Egreso'!$D$3:$D$1048576,"&lt;="&amp;Cobranza!$X$2,'Ingreso - Egreso'!$J$3:$J$1048576,Cobranza!B8)</f>
        <v>0</v>
      </c>
      <c r="Y8" s="131">
        <f>SUMIFS('Ingreso - Egreso'!$I$3:$I$1048576,'Ingreso - Egreso'!$D$3:$D$1048576,"&gt;="&amp;Cobranza!$Y$2,'Ingreso - Egreso'!$D$3:$D$1048576,"&lt;="&amp;Cobranza!$Y$2,'Ingreso - Egreso'!$J$3:$J$1048576,Cobranza!B8)</f>
        <v>0</v>
      </c>
      <c r="Z8" s="59">
        <f>SUMIFS('Ingreso - Egreso'!$I$3:$I$1048576,'Ingreso - Egreso'!$D$3:$D$1048576,"&gt;="&amp;Cobranza!$Z$2,'Ingreso - Egreso'!$D$3:$D$1048576,"&lt;="&amp;Cobranza!$Z$2,'Ingreso - Egreso'!$J$3:$J$1048576,Cobranza!B8)</f>
        <v>0</v>
      </c>
      <c r="AA8" s="59">
        <f>SUMIFS('Ingreso - Egreso'!$I$3:$I$1048576,'Ingreso - Egreso'!$D$3:$D$1048576,"&gt;="&amp;Cobranza!$AA$2,'Ingreso - Egreso'!$D$3:$D$1048576,"&lt;="&amp;Cobranza!$AA$2,'Ingreso - Egreso'!$J$3:$J$1048576,Cobranza!B8)</f>
        <v>0</v>
      </c>
      <c r="AB8" s="59">
        <f>SUMIFS('Ingreso - Egreso'!$I$3:$I$1048576,'Ingreso - Egreso'!$D$3:$D$1048576,"&gt;="&amp;Cobranza!$AB$2,'Ingreso - Egreso'!$D$3:$D$1048576,"&lt;="&amp;Cobranza!$AB$2,'Ingreso - Egreso'!$J$3:$J$1048576,Cobranza!B8)</f>
        <v>0</v>
      </c>
      <c r="AC8" s="131">
        <f>SUMIFS('Ingreso - Egreso'!$I$3:$I$1048576,'Ingreso - Egreso'!$D$3:$D$1048576,"&gt;="&amp;Cobranza!$AC$2,'Ingreso - Egreso'!$D$3:$D$1048576,"&lt;="&amp;Cobranza!$AC$2,'Ingreso - Egreso'!$J$3:$J$1048576,Cobranza!B8)</f>
        <v>0</v>
      </c>
      <c r="AD8" s="131">
        <f>SUMIFS('Ingreso - Egreso'!$I$3:$I$1048576,'Ingreso - Egreso'!$D$3:$D$1048576,"&gt;="&amp;Cobranza!$AD$2,'Ingreso - Egreso'!$D$3:$D$1048576,"&lt;="&amp;Cobranza!$AD$2,'Ingreso - Egreso'!$J$3:$J$1048576,Cobranza!B8)</f>
        <v>0</v>
      </c>
      <c r="AE8" s="59">
        <f>SUMIFS('Ingreso - Egreso'!$I$3:$I$1048576,'Ingreso - Egreso'!$D$3:$D$1048576,"&gt;="&amp;Cobranza!$AE$2,'Ingreso - Egreso'!$D$3:$D$1048576,"&lt;="&amp;Cobranza!$AE$2,'Ingreso - Egreso'!$J$3:$J$1048576,Cobranza!B8)</f>
        <v>0</v>
      </c>
      <c r="AF8" s="59">
        <f>SUMIFS('Ingreso - Egreso'!$I$3:$I$1048576,'Ingreso - Egreso'!$D$3:$D$1048576,"&gt;="&amp;Cobranza!$AF$2,'Ingreso - Egreso'!$D$3:$D$1048576,"&lt;="&amp;Cobranza!$AF$2,'Ingreso - Egreso'!$J$3:$J$1048576,Cobranza!B8)</f>
        <v>0</v>
      </c>
      <c r="AG8" s="59">
        <f>SUMIFS('Ingreso - Egreso'!$I$3:$I$1048576,'Ingreso - Egreso'!$D$3:$D$1048576,"&gt;="&amp;Cobranza!$AG$2,'Ingreso - Egreso'!$D$3:$D$1048576,"&lt;="&amp;Cobranza!$AG$2,'Ingreso - Egreso'!$J$3:$J$1048576,Cobranza!B8)</f>
        <v>0</v>
      </c>
      <c r="AH8" s="59">
        <f>SUMIFS('Ingreso - Egreso'!$I$3:$I$1048576,'Ingreso - Egreso'!$D$3:$D$1048576,"&gt;="&amp;Cobranza!$AH$2,'Ingreso - Egreso'!$D$3:$D$1048576,"&lt;="&amp;Cobranza!$AH$2,'Ingreso - Egreso'!$J$3:$J$1048576,Cobranza!B8)</f>
        <v>0</v>
      </c>
      <c r="AI8" s="57">
        <f t="shared" si="2"/>
        <v>0</v>
      </c>
      <c r="AJ8" s="57">
        <v>0.69103022000000003</v>
      </c>
      <c r="AK8" s="113">
        <f t="shared" si="3"/>
        <v>0</v>
      </c>
      <c r="AL8" s="22">
        <f t="shared" si="4"/>
        <v>0.69103022000000003</v>
      </c>
      <c r="AM8" s="22">
        <f t="shared" si="5"/>
        <v>0</v>
      </c>
      <c r="AN8" s="22"/>
      <c r="AO8" s="22">
        <f t="shared" si="1"/>
        <v>0.69103022000000003</v>
      </c>
      <c r="AS8" s="22"/>
      <c r="AT8" s="22"/>
      <c r="AW8" s="117" t="s">
        <v>15</v>
      </c>
      <c r="AX8" s="22">
        <v>476420.17</v>
      </c>
    </row>
    <row r="9" spans="2:50" ht="15" customHeight="1" x14ac:dyDescent="0.25">
      <c r="B9" s="49" t="s">
        <v>158</v>
      </c>
      <c r="C9" s="58"/>
      <c r="D9" s="131">
        <f>SUMIFS('Ingreso - Egreso'!$I$3:$I$1048576,'Ingreso - Egreso'!$D$3:$D$1048576,"&gt;="&amp;Cobranza!$D$2,'Ingreso - Egreso'!$D$3:$D$1048576,"&lt;="&amp;Cobranza!$D$2,'Ingreso - Egreso'!$J$3:$J$1048576,Cobranza!B9)</f>
        <v>0</v>
      </c>
      <c r="E9" s="131">
        <f>SUMIFS('Ingreso - Egreso'!$I$3:$I$1048576,'Ingreso - Egreso'!$D$3:$D$1048576,"&gt;="&amp;Cobranza!$E$2,'Ingreso - Egreso'!$D$3:$D$1048576,"&lt;="&amp;Cobranza!$E$2,'Ingreso - Egreso'!$J$3:$J$1048576,Cobranza!B9)</f>
        <v>0</v>
      </c>
      <c r="F9" s="131">
        <f>SUMIFS('Ingreso - Egreso'!$I$3:$I$1048576,'Ingreso - Egreso'!$D$3:$D$1048576,"&gt;="&amp;Cobranza!$F$2,'Ingreso - Egreso'!$D$3:$D$1048576,"&lt;="&amp;Cobranza!$F$2,'Ingreso - Egreso'!$J$3:$J$1048576,Cobranza!B9)</f>
        <v>0</v>
      </c>
      <c r="G9" s="131">
        <f>SUMIFS('Ingreso - Egreso'!$I$3:$I$1048576,'Ingreso - Egreso'!$D$3:$D$1048576,"&gt;="&amp;Cobranza!$G$2,'Ingreso - Egreso'!$D$3:$D$1048576,"&lt;="&amp;Cobranza!$G$2,'Ingreso - Egreso'!$J$3:$J$1048576,Cobranza!B9)</f>
        <v>0</v>
      </c>
      <c r="H9" s="131">
        <f>SUMIFS('Ingreso - Egreso'!$I$3:$I$1048576,'Ingreso - Egreso'!$D$3:$D$1048576,"&gt;="&amp;Cobranza!$H$2,'Ingreso - Egreso'!$D$3:$D$1048576,"&lt;="&amp;Cobranza!$H$2,'Ingreso - Egreso'!$J$3:$J$1048576,Cobranza!B9)</f>
        <v>0</v>
      </c>
      <c r="I9" s="131">
        <f>SUMIFS('Ingreso - Egreso'!$I$3:$I$1048576,'Ingreso - Egreso'!$D$3:$D$1048576,"&gt;="&amp;Cobranza!$I$2,'Ingreso - Egreso'!$D$3:$D$1048576,"&lt;="&amp;Cobranza!$I$2,'Ingreso - Egreso'!$J$3:$J$1048576,Cobranza!B9)</f>
        <v>0</v>
      </c>
      <c r="J9" s="131">
        <f>SUMIFS('Ingreso - Egreso'!$I$3:$I$1048576,'Ingreso - Egreso'!$D$3:$D$1048576,"&gt;="&amp;Cobranza!$J$2,'Ingreso - Egreso'!$D$3:$D$1048576,"&lt;="&amp;Cobranza!$J$2,'Ingreso - Egreso'!$J$3:$J$1048576,Cobranza!B9)</f>
        <v>0</v>
      </c>
      <c r="K9" s="131">
        <f>SUMIFS('Ingreso - Egreso'!$I$3:$I$1048576,'Ingreso - Egreso'!$D$3:$D$1048576,"&gt;="&amp;Cobranza!$K$2,'Ingreso - Egreso'!$D$3:$D$1048576,"&lt;="&amp;Cobranza!$K$2,'Ingreso - Egreso'!$J$3:$J$1048576,Cobranza!B9)</f>
        <v>0</v>
      </c>
      <c r="L9" s="131">
        <f>SUMIFS('Ingreso - Egreso'!$I$3:$I$1048576,'Ingreso - Egreso'!$D$3:$D$1048576,"&gt;="&amp;Cobranza!$L$2,'Ingreso - Egreso'!$D$3:$D$1048576,"&lt;="&amp;Cobranza!$L$2,'Ingreso - Egreso'!$J$3:$J$1048576,Cobranza!B9)</f>
        <v>0</v>
      </c>
      <c r="M9" s="131">
        <f>SUMIFS('Ingreso - Egreso'!$I$3:$I$1048576,'Ingreso - Egreso'!$D$3:$D$1048576,"&gt;="&amp;Cobranza!$M$2,'Ingreso - Egreso'!$D$3:$D$1048576,"&lt;="&amp;Cobranza!$M$2,'Ingreso - Egreso'!$J$3:$J$1048576,Cobranza!B9)</f>
        <v>0</v>
      </c>
      <c r="N9" s="131">
        <f>SUMIFS('Ingreso - Egreso'!$I$3:$I$1048576,'Ingreso - Egreso'!$D$3:$D$1048576,"&gt;="&amp;Cobranza!$N$2,'Ingreso - Egreso'!$D$3:$D$1048576,"&lt;="&amp;Cobranza!$N$2,'Ingreso - Egreso'!$J$3:$J$1048576,Cobranza!B9)</f>
        <v>0</v>
      </c>
      <c r="O9" s="131">
        <f>SUMIFS('Ingreso - Egreso'!$I$3:$I$1048576,'Ingreso - Egreso'!$D$3:$D$1048576,"&gt;="&amp;Cobranza!$O$2,'Ingreso - Egreso'!$D$3:$D$1048576,"&lt;="&amp;Cobranza!$O$2,'Ingreso - Egreso'!$J$3:$J$1048576,Cobranza!B9)</f>
        <v>0</v>
      </c>
      <c r="P9" s="131">
        <f>SUMIFS('Ingreso - Egreso'!$I$3:$I$1048576,'Ingreso - Egreso'!$D$3:$D$1048576,"&gt;="&amp;Cobranza!$P$2,'Ingreso - Egreso'!$D$3:$D$1048576,"&lt;="&amp;Cobranza!$P$2,'Ingreso - Egreso'!$J$3:$J$1048576,Cobranza!B9)</f>
        <v>0</v>
      </c>
      <c r="Q9" s="131">
        <f>SUMIFS('Ingreso - Egreso'!$I$3:$I$1048576,'Ingreso - Egreso'!$D$3:$D$1048576,"&gt;="&amp;Cobranza!$Q$2,'Ingreso - Egreso'!$D$3:$D$1048576,"&lt;="&amp;Cobranza!$Q$2,'Ingreso - Egreso'!$J$3:$J$1048576,Cobranza!B9)</f>
        <v>0</v>
      </c>
      <c r="R9" s="131">
        <f>SUMIFS('Ingreso - Egreso'!$I$3:$I$1048576,'Ingreso - Egreso'!$D$3:$D$1048576,"&gt;="&amp;Cobranza!$R$2,'Ingreso - Egreso'!$D$3:$D$1048576,"&lt;="&amp;Cobranza!$R$2,'Ingreso - Egreso'!$J$3:$J$1048576,Cobranza!B9)</f>
        <v>0</v>
      </c>
      <c r="S9" s="131">
        <f>SUMIFS('Ingreso - Egreso'!$I$3:$I$1048576,'Ingreso - Egreso'!$D$3:$D$1048576,"&gt;="&amp;Cobranza!$S$2,'Ingreso - Egreso'!$D$3:$D$1048576,"&lt;="&amp;Cobranza!$S$2,'Ingreso - Egreso'!$J$3:$J$1048576,Cobranza!B9)</f>
        <v>0</v>
      </c>
      <c r="T9" s="131">
        <f>SUMIFS('Ingreso - Egreso'!$I$3:$I$1048576,'Ingreso - Egreso'!$D$3:$D$1048576,"&gt;="&amp;Cobranza!$T$2,'Ingreso - Egreso'!$D$3:$D$1048576,"&lt;="&amp;Cobranza!$T$2,'Ingreso - Egreso'!$J$3:$J$1048576,Cobranza!B9)</f>
        <v>0</v>
      </c>
      <c r="U9" s="131">
        <f>SUMIFS('Ingreso - Egreso'!$I$3:$I$1048576,'Ingreso - Egreso'!$D$3:$D$1048576,"&gt;="&amp;Cobranza!$U$2,'Ingreso - Egreso'!$D$3:$D$1048576,"&lt;="&amp;Cobranza!$U$2,'Ingreso - Egreso'!$J$3:$J$1048576,Cobranza!B9)</f>
        <v>0</v>
      </c>
      <c r="V9" s="131">
        <f>SUMIFS('Ingreso - Egreso'!$I$3:$I$1048576,'Ingreso - Egreso'!$D$3:$D$1048576,"&gt;="&amp;Cobranza!$V$2,'Ingreso - Egreso'!$D$3:$D$1048576,"&lt;="&amp;Cobranza!$V$2,'Ingreso - Egreso'!$J$3:$J$1048576,Cobranza!B9)</f>
        <v>0</v>
      </c>
      <c r="W9" s="131">
        <f>SUMIFS('Ingreso - Egreso'!$I$3:$I$1048576,'Ingreso - Egreso'!$D$3:$D$1048576,"&gt;="&amp;Cobranza!$W$2,'Ingreso - Egreso'!$D$3:$D$1048576,"&lt;="&amp;Cobranza!$W$2,'Ingreso - Egreso'!$J$3:$J$1048576,Cobranza!B9)</f>
        <v>0</v>
      </c>
      <c r="X9" s="131">
        <f>SUMIFS('Ingreso - Egreso'!$I$3:$I$1048576,'Ingreso - Egreso'!$D$3:$D$1048576,"&gt;="&amp;Cobranza!$X$2,'Ingreso - Egreso'!$D$3:$D$1048576,"&lt;="&amp;Cobranza!$X$2,'Ingreso - Egreso'!$J$3:$J$1048576,Cobranza!B9)</f>
        <v>0</v>
      </c>
      <c r="Y9" s="131">
        <f>SUMIFS('Ingreso - Egreso'!$I$3:$I$1048576,'Ingreso - Egreso'!$D$3:$D$1048576,"&gt;="&amp;Cobranza!$Y$2,'Ingreso - Egreso'!$D$3:$D$1048576,"&lt;="&amp;Cobranza!$Y$2,'Ingreso - Egreso'!$J$3:$J$1048576,Cobranza!B9)</f>
        <v>0</v>
      </c>
      <c r="Z9" s="59">
        <f>SUMIFS('Ingreso - Egreso'!$I$3:$I$1048576,'Ingreso - Egreso'!$D$3:$D$1048576,"&gt;="&amp;Cobranza!$Z$2,'Ingreso - Egreso'!$D$3:$D$1048576,"&lt;="&amp;Cobranza!$Z$2,'Ingreso - Egreso'!$J$3:$J$1048576,Cobranza!B9)</f>
        <v>0</v>
      </c>
      <c r="AA9" s="59">
        <f>SUMIFS('Ingreso - Egreso'!$I$3:$I$1048576,'Ingreso - Egreso'!$D$3:$D$1048576,"&gt;="&amp;Cobranza!$AA$2,'Ingreso - Egreso'!$D$3:$D$1048576,"&lt;="&amp;Cobranza!$AA$2,'Ingreso - Egreso'!$J$3:$J$1048576,Cobranza!B9)</f>
        <v>0</v>
      </c>
      <c r="AB9" s="59">
        <f>SUMIFS('Ingreso - Egreso'!$I$3:$I$1048576,'Ingreso - Egreso'!$D$3:$D$1048576,"&gt;="&amp;Cobranza!$AB$2,'Ingreso - Egreso'!$D$3:$D$1048576,"&lt;="&amp;Cobranza!$AB$2,'Ingreso - Egreso'!$J$3:$J$1048576,Cobranza!B9)</f>
        <v>0</v>
      </c>
      <c r="AC9" s="131">
        <f>SUMIFS('Ingreso - Egreso'!$I$3:$I$1048576,'Ingreso - Egreso'!$D$3:$D$1048576,"&gt;="&amp;Cobranza!$AC$2,'Ingreso - Egreso'!$D$3:$D$1048576,"&lt;="&amp;Cobranza!$AC$2,'Ingreso - Egreso'!$J$3:$J$1048576,Cobranza!B9)</f>
        <v>0</v>
      </c>
      <c r="AD9" s="131">
        <f>SUMIFS('Ingreso - Egreso'!$I$3:$I$1048576,'Ingreso - Egreso'!$D$3:$D$1048576,"&gt;="&amp;Cobranza!$AD$2,'Ingreso - Egreso'!$D$3:$D$1048576,"&lt;="&amp;Cobranza!$AD$2,'Ingreso - Egreso'!$J$3:$J$1048576,Cobranza!B9)</f>
        <v>0</v>
      </c>
      <c r="AE9" s="59">
        <f>SUMIFS('Ingreso - Egreso'!$I$3:$I$1048576,'Ingreso - Egreso'!$D$3:$D$1048576,"&gt;="&amp;Cobranza!$AE$2,'Ingreso - Egreso'!$D$3:$D$1048576,"&lt;="&amp;Cobranza!$AE$2,'Ingreso - Egreso'!$J$3:$J$1048576,Cobranza!B9)</f>
        <v>0</v>
      </c>
      <c r="AF9" s="59">
        <f>SUMIFS('Ingreso - Egreso'!$I$3:$I$1048576,'Ingreso - Egreso'!$D$3:$D$1048576,"&gt;="&amp;Cobranza!$AF$2,'Ingreso - Egreso'!$D$3:$D$1048576,"&lt;="&amp;Cobranza!$AF$2,'Ingreso - Egreso'!$J$3:$J$1048576,Cobranza!B9)</f>
        <v>0</v>
      </c>
      <c r="AG9" s="59">
        <f>SUMIFS('Ingreso - Egreso'!$I$3:$I$1048576,'Ingreso - Egreso'!$D$3:$D$1048576,"&gt;="&amp;Cobranza!$AG$2,'Ingreso - Egreso'!$D$3:$D$1048576,"&lt;="&amp;Cobranza!$AG$2,'Ingreso - Egreso'!$J$3:$J$1048576,Cobranza!B9)</f>
        <v>0</v>
      </c>
      <c r="AH9" s="59">
        <f>SUMIFS('Ingreso - Egreso'!$I$3:$I$1048576,'Ingreso - Egreso'!$D$3:$D$1048576,"&gt;="&amp;Cobranza!$AH$2,'Ingreso - Egreso'!$D$3:$D$1048576,"&lt;="&amp;Cobranza!$AH$2,'Ingreso - Egreso'!$J$3:$J$1048576,Cobranza!B9)</f>
        <v>0</v>
      </c>
      <c r="AI9" s="57">
        <f t="shared" si="2"/>
        <v>0</v>
      </c>
      <c r="AJ9" s="57">
        <v>0</v>
      </c>
      <c r="AK9" s="113" t="e">
        <f>+AI9/AJ9</f>
        <v>#DIV/0!</v>
      </c>
      <c r="AL9" s="22">
        <f t="shared" si="4"/>
        <v>0</v>
      </c>
      <c r="AM9" s="22">
        <f t="shared" si="5"/>
        <v>0</v>
      </c>
      <c r="AN9" s="22"/>
      <c r="AO9" s="22">
        <f t="shared" si="1"/>
        <v>0</v>
      </c>
      <c r="AS9" s="22"/>
      <c r="AT9" s="22"/>
      <c r="AW9" s="117" t="s">
        <v>16</v>
      </c>
      <c r="AX9" s="22">
        <v>0</v>
      </c>
    </row>
    <row r="10" spans="2:50" ht="15" customHeight="1" x14ac:dyDescent="0.25">
      <c r="B10" s="49" t="s">
        <v>17</v>
      </c>
      <c r="C10" s="58"/>
      <c r="D10" s="131">
        <f>SUMIFS('Ingreso - Egreso'!$I$3:$I$1048576,'Ingreso - Egreso'!$D$3:$D$1048576,"&gt;="&amp;Cobranza!$D$2,'Ingreso - Egreso'!$D$3:$D$1048576,"&lt;="&amp;Cobranza!$D$2,'Ingreso - Egreso'!$J$3:$J$1048576,Cobranza!B10)</f>
        <v>0</v>
      </c>
      <c r="E10" s="131">
        <f>SUMIFS('Ingreso - Egreso'!$I$3:$I$1048576,'Ingreso - Egreso'!$D$3:$D$1048576,"&gt;="&amp;Cobranza!$E$2,'Ingreso - Egreso'!$D$3:$D$1048576,"&lt;="&amp;Cobranza!$E$2,'Ingreso - Egreso'!$J$3:$J$1048576,Cobranza!B10)</f>
        <v>0</v>
      </c>
      <c r="F10" s="131">
        <f>SUMIFS('Ingreso - Egreso'!$I$3:$I$1048576,'Ingreso - Egreso'!$D$3:$D$1048576,"&gt;="&amp;Cobranza!$F$2,'Ingreso - Egreso'!$D$3:$D$1048576,"&lt;="&amp;Cobranza!$F$2,'Ingreso - Egreso'!$J$3:$J$1048576,Cobranza!B10)</f>
        <v>0</v>
      </c>
      <c r="G10" s="131">
        <f>SUMIFS('Ingreso - Egreso'!$I$3:$I$1048576,'Ingreso - Egreso'!$D$3:$D$1048576,"&gt;="&amp;Cobranza!$G$2,'Ingreso - Egreso'!$D$3:$D$1048576,"&lt;="&amp;Cobranza!$G$2,'Ingreso - Egreso'!$J$3:$J$1048576,Cobranza!B10)</f>
        <v>0</v>
      </c>
      <c r="H10" s="131">
        <f>SUMIFS('Ingreso - Egreso'!$I$3:$I$1048576,'Ingreso - Egreso'!$D$3:$D$1048576,"&gt;="&amp;Cobranza!$H$2,'Ingreso - Egreso'!$D$3:$D$1048576,"&lt;="&amp;Cobranza!$H$2,'Ingreso - Egreso'!$J$3:$J$1048576,Cobranza!B10)</f>
        <v>0</v>
      </c>
      <c r="I10" s="131">
        <f>SUMIFS('Ingreso - Egreso'!$I$3:$I$1048576,'Ingreso - Egreso'!$D$3:$D$1048576,"&gt;="&amp;Cobranza!$I$2,'Ingreso - Egreso'!$D$3:$D$1048576,"&lt;="&amp;Cobranza!$I$2,'Ingreso - Egreso'!$J$3:$J$1048576,Cobranza!B10)</f>
        <v>0</v>
      </c>
      <c r="J10" s="131">
        <f>SUMIFS('Ingreso - Egreso'!$I$3:$I$1048576,'Ingreso - Egreso'!$D$3:$D$1048576,"&gt;="&amp;Cobranza!$J$2,'Ingreso - Egreso'!$D$3:$D$1048576,"&lt;="&amp;Cobranza!$J$2,'Ingreso - Egreso'!$J$3:$J$1048576,Cobranza!B10)</f>
        <v>0</v>
      </c>
      <c r="K10" s="131">
        <f>SUMIFS('Ingreso - Egreso'!$I$3:$I$1048576,'Ingreso - Egreso'!$D$3:$D$1048576,"&gt;="&amp;Cobranza!$K$2,'Ingreso - Egreso'!$D$3:$D$1048576,"&lt;="&amp;Cobranza!$K$2,'Ingreso - Egreso'!$J$3:$J$1048576,Cobranza!B10)</f>
        <v>0</v>
      </c>
      <c r="L10" s="131">
        <f>SUMIFS('Ingreso - Egreso'!$I$3:$I$1048576,'Ingreso - Egreso'!$D$3:$D$1048576,"&gt;="&amp;Cobranza!$L$2,'Ingreso - Egreso'!$D$3:$D$1048576,"&lt;="&amp;Cobranza!$L$2,'Ingreso - Egreso'!$J$3:$J$1048576,Cobranza!B10)</f>
        <v>0</v>
      </c>
      <c r="M10" s="131">
        <f>SUMIFS('Ingreso - Egreso'!$I$3:$I$1048576,'Ingreso - Egreso'!$D$3:$D$1048576,"&gt;="&amp;Cobranza!$M$2,'Ingreso - Egreso'!$D$3:$D$1048576,"&lt;="&amp;Cobranza!$M$2,'Ingreso - Egreso'!$J$3:$J$1048576,Cobranza!B10)</f>
        <v>0</v>
      </c>
      <c r="N10" s="131">
        <f>SUMIFS('Ingreso - Egreso'!$I$3:$I$1048576,'Ingreso - Egreso'!$D$3:$D$1048576,"&gt;="&amp;Cobranza!$N$2,'Ingreso - Egreso'!$D$3:$D$1048576,"&lt;="&amp;Cobranza!$N$2,'Ingreso - Egreso'!$J$3:$J$1048576,Cobranza!B10)</f>
        <v>0</v>
      </c>
      <c r="O10" s="131">
        <f>SUMIFS('Ingreso - Egreso'!$I$3:$I$1048576,'Ingreso - Egreso'!$D$3:$D$1048576,"&gt;="&amp;Cobranza!$O$2,'Ingreso - Egreso'!$D$3:$D$1048576,"&lt;="&amp;Cobranza!$O$2,'Ingreso - Egreso'!$J$3:$J$1048576,Cobranza!B10)</f>
        <v>0</v>
      </c>
      <c r="P10" s="131">
        <f>SUMIFS('Ingreso - Egreso'!$I$3:$I$1048576,'Ingreso - Egreso'!$D$3:$D$1048576,"&gt;="&amp;Cobranza!$P$2,'Ingreso - Egreso'!$D$3:$D$1048576,"&lt;="&amp;Cobranza!$P$2,'Ingreso - Egreso'!$J$3:$J$1048576,Cobranza!B10)</f>
        <v>0</v>
      </c>
      <c r="Q10" s="131">
        <f>SUMIFS('Ingreso - Egreso'!$I$3:$I$1048576,'Ingreso - Egreso'!$D$3:$D$1048576,"&gt;="&amp;Cobranza!$Q$2,'Ingreso - Egreso'!$D$3:$D$1048576,"&lt;="&amp;Cobranza!$Q$2,'Ingreso - Egreso'!$J$3:$J$1048576,Cobranza!B10)</f>
        <v>0</v>
      </c>
      <c r="R10" s="131">
        <f>SUMIFS('Ingreso - Egreso'!$I$3:$I$1048576,'Ingreso - Egreso'!$D$3:$D$1048576,"&gt;="&amp;Cobranza!$R$2,'Ingreso - Egreso'!$D$3:$D$1048576,"&lt;="&amp;Cobranza!$R$2,'Ingreso - Egreso'!$J$3:$J$1048576,Cobranza!B10)</f>
        <v>0</v>
      </c>
      <c r="S10" s="131">
        <f>SUMIFS('Ingreso - Egreso'!$I$3:$I$1048576,'Ingreso - Egreso'!$D$3:$D$1048576,"&gt;="&amp;Cobranza!$S$2,'Ingreso - Egreso'!$D$3:$D$1048576,"&lt;="&amp;Cobranza!$S$2,'Ingreso - Egreso'!$J$3:$J$1048576,Cobranza!B10)</f>
        <v>0</v>
      </c>
      <c r="T10" s="131">
        <f>SUMIFS('Ingreso - Egreso'!$I$3:$I$1048576,'Ingreso - Egreso'!$D$3:$D$1048576,"&gt;="&amp;Cobranza!$T$2,'Ingreso - Egreso'!$D$3:$D$1048576,"&lt;="&amp;Cobranza!$T$2,'Ingreso - Egreso'!$J$3:$J$1048576,Cobranza!B10)</f>
        <v>0</v>
      </c>
      <c r="U10" s="131">
        <f>SUMIFS('Ingreso - Egreso'!$I$3:$I$1048576,'Ingreso - Egreso'!$D$3:$D$1048576,"&gt;="&amp;Cobranza!$U$2,'Ingreso - Egreso'!$D$3:$D$1048576,"&lt;="&amp;Cobranza!$U$2,'Ingreso - Egreso'!$J$3:$J$1048576,Cobranza!B10)</f>
        <v>0</v>
      </c>
      <c r="V10" s="131">
        <f>SUMIFS('Ingreso - Egreso'!$I$3:$I$1048576,'Ingreso - Egreso'!$D$3:$D$1048576,"&gt;="&amp;Cobranza!$V$2,'Ingreso - Egreso'!$D$3:$D$1048576,"&lt;="&amp;Cobranza!$V$2,'Ingreso - Egreso'!$J$3:$J$1048576,Cobranza!B10)</f>
        <v>0</v>
      </c>
      <c r="W10" s="131">
        <f>SUMIFS('Ingreso - Egreso'!$I$3:$I$1048576,'Ingreso - Egreso'!$D$3:$D$1048576,"&gt;="&amp;Cobranza!$W$2,'Ingreso - Egreso'!$D$3:$D$1048576,"&lt;="&amp;Cobranza!$W$2,'Ingreso - Egreso'!$J$3:$J$1048576,Cobranza!B10)</f>
        <v>0</v>
      </c>
      <c r="X10" s="131">
        <f>SUMIFS('Ingreso - Egreso'!$I$3:$I$1048576,'Ingreso - Egreso'!$D$3:$D$1048576,"&gt;="&amp;Cobranza!$X$2,'Ingreso - Egreso'!$D$3:$D$1048576,"&lt;="&amp;Cobranza!$X$2,'Ingreso - Egreso'!$J$3:$J$1048576,Cobranza!B10)</f>
        <v>0</v>
      </c>
      <c r="Y10" s="131">
        <f>SUMIFS('Ingreso - Egreso'!$I$3:$I$1048576,'Ingreso - Egreso'!$D$3:$D$1048576,"&gt;="&amp;Cobranza!$Y$2,'Ingreso - Egreso'!$D$3:$D$1048576,"&lt;="&amp;Cobranza!$Y$2,'Ingreso - Egreso'!$J$3:$J$1048576,Cobranza!B10)</f>
        <v>0</v>
      </c>
      <c r="Z10" s="59">
        <f>SUMIFS('Ingreso - Egreso'!$I$3:$I$1048576,'Ingreso - Egreso'!$D$3:$D$1048576,"&gt;="&amp;Cobranza!$Z$2,'Ingreso - Egreso'!$D$3:$D$1048576,"&lt;="&amp;Cobranza!$Z$2,'Ingreso - Egreso'!$J$3:$J$1048576,Cobranza!B10)</f>
        <v>0</v>
      </c>
      <c r="AA10" s="59">
        <f>SUMIFS('Ingreso - Egreso'!$I$3:$I$1048576,'Ingreso - Egreso'!$D$3:$D$1048576,"&gt;="&amp;Cobranza!$AA$2,'Ingreso - Egreso'!$D$3:$D$1048576,"&lt;="&amp;Cobranza!$AA$2,'Ingreso - Egreso'!$J$3:$J$1048576,Cobranza!B10)</f>
        <v>0</v>
      </c>
      <c r="AB10" s="59">
        <f>SUMIFS('Ingreso - Egreso'!$I$3:$I$1048576,'Ingreso - Egreso'!$D$3:$D$1048576,"&gt;="&amp;Cobranza!$AB$2,'Ingreso - Egreso'!$D$3:$D$1048576,"&lt;="&amp;Cobranza!$AB$2,'Ingreso - Egreso'!$J$3:$J$1048576,Cobranza!B10)</f>
        <v>0</v>
      </c>
      <c r="AC10" s="131">
        <f>SUMIFS('Ingreso - Egreso'!$I$3:$I$1048576,'Ingreso - Egreso'!$D$3:$D$1048576,"&gt;="&amp;Cobranza!$AC$2,'Ingreso - Egreso'!$D$3:$D$1048576,"&lt;="&amp;Cobranza!$AC$2,'Ingreso - Egreso'!$J$3:$J$1048576,Cobranza!B10)</f>
        <v>0</v>
      </c>
      <c r="AD10" s="131">
        <f>SUMIFS('Ingreso - Egreso'!$I$3:$I$1048576,'Ingreso - Egreso'!$D$3:$D$1048576,"&gt;="&amp;Cobranza!$AD$2,'Ingreso - Egreso'!$D$3:$D$1048576,"&lt;="&amp;Cobranza!$AD$2,'Ingreso - Egreso'!$J$3:$J$1048576,Cobranza!B10)</f>
        <v>0</v>
      </c>
      <c r="AE10" s="59">
        <f>SUMIFS('Ingreso - Egreso'!$I$3:$I$1048576,'Ingreso - Egreso'!$D$3:$D$1048576,"&gt;="&amp;Cobranza!$AE$2,'Ingreso - Egreso'!$D$3:$D$1048576,"&lt;="&amp;Cobranza!$AE$2,'Ingreso - Egreso'!$J$3:$J$1048576,Cobranza!B10)</f>
        <v>0</v>
      </c>
      <c r="AF10" s="59">
        <f>SUMIFS('Ingreso - Egreso'!$I$3:$I$1048576,'Ingreso - Egreso'!$D$3:$D$1048576,"&gt;="&amp;Cobranza!$AF$2,'Ingreso - Egreso'!$D$3:$D$1048576,"&lt;="&amp;Cobranza!$AF$2,'Ingreso - Egreso'!$J$3:$J$1048576,Cobranza!B10)</f>
        <v>0</v>
      </c>
      <c r="AG10" s="59">
        <f>SUMIFS('Ingreso - Egreso'!$I$3:$I$1048576,'Ingreso - Egreso'!$D$3:$D$1048576,"&gt;="&amp;Cobranza!$AG$2,'Ingreso - Egreso'!$D$3:$D$1048576,"&lt;="&amp;Cobranza!$AG$2,'Ingreso - Egreso'!$J$3:$J$1048576,Cobranza!B10)</f>
        <v>0</v>
      </c>
      <c r="AH10" s="59">
        <f>SUMIFS('Ingreso - Egreso'!$I$3:$I$1048576,'Ingreso - Egreso'!$D$3:$D$1048576,"&gt;="&amp;Cobranza!$AH$2,'Ingreso - Egreso'!$D$3:$D$1048576,"&lt;="&amp;Cobranza!$AH$2,'Ingreso - Egreso'!$J$3:$J$1048576,Cobranza!B10)</f>
        <v>0</v>
      </c>
      <c r="AI10" s="57">
        <f t="shared" si="2"/>
        <v>0</v>
      </c>
      <c r="AJ10" s="57">
        <v>0</v>
      </c>
      <c r="AK10" s="113" t="e">
        <f t="shared" si="3"/>
        <v>#DIV/0!</v>
      </c>
      <c r="AL10" s="22">
        <f t="shared" si="4"/>
        <v>0</v>
      </c>
      <c r="AM10" s="22">
        <f t="shared" si="5"/>
        <v>0</v>
      </c>
      <c r="AN10" s="22"/>
      <c r="AO10" s="22">
        <f t="shared" si="1"/>
        <v>0</v>
      </c>
      <c r="AS10" s="22"/>
      <c r="AT10" s="22"/>
      <c r="AW10" s="117" t="s">
        <v>17</v>
      </c>
      <c r="AX10" s="22">
        <v>17129.939999999999</v>
      </c>
    </row>
    <row r="11" spans="2:50" ht="15" customHeight="1" x14ac:dyDescent="0.25">
      <c r="B11" s="49" t="s">
        <v>18</v>
      </c>
      <c r="C11" s="58"/>
      <c r="D11" s="131">
        <f>SUMIFS('Ingreso - Egreso'!$I$3:$I$1048576,'Ingreso - Egreso'!$D$3:$D$1048576,"&gt;="&amp;Cobranza!$D$2,'Ingreso - Egreso'!$D$3:$D$1048576,"&lt;="&amp;Cobranza!$D$2,'Ingreso - Egreso'!$J$3:$J$1048576,Cobranza!B11)</f>
        <v>0</v>
      </c>
      <c r="E11" s="131">
        <f>SUMIFS('Ingreso - Egreso'!$I$3:$I$1048576,'Ingreso - Egreso'!$D$3:$D$1048576,"&gt;="&amp;Cobranza!$E$2,'Ingreso - Egreso'!$D$3:$D$1048576,"&lt;="&amp;Cobranza!$E$2,'Ingreso - Egreso'!$J$3:$J$1048576,Cobranza!B11)</f>
        <v>0</v>
      </c>
      <c r="F11" s="131">
        <f>SUMIFS('Ingreso - Egreso'!$I$3:$I$1048576,'Ingreso - Egreso'!$D$3:$D$1048576,"&gt;="&amp;Cobranza!$F$2,'Ingreso - Egreso'!$D$3:$D$1048576,"&lt;="&amp;Cobranza!$F$2,'Ingreso - Egreso'!$J$3:$J$1048576,Cobranza!B11)</f>
        <v>0</v>
      </c>
      <c r="G11" s="131">
        <f>SUMIFS('Ingreso - Egreso'!$I$3:$I$1048576,'Ingreso - Egreso'!$D$3:$D$1048576,"&gt;="&amp;Cobranza!$G$2,'Ingreso - Egreso'!$D$3:$D$1048576,"&lt;="&amp;Cobranza!$G$2,'Ingreso - Egreso'!$J$3:$J$1048576,Cobranza!B11)</f>
        <v>0</v>
      </c>
      <c r="H11" s="131">
        <f>SUMIFS('Ingreso - Egreso'!$I$3:$I$1048576,'Ingreso - Egreso'!$D$3:$D$1048576,"&gt;="&amp;Cobranza!$H$2,'Ingreso - Egreso'!$D$3:$D$1048576,"&lt;="&amp;Cobranza!$H$2,'Ingreso - Egreso'!$J$3:$J$1048576,Cobranza!B11)</f>
        <v>0</v>
      </c>
      <c r="I11" s="131">
        <f>SUMIFS('Ingreso - Egreso'!$I$3:$I$1048576,'Ingreso - Egreso'!$D$3:$D$1048576,"&gt;="&amp;Cobranza!$I$2,'Ingreso - Egreso'!$D$3:$D$1048576,"&lt;="&amp;Cobranza!$I$2,'Ingreso - Egreso'!$J$3:$J$1048576,Cobranza!B11)</f>
        <v>0</v>
      </c>
      <c r="J11" s="131">
        <f>SUMIFS('Ingreso - Egreso'!$I$3:$I$1048576,'Ingreso - Egreso'!$D$3:$D$1048576,"&gt;="&amp;Cobranza!$J$2,'Ingreso - Egreso'!$D$3:$D$1048576,"&lt;="&amp;Cobranza!$J$2,'Ingreso - Egreso'!$J$3:$J$1048576,Cobranza!B11)</f>
        <v>0</v>
      </c>
      <c r="K11" s="131">
        <f>SUMIFS('Ingreso - Egreso'!$I$3:$I$1048576,'Ingreso - Egreso'!$D$3:$D$1048576,"&gt;="&amp;Cobranza!$K$2,'Ingreso - Egreso'!$D$3:$D$1048576,"&lt;="&amp;Cobranza!$K$2,'Ingreso - Egreso'!$J$3:$J$1048576,Cobranza!B11)</f>
        <v>0</v>
      </c>
      <c r="L11" s="131">
        <f>SUMIFS('Ingreso - Egreso'!$I$3:$I$1048576,'Ingreso - Egreso'!$D$3:$D$1048576,"&gt;="&amp;Cobranza!$L$2,'Ingreso - Egreso'!$D$3:$D$1048576,"&lt;="&amp;Cobranza!$L$2,'Ingreso - Egreso'!$J$3:$J$1048576,Cobranza!B11)</f>
        <v>0</v>
      </c>
      <c r="M11" s="131">
        <f>SUMIFS('Ingreso - Egreso'!$I$3:$I$1048576,'Ingreso - Egreso'!$D$3:$D$1048576,"&gt;="&amp;Cobranza!$M$2,'Ingreso - Egreso'!$D$3:$D$1048576,"&lt;="&amp;Cobranza!$M$2,'Ingreso - Egreso'!$J$3:$J$1048576,Cobranza!B11)</f>
        <v>0</v>
      </c>
      <c r="N11" s="131">
        <f>SUMIFS('Ingreso - Egreso'!$I$3:$I$1048576,'Ingreso - Egreso'!$D$3:$D$1048576,"&gt;="&amp;Cobranza!$N$2,'Ingreso - Egreso'!$D$3:$D$1048576,"&lt;="&amp;Cobranza!$N$2,'Ingreso - Egreso'!$J$3:$J$1048576,Cobranza!B11)</f>
        <v>0</v>
      </c>
      <c r="O11" s="131">
        <f>SUMIFS('Ingreso - Egreso'!$I$3:$I$1048576,'Ingreso - Egreso'!$D$3:$D$1048576,"&gt;="&amp;Cobranza!$O$2,'Ingreso - Egreso'!$D$3:$D$1048576,"&lt;="&amp;Cobranza!$O$2,'Ingreso - Egreso'!$J$3:$J$1048576,Cobranza!B11)</f>
        <v>0</v>
      </c>
      <c r="P11" s="131">
        <f>SUMIFS('Ingreso - Egreso'!$I$3:$I$1048576,'Ingreso - Egreso'!$D$3:$D$1048576,"&gt;="&amp;Cobranza!$P$2,'Ingreso - Egreso'!$D$3:$D$1048576,"&lt;="&amp;Cobranza!$P$2,'Ingreso - Egreso'!$J$3:$J$1048576,Cobranza!B11)</f>
        <v>0</v>
      </c>
      <c r="Q11" s="131">
        <f>SUMIFS('Ingreso - Egreso'!$I$3:$I$1048576,'Ingreso - Egreso'!$D$3:$D$1048576,"&gt;="&amp;Cobranza!$Q$2,'Ingreso - Egreso'!$D$3:$D$1048576,"&lt;="&amp;Cobranza!$Q$2,'Ingreso - Egreso'!$J$3:$J$1048576,Cobranza!B11)</f>
        <v>0</v>
      </c>
      <c r="R11" s="131">
        <f>SUMIFS('Ingreso - Egreso'!$I$3:$I$1048576,'Ingreso - Egreso'!$D$3:$D$1048576,"&gt;="&amp;Cobranza!$R$2,'Ingreso - Egreso'!$D$3:$D$1048576,"&lt;="&amp;Cobranza!$R$2,'Ingreso - Egreso'!$J$3:$J$1048576,Cobranza!B11)</f>
        <v>0</v>
      </c>
      <c r="S11" s="131">
        <f>SUMIFS('Ingreso - Egreso'!$I$3:$I$1048576,'Ingreso - Egreso'!$D$3:$D$1048576,"&gt;="&amp;Cobranza!$S$2,'Ingreso - Egreso'!$D$3:$D$1048576,"&lt;="&amp;Cobranza!$S$2,'Ingreso - Egreso'!$J$3:$J$1048576,Cobranza!B11)</f>
        <v>0</v>
      </c>
      <c r="T11" s="131">
        <f>SUMIFS('Ingreso - Egreso'!$I$3:$I$1048576,'Ingreso - Egreso'!$D$3:$D$1048576,"&gt;="&amp;Cobranza!$T$2,'Ingreso - Egreso'!$D$3:$D$1048576,"&lt;="&amp;Cobranza!$T$2,'Ingreso - Egreso'!$J$3:$J$1048576,Cobranza!B11)</f>
        <v>0</v>
      </c>
      <c r="U11" s="131">
        <f>SUMIFS('Ingreso - Egreso'!$I$3:$I$1048576,'Ingreso - Egreso'!$D$3:$D$1048576,"&gt;="&amp;Cobranza!$U$2,'Ingreso - Egreso'!$D$3:$D$1048576,"&lt;="&amp;Cobranza!$U$2,'Ingreso - Egreso'!$J$3:$J$1048576,Cobranza!B11)</f>
        <v>0</v>
      </c>
      <c r="V11" s="131">
        <f>SUMIFS('Ingreso - Egreso'!$I$3:$I$1048576,'Ingreso - Egreso'!$D$3:$D$1048576,"&gt;="&amp;Cobranza!$V$2,'Ingreso - Egreso'!$D$3:$D$1048576,"&lt;="&amp;Cobranza!$V$2,'Ingreso - Egreso'!$J$3:$J$1048576,Cobranza!B11)</f>
        <v>0</v>
      </c>
      <c r="W11" s="131">
        <f>SUMIFS('Ingreso - Egreso'!$I$3:$I$1048576,'Ingreso - Egreso'!$D$3:$D$1048576,"&gt;="&amp;Cobranza!$W$2,'Ingreso - Egreso'!$D$3:$D$1048576,"&lt;="&amp;Cobranza!$W$2,'Ingreso - Egreso'!$J$3:$J$1048576,Cobranza!B11)</f>
        <v>0</v>
      </c>
      <c r="X11" s="131">
        <f>SUMIFS('Ingreso - Egreso'!$I$3:$I$1048576,'Ingreso - Egreso'!$D$3:$D$1048576,"&gt;="&amp;Cobranza!$X$2,'Ingreso - Egreso'!$D$3:$D$1048576,"&lt;="&amp;Cobranza!$X$2,'Ingreso - Egreso'!$J$3:$J$1048576,Cobranza!B11)</f>
        <v>0</v>
      </c>
      <c r="Y11" s="131">
        <f>SUMIFS('Ingreso - Egreso'!$I$3:$I$1048576,'Ingreso - Egreso'!$D$3:$D$1048576,"&gt;="&amp;Cobranza!$Y$2,'Ingreso - Egreso'!$D$3:$D$1048576,"&lt;="&amp;Cobranza!$Y$2,'Ingreso - Egreso'!$J$3:$J$1048576,Cobranza!B11)</f>
        <v>0</v>
      </c>
      <c r="Z11" s="59">
        <f>SUMIFS('Ingreso - Egreso'!$I$3:$I$1048576,'Ingreso - Egreso'!$D$3:$D$1048576,"&gt;="&amp;Cobranza!$Z$2,'Ingreso - Egreso'!$D$3:$D$1048576,"&lt;="&amp;Cobranza!$Z$2,'Ingreso - Egreso'!$J$3:$J$1048576,Cobranza!B11)</f>
        <v>0</v>
      </c>
      <c r="AA11" s="59">
        <f>SUMIFS('Ingreso - Egreso'!$I$3:$I$1048576,'Ingreso - Egreso'!$D$3:$D$1048576,"&gt;="&amp;Cobranza!$AA$2,'Ingreso - Egreso'!$D$3:$D$1048576,"&lt;="&amp;Cobranza!$AA$2,'Ingreso - Egreso'!$J$3:$J$1048576,Cobranza!B11)</f>
        <v>0</v>
      </c>
      <c r="AB11" s="59">
        <f>SUMIFS('Ingreso - Egreso'!$I$3:$I$1048576,'Ingreso - Egreso'!$D$3:$D$1048576,"&gt;="&amp;Cobranza!$AB$2,'Ingreso - Egreso'!$D$3:$D$1048576,"&lt;="&amp;Cobranza!$AB$2,'Ingreso - Egreso'!$J$3:$J$1048576,Cobranza!B11)</f>
        <v>0</v>
      </c>
      <c r="AC11" s="131">
        <f>SUMIFS('Ingreso - Egreso'!$I$3:$I$1048576,'Ingreso - Egreso'!$D$3:$D$1048576,"&gt;="&amp;Cobranza!$AC$2,'Ingreso - Egreso'!$D$3:$D$1048576,"&lt;="&amp;Cobranza!$AC$2,'Ingreso - Egreso'!$J$3:$J$1048576,Cobranza!B11)</f>
        <v>0</v>
      </c>
      <c r="AD11" s="131">
        <f>SUMIFS('Ingreso - Egreso'!$I$3:$I$1048576,'Ingreso - Egreso'!$D$3:$D$1048576,"&gt;="&amp;Cobranza!$AD$2,'Ingreso - Egreso'!$D$3:$D$1048576,"&lt;="&amp;Cobranza!$AD$2,'Ingreso - Egreso'!$J$3:$J$1048576,Cobranza!B11)</f>
        <v>0</v>
      </c>
      <c r="AE11" s="59">
        <f>SUMIFS('Ingreso - Egreso'!$I$3:$I$1048576,'Ingreso - Egreso'!$D$3:$D$1048576,"&gt;="&amp;Cobranza!$AE$2,'Ingreso - Egreso'!$D$3:$D$1048576,"&lt;="&amp;Cobranza!$AE$2,'Ingreso - Egreso'!$J$3:$J$1048576,Cobranza!B11)</f>
        <v>0</v>
      </c>
      <c r="AF11" s="59">
        <f>SUMIFS('Ingreso - Egreso'!$I$3:$I$1048576,'Ingreso - Egreso'!$D$3:$D$1048576,"&gt;="&amp;Cobranza!$AF$2,'Ingreso - Egreso'!$D$3:$D$1048576,"&lt;="&amp;Cobranza!$AF$2,'Ingreso - Egreso'!$J$3:$J$1048576,Cobranza!B11)</f>
        <v>0</v>
      </c>
      <c r="AG11" s="59">
        <f>SUMIFS('Ingreso - Egreso'!$I$3:$I$1048576,'Ingreso - Egreso'!$D$3:$D$1048576,"&gt;="&amp;Cobranza!$AG$2,'Ingreso - Egreso'!$D$3:$D$1048576,"&lt;="&amp;Cobranza!$AG$2,'Ingreso - Egreso'!$J$3:$J$1048576,Cobranza!B11)</f>
        <v>0</v>
      </c>
      <c r="AH11" s="59">
        <f>SUMIFS('Ingreso - Egreso'!$I$3:$I$1048576,'Ingreso - Egreso'!$D$3:$D$1048576,"&gt;="&amp;Cobranza!$AH$2,'Ingreso - Egreso'!$D$3:$D$1048576,"&lt;="&amp;Cobranza!$AH$2,'Ingreso - Egreso'!$J$3:$J$1048576,Cobranza!B11)</f>
        <v>0</v>
      </c>
      <c r="AI11" s="57">
        <f t="shared" si="2"/>
        <v>0</v>
      </c>
      <c r="AJ11" s="57">
        <v>0</v>
      </c>
      <c r="AK11" s="113" t="e">
        <f t="shared" si="3"/>
        <v>#DIV/0!</v>
      </c>
      <c r="AL11" s="22">
        <f t="shared" si="4"/>
        <v>0</v>
      </c>
      <c r="AM11" s="22">
        <f t="shared" si="5"/>
        <v>0</v>
      </c>
      <c r="AN11" s="22"/>
      <c r="AO11" s="22">
        <f t="shared" si="1"/>
        <v>0</v>
      </c>
      <c r="AS11" s="22"/>
      <c r="AT11" s="22"/>
      <c r="AW11" s="117" t="s">
        <v>18</v>
      </c>
      <c r="AX11" s="22">
        <v>0</v>
      </c>
    </row>
    <row r="12" spans="2:50" ht="15" customHeight="1" x14ac:dyDescent="0.25">
      <c r="B12" s="49" t="s">
        <v>19</v>
      </c>
      <c r="C12" s="58"/>
      <c r="D12" s="131">
        <f>SUMIFS('Ingreso - Egreso'!$I$3:$I$1048576,'Ingreso - Egreso'!$D$3:$D$1048576,"&gt;="&amp;Cobranza!$D$2,'Ingreso - Egreso'!$D$3:$D$1048576,"&lt;="&amp;Cobranza!$D$2,'Ingreso - Egreso'!$J$3:$J$1048576,Cobranza!B12)</f>
        <v>0</v>
      </c>
      <c r="E12" s="131">
        <f>SUMIFS('Ingreso - Egreso'!$I$3:$I$1048576,'Ingreso - Egreso'!$D$3:$D$1048576,"&gt;="&amp;Cobranza!$E$2,'Ingreso - Egreso'!$D$3:$D$1048576,"&lt;="&amp;Cobranza!$E$2,'Ingreso - Egreso'!$J$3:$J$1048576,Cobranza!B12)</f>
        <v>0</v>
      </c>
      <c r="F12" s="131">
        <f>SUMIFS('Ingreso - Egreso'!$I$3:$I$1048576,'Ingreso - Egreso'!$D$3:$D$1048576,"&gt;="&amp;Cobranza!$F$2,'Ingreso - Egreso'!$D$3:$D$1048576,"&lt;="&amp;Cobranza!$F$2,'Ingreso - Egreso'!$J$3:$J$1048576,Cobranza!B12)</f>
        <v>0</v>
      </c>
      <c r="G12" s="131">
        <f>SUMIFS('Ingreso - Egreso'!$I$3:$I$1048576,'Ingreso - Egreso'!$D$3:$D$1048576,"&gt;="&amp;Cobranza!$G$2,'Ingreso - Egreso'!$D$3:$D$1048576,"&lt;="&amp;Cobranza!$G$2,'Ingreso - Egreso'!$J$3:$J$1048576,Cobranza!B12)</f>
        <v>0</v>
      </c>
      <c r="H12" s="131">
        <f>SUMIFS('Ingreso - Egreso'!$I$3:$I$1048576,'Ingreso - Egreso'!$D$3:$D$1048576,"&gt;="&amp;Cobranza!$H$2,'Ingreso - Egreso'!$D$3:$D$1048576,"&lt;="&amp;Cobranza!$H$2,'Ingreso - Egreso'!$J$3:$J$1048576,Cobranza!B12)</f>
        <v>0</v>
      </c>
      <c r="I12" s="131">
        <f>SUMIFS('Ingreso - Egreso'!$I$3:$I$1048576,'Ingreso - Egreso'!$D$3:$D$1048576,"&gt;="&amp;Cobranza!$I$2,'Ingreso - Egreso'!$D$3:$D$1048576,"&lt;="&amp;Cobranza!$I$2,'Ingreso - Egreso'!$J$3:$J$1048576,Cobranza!B12)</f>
        <v>0</v>
      </c>
      <c r="J12" s="131">
        <f>SUMIFS('Ingreso - Egreso'!$I$3:$I$1048576,'Ingreso - Egreso'!$D$3:$D$1048576,"&gt;="&amp;Cobranza!$J$2,'Ingreso - Egreso'!$D$3:$D$1048576,"&lt;="&amp;Cobranza!$J$2,'Ingreso - Egreso'!$J$3:$J$1048576,Cobranza!B12)</f>
        <v>0</v>
      </c>
      <c r="K12" s="131">
        <f>SUMIFS('Ingreso - Egreso'!$I$3:$I$1048576,'Ingreso - Egreso'!$D$3:$D$1048576,"&gt;="&amp;Cobranza!$K$2,'Ingreso - Egreso'!$D$3:$D$1048576,"&lt;="&amp;Cobranza!$K$2,'Ingreso - Egreso'!$J$3:$J$1048576,Cobranza!B12)</f>
        <v>0</v>
      </c>
      <c r="L12" s="131">
        <f>SUMIFS('Ingreso - Egreso'!$I$3:$I$1048576,'Ingreso - Egreso'!$D$3:$D$1048576,"&gt;="&amp;Cobranza!$L$2,'Ingreso - Egreso'!$D$3:$D$1048576,"&lt;="&amp;Cobranza!$L$2,'Ingreso - Egreso'!$J$3:$J$1048576,Cobranza!B12)</f>
        <v>0</v>
      </c>
      <c r="M12" s="131">
        <f>SUMIFS('Ingreso - Egreso'!$I$3:$I$1048576,'Ingreso - Egreso'!$D$3:$D$1048576,"&gt;="&amp;Cobranza!$M$2,'Ingreso - Egreso'!$D$3:$D$1048576,"&lt;="&amp;Cobranza!$M$2,'Ingreso - Egreso'!$J$3:$J$1048576,Cobranza!B12)</f>
        <v>0</v>
      </c>
      <c r="N12" s="131">
        <f>SUMIFS('Ingreso - Egreso'!$I$3:$I$1048576,'Ingreso - Egreso'!$D$3:$D$1048576,"&gt;="&amp;Cobranza!$N$2,'Ingreso - Egreso'!$D$3:$D$1048576,"&lt;="&amp;Cobranza!$N$2,'Ingreso - Egreso'!$J$3:$J$1048576,Cobranza!B12)</f>
        <v>0</v>
      </c>
      <c r="O12" s="131">
        <f>SUMIFS('Ingreso - Egreso'!$I$3:$I$1048576,'Ingreso - Egreso'!$D$3:$D$1048576,"&gt;="&amp;Cobranza!$O$2,'Ingreso - Egreso'!$D$3:$D$1048576,"&lt;="&amp;Cobranza!$O$2,'Ingreso - Egreso'!$J$3:$J$1048576,Cobranza!B12)</f>
        <v>0</v>
      </c>
      <c r="P12" s="131">
        <f>SUMIFS('Ingreso - Egreso'!$I$3:$I$1048576,'Ingreso - Egreso'!$D$3:$D$1048576,"&gt;="&amp;Cobranza!$P$2,'Ingreso - Egreso'!$D$3:$D$1048576,"&lt;="&amp;Cobranza!$P$2,'Ingreso - Egreso'!$J$3:$J$1048576,Cobranza!B12)</f>
        <v>0</v>
      </c>
      <c r="Q12" s="131">
        <f>SUMIFS('Ingreso - Egreso'!$I$3:$I$1048576,'Ingreso - Egreso'!$D$3:$D$1048576,"&gt;="&amp;Cobranza!$Q$2,'Ingreso - Egreso'!$D$3:$D$1048576,"&lt;="&amp;Cobranza!$Q$2,'Ingreso - Egreso'!$J$3:$J$1048576,Cobranza!B12)</f>
        <v>0</v>
      </c>
      <c r="R12" s="131">
        <f>SUMIFS('Ingreso - Egreso'!$I$3:$I$1048576,'Ingreso - Egreso'!$D$3:$D$1048576,"&gt;="&amp;Cobranza!$R$2,'Ingreso - Egreso'!$D$3:$D$1048576,"&lt;="&amp;Cobranza!$R$2,'Ingreso - Egreso'!$J$3:$J$1048576,Cobranza!B12)</f>
        <v>0</v>
      </c>
      <c r="S12" s="131">
        <f>SUMIFS('Ingreso - Egreso'!$I$3:$I$1048576,'Ingreso - Egreso'!$D$3:$D$1048576,"&gt;="&amp;Cobranza!$S$2,'Ingreso - Egreso'!$D$3:$D$1048576,"&lt;="&amp;Cobranza!$S$2,'Ingreso - Egreso'!$J$3:$J$1048576,Cobranza!B12)</f>
        <v>0</v>
      </c>
      <c r="T12" s="131">
        <f>SUMIFS('Ingreso - Egreso'!$I$3:$I$1048576,'Ingreso - Egreso'!$D$3:$D$1048576,"&gt;="&amp;Cobranza!$T$2,'Ingreso - Egreso'!$D$3:$D$1048576,"&lt;="&amp;Cobranza!$T$2,'Ingreso - Egreso'!$J$3:$J$1048576,Cobranza!B12)</f>
        <v>0</v>
      </c>
      <c r="U12" s="131">
        <f>SUMIFS('Ingreso - Egreso'!$I$3:$I$1048576,'Ingreso - Egreso'!$D$3:$D$1048576,"&gt;="&amp;Cobranza!$U$2,'Ingreso - Egreso'!$D$3:$D$1048576,"&lt;="&amp;Cobranza!$U$2,'Ingreso - Egreso'!$J$3:$J$1048576,Cobranza!B12)</f>
        <v>0</v>
      </c>
      <c r="V12" s="131">
        <f>SUMIFS('Ingreso - Egreso'!$I$3:$I$1048576,'Ingreso - Egreso'!$D$3:$D$1048576,"&gt;="&amp;Cobranza!$V$2,'Ingreso - Egreso'!$D$3:$D$1048576,"&lt;="&amp;Cobranza!$V$2,'Ingreso - Egreso'!$J$3:$J$1048576,Cobranza!B12)</f>
        <v>0</v>
      </c>
      <c r="W12" s="131">
        <f>SUMIFS('Ingreso - Egreso'!$I$3:$I$1048576,'Ingreso - Egreso'!$D$3:$D$1048576,"&gt;="&amp;Cobranza!$W$2,'Ingreso - Egreso'!$D$3:$D$1048576,"&lt;="&amp;Cobranza!$W$2,'Ingreso - Egreso'!$J$3:$J$1048576,Cobranza!B12)</f>
        <v>0</v>
      </c>
      <c r="X12" s="131">
        <f>SUMIFS('Ingreso - Egreso'!$I$3:$I$1048576,'Ingreso - Egreso'!$D$3:$D$1048576,"&gt;="&amp;Cobranza!$X$2,'Ingreso - Egreso'!$D$3:$D$1048576,"&lt;="&amp;Cobranza!$X$2,'Ingreso - Egreso'!$J$3:$J$1048576,Cobranza!B12)</f>
        <v>0</v>
      </c>
      <c r="Y12" s="131">
        <f>SUMIFS('Ingreso - Egreso'!$I$3:$I$1048576,'Ingreso - Egreso'!$D$3:$D$1048576,"&gt;="&amp;Cobranza!$Y$2,'Ingreso - Egreso'!$D$3:$D$1048576,"&lt;="&amp;Cobranza!$Y$2,'Ingreso - Egreso'!$J$3:$J$1048576,Cobranza!B12)</f>
        <v>0</v>
      </c>
      <c r="Z12" s="59">
        <f>SUMIFS('Ingreso - Egreso'!$I$3:$I$1048576,'Ingreso - Egreso'!$D$3:$D$1048576,"&gt;="&amp;Cobranza!$Z$2,'Ingreso - Egreso'!$D$3:$D$1048576,"&lt;="&amp;Cobranza!$Z$2,'Ingreso - Egreso'!$J$3:$J$1048576,Cobranza!B12)</f>
        <v>0</v>
      </c>
      <c r="AA12" s="59">
        <f>SUMIFS('Ingreso - Egreso'!$I$3:$I$1048576,'Ingreso - Egreso'!$D$3:$D$1048576,"&gt;="&amp;Cobranza!$AA$2,'Ingreso - Egreso'!$D$3:$D$1048576,"&lt;="&amp;Cobranza!$AA$2,'Ingreso - Egreso'!$J$3:$J$1048576,Cobranza!B12)</f>
        <v>0</v>
      </c>
      <c r="AB12" s="59">
        <f>SUMIFS('Ingreso - Egreso'!$I$3:$I$1048576,'Ingreso - Egreso'!$D$3:$D$1048576,"&gt;="&amp;Cobranza!$AB$2,'Ingreso - Egreso'!$D$3:$D$1048576,"&lt;="&amp;Cobranza!$AB$2,'Ingreso - Egreso'!$J$3:$J$1048576,Cobranza!B12)</f>
        <v>0</v>
      </c>
      <c r="AC12" s="131">
        <f>SUMIFS('Ingreso - Egreso'!$I$3:$I$1048576,'Ingreso - Egreso'!$D$3:$D$1048576,"&gt;="&amp;Cobranza!$AC$2,'Ingreso - Egreso'!$D$3:$D$1048576,"&lt;="&amp;Cobranza!$AC$2,'Ingreso - Egreso'!$J$3:$J$1048576,Cobranza!B12)</f>
        <v>0</v>
      </c>
      <c r="AD12" s="131">
        <f>SUMIFS('Ingreso - Egreso'!$I$3:$I$1048576,'Ingreso - Egreso'!$D$3:$D$1048576,"&gt;="&amp;Cobranza!$AD$2,'Ingreso - Egreso'!$D$3:$D$1048576,"&lt;="&amp;Cobranza!$AD$2,'Ingreso - Egreso'!$J$3:$J$1048576,Cobranza!B12)</f>
        <v>0</v>
      </c>
      <c r="AE12" s="59">
        <f>SUMIFS('Ingreso - Egreso'!$I$3:$I$1048576,'Ingreso - Egreso'!$D$3:$D$1048576,"&gt;="&amp;Cobranza!$AE$2,'Ingreso - Egreso'!$D$3:$D$1048576,"&lt;="&amp;Cobranza!$AE$2,'Ingreso - Egreso'!$J$3:$J$1048576,Cobranza!B12)</f>
        <v>0</v>
      </c>
      <c r="AF12" s="59">
        <f>SUMIFS('Ingreso - Egreso'!$I$3:$I$1048576,'Ingreso - Egreso'!$D$3:$D$1048576,"&gt;="&amp;Cobranza!$AF$2,'Ingreso - Egreso'!$D$3:$D$1048576,"&lt;="&amp;Cobranza!$AF$2,'Ingreso - Egreso'!$J$3:$J$1048576,Cobranza!B12)</f>
        <v>0</v>
      </c>
      <c r="AG12" s="59">
        <f>SUMIFS('Ingreso - Egreso'!$I$3:$I$1048576,'Ingreso - Egreso'!$D$3:$D$1048576,"&gt;="&amp;Cobranza!$AG$2,'Ingreso - Egreso'!$D$3:$D$1048576,"&lt;="&amp;Cobranza!$AG$2,'Ingreso - Egreso'!$J$3:$J$1048576,Cobranza!B12)</f>
        <v>0</v>
      </c>
      <c r="AH12" s="59">
        <f>SUMIFS('Ingreso - Egreso'!$I$3:$I$1048576,'Ingreso - Egreso'!$D$3:$D$1048576,"&gt;="&amp;Cobranza!$AH$2,'Ingreso - Egreso'!$D$3:$D$1048576,"&lt;="&amp;Cobranza!$AH$2,'Ingreso - Egreso'!$J$3:$J$1048576,Cobranza!B12)</f>
        <v>0</v>
      </c>
      <c r="AI12" s="57">
        <f t="shared" si="2"/>
        <v>0</v>
      </c>
      <c r="AJ12" s="57">
        <v>1.1507963000000001</v>
      </c>
      <c r="AK12" s="113">
        <f t="shared" si="3"/>
        <v>0</v>
      </c>
      <c r="AL12" s="22">
        <f t="shared" si="4"/>
        <v>1.1507963000000001</v>
      </c>
      <c r="AM12" s="22">
        <f t="shared" si="5"/>
        <v>0</v>
      </c>
      <c r="AN12" s="22"/>
      <c r="AO12" s="22">
        <f t="shared" si="1"/>
        <v>1.1507963000000001</v>
      </c>
      <c r="AS12" s="22"/>
      <c r="AT12" s="22"/>
      <c r="AW12" s="117" t="s">
        <v>19</v>
      </c>
      <c r="AX12" s="22">
        <v>799038.25</v>
      </c>
    </row>
    <row r="13" spans="2:50" ht="15" customHeight="1" x14ac:dyDescent="0.25">
      <c r="B13" s="49" t="s">
        <v>70</v>
      </c>
      <c r="C13" s="58"/>
      <c r="D13" s="131">
        <f>SUMIFS('Ingreso - Egreso'!$I$3:$I$1048576,'Ingreso - Egreso'!$D$3:$D$1048576,"&gt;="&amp;Cobranza!$D$2,'Ingreso - Egreso'!$D$3:$D$1048576,"&lt;="&amp;Cobranza!$D$2,'Ingreso - Egreso'!$J$3:$J$1048576,Cobranza!B13)</f>
        <v>0</v>
      </c>
      <c r="E13" s="131">
        <f>SUMIFS('Ingreso - Egreso'!$I$3:$I$1048576,'Ingreso - Egreso'!$D$3:$D$1048576,"&gt;="&amp;Cobranza!$E$2,'Ingreso - Egreso'!$D$3:$D$1048576,"&lt;="&amp;Cobranza!$E$2,'Ingreso - Egreso'!$J$3:$J$1048576,Cobranza!B13)</f>
        <v>0</v>
      </c>
      <c r="F13" s="131">
        <f>SUMIFS('Ingreso - Egreso'!$I$3:$I$1048576,'Ingreso - Egreso'!$D$3:$D$1048576,"&gt;="&amp;Cobranza!$F$2,'Ingreso - Egreso'!$D$3:$D$1048576,"&lt;="&amp;Cobranza!$F$2,'Ingreso - Egreso'!$J$3:$J$1048576,Cobranza!B13)</f>
        <v>0</v>
      </c>
      <c r="G13" s="131">
        <f>SUMIFS('Ingreso - Egreso'!$I$3:$I$1048576,'Ingreso - Egreso'!$D$3:$D$1048576,"&gt;="&amp;Cobranza!$G$2,'Ingreso - Egreso'!$D$3:$D$1048576,"&lt;="&amp;Cobranza!$G$2,'Ingreso - Egreso'!$J$3:$J$1048576,Cobranza!B13)</f>
        <v>0</v>
      </c>
      <c r="H13" s="131">
        <f>SUMIFS('Ingreso - Egreso'!$I$3:$I$1048576,'Ingreso - Egreso'!$D$3:$D$1048576,"&gt;="&amp;Cobranza!$H$2,'Ingreso - Egreso'!$D$3:$D$1048576,"&lt;="&amp;Cobranza!$H$2,'Ingreso - Egreso'!$J$3:$J$1048576,Cobranza!B13)</f>
        <v>0</v>
      </c>
      <c r="I13" s="131">
        <f>SUMIFS('Ingreso - Egreso'!$I$3:$I$1048576,'Ingreso - Egreso'!$D$3:$D$1048576,"&gt;="&amp;Cobranza!$I$2,'Ingreso - Egreso'!$D$3:$D$1048576,"&lt;="&amp;Cobranza!$I$2,'Ingreso - Egreso'!$J$3:$J$1048576,Cobranza!B13)</f>
        <v>0</v>
      </c>
      <c r="J13" s="131">
        <f>SUMIFS('Ingreso - Egreso'!$I$3:$I$1048576,'Ingreso - Egreso'!$D$3:$D$1048576,"&gt;="&amp;Cobranza!$J$2,'Ingreso - Egreso'!$D$3:$D$1048576,"&lt;="&amp;Cobranza!$J$2,'Ingreso - Egreso'!$J$3:$J$1048576,Cobranza!B13)</f>
        <v>0</v>
      </c>
      <c r="K13" s="131">
        <f>SUMIFS('Ingreso - Egreso'!$I$3:$I$1048576,'Ingreso - Egreso'!$D$3:$D$1048576,"&gt;="&amp;Cobranza!$K$2,'Ingreso - Egreso'!$D$3:$D$1048576,"&lt;="&amp;Cobranza!$K$2,'Ingreso - Egreso'!$J$3:$J$1048576,Cobranza!B13)</f>
        <v>0</v>
      </c>
      <c r="L13" s="131">
        <f>SUMIFS('Ingreso - Egreso'!$I$3:$I$1048576,'Ingreso - Egreso'!$D$3:$D$1048576,"&gt;="&amp;Cobranza!$L$2,'Ingreso - Egreso'!$D$3:$D$1048576,"&lt;="&amp;Cobranza!$L$2,'Ingreso - Egreso'!$J$3:$J$1048576,Cobranza!B13)</f>
        <v>0</v>
      </c>
      <c r="M13" s="131">
        <f>SUMIFS('Ingreso - Egreso'!$I$3:$I$1048576,'Ingreso - Egreso'!$D$3:$D$1048576,"&gt;="&amp;Cobranza!$M$2,'Ingreso - Egreso'!$D$3:$D$1048576,"&lt;="&amp;Cobranza!$M$2,'Ingreso - Egreso'!$J$3:$J$1048576,Cobranza!B13)</f>
        <v>0</v>
      </c>
      <c r="N13" s="131">
        <f>SUMIFS('Ingreso - Egreso'!$I$3:$I$1048576,'Ingreso - Egreso'!$D$3:$D$1048576,"&gt;="&amp;Cobranza!$N$2,'Ingreso - Egreso'!$D$3:$D$1048576,"&lt;="&amp;Cobranza!$N$2,'Ingreso - Egreso'!$J$3:$J$1048576,Cobranza!B13)</f>
        <v>0</v>
      </c>
      <c r="O13" s="131">
        <f>SUMIFS('Ingreso - Egreso'!$I$3:$I$1048576,'Ingreso - Egreso'!$D$3:$D$1048576,"&gt;="&amp;Cobranza!$O$2,'Ingreso - Egreso'!$D$3:$D$1048576,"&lt;="&amp;Cobranza!$O$2,'Ingreso - Egreso'!$J$3:$J$1048576,Cobranza!B13)</f>
        <v>0</v>
      </c>
      <c r="P13" s="131">
        <f>SUMIFS('Ingreso - Egreso'!$I$3:$I$1048576,'Ingreso - Egreso'!$D$3:$D$1048576,"&gt;="&amp;Cobranza!$P$2,'Ingreso - Egreso'!$D$3:$D$1048576,"&lt;="&amp;Cobranza!$P$2,'Ingreso - Egreso'!$J$3:$J$1048576,Cobranza!B13)</f>
        <v>0</v>
      </c>
      <c r="Q13" s="131">
        <f>SUMIFS('Ingreso - Egreso'!$I$3:$I$1048576,'Ingreso - Egreso'!$D$3:$D$1048576,"&gt;="&amp;Cobranza!$Q$2,'Ingreso - Egreso'!$D$3:$D$1048576,"&lt;="&amp;Cobranza!$Q$2,'Ingreso - Egreso'!$J$3:$J$1048576,Cobranza!B13)</f>
        <v>0</v>
      </c>
      <c r="R13" s="131">
        <f>SUMIFS('Ingreso - Egreso'!$I$3:$I$1048576,'Ingreso - Egreso'!$D$3:$D$1048576,"&gt;="&amp;Cobranza!$R$2,'Ingreso - Egreso'!$D$3:$D$1048576,"&lt;="&amp;Cobranza!$R$2,'Ingreso - Egreso'!$J$3:$J$1048576,Cobranza!B13)</f>
        <v>0</v>
      </c>
      <c r="S13" s="131">
        <f>SUMIFS('Ingreso - Egreso'!$I$3:$I$1048576,'Ingreso - Egreso'!$D$3:$D$1048576,"&gt;="&amp;Cobranza!$S$2,'Ingreso - Egreso'!$D$3:$D$1048576,"&lt;="&amp;Cobranza!$S$2,'Ingreso - Egreso'!$J$3:$J$1048576,Cobranza!B13)</f>
        <v>0</v>
      </c>
      <c r="T13" s="131">
        <f>SUMIFS('Ingreso - Egreso'!$I$3:$I$1048576,'Ingreso - Egreso'!$D$3:$D$1048576,"&gt;="&amp;Cobranza!$T$2,'Ingreso - Egreso'!$D$3:$D$1048576,"&lt;="&amp;Cobranza!$T$2,'Ingreso - Egreso'!$J$3:$J$1048576,Cobranza!B13)</f>
        <v>0</v>
      </c>
      <c r="U13" s="131">
        <f>SUMIFS('Ingreso - Egreso'!$I$3:$I$1048576,'Ingreso - Egreso'!$D$3:$D$1048576,"&gt;="&amp;Cobranza!$U$2,'Ingreso - Egreso'!$D$3:$D$1048576,"&lt;="&amp;Cobranza!$U$2,'Ingreso - Egreso'!$J$3:$J$1048576,Cobranza!B13)</f>
        <v>0</v>
      </c>
      <c r="V13" s="131">
        <f>SUMIFS('Ingreso - Egreso'!$I$3:$I$1048576,'Ingreso - Egreso'!$D$3:$D$1048576,"&gt;="&amp;Cobranza!$V$2,'Ingreso - Egreso'!$D$3:$D$1048576,"&lt;="&amp;Cobranza!$V$2,'Ingreso - Egreso'!$J$3:$J$1048576,Cobranza!B13)</f>
        <v>0</v>
      </c>
      <c r="W13" s="131">
        <f>SUMIFS('Ingreso - Egreso'!$I$3:$I$1048576,'Ingreso - Egreso'!$D$3:$D$1048576,"&gt;="&amp;Cobranza!$W$2,'Ingreso - Egreso'!$D$3:$D$1048576,"&lt;="&amp;Cobranza!$W$2,'Ingreso - Egreso'!$J$3:$J$1048576,Cobranza!B13)</f>
        <v>0</v>
      </c>
      <c r="X13" s="131">
        <f>SUMIFS('Ingreso - Egreso'!$I$3:$I$1048576,'Ingreso - Egreso'!$D$3:$D$1048576,"&gt;="&amp;Cobranza!$X$2,'Ingreso - Egreso'!$D$3:$D$1048576,"&lt;="&amp;Cobranza!$X$2,'Ingreso - Egreso'!$J$3:$J$1048576,Cobranza!B13)</f>
        <v>0</v>
      </c>
      <c r="Y13" s="131">
        <f>SUMIFS('Ingreso - Egreso'!$I$3:$I$1048576,'Ingreso - Egreso'!$D$3:$D$1048576,"&gt;="&amp;Cobranza!$Y$2,'Ingreso - Egreso'!$D$3:$D$1048576,"&lt;="&amp;Cobranza!$Y$2,'Ingreso - Egreso'!$J$3:$J$1048576,Cobranza!B13)</f>
        <v>0</v>
      </c>
      <c r="Z13" s="59">
        <f>SUMIFS('Ingreso - Egreso'!$I$3:$I$1048576,'Ingreso - Egreso'!$D$3:$D$1048576,"&gt;="&amp;Cobranza!$Z$2,'Ingreso - Egreso'!$D$3:$D$1048576,"&lt;="&amp;Cobranza!$Z$2,'Ingreso - Egreso'!$J$3:$J$1048576,Cobranza!B13)</f>
        <v>0</v>
      </c>
      <c r="AA13" s="59">
        <f>SUMIFS('Ingreso - Egreso'!$I$3:$I$1048576,'Ingreso - Egreso'!$D$3:$D$1048576,"&gt;="&amp;Cobranza!$AA$2,'Ingreso - Egreso'!$D$3:$D$1048576,"&lt;="&amp;Cobranza!$AA$2,'Ingreso - Egreso'!$J$3:$J$1048576,Cobranza!B13)</f>
        <v>0</v>
      </c>
      <c r="AB13" s="59">
        <f>SUMIFS('Ingreso - Egreso'!$I$3:$I$1048576,'Ingreso - Egreso'!$D$3:$D$1048576,"&gt;="&amp;Cobranza!$AB$2,'Ingreso - Egreso'!$D$3:$D$1048576,"&lt;="&amp;Cobranza!$AB$2,'Ingreso - Egreso'!$J$3:$J$1048576,Cobranza!B13)</f>
        <v>0</v>
      </c>
      <c r="AC13" s="131">
        <f>SUMIFS('Ingreso - Egreso'!$I$3:$I$1048576,'Ingreso - Egreso'!$D$3:$D$1048576,"&gt;="&amp;Cobranza!$AC$2,'Ingreso - Egreso'!$D$3:$D$1048576,"&lt;="&amp;Cobranza!$AC$2,'Ingreso - Egreso'!$J$3:$J$1048576,Cobranza!B13)</f>
        <v>0</v>
      </c>
      <c r="AD13" s="131">
        <f>SUMIFS('Ingreso - Egreso'!$I$3:$I$1048576,'Ingreso - Egreso'!$D$3:$D$1048576,"&gt;="&amp;Cobranza!$AD$2,'Ingreso - Egreso'!$D$3:$D$1048576,"&lt;="&amp;Cobranza!$AD$2,'Ingreso - Egreso'!$J$3:$J$1048576,Cobranza!B13)</f>
        <v>0</v>
      </c>
      <c r="AE13" s="59">
        <f>SUMIFS('Ingreso - Egreso'!$I$3:$I$1048576,'Ingreso - Egreso'!$D$3:$D$1048576,"&gt;="&amp;Cobranza!$AE$2,'Ingreso - Egreso'!$D$3:$D$1048576,"&lt;="&amp;Cobranza!$AE$2,'Ingreso - Egreso'!$J$3:$J$1048576,Cobranza!B13)</f>
        <v>0</v>
      </c>
      <c r="AF13" s="59">
        <f>SUMIFS('Ingreso - Egreso'!$I$3:$I$1048576,'Ingreso - Egreso'!$D$3:$D$1048576,"&gt;="&amp;Cobranza!$AF$2,'Ingreso - Egreso'!$D$3:$D$1048576,"&lt;="&amp;Cobranza!$AF$2,'Ingreso - Egreso'!$J$3:$J$1048576,Cobranza!B13)</f>
        <v>0</v>
      </c>
      <c r="AG13" s="59">
        <f>SUMIFS('Ingreso - Egreso'!$I$3:$I$1048576,'Ingreso - Egreso'!$D$3:$D$1048576,"&gt;="&amp;Cobranza!$AG$2,'Ingreso - Egreso'!$D$3:$D$1048576,"&lt;="&amp;Cobranza!$AG$2,'Ingreso - Egreso'!$J$3:$J$1048576,Cobranza!B13)</f>
        <v>0</v>
      </c>
      <c r="AH13" s="59">
        <f>SUMIFS('Ingreso - Egreso'!$I$3:$I$1048576,'Ingreso - Egreso'!$D$3:$D$1048576,"&gt;="&amp;Cobranza!$AH$2,'Ingreso - Egreso'!$D$3:$D$1048576,"&lt;="&amp;Cobranza!$AH$2,'Ingreso - Egreso'!$J$3:$J$1048576,Cobranza!B13)</f>
        <v>0</v>
      </c>
      <c r="AI13" s="57">
        <f t="shared" si="2"/>
        <v>0</v>
      </c>
      <c r="AJ13" s="57">
        <v>0.11251474</v>
      </c>
      <c r="AK13" s="113">
        <f t="shared" si="3"/>
        <v>0</v>
      </c>
      <c r="AL13" s="22">
        <f t="shared" si="4"/>
        <v>0.11251474</v>
      </c>
      <c r="AM13" s="22">
        <f t="shared" si="5"/>
        <v>0</v>
      </c>
      <c r="AN13" s="22"/>
      <c r="AO13" s="22">
        <f t="shared" si="1"/>
        <v>0.11251474</v>
      </c>
      <c r="AS13" s="22"/>
      <c r="AT13" s="22"/>
      <c r="AW13" s="117" t="s">
        <v>70</v>
      </c>
      <c r="AX13" s="22">
        <v>29101.77</v>
      </c>
    </row>
    <row r="14" spans="2:50" ht="15" customHeight="1" x14ac:dyDescent="0.25">
      <c r="B14" s="49" t="s">
        <v>20</v>
      </c>
      <c r="C14" s="58"/>
      <c r="D14" s="131">
        <f>SUMIFS('Ingreso - Egreso'!$I$3:$I$1048576,'Ingreso - Egreso'!$D$3:$D$1048576,"&gt;="&amp;Cobranza!$D$2,'Ingreso - Egreso'!$D$3:$D$1048576,"&lt;="&amp;Cobranza!$D$2,'Ingreso - Egreso'!$J$3:$J$1048576,Cobranza!B14)</f>
        <v>0</v>
      </c>
      <c r="E14" s="131">
        <f>SUMIFS('Ingreso - Egreso'!$I$3:$I$1048576,'Ingreso - Egreso'!$D$3:$D$1048576,"&gt;="&amp;Cobranza!$E$2,'Ingreso - Egreso'!$D$3:$D$1048576,"&lt;="&amp;Cobranza!$E$2,'Ingreso - Egreso'!$J$3:$J$1048576,Cobranza!B14)</f>
        <v>0</v>
      </c>
      <c r="F14" s="131">
        <f>SUMIFS('Ingreso - Egreso'!$I$3:$I$1048576,'Ingreso - Egreso'!$D$3:$D$1048576,"&gt;="&amp;Cobranza!$F$2,'Ingreso - Egreso'!$D$3:$D$1048576,"&lt;="&amp;Cobranza!$F$2,'Ingreso - Egreso'!$J$3:$J$1048576,Cobranza!B14)</f>
        <v>0</v>
      </c>
      <c r="G14" s="131">
        <f>SUMIFS('Ingreso - Egreso'!$I$3:$I$1048576,'Ingreso - Egreso'!$D$3:$D$1048576,"&gt;="&amp;Cobranza!$G$2,'Ingreso - Egreso'!$D$3:$D$1048576,"&lt;="&amp;Cobranza!$G$2,'Ingreso - Egreso'!$J$3:$J$1048576,Cobranza!B14)</f>
        <v>0</v>
      </c>
      <c r="H14" s="131">
        <f>SUMIFS('Ingreso - Egreso'!$I$3:$I$1048576,'Ingreso - Egreso'!$D$3:$D$1048576,"&gt;="&amp;Cobranza!$H$2,'Ingreso - Egreso'!$D$3:$D$1048576,"&lt;="&amp;Cobranza!$H$2,'Ingreso - Egreso'!$J$3:$J$1048576,Cobranza!B14)</f>
        <v>0</v>
      </c>
      <c r="I14" s="131">
        <f>SUMIFS('Ingreso - Egreso'!$I$3:$I$1048576,'Ingreso - Egreso'!$D$3:$D$1048576,"&gt;="&amp;Cobranza!$I$2,'Ingreso - Egreso'!$D$3:$D$1048576,"&lt;="&amp;Cobranza!$I$2,'Ingreso - Egreso'!$J$3:$J$1048576,Cobranza!B14)</f>
        <v>0</v>
      </c>
      <c r="J14" s="131">
        <f>SUMIFS('Ingreso - Egreso'!$I$3:$I$1048576,'Ingreso - Egreso'!$D$3:$D$1048576,"&gt;="&amp;Cobranza!$J$2,'Ingreso - Egreso'!$D$3:$D$1048576,"&lt;="&amp;Cobranza!$J$2,'Ingreso - Egreso'!$J$3:$J$1048576,Cobranza!B14)</f>
        <v>0</v>
      </c>
      <c r="K14" s="131">
        <f>SUMIFS('Ingreso - Egreso'!$I$3:$I$1048576,'Ingreso - Egreso'!$D$3:$D$1048576,"&gt;="&amp;Cobranza!$K$2,'Ingreso - Egreso'!$D$3:$D$1048576,"&lt;="&amp;Cobranza!$K$2,'Ingreso - Egreso'!$J$3:$J$1048576,Cobranza!B14)</f>
        <v>0</v>
      </c>
      <c r="L14" s="131">
        <f>SUMIFS('Ingreso - Egreso'!$I$3:$I$1048576,'Ingreso - Egreso'!$D$3:$D$1048576,"&gt;="&amp;Cobranza!$L$2,'Ingreso - Egreso'!$D$3:$D$1048576,"&lt;="&amp;Cobranza!$L$2,'Ingreso - Egreso'!$J$3:$J$1048576,Cobranza!B14)</f>
        <v>0</v>
      </c>
      <c r="M14" s="131">
        <f>SUMIFS('Ingreso - Egreso'!$I$3:$I$1048576,'Ingreso - Egreso'!$D$3:$D$1048576,"&gt;="&amp;Cobranza!$M$2,'Ingreso - Egreso'!$D$3:$D$1048576,"&lt;="&amp;Cobranza!$M$2,'Ingreso - Egreso'!$J$3:$J$1048576,Cobranza!B14)</f>
        <v>0</v>
      </c>
      <c r="N14" s="131">
        <f>SUMIFS('Ingreso - Egreso'!$I$3:$I$1048576,'Ingreso - Egreso'!$D$3:$D$1048576,"&gt;="&amp;Cobranza!$N$2,'Ingreso - Egreso'!$D$3:$D$1048576,"&lt;="&amp;Cobranza!$N$2,'Ingreso - Egreso'!$J$3:$J$1048576,Cobranza!B14)</f>
        <v>0</v>
      </c>
      <c r="O14" s="131">
        <f>SUMIFS('Ingreso - Egreso'!$I$3:$I$1048576,'Ingreso - Egreso'!$D$3:$D$1048576,"&gt;="&amp;Cobranza!$O$2,'Ingreso - Egreso'!$D$3:$D$1048576,"&lt;="&amp;Cobranza!$O$2,'Ingreso - Egreso'!$J$3:$J$1048576,Cobranza!B14)</f>
        <v>0</v>
      </c>
      <c r="P14" s="131">
        <f>SUMIFS('Ingreso - Egreso'!$I$3:$I$1048576,'Ingreso - Egreso'!$D$3:$D$1048576,"&gt;="&amp;Cobranza!$P$2,'Ingreso - Egreso'!$D$3:$D$1048576,"&lt;="&amp;Cobranza!$P$2,'Ingreso - Egreso'!$J$3:$J$1048576,Cobranza!B14)</f>
        <v>0</v>
      </c>
      <c r="Q14" s="131">
        <f>SUMIFS('Ingreso - Egreso'!$I$3:$I$1048576,'Ingreso - Egreso'!$D$3:$D$1048576,"&gt;="&amp;Cobranza!$Q$2,'Ingreso - Egreso'!$D$3:$D$1048576,"&lt;="&amp;Cobranza!$Q$2,'Ingreso - Egreso'!$J$3:$J$1048576,Cobranza!B14)</f>
        <v>0</v>
      </c>
      <c r="R14" s="131">
        <f>SUMIFS('Ingreso - Egreso'!$I$3:$I$1048576,'Ingreso - Egreso'!$D$3:$D$1048576,"&gt;="&amp;Cobranza!$R$2,'Ingreso - Egreso'!$D$3:$D$1048576,"&lt;="&amp;Cobranza!$R$2,'Ingreso - Egreso'!$J$3:$J$1048576,Cobranza!B14)</f>
        <v>0</v>
      </c>
      <c r="S14" s="131">
        <f>SUMIFS('Ingreso - Egreso'!$I$3:$I$1048576,'Ingreso - Egreso'!$D$3:$D$1048576,"&gt;="&amp;Cobranza!$S$2,'Ingreso - Egreso'!$D$3:$D$1048576,"&lt;="&amp;Cobranza!$S$2,'Ingreso - Egreso'!$J$3:$J$1048576,Cobranza!B14)</f>
        <v>0</v>
      </c>
      <c r="T14" s="131">
        <f>SUMIFS('Ingreso - Egreso'!$I$3:$I$1048576,'Ingreso - Egreso'!$D$3:$D$1048576,"&gt;="&amp;Cobranza!$T$2,'Ingreso - Egreso'!$D$3:$D$1048576,"&lt;="&amp;Cobranza!$T$2,'Ingreso - Egreso'!$J$3:$J$1048576,Cobranza!B14)</f>
        <v>0</v>
      </c>
      <c r="U14" s="131">
        <f>SUMIFS('Ingreso - Egreso'!$I$3:$I$1048576,'Ingreso - Egreso'!$D$3:$D$1048576,"&gt;="&amp;Cobranza!$U$2,'Ingreso - Egreso'!$D$3:$D$1048576,"&lt;="&amp;Cobranza!$U$2,'Ingreso - Egreso'!$J$3:$J$1048576,Cobranza!B14)</f>
        <v>0</v>
      </c>
      <c r="V14" s="131">
        <f>SUMIFS('Ingreso - Egreso'!$I$3:$I$1048576,'Ingreso - Egreso'!$D$3:$D$1048576,"&gt;="&amp;Cobranza!$V$2,'Ingreso - Egreso'!$D$3:$D$1048576,"&lt;="&amp;Cobranza!$V$2,'Ingreso - Egreso'!$J$3:$J$1048576,Cobranza!B14)</f>
        <v>0</v>
      </c>
      <c r="W14" s="131">
        <f>SUMIFS('Ingreso - Egreso'!$I$3:$I$1048576,'Ingreso - Egreso'!$D$3:$D$1048576,"&gt;="&amp;Cobranza!$W$2,'Ingreso - Egreso'!$D$3:$D$1048576,"&lt;="&amp;Cobranza!$W$2,'Ingreso - Egreso'!$J$3:$J$1048576,Cobranza!B14)</f>
        <v>0</v>
      </c>
      <c r="X14" s="131">
        <f>SUMIFS('Ingreso - Egreso'!$I$3:$I$1048576,'Ingreso - Egreso'!$D$3:$D$1048576,"&gt;="&amp;Cobranza!$X$2,'Ingreso - Egreso'!$D$3:$D$1048576,"&lt;="&amp;Cobranza!$X$2,'Ingreso - Egreso'!$J$3:$J$1048576,Cobranza!B14)</f>
        <v>0</v>
      </c>
      <c r="Y14" s="131">
        <f>SUMIFS('Ingreso - Egreso'!$I$3:$I$1048576,'Ingreso - Egreso'!$D$3:$D$1048576,"&gt;="&amp;Cobranza!$Y$2,'Ingreso - Egreso'!$D$3:$D$1048576,"&lt;="&amp;Cobranza!$Y$2,'Ingreso - Egreso'!$J$3:$J$1048576,Cobranza!B14)</f>
        <v>0</v>
      </c>
      <c r="Z14" s="59">
        <f>SUMIFS('Ingreso - Egreso'!$I$3:$I$1048576,'Ingreso - Egreso'!$D$3:$D$1048576,"&gt;="&amp;Cobranza!$Z$2,'Ingreso - Egreso'!$D$3:$D$1048576,"&lt;="&amp;Cobranza!$Z$2,'Ingreso - Egreso'!$J$3:$J$1048576,Cobranza!B14)</f>
        <v>0</v>
      </c>
      <c r="AA14" s="59">
        <f>SUMIFS('Ingreso - Egreso'!$I$3:$I$1048576,'Ingreso - Egreso'!$D$3:$D$1048576,"&gt;="&amp;Cobranza!$AA$2,'Ingreso - Egreso'!$D$3:$D$1048576,"&lt;="&amp;Cobranza!$AA$2,'Ingreso - Egreso'!$J$3:$J$1048576,Cobranza!B14)</f>
        <v>0</v>
      </c>
      <c r="AB14" s="59">
        <f>SUMIFS('Ingreso - Egreso'!$I$3:$I$1048576,'Ingreso - Egreso'!$D$3:$D$1048576,"&gt;="&amp;Cobranza!$AB$2,'Ingreso - Egreso'!$D$3:$D$1048576,"&lt;="&amp;Cobranza!$AB$2,'Ingreso - Egreso'!$J$3:$J$1048576,Cobranza!B14)</f>
        <v>0</v>
      </c>
      <c r="AC14" s="131">
        <f>SUMIFS('Ingreso - Egreso'!$I$3:$I$1048576,'Ingreso - Egreso'!$D$3:$D$1048576,"&gt;="&amp;Cobranza!$AC$2,'Ingreso - Egreso'!$D$3:$D$1048576,"&lt;="&amp;Cobranza!$AC$2,'Ingreso - Egreso'!$J$3:$J$1048576,Cobranza!B14)</f>
        <v>0</v>
      </c>
      <c r="AD14" s="131">
        <f>SUMIFS('Ingreso - Egreso'!$I$3:$I$1048576,'Ingreso - Egreso'!$D$3:$D$1048576,"&gt;="&amp;Cobranza!$AD$2,'Ingreso - Egreso'!$D$3:$D$1048576,"&lt;="&amp;Cobranza!$AD$2,'Ingreso - Egreso'!$J$3:$J$1048576,Cobranza!B14)</f>
        <v>0</v>
      </c>
      <c r="AE14" s="59">
        <f>SUMIFS('Ingreso - Egreso'!$I$3:$I$1048576,'Ingreso - Egreso'!$D$3:$D$1048576,"&gt;="&amp;Cobranza!$AE$2,'Ingreso - Egreso'!$D$3:$D$1048576,"&lt;="&amp;Cobranza!$AE$2,'Ingreso - Egreso'!$J$3:$J$1048576,Cobranza!B14)</f>
        <v>0</v>
      </c>
      <c r="AF14" s="59">
        <f>SUMIFS('Ingreso - Egreso'!$I$3:$I$1048576,'Ingreso - Egreso'!$D$3:$D$1048576,"&gt;="&amp;Cobranza!$AF$2,'Ingreso - Egreso'!$D$3:$D$1048576,"&lt;="&amp;Cobranza!$AF$2,'Ingreso - Egreso'!$J$3:$J$1048576,Cobranza!B14)</f>
        <v>0</v>
      </c>
      <c r="AG14" s="59">
        <f>SUMIFS('Ingreso - Egreso'!$I$3:$I$1048576,'Ingreso - Egreso'!$D$3:$D$1048576,"&gt;="&amp;Cobranza!$AG$2,'Ingreso - Egreso'!$D$3:$D$1048576,"&lt;="&amp;Cobranza!$AG$2,'Ingreso - Egreso'!$J$3:$J$1048576,Cobranza!B14)</f>
        <v>0</v>
      </c>
      <c r="AH14" s="59">
        <f>SUMIFS('Ingreso - Egreso'!$I$3:$I$1048576,'Ingreso - Egreso'!$D$3:$D$1048576,"&gt;="&amp;Cobranza!$AH$2,'Ingreso - Egreso'!$D$3:$D$1048576,"&lt;="&amp;Cobranza!$AH$2,'Ingreso - Egreso'!$J$3:$J$1048576,Cobranza!B14)</f>
        <v>0</v>
      </c>
      <c r="AI14" s="57">
        <f t="shared" si="2"/>
        <v>0</v>
      </c>
      <c r="AJ14" s="57">
        <v>0.39010212999999999</v>
      </c>
      <c r="AK14" s="113">
        <f t="shared" si="3"/>
        <v>0</v>
      </c>
      <c r="AL14" s="22">
        <f>+AJ14</f>
        <v>0.39010212999999999</v>
      </c>
      <c r="AM14" s="22">
        <f t="shared" si="5"/>
        <v>0</v>
      </c>
      <c r="AN14" s="22"/>
      <c r="AO14" s="22">
        <f t="shared" si="1"/>
        <v>0.39010212999999999</v>
      </c>
      <c r="AS14" s="22"/>
      <c r="AT14" s="22"/>
      <c r="AW14" s="117" t="s">
        <v>20</v>
      </c>
      <c r="AX14" s="22">
        <v>203057.67</v>
      </c>
    </row>
    <row r="15" spans="2:50" ht="15" customHeight="1" x14ac:dyDescent="0.25">
      <c r="B15" s="49" t="s">
        <v>21</v>
      </c>
      <c r="C15" s="58"/>
      <c r="D15" s="131">
        <f>SUMIFS('Ingreso - Egreso'!$I$3:$I$1048576,'Ingreso - Egreso'!$D$3:$D$1048576,"&gt;="&amp;Cobranza!$D$2,'Ingreso - Egreso'!$D$3:$D$1048576,"&lt;="&amp;Cobranza!$D$2,'Ingreso - Egreso'!$J$3:$J$1048576,Cobranza!B15)</f>
        <v>0</v>
      </c>
      <c r="E15" s="131">
        <f>SUMIFS('Ingreso - Egreso'!$I$3:$I$1048576,'Ingreso - Egreso'!$D$3:$D$1048576,"&gt;="&amp;Cobranza!$E$2,'Ingreso - Egreso'!$D$3:$D$1048576,"&lt;="&amp;Cobranza!$E$2,'Ingreso - Egreso'!$J$3:$J$1048576,Cobranza!B15)</f>
        <v>0</v>
      </c>
      <c r="F15" s="131">
        <f>SUMIFS('Ingreso - Egreso'!$I$3:$I$1048576,'Ingreso - Egreso'!$D$3:$D$1048576,"&gt;="&amp;Cobranza!$F$2,'Ingreso - Egreso'!$D$3:$D$1048576,"&lt;="&amp;Cobranza!$F$2,'Ingreso - Egreso'!$J$3:$J$1048576,Cobranza!B15)</f>
        <v>0</v>
      </c>
      <c r="G15" s="131">
        <f>SUMIFS('Ingreso - Egreso'!$I$3:$I$1048576,'Ingreso - Egreso'!$D$3:$D$1048576,"&gt;="&amp;Cobranza!$G$2,'Ingreso - Egreso'!$D$3:$D$1048576,"&lt;="&amp;Cobranza!$G$2,'Ingreso - Egreso'!$J$3:$J$1048576,Cobranza!B15)</f>
        <v>0</v>
      </c>
      <c r="H15" s="131">
        <f>SUMIFS('Ingreso - Egreso'!$I$3:$I$1048576,'Ingreso - Egreso'!$D$3:$D$1048576,"&gt;="&amp;Cobranza!$H$2,'Ingreso - Egreso'!$D$3:$D$1048576,"&lt;="&amp;Cobranza!$H$2,'Ingreso - Egreso'!$J$3:$J$1048576,Cobranza!B15)</f>
        <v>0</v>
      </c>
      <c r="I15" s="131">
        <f>SUMIFS('Ingreso - Egreso'!$I$3:$I$1048576,'Ingreso - Egreso'!$D$3:$D$1048576,"&gt;="&amp;Cobranza!$I$2,'Ingreso - Egreso'!$D$3:$D$1048576,"&lt;="&amp;Cobranza!$I$2,'Ingreso - Egreso'!$J$3:$J$1048576,Cobranza!B15)</f>
        <v>0</v>
      </c>
      <c r="J15" s="131">
        <f>SUMIFS('Ingreso - Egreso'!$I$3:$I$1048576,'Ingreso - Egreso'!$D$3:$D$1048576,"&gt;="&amp;Cobranza!$J$2,'Ingreso - Egreso'!$D$3:$D$1048576,"&lt;="&amp;Cobranza!$J$2,'Ingreso - Egreso'!$J$3:$J$1048576,Cobranza!B15)</f>
        <v>0</v>
      </c>
      <c r="K15" s="131">
        <f>SUMIFS('Ingreso - Egreso'!$I$3:$I$1048576,'Ingreso - Egreso'!$D$3:$D$1048576,"&gt;="&amp;Cobranza!$K$2,'Ingreso - Egreso'!$D$3:$D$1048576,"&lt;="&amp;Cobranza!$K$2,'Ingreso - Egreso'!$J$3:$J$1048576,Cobranza!B15)</f>
        <v>0</v>
      </c>
      <c r="L15" s="131">
        <f>SUMIFS('Ingreso - Egreso'!$I$3:$I$1048576,'Ingreso - Egreso'!$D$3:$D$1048576,"&gt;="&amp;Cobranza!$L$2,'Ingreso - Egreso'!$D$3:$D$1048576,"&lt;="&amp;Cobranza!$L$2,'Ingreso - Egreso'!$J$3:$J$1048576,Cobranza!B15)</f>
        <v>0</v>
      </c>
      <c r="M15" s="131">
        <f>SUMIFS('Ingreso - Egreso'!$I$3:$I$1048576,'Ingreso - Egreso'!$D$3:$D$1048576,"&gt;="&amp;Cobranza!$M$2,'Ingreso - Egreso'!$D$3:$D$1048576,"&lt;="&amp;Cobranza!$M$2,'Ingreso - Egreso'!$J$3:$J$1048576,Cobranza!B15)</f>
        <v>0</v>
      </c>
      <c r="N15" s="131">
        <f>SUMIFS('Ingreso - Egreso'!$I$3:$I$1048576,'Ingreso - Egreso'!$D$3:$D$1048576,"&gt;="&amp;Cobranza!$N$2,'Ingreso - Egreso'!$D$3:$D$1048576,"&lt;="&amp;Cobranza!$N$2,'Ingreso - Egreso'!$J$3:$J$1048576,Cobranza!B15)</f>
        <v>0</v>
      </c>
      <c r="O15" s="131">
        <f>SUMIFS('Ingreso - Egreso'!$I$3:$I$1048576,'Ingreso - Egreso'!$D$3:$D$1048576,"&gt;="&amp;Cobranza!$O$2,'Ingreso - Egreso'!$D$3:$D$1048576,"&lt;="&amp;Cobranza!$O$2,'Ingreso - Egreso'!$J$3:$J$1048576,Cobranza!B15)</f>
        <v>0</v>
      </c>
      <c r="P15" s="131">
        <f>SUMIFS('Ingreso - Egreso'!$I$3:$I$1048576,'Ingreso - Egreso'!$D$3:$D$1048576,"&gt;="&amp;Cobranza!$P$2,'Ingreso - Egreso'!$D$3:$D$1048576,"&lt;="&amp;Cobranza!$P$2,'Ingreso - Egreso'!$J$3:$J$1048576,Cobranza!B15)</f>
        <v>0</v>
      </c>
      <c r="Q15" s="131">
        <f>SUMIFS('Ingreso - Egreso'!$I$3:$I$1048576,'Ingreso - Egreso'!$D$3:$D$1048576,"&gt;="&amp;Cobranza!$Q$2,'Ingreso - Egreso'!$D$3:$D$1048576,"&lt;="&amp;Cobranza!$Q$2,'Ingreso - Egreso'!$J$3:$J$1048576,Cobranza!B15)</f>
        <v>0</v>
      </c>
      <c r="R15" s="131">
        <f>SUMIFS('Ingreso - Egreso'!$I$3:$I$1048576,'Ingreso - Egreso'!$D$3:$D$1048576,"&gt;="&amp;Cobranza!$R$2,'Ingreso - Egreso'!$D$3:$D$1048576,"&lt;="&amp;Cobranza!$R$2,'Ingreso - Egreso'!$J$3:$J$1048576,Cobranza!B15)</f>
        <v>0</v>
      </c>
      <c r="S15" s="131">
        <f>SUMIFS('Ingreso - Egreso'!$I$3:$I$1048576,'Ingreso - Egreso'!$D$3:$D$1048576,"&gt;="&amp;Cobranza!$S$2,'Ingreso - Egreso'!$D$3:$D$1048576,"&lt;="&amp;Cobranza!$S$2,'Ingreso - Egreso'!$J$3:$J$1048576,Cobranza!B15)</f>
        <v>0</v>
      </c>
      <c r="T15" s="131">
        <f>SUMIFS('Ingreso - Egreso'!$I$3:$I$1048576,'Ingreso - Egreso'!$D$3:$D$1048576,"&gt;="&amp;Cobranza!$T$2,'Ingreso - Egreso'!$D$3:$D$1048576,"&lt;="&amp;Cobranza!$T$2,'Ingreso - Egreso'!$J$3:$J$1048576,Cobranza!B15)</f>
        <v>0</v>
      </c>
      <c r="U15" s="131">
        <f>SUMIFS('Ingreso - Egreso'!$I$3:$I$1048576,'Ingreso - Egreso'!$D$3:$D$1048576,"&gt;="&amp;Cobranza!$U$2,'Ingreso - Egreso'!$D$3:$D$1048576,"&lt;="&amp;Cobranza!$U$2,'Ingreso - Egreso'!$J$3:$J$1048576,Cobranza!B15)</f>
        <v>0</v>
      </c>
      <c r="V15" s="131">
        <f>SUMIFS('Ingreso - Egreso'!$I$3:$I$1048576,'Ingreso - Egreso'!$D$3:$D$1048576,"&gt;="&amp;Cobranza!$V$2,'Ingreso - Egreso'!$D$3:$D$1048576,"&lt;="&amp;Cobranza!$V$2,'Ingreso - Egreso'!$J$3:$J$1048576,Cobranza!B15)</f>
        <v>0</v>
      </c>
      <c r="W15" s="131">
        <f>SUMIFS('Ingreso - Egreso'!$I$3:$I$1048576,'Ingreso - Egreso'!$D$3:$D$1048576,"&gt;="&amp;Cobranza!$W$2,'Ingreso - Egreso'!$D$3:$D$1048576,"&lt;="&amp;Cobranza!$W$2,'Ingreso - Egreso'!$J$3:$J$1048576,Cobranza!B15)</f>
        <v>0</v>
      </c>
      <c r="X15" s="131">
        <f>SUMIFS('Ingreso - Egreso'!$I$3:$I$1048576,'Ingreso - Egreso'!$D$3:$D$1048576,"&gt;="&amp;Cobranza!$X$2,'Ingreso - Egreso'!$D$3:$D$1048576,"&lt;="&amp;Cobranza!$X$2,'Ingreso - Egreso'!$J$3:$J$1048576,Cobranza!B15)</f>
        <v>0</v>
      </c>
      <c r="Y15" s="131">
        <f>SUMIFS('Ingreso - Egreso'!$I$3:$I$1048576,'Ingreso - Egreso'!$D$3:$D$1048576,"&gt;="&amp;Cobranza!$Y$2,'Ingreso - Egreso'!$D$3:$D$1048576,"&lt;="&amp;Cobranza!$Y$2,'Ingreso - Egreso'!$J$3:$J$1048576,Cobranza!B15)</f>
        <v>0</v>
      </c>
      <c r="Z15" s="59">
        <f>SUMIFS('Ingreso - Egreso'!$I$3:$I$1048576,'Ingreso - Egreso'!$D$3:$D$1048576,"&gt;="&amp;Cobranza!$Z$2,'Ingreso - Egreso'!$D$3:$D$1048576,"&lt;="&amp;Cobranza!$Z$2,'Ingreso - Egreso'!$J$3:$J$1048576,Cobranza!B15)</f>
        <v>0</v>
      </c>
      <c r="AA15" s="59">
        <f>SUMIFS('Ingreso - Egreso'!$I$3:$I$1048576,'Ingreso - Egreso'!$D$3:$D$1048576,"&gt;="&amp;Cobranza!$AA$2,'Ingreso - Egreso'!$D$3:$D$1048576,"&lt;="&amp;Cobranza!$AA$2,'Ingreso - Egreso'!$J$3:$J$1048576,Cobranza!B15)</f>
        <v>0</v>
      </c>
      <c r="AB15" s="59">
        <f>SUMIFS('Ingreso - Egreso'!$I$3:$I$1048576,'Ingreso - Egreso'!$D$3:$D$1048576,"&gt;="&amp;Cobranza!$AB$2,'Ingreso - Egreso'!$D$3:$D$1048576,"&lt;="&amp;Cobranza!$AB$2,'Ingreso - Egreso'!$J$3:$J$1048576,Cobranza!B15)</f>
        <v>0</v>
      </c>
      <c r="AC15" s="131">
        <f>SUMIFS('Ingreso - Egreso'!$I$3:$I$1048576,'Ingreso - Egreso'!$D$3:$D$1048576,"&gt;="&amp;Cobranza!$AC$2,'Ingreso - Egreso'!$D$3:$D$1048576,"&lt;="&amp;Cobranza!$AC$2,'Ingreso - Egreso'!$J$3:$J$1048576,Cobranza!B15)</f>
        <v>0</v>
      </c>
      <c r="AD15" s="131">
        <f>SUMIFS('Ingreso - Egreso'!$I$3:$I$1048576,'Ingreso - Egreso'!$D$3:$D$1048576,"&gt;="&amp;Cobranza!$AD$2,'Ingreso - Egreso'!$D$3:$D$1048576,"&lt;="&amp;Cobranza!$AD$2,'Ingreso - Egreso'!$J$3:$J$1048576,Cobranza!B15)</f>
        <v>0</v>
      </c>
      <c r="AE15" s="59">
        <f>SUMIFS('Ingreso - Egreso'!$I$3:$I$1048576,'Ingreso - Egreso'!$D$3:$D$1048576,"&gt;="&amp;Cobranza!$AE$2,'Ingreso - Egreso'!$D$3:$D$1048576,"&lt;="&amp;Cobranza!$AE$2,'Ingreso - Egreso'!$J$3:$J$1048576,Cobranza!B15)</f>
        <v>0</v>
      </c>
      <c r="AF15" s="59">
        <f>SUMIFS('Ingreso - Egreso'!$I$3:$I$1048576,'Ingreso - Egreso'!$D$3:$D$1048576,"&gt;="&amp;Cobranza!$AF$2,'Ingreso - Egreso'!$D$3:$D$1048576,"&lt;="&amp;Cobranza!$AF$2,'Ingreso - Egreso'!$J$3:$J$1048576,Cobranza!B15)</f>
        <v>0</v>
      </c>
      <c r="AG15" s="59">
        <f>SUMIFS('Ingreso - Egreso'!$I$3:$I$1048576,'Ingreso - Egreso'!$D$3:$D$1048576,"&gt;="&amp;Cobranza!$AG$2,'Ingreso - Egreso'!$D$3:$D$1048576,"&lt;="&amp;Cobranza!$AG$2,'Ingreso - Egreso'!$J$3:$J$1048576,Cobranza!B15)</f>
        <v>0</v>
      </c>
      <c r="AH15" s="59">
        <f>SUMIFS('Ingreso - Egreso'!$I$3:$I$1048576,'Ingreso - Egreso'!$D$3:$D$1048576,"&gt;="&amp;Cobranza!$AH$2,'Ingreso - Egreso'!$D$3:$D$1048576,"&lt;="&amp;Cobranza!$AH$2,'Ingreso - Egreso'!$J$3:$J$1048576,Cobranza!B15)</f>
        <v>0</v>
      </c>
      <c r="AI15" s="57">
        <f t="shared" si="2"/>
        <v>0</v>
      </c>
      <c r="AJ15" s="57">
        <v>0</v>
      </c>
      <c r="AK15" s="113" t="e">
        <f t="shared" si="3"/>
        <v>#DIV/0!</v>
      </c>
      <c r="AL15" s="22">
        <f t="shared" ref="AL15:AL22" si="6">+AJ15</f>
        <v>0</v>
      </c>
      <c r="AM15" s="22">
        <f t="shared" si="5"/>
        <v>0</v>
      </c>
      <c r="AN15" s="22"/>
      <c r="AO15" s="22">
        <f t="shared" si="1"/>
        <v>0</v>
      </c>
      <c r="AS15" s="22"/>
      <c r="AT15" s="22"/>
      <c r="AW15" s="117" t="s">
        <v>21</v>
      </c>
      <c r="AX15" s="22">
        <v>7618.52</v>
      </c>
    </row>
    <row r="16" spans="2:50" ht="15" customHeight="1" x14ac:dyDescent="0.25">
      <c r="B16" s="49" t="s">
        <v>133</v>
      </c>
      <c r="C16" s="58"/>
      <c r="D16" s="131">
        <f>SUMIFS('Ingreso - Egreso'!$I$3:$I$1048576,'Ingreso - Egreso'!$D$3:$D$1048576,"&gt;="&amp;Cobranza!$D$2,'Ingreso - Egreso'!$D$3:$D$1048576,"&lt;="&amp;Cobranza!$D$2,'Ingreso - Egreso'!$J$3:$J$1048576,Cobranza!B16)</f>
        <v>0</v>
      </c>
      <c r="E16" s="131">
        <f>SUMIFS('Ingreso - Egreso'!$I$3:$I$1048576,'Ingreso - Egreso'!$D$3:$D$1048576,"&gt;="&amp;Cobranza!$E$2,'Ingreso - Egreso'!$D$3:$D$1048576,"&lt;="&amp;Cobranza!$E$2,'Ingreso - Egreso'!$J$3:$J$1048576,Cobranza!B16)</f>
        <v>0</v>
      </c>
      <c r="F16" s="131">
        <f>SUMIFS('Ingreso - Egreso'!$I$3:$I$1048576,'Ingreso - Egreso'!$D$3:$D$1048576,"&gt;="&amp;Cobranza!$F$2,'Ingreso - Egreso'!$D$3:$D$1048576,"&lt;="&amp;Cobranza!$F$2,'Ingreso - Egreso'!$J$3:$J$1048576,Cobranza!B16)</f>
        <v>0</v>
      </c>
      <c r="G16" s="131">
        <f>SUMIFS('Ingreso - Egreso'!$I$3:$I$1048576,'Ingreso - Egreso'!$D$3:$D$1048576,"&gt;="&amp;Cobranza!$G$2,'Ingreso - Egreso'!$D$3:$D$1048576,"&lt;="&amp;Cobranza!$G$2,'Ingreso - Egreso'!$J$3:$J$1048576,Cobranza!B16)</f>
        <v>428476.41</v>
      </c>
      <c r="H16" s="131">
        <f>SUMIFS('Ingreso - Egreso'!$I$3:$I$1048576,'Ingreso - Egreso'!$D$3:$D$1048576,"&gt;="&amp;Cobranza!$H$2,'Ingreso - Egreso'!$D$3:$D$1048576,"&lt;="&amp;Cobranza!$H$2,'Ingreso - Egreso'!$J$3:$J$1048576,Cobranza!B16)</f>
        <v>0</v>
      </c>
      <c r="I16" s="131">
        <f>SUMIFS('Ingreso - Egreso'!$I$3:$I$1048576,'Ingreso - Egreso'!$D$3:$D$1048576,"&gt;="&amp;Cobranza!$I$2,'Ingreso - Egreso'!$D$3:$D$1048576,"&lt;="&amp;Cobranza!$I$2,'Ingreso - Egreso'!$J$3:$J$1048576,Cobranza!B16)</f>
        <v>0</v>
      </c>
      <c r="J16" s="131">
        <f>SUMIFS('Ingreso - Egreso'!$I$3:$I$1048576,'Ingreso - Egreso'!$D$3:$D$1048576,"&gt;="&amp;Cobranza!$J$2,'Ingreso - Egreso'!$D$3:$D$1048576,"&lt;="&amp;Cobranza!$J$2,'Ingreso - Egreso'!$J$3:$J$1048576,Cobranza!B16)</f>
        <v>0</v>
      </c>
      <c r="K16" s="131">
        <f>SUMIFS('Ingreso - Egreso'!$I$3:$I$1048576,'Ingreso - Egreso'!$D$3:$D$1048576,"&gt;="&amp;Cobranza!$K$2,'Ingreso - Egreso'!$D$3:$D$1048576,"&lt;="&amp;Cobranza!$K$2,'Ingreso - Egreso'!$J$3:$J$1048576,Cobranza!B16)</f>
        <v>0</v>
      </c>
      <c r="L16" s="131">
        <f>SUMIFS('Ingreso - Egreso'!$I$3:$I$1048576,'Ingreso - Egreso'!$D$3:$D$1048576,"&gt;="&amp;Cobranza!$L$2,'Ingreso - Egreso'!$D$3:$D$1048576,"&lt;="&amp;Cobranza!$L$2,'Ingreso - Egreso'!$J$3:$J$1048576,Cobranza!B16)</f>
        <v>0</v>
      </c>
      <c r="M16" s="131">
        <f>SUMIFS('Ingreso - Egreso'!$I$3:$I$1048576,'Ingreso - Egreso'!$D$3:$D$1048576,"&gt;="&amp;Cobranza!$M$2,'Ingreso - Egreso'!$D$3:$D$1048576,"&lt;="&amp;Cobranza!$M$2,'Ingreso - Egreso'!$J$3:$J$1048576,Cobranza!B16)</f>
        <v>0</v>
      </c>
      <c r="N16" s="131">
        <f>SUMIFS('Ingreso - Egreso'!$I$3:$I$1048576,'Ingreso - Egreso'!$D$3:$D$1048576,"&gt;="&amp;Cobranza!$N$2,'Ingreso - Egreso'!$D$3:$D$1048576,"&lt;="&amp;Cobranza!$N$2,'Ingreso - Egreso'!$J$3:$J$1048576,Cobranza!B16)</f>
        <v>0</v>
      </c>
      <c r="O16" s="131">
        <f>SUMIFS('Ingreso - Egreso'!$I$3:$I$1048576,'Ingreso - Egreso'!$D$3:$D$1048576,"&gt;="&amp;Cobranza!$O$2,'Ingreso - Egreso'!$D$3:$D$1048576,"&lt;="&amp;Cobranza!$O$2,'Ingreso - Egreso'!$J$3:$J$1048576,Cobranza!B16)</f>
        <v>0</v>
      </c>
      <c r="P16" s="131">
        <f>SUMIFS('Ingreso - Egreso'!$I$3:$I$1048576,'Ingreso - Egreso'!$D$3:$D$1048576,"&gt;="&amp;Cobranza!$P$2,'Ingreso - Egreso'!$D$3:$D$1048576,"&lt;="&amp;Cobranza!$P$2,'Ingreso - Egreso'!$J$3:$J$1048576,Cobranza!B16)</f>
        <v>0</v>
      </c>
      <c r="Q16" s="131">
        <f>SUMIFS('Ingreso - Egreso'!$I$3:$I$1048576,'Ingreso - Egreso'!$D$3:$D$1048576,"&gt;="&amp;Cobranza!$Q$2,'Ingreso - Egreso'!$D$3:$D$1048576,"&lt;="&amp;Cobranza!$Q$2,'Ingreso - Egreso'!$J$3:$J$1048576,Cobranza!B16)</f>
        <v>0</v>
      </c>
      <c r="R16" s="131">
        <f>SUMIFS('Ingreso - Egreso'!$I$3:$I$1048576,'Ingreso - Egreso'!$D$3:$D$1048576,"&gt;="&amp;Cobranza!$R$2,'Ingreso - Egreso'!$D$3:$D$1048576,"&lt;="&amp;Cobranza!$R$2,'Ingreso - Egreso'!$J$3:$J$1048576,Cobranza!B16)</f>
        <v>0</v>
      </c>
      <c r="S16" s="131">
        <f>SUMIFS('Ingreso - Egreso'!$I$3:$I$1048576,'Ingreso - Egreso'!$D$3:$D$1048576,"&gt;="&amp;Cobranza!$S$2,'Ingreso - Egreso'!$D$3:$D$1048576,"&lt;="&amp;Cobranza!$S$2,'Ingreso - Egreso'!$J$3:$J$1048576,Cobranza!B16)</f>
        <v>0</v>
      </c>
      <c r="T16" s="131">
        <f>SUMIFS('Ingreso - Egreso'!$I$3:$I$1048576,'Ingreso - Egreso'!$D$3:$D$1048576,"&gt;="&amp;Cobranza!$T$2,'Ingreso - Egreso'!$D$3:$D$1048576,"&lt;="&amp;Cobranza!$T$2,'Ingreso - Egreso'!$J$3:$J$1048576,Cobranza!B16)</f>
        <v>0</v>
      </c>
      <c r="U16" s="131">
        <f>SUMIFS('Ingreso - Egreso'!$I$3:$I$1048576,'Ingreso - Egreso'!$D$3:$D$1048576,"&gt;="&amp;Cobranza!$U$2,'Ingreso - Egreso'!$D$3:$D$1048576,"&lt;="&amp;Cobranza!$U$2,'Ingreso - Egreso'!$J$3:$J$1048576,Cobranza!B16)</f>
        <v>0</v>
      </c>
      <c r="V16" s="131">
        <f>SUMIFS('Ingreso - Egreso'!$I$3:$I$1048576,'Ingreso - Egreso'!$D$3:$D$1048576,"&gt;="&amp;Cobranza!$V$2,'Ingreso - Egreso'!$D$3:$D$1048576,"&lt;="&amp;Cobranza!$V$2,'Ingreso - Egreso'!$J$3:$J$1048576,Cobranza!B16)</f>
        <v>0</v>
      </c>
      <c r="W16" s="131">
        <f>SUMIFS('Ingreso - Egreso'!$I$3:$I$1048576,'Ingreso - Egreso'!$D$3:$D$1048576,"&gt;="&amp;Cobranza!$W$2,'Ingreso - Egreso'!$D$3:$D$1048576,"&lt;="&amp;Cobranza!$W$2,'Ingreso - Egreso'!$J$3:$J$1048576,Cobranza!B16)</f>
        <v>0</v>
      </c>
      <c r="X16" s="131">
        <f>SUMIFS('Ingreso - Egreso'!$I$3:$I$1048576,'Ingreso - Egreso'!$D$3:$D$1048576,"&gt;="&amp;Cobranza!$X$2,'Ingreso - Egreso'!$D$3:$D$1048576,"&lt;="&amp;Cobranza!$X$2,'Ingreso - Egreso'!$J$3:$J$1048576,Cobranza!B16)</f>
        <v>0</v>
      </c>
      <c r="Y16" s="131">
        <f>SUMIFS('Ingreso - Egreso'!$I$3:$I$1048576,'Ingreso - Egreso'!$D$3:$D$1048576,"&gt;="&amp;Cobranza!$Y$2,'Ingreso - Egreso'!$D$3:$D$1048576,"&lt;="&amp;Cobranza!$Y$2,'Ingreso - Egreso'!$J$3:$J$1048576,Cobranza!B16)</f>
        <v>0</v>
      </c>
      <c r="Z16" s="59">
        <f>SUMIFS('Ingreso - Egreso'!$I$3:$I$1048576,'Ingreso - Egreso'!$D$3:$D$1048576,"&gt;="&amp;Cobranza!$Z$2,'Ingreso - Egreso'!$D$3:$D$1048576,"&lt;="&amp;Cobranza!$Z$2,'Ingreso - Egreso'!$J$3:$J$1048576,Cobranza!B16)</f>
        <v>0</v>
      </c>
      <c r="AA16" s="59">
        <f>SUMIFS('Ingreso - Egreso'!$I$3:$I$1048576,'Ingreso - Egreso'!$D$3:$D$1048576,"&gt;="&amp;Cobranza!$AA$2,'Ingreso - Egreso'!$D$3:$D$1048576,"&lt;="&amp;Cobranza!$AA$2,'Ingreso - Egreso'!$J$3:$J$1048576,Cobranza!B16)</f>
        <v>0</v>
      </c>
      <c r="AB16" s="59">
        <f>SUMIFS('Ingreso - Egreso'!$I$3:$I$1048576,'Ingreso - Egreso'!$D$3:$D$1048576,"&gt;="&amp;Cobranza!$AB$2,'Ingreso - Egreso'!$D$3:$D$1048576,"&lt;="&amp;Cobranza!$AB$2,'Ingreso - Egreso'!$J$3:$J$1048576,Cobranza!B16)</f>
        <v>0</v>
      </c>
      <c r="AC16" s="131">
        <f>SUMIFS('Ingreso - Egreso'!$I$3:$I$1048576,'Ingreso - Egreso'!$D$3:$D$1048576,"&gt;="&amp;Cobranza!$AC$2,'Ingreso - Egreso'!$D$3:$D$1048576,"&lt;="&amp;Cobranza!$AC$2,'Ingreso - Egreso'!$J$3:$J$1048576,Cobranza!B16)</f>
        <v>0</v>
      </c>
      <c r="AD16" s="131">
        <f>SUMIFS('Ingreso - Egreso'!$I$3:$I$1048576,'Ingreso - Egreso'!$D$3:$D$1048576,"&gt;="&amp;Cobranza!$AD$2,'Ingreso - Egreso'!$D$3:$D$1048576,"&lt;="&amp;Cobranza!$AD$2,'Ingreso - Egreso'!$J$3:$J$1048576,Cobranza!B16)</f>
        <v>0</v>
      </c>
      <c r="AE16" s="59">
        <f>SUMIFS('Ingreso - Egreso'!$I$3:$I$1048576,'Ingreso - Egreso'!$D$3:$D$1048576,"&gt;="&amp;Cobranza!$AE$2,'Ingreso - Egreso'!$D$3:$D$1048576,"&lt;="&amp;Cobranza!$AE$2,'Ingreso - Egreso'!$J$3:$J$1048576,Cobranza!B16)</f>
        <v>0</v>
      </c>
      <c r="AF16" s="59">
        <f>SUMIFS('Ingreso - Egreso'!$I$3:$I$1048576,'Ingreso - Egreso'!$D$3:$D$1048576,"&gt;="&amp;Cobranza!$AF$2,'Ingreso - Egreso'!$D$3:$D$1048576,"&lt;="&amp;Cobranza!$AF$2,'Ingreso - Egreso'!$J$3:$J$1048576,Cobranza!B16)</f>
        <v>0</v>
      </c>
      <c r="AG16" s="59">
        <f>SUMIFS('Ingreso - Egreso'!$I$3:$I$1048576,'Ingreso - Egreso'!$D$3:$D$1048576,"&gt;="&amp;Cobranza!$AG$2,'Ingreso - Egreso'!$D$3:$D$1048576,"&lt;="&amp;Cobranza!$AG$2,'Ingreso - Egreso'!$J$3:$J$1048576,Cobranza!B16)</f>
        <v>0</v>
      </c>
      <c r="AH16" s="59">
        <f>SUMIFS('Ingreso - Egreso'!$I$3:$I$1048576,'Ingreso - Egreso'!$D$3:$D$1048576,"&gt;="&amp;Cobranza!$AH$2,'Ingreso - Egreso'!$D$3:$D$1048576,"&lt;="&amp;Cobranza!$AH$2,'Ingreso - Egreso'!$J$3:$J$1048576,Cobranza!B16)</f>
        <v>0</v>
      </c>
      <c r="AI16" s="57">
        <f t="shared" si="2"/>
        <v>0.42847640999999997</v>
      </c>
      <c r="AJ16" s="57">
        <v>1.2505571899999999</v>
      </c>
      <c r="AK16" s="113">
        <f t="shared" si="3"/>
        <v>0.3426284007051289</v>
      </c>
      <c r="AL16" s="22">
        <f t="shared" si="6"/>
        <v>1.2505571899999999</v>
      </c>
      <c r="AM16" s="22">
        <f t="shared" si="5"/>
        <v>0.42847640999999997</v>
      </c>
      <c r="AN16" s="22"/>
      <c r="AO16" s="22">
        <f t="shared" si="1"/>
        <v>0.82208077999999984</v>
      </c>
      <c r="AS16" s="22"/>
      <c r="AT16" s="22"/>
      <c r="AW16" s="117" t="s">
        <v>133</v>
      </c>
      <c r="AX16" s="22">
        <v>1587287.44</v>
      </c>
    </row>
    <row r="17" spans="2:50" ht="15" customHeight="1" x14ac:dyDescent="0.25">
      <c r="B17" s="49" t="s">
        <v>134</v>
      </c>
      <c r="C17" s="58"/>
      <c r="D17" s="131">
        <f>SUMIFS('Ingreso - Egreso'!$I$3:$I$1048576,'Ingreso - Egreso'!$D$3:$D$1048576,"&gt;="&amp;Cobranza!$D$2,'Ingreso - Egreso'!$D$3:$D$1048576,"&lt;="&amp;Cobranza!$D$2,'Ingreso - Egreso'!$J$3:$J$1048576,Cobranza!B17)</f>
        <v>0</v>
      </c>
      <c r="E17" s="131">
        <f>SUMIFS('Ingreso - Egreso'!$I$3:$I$1048576,'Ingreso - Egreso'!$D$3:$D$1048576,"&gt;="&amp;Cobranza!$E$2,'Ingreso - Egreso'!$D$3:$D$1048576,"&lt;="&amp;Cobranza!$E$2,'Ingreso - Egreso'!$J$3:$J$1048576,Cobranza!B17)</f>
        <v>0</v>
      </c>
      <c r="F17" s="131">
        <f>SUMIFS('Ingreso - Egreso'!$I$3:$I$1048576,'Ingreso - Egreso'!$D$3:$D$1048576,"&gt;="&amp;Cobranza!$F$2,'Ingreso - Egreso'!$D$3:$D$1048576,"&lt;="&amp;Cobranza!$F$2,'Ingreso - Egreso'!$J$3:$J$1048576,Cobranza!B17)</f>
        <v>0</v>
      </c>
      <c r="G17" s="131">
        <f>SUMIFS('Ingreso - Egreso'!$I$3:$I$1048576,'Ingreso - Egreso'!$D$3:$D$1048576,"&gt;="&amp;Cobranza!$G$2,'Ingreso - Egreso'!$D$3:$D$1048576,"&lt;="&amp;Cobranza!$G$2,'Ingreso - Egreso'!$J$3:$J$1048576,Cobranza!B17)</f>
        <v>0</v>
      </c>
      <c r="H17" s="131">
        <f>SUMIFS('Ingreso - Egreso'!$I$3:$I$1048576,'Ingreso - Egreso'!$D$3:$D$1048576,"&gt;="&amp;Cobranza!$H$2,'Ingreso - Egreso'!$D$3:$D$1048576,"&lt;="&amp;Cobranza!$H$2,'Ingreso - Egreso'!$J$3:$J$1048576,Cobranza!B17)</f>
        <v>0</v>
      </c>
      <c r="I17" s="131">
        <f>SUMIFS('Ingreso - Egreso'!$I$3:$I$1048576,'Ingreso - Egreso'!$D$3:$D$1048576,"&gt;="&amp;Cobranza!$I$2,'Ingreso - Egreso'!$D$3:$D$1048576,"&lt;="&amp;Cobranza!$I$2,'Ingreso - Egreso'!$J$3:$J$1048576,Cobranza!B17)</f>
        <v>0</v>
      </c>
      <c r="J17" s="131">
        <f>SUMIFS('Ingreso - Egreso'!$I$3:$I$1048576,'Ingreso - Egreso'!$D$3:$D$1048576,"&gt;="&amp;Cobranza!$J$2,'Ingreso - Egreso'!$D$3:$D$1048576,"&lt;="&amp;Cobranza!$J$2,'Ingreso - Egreso'!$J$3:$J$1048576,Cobranza!B17)</f>
        <v>0</v>
      </c>
      <c r="K17" s="131">
        <f>SUMIFS('Ingreso - Egreso'!$I$3:$I$1048576,'Ingreso - Egreso'!$D$3:$D$1048576,"&gt;="&amp;Cobranza!$K$2,'Ingreso - Egreso'!$D$3:$D$1048576,"&lt;="&amp;Cobranza!$K$2,'Ingreso - Egreso'!$J$3:$J$1048576,Cobranza!B17)</f>
        <v>0</v>
      </c>
      <c r="L17" s="131">
        <f>SUMIFS('Ingreso - Egreso'!$I$3:$I$1048576,'Ingreso - Egreso'!$D$3:$D$1048576,"&gt;="&amp;Cobranza!$L$2,'Ingreso - Egreso'!$D$3:$D$1048576,"&lt;="&amp;Cobranza!$L$2,'Ingreso - Egreso'!$J$3:$J$1048576,Cobranza!B17)</f>
        <v>0</v>
      </c>
      <c r="M17" s="131">
        <f>SUMIFS('Ingreso - Egreso'!$I$3:$I$1048576,'Ingreso - Egreso'!$D$3:$D$1048576,"&gt;="&amp;Cobranza!$M$2,'Ingreso - Egreso'!$D$3:$D$1048576,"&lt;="&amp;Cobranza!$M$2,'Ingreso - Egreso'!$J$3:$J$1048576,Cobranza!B17)</f>
        <v>0</v>
      </c>
      <c r="N17" s="131">
        <f>SUMIFS('Ingreso - Egreso'!$I$3:$I$1048576,'Ingreso - Egreso'!$D$3:$D$1048576,"&gt;="&amp;Cobranza!$N$2,'Ingreso - Egreso'!$D$3:$D$1048576,"&lt;="&amp;Cobranza!$N$2,'Ingreso - Egreso'!$J$3:$J$1048576,Cobranza!B17)</f>
        <v>0</v>
      </c>
      <c r="O17" s="131">
        <f>SUMIFS('Ingreso - Egreso'!$I$3:$I$1048576,'Ingreso - Egreso'!$D$3:$D$1048576,"&gt;="&amp;Cobranza!$O$2,'Ingreso - Egreso'!$D$3:$D$1048576,"&lt;="&amp;Cobranza!$O$2,'Ingreso - Egreso'!$J$3:$J$1048576,Cobranza!B17)</f>
        <v>0</v>
      </c>
      <c r="P17" s="131">
        <f>SUMIFS('Ingreso - Egreso'!$I$3:$I$1048576,'Ingreso - Egreso'!$D$3:$D$1048576,"&gt;="&amp;Cobranza!$P$2,'Ingreso - Egreso'!$D$3:$D$1048576,"&lt;="&amp;Cobranza!$P$2,'Ingreso - Egreso'!$J$3:$J$1048576,Cobranza!B17)</f>
        <v>0</v>
      </c>
      <c r="Q17" s="131">
        <f>SUMIFS('Ingreso - Egreso'!$I$3:$I$1048576,'Ingreso - Egreso'!$D$3:$D$1048576,"&gt;="&amp;Cobranza!$Q$2,'Ingreso - Egreso'!$D$3:$D$1048576,"&lt;="&amp;Cobranza!$Q$2,'Ingreso - Egreso'!$J$3:$J$1048576,Cobranza!B17)</f>
        <v>0</v>
      </c>
      <c r="R17" s="131">
        <f>SUMIFS('Ingreso - Egreso'!$I$3:$I$1048576,'Ingreso - Egreso'!$D$3:$D$1048576,"&gt;="&amp;Cobranza!$R$2,'Ingreso - Egreso'!$D$3:$D$1048576,"&lt;="&amp;Cobranza!$R$2,'Ingreso - Egreso'!$J$3:$J$1048576,Cobranza!B17)</f>
        <v>0</v>
      </c>
      <c r="S17" s="131">
        <f>SUMIFS('Ingreso - Egreso'!$I$3:$I$1048576,'Ingreso - Egreso'!$D$3:$D$1048576,"&gt;="&amp;Cobranza!$S$2,'Ingreso - Egreso'!$D$3:$D$1048576,"&lt;="&amp;Cobranza!$S$2,'Ingreso - Egreso'!$J$3:$J$1048576,Cobranza!B17)</f>
        <v>0</v>
      </c>
      <c r="T17" s="131">
        <f>SUMIFS('Ingreso - Egreso'!$I$3:$I$1048576,'Ingreso - Egreso'!$D$3:$D$1048576,"&gt;="&amp;Cobranza!$T$2,'Ingreso - Egreso'!$D$3:$D$1048576,"&lt;="&amp;Cobranza!$T$2,'Ingreso - Egreso'!$J$3:$J$1048576,Cobranza!B17)</f>
        <v>0</v>
      </c>
      <c r="U17" s="131">
        <f>SUMIFS('Ingreso - Egreso'!$I$3:$I$1048576,'Ingreso - Egreso'!$D$3:$D$1048576,"&gt;="&amp;Cobranza!$U$2,'Ingreso - Egreso'!$D$3:$D$1048576,"&lt;="&amp;Cobranza!$U$2,'Ingreso - Egreso'!$J$3:$J$1048576,Cobranza!B17)</f>
        <v>0</v>
      </c>
      <c r="V17" s="131">
        <f>SUMIFS('Ingreso - Egreso'!$I$3:$I$1048576,'Ingreso - Egreso'!$D$3:$D$1048576,"&gt;="&amp;Cobranza!$V$2,'Ingreso - Egreso'!$D$3:$D$1048576,"&lt;="&amp;Cobranza!$V$2,'Ingreso - Egreso'!$J$3:$J$1048576,Cobranza!B17)</f>
        <v>0</v>
      </c>
      <c r="W17" s="131">
        <f>SUMIFS('Ingreso - Egreso'!$I$3:$I$1048576,'Ingreso - Egreso'!$D$3:$D$1048576,"&gt;="&amp;Cobranza!$W$2,'Ingreso - Egreso'!$D$3:$D$1048576,"&lt;="&amp;Cobranza!$W$2,'Ingreso - Egreso'!$J$3:$J$1048576,Cobranza!B17)</f>
        <v>0</v>
      </c>
      <c r="X17" s="131">
        <f>SUMIFS('Ingreso - Egreso'!$I$3:$I$1048576,'Ingreso - Egreso'!$D$3:$D$1048576,"&gt;="&amp;Cobranza!$X$2,'Ingreso - Egreso'!$D$3:$D$1048576,"&lt;="&amp;Cobranza!$X$2,'Ingreso - Egreso'!$J$3:$J$1048576,Cobranza!B17)</f>
        <v>0</v>
      </c>
      <c r="Y17" s="131">
        <f>SUMIFS('Ingreso - Egreso'!$I$3:$I$1048576,'Ingreso - Egreso'!$D$3:$D$1048576,"&gt;="&amp;Cobranza!$Y$2,'Ingreso - Egreso'!$D$3:$D$1048576,"&lt;="&amp;Cobranza!$Y$2,'Ingreso - Egreso'!$J$3:$J$1048576,Cobranza!B17)</f>
        <v>0</v>
      </c>
      <c r="Z17" s="59">
        <f>SUMIFS('Ingreso - Egreso'!$I$3:$I$1048576,'Ingreso - Egreso'!$D$3:$D$1048576,"&gt;="&amp;Cobranza!$Z$2,'Ingreso - Egreso'!$D$3:$D$1048576,"&lt;="&amp;Cobranza!$Z$2,'Ingreso - Egreso'!$J$3:$J$1048576,Cobranza!B17)</f>
        <v>0</v>
      </c>
      <c r="AA17" s="59">
        <f>SUMIFS('Ingreso - Egreso'!$I$3:$I$1048576,'Ingreso - Egreso'!$D$3:$D$1048576,"&gt;="&amp;Cobranza!$AA$2,'Ingreso - Egreso'!$D$3:$D$1048576,"&lt;="&amp;Cobranza!$AA$2,'Ingreso - Egreso'!$J$3:$J$1048576,Cobranza!B17)</f>
        <v>0</v>
      </c>
      <c r="AB17" s="59">
        <f>SUMIFS('Ingreso - Egreso'!$I$3:$I$1048576,'Ingreso - Egreso'!$D$3:$D$1048576,"&gt;="&amp;Cobranza!$AB$2,'Ingreso - Egreso'!$D$3:$D$1048576,"&lt;="&amp;Cobranza!$AB$2,'Ingreso - Egreso'!$J$3:$J$1048576,Cobranza!B17)</f>
        <v>0</v>
      </c>
      <c r="AC17" s="131">
        <f>SUMIFS('Ingreso - Egreso'!$I$3:$I$1048576,'Ingreso - Egreso'!$D$3:$D$1048576,"&gt;="&amp;Cobranza!$AC$2,'Ingreso - Egreso'!$D$3:$D$1048576,"&lt;="&amp;Cobranza!$AC$2,'Ingreso - Egreso'!$J$3:$J$1048576,Cobranza!B17)</f>
        <v>0</v>
      </c>
      <c r="AD17" s="131">
        <f>SUMIFS('Ingreso - Egreso'!$I$3:$I$1048576,'Ingreso - Egreso'!$D$3:$D$1048576,"&gt;="&amp;Cobranza!$AD$2,'Ingreso - Egreso'!$D$3:$D$1048576,"&lt;="&amp;Cobranza!$AD$2,'Ingreso - Egreso'!$J$3:$J$1048576,Cobranza!B17)</f>
        <v>0</v>
      </c>
      <c r="AE17" s="59">
        <f>SUMIFS('Ingreso - Egreso'!$I$3:$I$1048576,'Ingreso - Egreso'!$D$3:$D$1048576,"&gt;="&amp;Cobranza!$AE$2,'Ingreso - Egreso'!$D$3:$D$1048576,"&lt;="&amp;Cobranza!$AE$2,'Ingreso - Egreso'!$J$3:$J$1048576,Cobranza!B17)</f>
        <v>0</v>
      </c>
      <c r="AF17" s="59">
        <f>SUMIFS('Ingreso - Egreso'!$I$3:$I$1048576,'Ingreso - Egreso'!$D$3:$D$1048576,"&gt;="&amp;Cobranza!$AF$2,'Ingreso - Egreso'!$D$3:$D$1048576,"&lt;="&amp;Cobranza!$AF$2,'Ingreso - Egreso'!$J$3:$J$1048576,Cobranza!B17)</f>
        <v>0</v>
      </c>
      <c r="AG17" s="59">
        <f>SUMIFS('Ingreso - Egreso'!$I$3:$I$1048576,'Ingreso - Egreso'!$D$3:$D$1048576,"&gt;="&amp;Cobranza!$AG$2,'Ingreso - Egreso'!$D$3:$D$1048576,"&lt;="&amp;Cobranza!$AG$2,'Ingreso - Egreso'!$J$3:$J$1048576,Cobranza!B17)</f>
        <v>0</v>
      </c>
      <c r="AH17" s="59">
        <f>SUMIFS('Ingreso - Egreso'!$I$3:$I$1048576,'Ingreso - Egreso'!$D$3:$D$1048576,"&gt;="&amp;Cobranza!$AH$2,'Ingreso - Egreso'!$D$3:$D$1048576,"&lt;="&amp;Cobranza!$AH$2,'Ingreso - Egreso'!$J$3:$J$1048576,Cobranza!B17)</f>
        <v>0</v>
      </c>
      <c r="AI17" s="57">
        <f t="shared" si="2"/>
        <v>0</v>
      </c>
      <c r="AJ17" s="57">
        <v>2.3403E-2</v>
      </c>
      <c r="AK17" s="113">
        <f t="shared" si="3"/>
        <v>0</v>
      </c>
      <c r="AL17" s="22">
        <f t="shared" si="6"/>
        <v>2.3403E-2</v>
      </c>
      <c r="AM17" s="22">
        <f t="shared" si="5"/>
        <v>0</v>
      </c>
      <c r="AN17" s="22"/>
      <c r="AO17" s="22">
        <f t="shared" si="1"/>
        <v>2.3403E-2</v>
      </c>
      <c r="AS17" s="22"/>
      <c r="AT17" s="22"/>
      <c r="AW17" s="117" t="s">
        <v>134</v>
      </c>
      <c r="AX17" s="22">
        <v>7859.58</v>
      </c>
    </row>
    <row r="18" spans="2:50" ht="15" customHeight="1" x14ac:dyDescent="0.25">
      <c r="B18" s="49" t="s">
        <v>148</v>
      </c>
      <c r="C18" s="58"/>
      <c r="D18" s="131">
        <f>SUMIFS('Ingreso - Egreso'!$I$3:$I$1048576,'Ingreso - Egreso'!$D$3:$D$1048576,"&gt;="&amp;Cobranza!$D$2,'Ingreso - Egreso'!$D$3:$D$1048576,"&lt;="&amp;Cobranza!$D$2,'Ingreso - Egreso'!$J$3:$J$1048576,Cobranza!B18)</f>
        <v>0</v>
      </c>
      <c r="E18" s="131">
        <f>SUMIFS('Ingreso - Egreso'!$I$3:$I$1048576,'Ingreso - Egreso'!$D$3:$D$1048576,"&gt;="&amp;Cobranza!$E$2,'Ingreso - Egreso'!$D$3:$D$1048576,"&lt;="&amp;Cobranza!$E$2,'Ingreso - Egreso'!$J$3:$J$1048576,Cobranza!B18)</f>
        <v>0</v>
      </c>
      <c r="F18" s="131">
        <f>SUMIFS('Ingreso - Egreso'!$I$3:$I$1048576,'Ingreso - Egreso'!$D$3:$D$1048576,"&gt;="&amp;Cobranza!$F$2,'Ingreso - Egreso'!$D$3:$D$1048576,"&lt;="&amp;Cobranza!$F$2,'Ingreso - Egreso'!$J$3:$J$1048576,Cobranza!B18)</f>
        <v>0</v>
      </c>
      <c r="G18" s="131">
        <f>SUMIFS('Ingreso - Egreso'!$I$3:$I$1048576,'Ingreso - Egreso'!$D$3:$D$1048576,"&gt;="&amp;Cobranza!$G$2,'Ingreso - Egreso'!$D$3:$D$1048576,"&lt;="&amp;Cobranza!$G$2,'Ingreso - Egreso'!$J$3:$J$1048576,Cobranza!B18)</f>
        <v>0</v>
      </c>
      <c r="H18" s="131">
        <f>SUMIFS('Ingreso - Egreso'!$I$3:$I$1048576,'Ingreso - Egreso'!$D$3:$D$1048576,"&gt;="&amp;Cobranza!$H$2,'Ingreso - Egreso'!$D$3:$D$1048576,"&lt;="&amp;Cobranza!$H$2,'Ingreso - Egreso'!$J$3:$J$1048576,Cobranza!B18)</f>
        <v>110816.08</v>
      </c>
      <c r="I18" s="131">
        <f>SUMIFS('Ingreso - Egreso'!$I$3:$I$1048576,'Ingreso - Egreso'!$D$3:$D$1048576,"&gt;="&amp;Cobranza!$I$2,'Ingreso - Egreso'!$D$3:$D$1048576,"&lt;="&amp;Cobranza!$I$2,'Ingreso - Egreso'!$J$3:$J$1048576,Cobranza!B18)</f>
        <v>0</v>
      </c>
      <c r="J18" s="131">
        <f>SUMIFS('Ingreso - Egreso'!$I$3:$I$1048576,'Ingreso - Egreso'!$D$3:$D$1048576,"&gt;="&amp;Cobranza!$J$2,'Ingreso - Egreso'!$D$3:$D$1048576,"&lt;="&amp;Cobranza!$J$2,'Ingreso - Egreso'!$J$3:$J$1048576,Cobranza!B18)</f>
        <v>0</v>
      </c>
      <c r="K18" s="131">
        <f>SUMIFS('Ingreso - Egreso'!$I$3:$I$1048576,'Ingreso - Egreso'!$D$3:$D$1048576,"&gt;="&amp;Cobranza!$K$2,'Ingreso - Egreso'!$D$3:$D$1048576,"&lt;="&amp;Cobranza!$K$2,'Ingreso - Egreso'!$J$3:$J$1048576,Cobranza!B18)</f>
        <v>0</v>
      </c>
      <c r="L18" s="131">
        <f>SUMIFS('Ingreso - Egreso'!$I$3:$I$1048576,'Ingreso - Egreso'!$D$3:$D$1048576,"&gt;="&amp;Cobranza!$L$2,'Ingreso - Egreso'!$D$3:$D$1048576,"&lt;="&amp;Cobranza!$L$2,'Ingreso - Egreso'!$J$3:$J$1048576,Cobranza!B18)</f>
        <v>0</v>
      </c>
      <c r="M18" s="131">
        <f>SUMIFS('Ingreso - Egreso'!$I$3:$I$1048576,'Ingreso - Egreso'!$D$3:$D$1048576,"&gt;="&amp;Cobranza!$M$2,'Ingreso - Egreso'!$D$3:$D$1048576,"&lt;="&amp;Cobranza!$M$2,'Ingreso - Egreso'!$J$3:$J$1048576,Cobranza!B18)</f>
        <v>0</v>
      </c>
      <c r="N18" s="131">
        <f>SUMIFS('Ingreso - Egreso'!$I$3:$I$1048576,'Ingreso - Egreso'!$D$3:$D$1048576,"&gt;="&amp;Cobranza!$N$2,'Ingreso - Egreso'!$D$3:$D$1048576,"&lt;="&amp;Cobranza!$N$2,'Ingreso - Egreso'!$J$3:$J$1048576,Cobranza!B18)</f>
        <v>0</v>
      </c>
      <c r="O18" s="131">
        <f>SUMIFS('Ingreso - Egreso'!$I$3:$I$1048576,'Ingreso - Egreso'!$D$3:$D$1048576,"&gt;="&amp;Cobranza!$O$2,'Ingreso - Egreso'!$D$3:$D$1048576,"&lt;="&amp;Cobranza!$O$2,'Ingreso - Egreso'!$J$3:$J$1048576,Cobranza!B18)</f>
        <v>0</v>
      </c>
      <c r="P18" s="131">
        <f>SUMIFS('Ingreso - Egreso'!$I$3:$I$1048576,'Ingreso - Egreso'!$D$3:$D$1048576,"&gt;="&amp;Cobranza!$P$2,'Ingreso - Egreso'!$D$3:$D$1048576,"&lt;="&amp;Cobranza!$P$2,'Ingreso - Egreso'!$J$3:$J$1048576,Cobranza!B18)</f>
        <v>0</v>
      </c>
      <c r="Q18" s="131">
        <f>SUMIFS('Ingreso - Egreso'!$I$3:$I$1048576,'Ingreso - Egreso'!$D$3:$D$1048576,"&gt;="&amp;Cobranza!$Q$2,'Ingreso - Egreso'!$D$3:$D$1048576,"&lt;="&amp;Cobranza!$Q$2,'Ingreso - Egreso'!$J$3:$J$1048576,Cobranza!B18)</f>
        <v>0</v>
      </c>
      <c r="R18" s="131">
        <f>SUMIFS('Ingreso - Egreso'!$I$3:$I$1048576,'Ingreso - Egreso'!$D$3:$D$1048576,"&gt;="&amp;Cobranza!$R$2,'Ingreso - Egreso'!$D$3:$D$1048576,"&lt;="&amp;Cobranza!$R$2,'Ingreso - Egreso'!$J$3:$J$1048576,Cobranza!B18)</f>
        <v>0</v>
      </c>
      <c r="S18" s="131">
        <f>SUMIFS('Ingreso - Egreso'!$I$3:$I$1048576,'Ingreso - Egreso'!$D$3:$D$1048576,"&gt;="&amp;Cobranza!$S$2,'Ingreso - Egreso'!$D$3:$D$1048576,"&lt;="&amp;Cobranza!$S$2,'Ingreso - Egreso'!$J$3:$J$1048576,Cobranza!B18)</f>
        <v>0</v>
      </c>
      <c r="T18" s="131">
        <f>SUMIFS('Ingreso - Egreso'!$I$3:$I$1048576,'Ingreso - Egreso'!$D$3:$D$1048576,"&gt;="&amp;Cobranza!$T$2,'Ingreso - Egreso'!$D$3:$D$1048576,"&lt;="&amp;Cobranza!$T$2,'Ingreso - Egreso'!$J$3:$J$1048576,Cobranza!B18)</f>
        <v>0</v>
      </c>
      <c r="U18" s="131">
        <f>SUMIFS('Ingreso - Egreso'!$I$3:$I$1048576,'Ingreso - Egreso'!$D$3:$D$1048576,"&gt;="&amp;Cobranza!$U$2,'Ingreso - Egreso'!$D$3:$D$1048576,"&lt;="&amp;Cobranza!$U$2,'Ingreso - Egreso'!$J$3:$J$1048576,Cobranza!B18)</f>
        <v>0</v>
      </c>
      <c r="V18" s="131">
        <f>SUMIFS('Ingreso - Egreso'!$I$3:$I$1048576,'Ingreso - Egreso'!$D$3:$D$1048576,"&gt;="&amp;Cobranza!$V$2,'Ingreso - Egreso'!$D$3:$D$1048576,"&lt;="&amp;Cobranza!$V$2,'Ingreso - Egreso'!$J$3:$J$1048576,Cobranza!B18)</f>
        <v>0</v>
      </c>
      <c r="W18" s="131">
        <f>SUMIFS('Ingreso - Egreso'!$I$3:$I$1048576,'Ingreso - Egreso'!$D$3:$D$1048576,"&gt;="&amp;Cobranza!$W$2,'Ingreso - Egreso'!$D$3:$D$1048576,"&lt;="&amp;Cobranza!$W$2,'Ingreso - Egreso'!$J$3:$J$1048576,Cobranza!B18)</f>
        <v>0</v>
      </c>
      <c r="X18" s="131">
        <f>SUMIFS('Ingreso - Egreso'!$I$3:$I$1048576,'Ingreso - Egreso'!$D$3:$D$1048576,"&gt;="&amp;Cobranza!$X$2,'Ingreso - Egreso'!$D$3:$D$1048576,"&lt;="&amp;Cobranza!$X$2,'Ingreso - Egreso'!$J$3:$J$1048576,Cobranza!B18)</f>
        <v>0</v>
      </c>
      <c r="Y18" s="131">
        <f>SUMIFS('Ingreso - Egreso'!$I$3:$I$1048576,'Ingreso - Egreso'!$D$3:$D$1048576,"&gt;="&amp;Cobranza!$Y$2,'Ingreso - Egreso'!$D$3:$D$1048576,"&lt;="&amp;Cobranza!$Y$2,'Ingreso - Egreso'!$J$3:$J$1048576,Cobranza!B18)</f>
        <v>0</v>
      </c>
      <c r="Z18" s="59">
        <f>SUMIFS('Ingreso - Egreso'!$I$3:$I$1048576,'Ingreso - Egreso'!$D$3:$D$1048576,"&gt;="&amp;Cobranza!$Z$2,'Ingreso - Egreso'!$D$3:$D$1048576,"&lt;="&amp;Cobranza!$Z$2,'Ingreso - Egreso'!$J$3:$J$1048576,Cobranza!B18)</f>
        <v>0</v>
      </c>
      <c r="AA18" s="59">
        <f>SUMIFS('Ingreso - Egreso'!$I$3:$I$1048576,'Ingreso - Egreso'!$D$3:$D$1048576,"&gt;="&amp;Cobranza!$AA$2,'Ingreso - Egreso'!$D$3:$D$1048576,"&lt;="&amp;Cobranza!$AA$2,'Ingreso - Egreso'!$J$3:$J$1048576,Cobranza!B18)</f>
        <v>0</v>
      </c>
      <c r="AB18" s="59">
        <f>SUMIFS('Ingreso - Egreso'!$I$3:$I$1048576,'Ingreso - Egreso'!$D$3:$D$1048576,"&gt;="&amp;Cobranza!$AB$2,'Ingreso - Egreso'!$D$3:$D$1048576,"&lt;="&amp;Cobranza!$AB$2,'Ingreso - Egreso'!$J$3:$J$1048576,Cobranza!B18)</f>
        <v>0</v>
      </c>
      <c r="AC18" s="131">
        <f>SUMIFS('Ingreso - Egreso'!$I$3:$I$1048576,'Ingreso - Egreso'!$D$3:$D$1048576,"&gt;="&amp;Cobranza!$AC$2,'Ingreso - Egreso'!$D$3:$D$1048576,"&lt;="&amp;Cobranza!$AC$2,'Ingreso - Egreso'!$J$3:$J$1048576,Cobranza!B18)</f>
        <v>0</v>
      </c>
      <c r="AD18" s="131">
        <f>SUMIFS('Ingreso - Egreso'!$I$3:$I$1048576,'Ingreso - Egreso'!$D$3:$D$1048576,"&gt;="&amp;Cobranza!$AD$2,'Ingreso - Egreso'!$D$3:$D$1048576,"&lt;="&amp;Cobranza!$AD$2,'Ingreso - Egreso'!$J$3:$J$1048576,Cobranza!B18)</f>
        <v>0</v>
      </c>
      <c r="AE18" s="59">
        <f>SUMIFS('Ingreso - Egreso'!$I$3:$I$1048576,'Ingreso - Egreso'!$D$3:$D$1048576,"&gt;="&amp;Cobranza!$AE$2,'Ingreso - Egreso'!$D$3:$D$1048576,"&lt;="&amp;Cobranza!$AE$2,'Ingreso - Egreso'!$J$3:$J$1048576,Cobranza!B18)</f>
        <v>0</v>
      </c>
      <c r="AF18" s="59">
        <f>SUMIFS('Ingreso - Egreso'!$I$3:$I$1048576,'Ingreso - Egreso'!$D$3:$D$1048576,"&gt;="&amp;Cobranza!$AF$2,'Ingreso - Egreso'!$D$3:$D$1048576,"&lt;="&amp;Cobranza!$AF$2,'Ingreso - Egreso'!$J$3:$J$1048576,Cobranza!B18)</f>
        <v>0</v>
      </c>
      <c r="AG18" s="59">
        <f>SUMIFS('Ingreso - Egreso'!$I$3:$I$1048576,'Ingreso - Egreso'!$D$3:$D$1048576,"&gt;="&amp;Cobranza!$AG$2,'Ingreso - Egreso'!$D$3:$D$1048576,"&lt;="&amp;Cobranza!$AG$2,'Ingreso - Egreso'!$J$3:$J$1048576,Cobranza!B18)</f>
        <v>0</v>
      </c>
      <c r="AH18" s="59">
        <f>SUMIFS('Ingreso - Egreso'!$I$3:$I$1048576,'Ingreso - Egreso'!$D$3:$D$1048576,"&gt;="&amp;Cobranza!$AH$2,'Ingreso - Egreso'!$D$3:$D$1048576,"&lt;="&amp;Cobranza!$AH$2,'Ingreso - Egreso'!$J$3:$J$1048576,Cobranza!B18)</f>
        <v>0</v>
      </c>
      <c r="AI18" s="57">
        <f>+SUM(D18:AH18)/1000000</f>
        <v>0.11081608</v>
      </c>
      <c r="AJ18" s="57">
        <v>0.23842176000000001</v>
      </c>
      <c r="AK18" s="113">
        <f t="shared" si="3"/>
        <v>0.46479012653878571</v>
      </c>
      <c r="AL18" s="22">
        <f t="shared" si="6"/>
        <v>0.23842176000000001</v>
      </c>
      <c r="AM18" s="22">
        <f t="shared" si="5"/>
        <v>0.11081608</v>
      </c>
      <c r="AN18" s="22"/>
      <c r="AO18" s="22">
        <f t="shared" si="1"/>
        <v>0.12760568</v>
      </c>
      <c r="AS18" s="22"/>
      <c r="AT18" s="22"/>
      <c r="AW18" s="117" t="s">
        <v>148</v>
      </c>
      <c r="AX18" s="22">
        <v>131909.19</v>
      </c>
    </row>
    <row r="19" spans="2:50" ht="15" customHeight="1" x14ac:dyDescent="0.25">
      <c r="B19" s="49" t="s">
        <v>135</v>
      </c>
      <c r="C19" s="58"/>
      <c r="D19" s="131">
        <f>SUMIFS('Ingreso - Egreso'!$I$3:$I$1048576,'Ingreso - Egreso'!$D$3:$D$1048576,"&gt;="&amp;Cobranza!$D$2,'Ingreso - Egreso'!$D$3:$D$1048576,"&lt;="&amp;Cobranza!$D$2,'Ingreso - Egreso'!$J$3:$J$1048576,Cobranza!B19)</f>
        <v>0</v>
      </c>
      <c r="E19" s="131">
        <f>SUMIFS('Ingreso - Egreso'!$I$3:$I$1048576,'Ingreso - Egreso'!$D$3:$D$1048576,"&gt;="&amp;Cobranza!$E$2,'Ingreso - Egreso'!$D$3:$D$1048576,"&lt;="&amp;Cobranza!$E$2,'Ingreso - Egreso'!$J$3:$J$1048576,Cobranza!B19)</f>
        <v>0</v>
      </c>
      <c r="F19" s="131">
        <f>SUMIFS('Ingreso - Egreso'!$I$3:$I$1048576,'Ingreso - Egreso'!$D$3:$D$1048576,"&gt;="&amp;Cobranza!$F$2,'Ingreso - Egreso'!$D$3:$D$1048576,"&lt;="&amp;Cobranza!$F$2,'Ingreso - Egreso'!$J$3:$J$1048576,Cobranza!B19)</f>
        <v>0</v>
      </c>
      <c r="G19" s="131">
        <f>SUMIFS('Ingreso - Egreso'!$I$3:$I$1048576,'Ingreso - Egreso'!$D$3:$D$1048576,"&gt;="&amp;Cobranza!$G$2,'Ingreso - Egreso'!$D$3:$D$1048576,"&lt;="&amp;Cobranza!$G$2,'Ingreso - Egreso'!$J$3:$J$1048576,Cobranza!B19)</f>
        <v>0</v>
      </c>
      <c r="H19" s="131">
        <f>SUMIFS('Ingreso - Egreso'!$I$3:$I$1048576,'Ingreso - Egreso'!$D$3:$D$1048576,"&gt;="&amp;Cobranza!$H$2,'Ingreso - Egreso'!$D$3:$D$1048576,"&lt;="&amp;Cobranza!$H$2,'Ingreso - Egreso'!$J$3:$J$1048576,Cobranza!B19)</f>
        <v>0</v>
      </c>
      <c r="I19" s="131">
        <f>SUMIFS('Ingreso - Egreso'!$I$3:$I$1048576,'Ingreso - Egreso'!$D$3:$D$1048576,"&gt;="&amp;Cobranza!$I$2,'Ingreso - Egreso'!$D$3:$D$1048576,"&lt;="&amp;Cobranza!$I$2,'Ingreso - Egreso'!$J$3:$J$1048576,Cobranza!B19)</f>
        <v>0</v>
      </c>
      <c r="J19" s="131">
        <f>SUMIFS('Ingreso - Egreso'!$I$3:$I$1048576,'Ingreso - Egreso'!$D$3:$D$1048576,"&gt;="&amp;Cobranza!$J$2,'Ingreso - Egreso'!$D$3:$D$1048576,"&lt;="&amp;Cobranza!$J$2,'Ingreso - Egreso'!$J$3:$J$1048576,Cobranza!B19)</f>
        <v>0</v>
      </c>
      <c r="K19" s="131">
        <f>SUMIFS('Ingreso - Egreso'!$I$3:$I$1048576,'Ingreso - Egreso'!$D$3:$D$1048576,"&gt;="&amp;Cobranza!$K$2,'Ingreso - Egreso'!$D$3:$D$1048576,"&lt;="&amp;Cobranza!$K$2,'Ingreso - Egreso'!$J$3:$J$1048576,Cobranza!B19)</f>
        <v>0</v>
      </c>
      <c r="L19" s="131">
        <f>SUMIFS('Ingreso - Egreso'!$I$3:$I$1048576,'Ingreso - Egreso'!$D$3:$D$1048576,"&gt;="&amp;Cobranza!$L$2,'Ingreso - Egreso'!$D$3:$D$1048576,"&lt;="&amp;Cobranza!$L$2,'Ingreso - Egreso'!$J$3:$J$1048576,Cobranza!B19)</f>
        <v>0</v>
      </c>
      <c r="M19" s="131">
        <f>SUMIFS('Ingreso - Egreso'!$I$3:$I$1048576,'Ingreso - Egreso'!$D$3:$D$1048576,"&gt;="&amp;Cobranza!$M$2,'Ingreso - Egreso'!$D$3:$D$1048576,"&lt;="&amp;Cobranza!$M$2,'Ingreso - Egreso'!$J$3:$J$1048576,Cobranza!B19)</f>
        <v>0</v>
      </c>
      <c r="N19" s="131">
        <f>SUMIFS('Ingreso - Egreso'!$I$3:$I$1048576,'Ingreso - Egreso'!$D$3:$D$1048576,"&gt;="&amp;Cobranza!$N$2,'Ingreso - Egreso'!$D$3:$D$1048576,"&lt;="&amp;Cobranza!$N$2,'Ingreso - Egreso'!$J$3:$J$1048576,Cobranza!B19)</f>
        <v>0</v>
      </c>
      <c r="O19" s="131">
        <f>SUMIFS('Ingreso - Egreso'!$I$3:$I$1048576,'Ingreso - Egreso'!$D$3:$D$1048576,"&gt;="&amp;Cobranza!$O$2,'Ingreso - Egreso'!$D$3:$D$1048576,"&lt;="&amp;Cobranza!$O$2,'Ingreso - Egreso'!$J$3:$J$1048576,Cobranza!B19)</f>
        <v>0</v>
      </c>
      <c r="P19" s="131">
        <f>SUMIFS('Ingreso - Egreso'!$I$3:$I$1048576,'Ingreso - Egreso'!$D$3:$D$1048576,"&gt;="&amp;Cobranza!$P$2,'Ingreso - Egreso'!$D$3:$D$1048576,"&lt;="&amp;Cobranza!$P$2,'Ingreso - Egreso'!$J$3:$J$1048576,Cobranza!B19)</f>
        <v>0</v>
      </c>
      <c r="Q19" s="131">
        <f>SUMIFS('Ingreso - Egreso'!$I$3:$I$1048576,'Ingreso - Egreso'!$D$3:$D$1048576,"&gt;="&amp;Cobranza!$Q$2,'Ingreso - Egreso'!$D$3:$D$1048576,"&lt;="&amp;Cobranza!$Q$2,'Ingreso - Egreso'!$J$3:$J$1048576,Cobranza!B19)</f>
        <v>0</v>
      </c>
      <c r="R19" s="131">
        <f>SUMIFS('Ingreso - Egreso'!$I$3:$I$1048576,'Ingreso - Egreso'!$D$3:$D$1048576,"&gt;="&amp;Cobranza!$R$2,'Ingreso - Egreso'!$D$3:$D$1048576,"&lt;="&amp;Cobranza!$R$2,'Ingreso - Egreso'!$J$3:$J$1048576,Cobranza!B19)</f>
        <v>0</v>
      </c>
      <c r="S19" s="131">
        <f>SUMIFS('Ingreso - Egreso'!$I$3:$I$1048576,'Ingreso - Egreso'!$D$3:$D$1048576,"&gt;="&amp;Cobranza!$S$2,'Ingreso - Egreso'!$D$3:$D$1048576,"&lt;="&amp;Cobranza!$S$2,'Ingreso - Egreso'!$J$3:$J$1048576,Cobranza!B19)</f>
        <v>0</v>
      </c>
      <c r="T19" s="131">
        <f>SUMIFS('Ingreso - Egreso'!$I$3:$I$1048576,'Ingreso - Egreso'!$D$3:$D$1048576,"&gt;="&amp;Cobranza!$T$2,'Ingreso - Egreso'!$D$3:$D$1048576,"&lt;="&amp;Cobranza!$T$2,'Ingreso - Egreso'!$J$3:$J$1048576,Cobranza!B19)</f>
        <v>0</v>
      </c>
      <c r="U19" s="131">
        <f>SUMIFS('Ingreso - Egreso'!$I$3:$I$1048576,'Ingreso - Egreso'!$D$3:$D$1048576,"&gt;="&amp;Cobranza!$U$2,'Ingreso - Egreso'!$D$3:$D$1048576,"&lt;="&amp;Cobranza!$U$2,'Ingreso - Egreso'!$J$3:$J$1048576,Cobranza!B19)</f>
        <v>0</v>
      </c>
      <c r="V19" s="131">
        <f>SUMIFS('Ingreso - Egreso'!$I$3:$I$1048576,'Ingreso - Egreso'!$D$3:$D$1048576,"&gt;="&amp;Cobranza!$V$2,'Ingreso - Egreso'!$D$3:$D$1048576,"&lt;="&amp;Cobranza!$V$2,'Ingreso - Egreso'!$J$3:$J$1048576,Cobranza!B19)</f>
        <v>0</v>
      </c>
      <c r="W19" s="131">
        <f>SUMIFS('Ingreso - Egreso'!$I$3:$I$1048576,'Ingreso - Egreso'!$D$3:$D$1048576,"&gt;="&amp;Cobranza!$W$2,'Ingreso - Egreso'!$D$3:$D$1048576,"&lt;="&amp;Cobranza!$W$2,'Ingreso - Egreso'!$J$3:$J$1048576,Cobranza!B19)</f>
        <v>0</v>
      </c>
      <c r="X19" s="131">
        <f>SUMIFS('Ingreso - Egreso'!$I$3:$I$1048576,'Ingreso - Egreso'!$D$3:$D$1048576,"&gt;="&amp;Cobranza!$X$2,'Ingreso - Egreso'!$D$3:$D$1048576,"&lt;="&amp;Cobranza!$X$2,'Ingreso - Egreso'!$J$3:$J$1048576,Cobranza!B19)</f>
        <v>0</v>
      </c>
      <c r="Y19" s="131">
        <f>SUMIFS('Ingreso - Egreso'!$I$3:$I$1048576,'Ingreso - Egreso'!$D$3:$D$1048576,"&gt;="&amp;Cobranza!$Y$2,'Ingreso - Egreso'!$D$3:$D$1048576,"&lt;="&amp;Cobranza!$Y$2,'Ingreso - Egreso'!$J$3:$J$1048576,Cobranza!B19)</f>
        <v>0</v>
      </c>
      <c r="Z19" s="59">
        <f>SUMIFS('Ingreso - Egreso'!$I$3:$I$1048576,'Ingreso - Egreso'!$D$3:$D$1048576,"&gt;="&amp;Cobranza!$Z$2,'Ingreso - Egreso'!$D$3:$D$1048576,"&lt;="&amp;Cobranza!$Z$2,'Ingreso - Egreso'!$J$3:$J$1048576,Cobranza!B19)</f>
        <v>0</v>
      </c>
      <c r="AA19" s="59">
        <f>SUMIFS('Ingreso - Egreso'!$I$3:$I$1048576,'Ingreso - Egreso'!$D$3:$D$1048576,"&gt;="&amp;Cobranza!$AA$2,'Ingreso - Egreso'!$D$3:$D$1048576,"&lt;="&amp;Cobranza!$AA$2,'Ingreso - Egreso'!$J$3:$J$1048576,Cobranza!B19)</f>
        <v>0</v>
      </c>
      <c r="AB19" s="59">
        <f>SUMIFS('Ingreso - Egreso'!$I$3:$I$1048576,'Ingreso - Egreso'!$D$3:$D$1048576,"&gt;="&amp;Cobranza!$AB$2,'Ingreso - Egreso'!$D$3:$D$1048576,"&lt;="&amp;Cobranza!$AB$2,'Ingreso - Egreso'!$J$3:$J$1048576,Cobranza!B19)</f>
        <v>0</v>
      </c>
      <c r="AC19" s="131">
        <f>SUMIFS('Ingreso - Egreso'!$I$3:$I$1048576,'Ingreso - Egreso'!$D$3:$D$1048576,"&gt;="&amp;Cobranza!$AC$2,'Ingreso - Egreso'!$D$3:$D$1048576,"&lt;="&amp;Cobranza!$AC$2,'Ingreso - Egreso'!$J$3:$J$1048576,Cobranza!B19)</f>
        <v>0</v>
      </c>
      <c r="AD19" s="131">
        <f>SUMIFS('Ingreso - Egreso'!$I$3:$I$1048576,'Ingreso - Egreso'!$D$3:$D$1048576,"&gt;="&amp;Cobranza!$AD$2,'Ingreso - Egreso'!$D$3:$D$1048576,"&lt;="&amp;Cobranza!$AD$2,'Ingreso - Egreso'!$J$3:$J$1048576,Cobranza!B19)</f>
        <v>0</v>
      </c>
      <c r="AE19" s="59">
        <f>SUMIFS('Ingreso - Egreso'!$I$3:$I$1048576,'Ingreso - Egreso'!$D$3:$D$1048576,"&gt;="&amp;Cobranza!$AE$2,'Ingreso - Egreso'!$D$3:$D$1048576,"&lt;="&amp;Cobranza!$AE$2,'Ingreso - Egreso'!$J$3:$J$1048576,Cobranza!B19)</f>
        <v>0</v>
      </c>
      <c r="AF19" s="59">
        <f>SUMIFS('Ingreso - Egreso'!$I$3:$I$1048576,'Ingreso - Egreso'!$D$3:$D$1048576,"&gt;="&amp;Cobranza!$AF$2,'Ingreso - Egreso'!$D$3:$D$1048576,"&lt;="&amp;Cobranza!$AF$2,'Ingreso - Egreso'!$J$3:$J$1048576,Cobranza!B19)</f>
        <v>0</v>
      </c>
      <c r="AG19" s="59">
        <f>SUMIFS('Ingreso - Egreso'!$I$3:$I$1048576,'Ingreso - Egreso'!$D$3:$D$1048576,"&gt;="&amp;Cobranza!$AG$2,'Ingreso - Egreso'!$D$3:$D$1048576,"&lt;="&amp;Cobranza!$AG$2,'Ingreso - Egreso'!$J$3:$J$1048576,Cobranza!B19)</f>
        <v>0</v>
      </c>
      <c r="AH19" s="59">
        <f>SUMIFS('Ingreso - Egreso'!$I$3:$I$1048576,'Ingreso - Egreso'!$D$3:$D$1048576,"&gt;="&amp;Cobranza!$AH$2,'Ingreso - Egreso'!$D$3:$D$1048576,"&lt;="&amp;Cobranza!$AH$2,'Ingreso - Egreso'!$J$3:$J$1048576,Cobranza!B19)</f>
        <v>0</v>
      </c>
      <c r="AI19" s="57">
        <f t="shared" si="2"/>
        <v>0</v>
      </c>
      <c r="AJ19" s="57">
        <v>7.8267219999999998E-2</v>
      </c>
      <c r="AK19" s="113">
        <f t="shared" si="3"/>
        <v>0</v>
      </c>
      <c r="AL19" s="22">
        <f t="shared" si="6"/>
        <v>7.8267219999999998E-2</v>
      </c>
      <c r="AM19" s="22">
        <f t="shared" si="5"/>
        <v>0</v>
      </c>
      <c r="AN19" s="22"/>
      <c r="AO19" s="22">
        <f t="shared" si="1"/>
        <v>7.8267219999999998E-2</v>
      </c>
      <c r="AS19" s="22"/>
      <c r="AT19" s="22"/>
      <c r="AW19" s="117" t="s">
        <v>135</v>
      </c>
      <c r="AX19" s="22">
        <v>60552.5</v>
      </c>
    </row>
    <row r="20" spans="2:50" ht="15" customHeight="1" x14ac:dyDescent="0.25">
      <c r="B20" s="49" t="s">
        <v>150</v>
      </c>
      <c r="C20" s="58"/>
      <c r="D20" s="131">
        <f>SUMIFS('Ingreso - Egreso'!$I$3:$I$1048576,'Ingreso - Egreso'!$D$3:$D$1048576,"&gt;="&amp;Cobranza!$D$2,'Ingreso - Egreso'!$D$3:$D$1048576,"&lt;="&amp;Cobranza!$D$2,'Ingreso - Egreso'!$J$3:$J$1048576,Cobranza!B20)</f>
        <v>0</v>
      </c>
      <c r="E20" s="131">
        <f>SUMIFS('Ingreso - Egreso'!$I$3:$I$1048576,'Ingreso - Egreso'!$D$3:$D$1048576,"&gt;="&amp;Cobranza!$E$2,'Ingreso - Egreso'!$D$3:$D$1048576,"&lt;="&amp;Cobranza!$E$2,'Ingreso - Egreso'!$J$3:$J$1048576,Cobranza!B20)</f>
        <v>0</v>
      </c>
      <c r="F20" s="131">
        <f>SUMIFS('Ingreso - Egreso'!$I$3:$I$1048576,'Ingreso - Egreso'!$D$3:$D$1048576,"&gt;="&amp;Cobranza!$F$2,'Ingreso - Egreso'!$D$3:$D$1048576,"&lt;="&amp;Cobranza!$F$2,'Ingreso - Egreso'!$J$3:$J$1048576,Cobranza!B20)</f>
        <v>0</v>
      </c>
      <c r="G20" s="131">
        <f>SUMIFS('Ingreso - Egreso'!$I$3:$I$1048576,'Ingreso - Egreso'!$D$3:$D$1048576,"&gt;="&amp;Cobranza!$G$2,'Ingreso - Egreso'!$D$3:$D$1048576,"&lt;="&amp;Cobranza!$G$2,'Ingreso - Egreso'!$J$3:$J$1048576,Cobranza!B20)</f>
        <v>0</v>
      </c>
      <c r="H20" s="131">
        <f>SUMIFS('Ingreso - Egreso'!$I$3:$I$1048576,'Ingreso - Egreso'!$D$3:$D$1048576,"&gt;="&amp;Cobranza!$H$2,'Ingreso - Egreso'!$D$3:$D$1048576,"&lt;="&amp;Cobranza!$H$2,'Ingreso - Egreso'!$J$3:$J$1048576,Cobranza!B20)</f>
        <v>0</v>
      </c>
      <c r="I20" s="131">
        <f>SUMIFS('Ingreso - Egreso'!$I$3:$I$1048576,'Ingreso - Egreso'!$D$3:$D$1048576,"&gt;="&amp;Cobranza!$I$2,'Ingreso - Egreso'!$D$3:$D$1048576,"&lt;="&amp;Cobranza!$I$2,'Ingreso - Egreso'!$J$3:$J$1048576,Cobranza!B20)</f>
        <v>0</v>
      </c>
      <c r="J20" s="131">
        <f>SUMIFS('Ingreso - Egreso'!$I$3:$I$1048576,'Ingreso - Egreso'!$D$3:$D$1048576,"&gt;="&amp;Cobranza!$J$2,'Ingreso - Egreso'!$D$3:$D$1048576,"&lt;="&amp;Cobranza!$J$2,'Ingreso - Egreso'!$J$3:$J$1048576,Cobranza!B20)</f>
        <v>0</v>
      </c>
      <c r="K20" s="131">
        <f>SUMIFS('Ingreso - Egreso'!$I$3:$I$1048576,'Ingreso - Egreso'!$D$3:$D$1048576,"&gt;="&amp;Cobranza!$K$2,'Ingreso - Egreso'!$D$3:$D$1048576,"&lt;="&amp;Cobranza!$K$2,'Ingreso - Egreso'!$J$3:$J$1048576,Cobranza!B20)</f>
        <v>0</v>
      </c>
      <c r="L20" s="131">
        <f>SUMIFS('Ingreso - Egreso'!$I$3:$I$1048576,'Ingreso - Egreso'!$D$3:$D$1048576,"&gt;="&amp;Cobranza!$L$2,'Ingreso - Egreso'!$D$3:$D$1048576,"&lt;="&amp;Cobranza!$L$2,'Ingreso - Egreso'!$J$3:$J$1048576,Cobranza!B20)</f>
        <v>0</v>
      </c>
      <c r="M20" s="131">
        <f>SUMIFS('Ingreso - Egreso'!$I$3:$I$1048576,'Ingreso - Egreso'!$D$3:$D$1048576,"&gt;="&amp;Cobranza!$M$2,'Ingreso - Egreso'!$D$3:$D$1048576,"&lt;="&amp;Cobranza!$M$2,'Ingreso - Egreso'!$J$3:$J$1048576,Cobranza!B20)</f>
        <v>0</v>
      </c>
      <c r="N20" s="131">
        <f>SUMIFS('Ingreso - Egreso'!$I$3:$I$1048576,'Ingreso - Egreso'!$D$3:$D$1048576,"&gt;="&amp;Cobranza!$N$2,'Ingreso - Egreso'!$D$3:$D$1048576,"&lt;="&amp;Cobranza!$N$2,'Ingreso - Egreso'!$J$3:$J$1048576,Cobranza!B20)</f>
        <v>0</v>
      </c>
      <c r="O20" s="131">
        <f>SUMIFS('Ingreso - Egreso'!$I$3:$I$1048576,'Ingreso - Egreso'!$D$3:$D$1048576,"&gt;="&amp;Cobranza!$O$2,'Ingreso - Egreso'!$D$3:$D$1048576,"&lt;="&amp;Cobranza!$O$2,'Ingreso - Egreso'!$J$3:$J$1048576,Cobranza!B20)</f>
        <v>0</v>
      </c>
      <c r="P20" s="131">
        <f>SUMIFS('Ingreso - Egreso'!$I$3:$I$1048576,'Ingreso - Egreso'!$D$3:$D$1048576,"&gt;="&amp;Cobranza!$P$2,'Ingreso - Egreso'!$D$3:$D$1048576,"&lt;="&amp;Cobranza!$P$2,'Ingreso - Egreso'!$J$3:$J$1048576,Cobranza!B20)</f>
        <v>0</v>
      </c>
      <c r="Q20" s="131">
        <f>SUMIFS('Ingreso - Egreso'!$I$3:$I$1048576,'Ingreso - Egreso'!$D$3:$D$1048576,"&gt;="&amp;Cobranza!$Q$2,'Ingreso - Egreso'!$D$3:$D$1048576,"&lt;="&amp;Cobranza!$Q$2,'Ingreso - Egreso'!$J$3:$J$1048576,Cobranza!B20)</f>
        <v>0</v>
      </c>
      <c r="R20" s="131">
        <f>SUMIFS('Ingreso - Egreso'!$I$3:$I$1048576,'Ingreso - Egreso'!$D$3:$D$1048576,"&gt;="&amp;Cobranza!$R$2,'Ingreso - Egreso'!$D$3:$D$1048576,"&lt;="&amp;Cobranza!$R$2,'Ingreso - Egreso'!$J$3:$J$1048576,Cobranza!B20)</f>
        <v>0</v>
      </c>
      <c r="S20" s="131">
        <f>SUMIFS('Ingreso - Egreso'!$I$3:$I$1048576,'Ingreso - Egreso'!$D$3:$D$1048576,"&gt;="&amp;Cobranza!$S$2,'Ingreso - Egreso'!$D$3:$D$1048576,"&lt;="&amp;Cobranza!$S$2,'Ingreso - Egreso'!$J$3:$J$1048576,Cobranza!B20)</f>
        <v>0</v>
      </c>
      <c r="T20" s="131">
        <f>SUMIFS('Ingreso - Egreso'!$I$3:$I$1048576,'Ingreso - Egreso'!$D$3:$D$1048576,"&gt;="&amp;Cobranza!$T$2,'Ingreso - Egreso'!$D$3:$D$1048576,"&lt;="&amp;Cobranza!$T$2,'Ingreso - Egreso'!$J$3:$J$1048576,Cobranza!B20)</f>
        <v>0</v>
      </c>
      <c r="U20" s="131">
        <f>SUMIFS('Ingreso - Egreso'!$I$3:$I$1048576,'Ingreso - Egreso'!$D$3:$D$1048576,"&gt;="&amp;Cobranza!$U$2,'Ingreso - Egreso'!$D$3:$D$1048576,"&lt;="&amp;Cobranza!$U$2,'Ingreso - Egreso'!$J$3:$J$1048576,Cobranza!B20)</f>
        <v>0</v>
      </c>
      <c r="V20" s="131">
        <f>SUMIFS('Ingreso - Egreso'!$I$3:$I$1048576,'Ingreso - Egreso'!$D$3:$D$1048576,"&gt;="&amp;Cobranza!$V$2,'Ingreso - Egreso'!$D$3:$D$1048576,"&lt;="&amp;Cobranza!$V$2,'Ingreso - Egreso'!$J$3:$J$1048576,Cobranza!B20)</f>
        <v>0</v>
      </c>
      <c r="W20" s="131">
        <f>SUMIFS('Ingreso - Egreso'!$I$3:$I$1048576,'Ingreso - Egreso'!$D$3:$D$1048576,"&gt;="&amp;Cobranza!$W$2,'Ingreso - Egreso'!$D$3:$D$1048576,"&lt;="&amp;Cobranza!$W$2,'Ingreso - Egreso'!$J$3:$J$1048576,Cobranza!B20)</f>
        <v>0</v>
      </c>
      <c r="X20" s="131">
        <f>SUMIFS('Ingreso - Egreso'!$I$3:$I$1048576,'Ingreso - Egreso'!$D$3:$D$1048576,"&gt;="&amp;Cobranza!$X$2,'Ingreso - Egreso'!$D$3:$D$1048576,"&lt;="&amp;Cobranza!$X$2,'Ingreso - Egreso'!$J$3:$J$1048576,Cobranza!B20)</f>
        <v>0</v>
      </c>
      <c r="Y20" s="131">
        <f>SUMIFS('Ingreso - Egreso'!$I$3:$I$1048576,'Ingreso - Egreso'!$D$3:$D$1048576,"&gt;="&amp;Cobranza!$Y$2,'Ingreso - Egreso'!$D$3:$D$1048576,"&lt;="&amp;Cobranza!$Y$2,'Ingreso - Egreso'!$J$3:$J$1048576,Cobranza!B20)</f>
        <v>0</v>
      </c>
      <c r="Z20" s="59">
        <f>SUMIFS('Ingreso - Egreso'!$I$3:$I$1048576,'Ingreso - Egreso'!$D$3:$D$1048576,"&gt;="&amp;Cobranza!$Z$2,'Ingreso - Egreso'!$D$3:$D$1048576,"&lt;="&amp;Cobranza!$Z$2,'Ingreso - Egreso'!$J$3:$J$1048576,Cobranza!B20)</f>
        <v>0</v>
      </c>
      <c r="AA20" s="59">
        <f>SUMIFS('Ingreso - Egreso'!$I$3:$I$1048576,'Ingreso - Egreso'!$D$3:$D$1048576,"&gt;="&amp;Cobranza!$AA$2,'Ingreso - Egreso'!$D$3:$D$1048576,"&lt;="&amp;Cobranza!$AA$2,'Ingreso - Egreso'!$J$3:$J$1048576,Cobranza!B20)</f>
        <v>0</v>
      </c>
      <c r="AB20" s="59">
        <f>SUMIFS('Ingreso - Egreso'!$I$3:$I$1048576,'Ingreso - Egreso'!$D$3:$D$1048576,"&gt;="&amp;Cobranza!$AB$2,'Ingreso - Egreso'!$D$3:$D$1048576,"&lt;="&amp;Cobranza!$AB$2,'Ingreso - Egreso'!$J$3:$J$1048576,Cobranza!B20)</f>
        <v>0</v>
      </c>
      <c r="AC20" s="131">
        <f>SUMIFS('Ingreso - Egreso'!$I$3:$I$1048576,'Ingreso - Egreso'!$D$3:$D$1048576,"&gt;="&amp;Cobranza!$AC$2,'Ingreso - Egreso'!$D$3:$D$1048576,"&lt;="&amp;Cobranza!$AC$2,'Ingreso - Egreso'!$J$3:$J$1048576,Cobranza!B20)</f>
        <v>0</v>
      </c>
      <c r="AD20" s="131">
        <f>SUMIFS('Ingreso - Egreso'!$I$3:$I$1048576,'Ingreso - Egreso'!$D$3:$D$1048576,"&gt;="&amp;Cobranza!$AD$2,'Ingreso - Egreso'!$D$3:$D$1048576,"&lt;="&amp;Cobranza!$AD$2,'Ingreso - Egreso'!$J$3:$J$1048576,Cobranza!B20)</f>
        <v>0</v>
      </c>
      <c r="AE20" s="59">
        <f>SUMIFS('Ingreso - Egreso'!$I$3:$I$1048576,'Ingreso - Egreso'!$D$3:$D$1048576,"&gt;="&amp;Cobranza!$AE$2,'Ingreso - Egreso'!$D$3:$D$1048576,"&lt;="&amp;Cobranza!$AE$2,'Ingreso - Egreso'!$J$3:$J$1048576,Cobranza!B20)</f>
        <v>0</v>
      </c>
      <c r="AF20" s="59">
        <f>SUMIFS('Ingreso - Egreso'!$I$3:$I$1048576,'Ingreso - Egreso'!$D$3:$D$1048576,"&gt;="&amp;Cobranza!$AF$2,'Ingreso - Egreso'!$D$3:$D$1048576,"&lt;="&amp;Cobranza!$AF$2,'Ingreso - Egreso'!$J$3:$J$1048576,Cobranza!B20)</f>
        <v>0</v>
      </c>
      <c r="AG20" s="59">
        <f>SUMIFS('Ingreso - Egreso'!$I$3:$I$1048576,'Ingreso - Egreso'!$D$3:$D$1048576,"&gt;="&amp;Cobranza!$AG$2,'Ingreso - Egreso'!$D$3:$D$1048576,"&lt;="&amp;Cobranza!$AG$2,'Ingreso - Egreso'!$J$3:$J$1048576,Cobranza!B20)</f>
        <v>0</v>
      </c>
      <c r="AH20" s="59">
        <f>SUMIFS('Ingreso - Egreso'!$I$3:$I$1048576,'Ingreso - Egreso'!$D$3:$D$1048576,"&gt;="&amp;Cobranza!$AH$2,'Ingreso - Egreso'!$D$3:$D$1048576,"&lt;="&amp;Cobranza!$AH$2,'Ingreso - Egreso'!$J$3:$J$1048576,Cobranza!B20)</f>
        <v>0</v>
      </c>
      <c r="AI20" s="57">
        <f>+SUM(D20:AH20)/1000000</f>
        <v>0</v>
      </c>
      <c r="AJ20" s="57">
        <v>0.31844145000000001</v>
      </c>
      <c r="AK20" s="113">
        <f t="shared" si="3"/>
        <v>0</v>
      </c>
      <c r="AL20" s="22">
        <f t="shared" si="6"/>
        <v>0.31844145000000001</v>
      </c>
      <c r="AM20" s="22">
        <f>+AI20</f>
        <v>0</v>
      </c>
      <c r="AN20" s="22"/>
      <c r="AO20" s="22">
        <f t="shared" si="1"/>
        <v>0.31844145000000001</v>
      </c>
      <c r="AS20" s="22"/>
      <c r="AT20" s="22"/>
      <c r="AW20" s="117" t="s">
        <v>150</v>
      </c>
      <c r="AX20" s="22">
        <v>48219.19</v>
      </c>
    </row>
    <row r="21" spans="2:50" ht="15" customHeight="1" x14ac:dyDescent="0.25">
      <c r="B21" s="49" t="s">
        <v>156</v>
      </c>
      <c r="C21" s="58"/>
      <c r="D21" s="131">
        <f>SUMIFS('Ingreso - Egreso'!$I$3:$I$1048576,'Ingreso - Egreso'!$D$3:$D$1048576,"&gt;="&amp;Cobranza!$D$2,'Ingreso - Egreso'!$D$3:$D$1048576,"&lt;="&amp;Cobranza!$D$2,'Ingreso - Egreso'!$J$3:$J$1048576,Cobranza!B21)</f>
        <v>0</v>
      </c>
      <c r="E21" s="131">
        <f>SUMIFS('Ingreso - Egreso'!$I$3:$I$1048576,'Ingreso - Egreso'!$D$3:$D$1048576,"&gt;="&amp;Cobranza!$E$2,'Ingreso - Egreso'!$D$3:$D$1048576,"&lt;="&amp;Cobranza!$E$2,'Ingreso - Egreso'!$J$3:$J$1048576,Cobranza!B21)</f>
        <v>0</v>
      </c>
      <c r="F21" s="131">
        <f>SUMIFS('Ingreso - Egreso'!$I$3:$I$1048576,'Ingreso - Egreso'!$D$3:$D$1048576,"&gt;="&amp;Cobranza!$F$2,'Ingreso - Egreso'!$D$3:$D$1048576,"&lt;="&amp;Cobranza!$F$2,'Ingreso - Egreso'!$J$3:$J$1048576,Cobranza!B21)</f>
        <v>0</v>
      </c>
      <c r="G21" s="131">
        <f>SUMIFS('Ingreso - Egreso'!$I$3:$I$1048576,'Ingreso - Egreso'!$D$3:$D$1048576,"&gt;="&amp;Cobranza!$G$2,'Ingreso - Egreso'!$D$3:$D$1048576,"&lt;="&amp;Cobranza!$G$2,'Ingreso - Egreso'!$J$3:$J$1048576,Cobranza!B21)</f>
        <v>0</v>
      </c>
      <c r="H21" s="131">
        <f>SUMIFS('Ingreso - Egreso'!$I$3:$I$1048576,'Ingreso - Egreso'!$D$3:$D$1048576,"&gt;="&amp;Cobranza!$H$2,'Ingreso - Egreso'!$D$3:$D$1048576,"&lt;="&amp;Cobranza!$H$2,'Ingreso - Egreso'!$J$3:$J$1048576,Cobranza!B21)</f>
        <v>0</v>
      </c>
      <c r="I21" s="131">
        <f>SUMIFS('Ingreso - Egreso'!$I$3:$I$1048576,'Ingreso - Egreso'!$D$3:$D$1048576,"&gt;="&amp;Cobranza!$I$2,'Ingreso - Egreso'!$D$3:$D$1048576,"&lt;="&amp;Cobranza!$I$2,'Ingreso - Egreso'!$J$3:$J$1048576,Cobranza!B21)</f>
        <v>0</v>
      </c>
      <c r="J21" s="131">
        <f>SUMIFS('Ingreso - Egreso'!$I$3:$I$1048576,'Ingreso - Egreso'!$D$3:$D$1048576,"&gt;="&amp;Cobranza!$J$2,'Ingreso - Egreso'!$D$3:$D$1048576,"&lt;="&amp;Cobranza!$J$2,'Ingreso - Egreso'!$J$3:$J$1048576,Cobranza!B21)</f>
        <v>0</v>
      </c>
      <c r="K21" s="131">
        <f>SUMIFS('Ingreso - Egreso'!$I$3:$I$1048576,'Ingreso - Egreso'!$D$3:$D$1048576,"&gt;="&amp;Cobranza!$K$2,'Ingreso - Egreso'!$D$3:$D$1048576,"&lt;="&amp;Cobranza!$K$2,'Ingreso - Egreso'!$J$3:$J$1048576,Cobranza!B21)</f>
        <v>0</v>
      </c>
      <c r="L21" s="131">
        <f>SUMIFS('Ingreso - Egreso'!$I$3:$I$1048576,'Ingreso - Egreso'!$D$3:$D$1048576,"&gt;="&amp;Cobranza!$L$2,'Ingreso - Egreso'!$D$3:$D$1048576,"&lt;="&amp;Cobranza!$L$2,'Ingreso - Egreso'!$J$3:$J$1048576,Cobranza!B21)</f>
        <v>0</v>
      </c>
      <c r="M21" s="131">
        <f>SUMIFS('Ingreso - Egreso'!$I$3:$I$1048576,'Ingreso - Egreso'!$D$3:$D$1048576,"&gt;="&amp;Cobranza!$M$2,'Ingreso - Egreso'!$D$3:$D$1048576,"&lt;="&amp;Cobranza!$M$2,'Ingreso - Egreso'!$J$3:$J$1048576,Cobranza!B21)</f>
        <v>0</v>
      </c>
      <c r="N21" s="131">
        <f>SUMIFS('Ingreso - Egreso'!$I$3:$I$1048576,'Ingreso - Egreso'!$D$3:$D$1048576,"&gt;="&amp;Cobranza!$N$2,'Ingreso - Egreso'!$D$3:$D$1048576,"&lt;="&amp;Cobranza!$N$2,'Ingreso - Egreso'!$J$3:$J$1048576,Cobranza!B21)</f>
        <v>0</v>
      </c>
      <c r="O21" s="131">
        <f>SUMIFS('Ingreso - Egreso'!$I$3:$I$1048576,'Ingreso - Egreso'!$D$3:$D$1048576,"&gt;="&amp;Cobranza!$O$2,'Ingreso - Egreso'!$D$3:$D$1048576,"&lt;="&amp;Cobranza!$O$2,'Ingreso - Egreso'!$J$3:$J$1048576,Cobranza!B21)</f>
        <v>0</v>
      </c>
      <c r="P21" s="131">
        <f>SUMIFS('Ingreso - Egreso'!$I$3:$I$1048576,'Ingreso - Egreso'!$D$3:$D$1048576,"&gt;="&amp;Cobranza!$P$2,'Ingreso - Egreso'!$D$3:$D$1048576,"&lt;="&amp;Cobranza!$P$2,'Ingreso - Egreso'!$J$3:$J$1048576,Cobranza!B21)</f>
        <v>0</v>
      </c>
      <c r="Q21" s="131">
        <f>SUMIFS('Ingreso - Egreso'!$I$3:$I$1048576,'Ingreso - Egreso'!$D$3:$D$1048576,"&gt;="&amp;Cobranza!$Q$2,'Ingreso - Egreso'!$D$3:$D$1048576,"&lt;="&amp;Cobranza!$Q$2,'Ingreso - Egreso'!$J$3:$J$1048576,Cobranza!B21)</f>
        <v>0</v>
      </c>
      <c r="R21" s="131">
        <f>SUMIFS('Ingreso - Egreso'!$I$3:$I$1048576,'Ingreso - Egreso'!$D$3:$D$1048576,"&gt;="&amp;Cobranza!$R$2,'Ingreso - Egreso'!$D$3:$D$1048576,"&lt;="&amp;Cobranza!$R$2,'Ingreso - Egreso'!$J$3:$J$1048576,Cobranza!B21)</f>
        <v>0</v>
      </c>
      <c r="S21" s="131">
        <f>SUMIFS('Ingreso - Egreso'!$I$3:$I$1048576,'Ingreso - Egreso'!$D$3:$D$1048576,"&gt;="&amp;Cobranza!$S$2,'Ingreso - Egreso'!$D$3:$D$1048576,"&lt;="&amp;Cobranza!$S$2,'Ingreso - Egreso'!$J$3:$J$1048576,Cobranza!B21)</f>
        <v>0</v>
      </c>
      <c r="T21" s="131">
        <f>SUMIFS('Ingreso - Egreso'!$I$3:$I$1048576,'Ingreso - Egreso'!$D$3:$D$1048576,"&gt;="&amp;Cobranza!$T$2,'Ingreso - Egreso'!$D$3:$D$1048576,"&lt;="&amp;Cobranza!$T$2,'Ingreso - Egreso'!$J$3:$J$1048576,Cobranza!B21)</f>
        <v>0</v>
      </c>
      <c r="U21" s="131">
        <f>SUMIFS('Ingreso - Egreso'!$I$3:$I$1048576,'Ingreso - Egreso'!$D$3:$D$1048576,"&gt;="&amp;Cobranza!$U$2,'Ingreso - Egreso'!$D$3:$D$1048576,"&lt;="&amp;Cobranza!$U$2,'Ingreso - Egreso'!$J$3:$J$1048576,Cobranza!B21)</f>
        <v>0</v>
      </c>
      <c r="V21" s="131">
        <f>SUMIFS('Ingreso - Egreso'!$I$3:$I$1048576,'Ingreso - Egreso'!$D$3:$D$1048576,"&gt;="&amp;Cobranza!$V$2,'Ingreso - Egreso'!$D$3:$D$1048576,"&lt;="&amp;Cobranza!$V$2,'Ingreso - Egreso'!$J$3:$J$1048576,Cobranza!B21)</f>
        <v>0</v>
      </c>
      <c r="W21" s="131">
        <f>SUMIFS('Ingreso - Egreso'!$I$3:$I$1048576,'Ingreso - Egreso'!$D$3:$D$1048576,"&gt;="&amp;Cobranza!$W$2,'Ingreso - Egreso'!$D$3:$D$1048576,"&lt;="&amp;Cobranza!$W$2,'Ingreso - Egreso'!$J$3:$J$1048576,Cobranza!B21)</f>
        <v>0</v>
      </c>
      <c r="X21" s="131">
        <f>SUMIFS('Ingreso - Egreso'!$I$3:$I$1048576,'Ingreso - Egreso'!$D$3:$D$1048576,"&gt;="&amp;Cobranza!$X$2,'Ingreso - Egreso'!$D$3:$D$1048576,"&lt;="&amp;Cobranza!$X$2,'Ingreso - Egreso'!$J$3:$J$1048576,Cobranza!B21)</f>
        <v>0</v>
      </c>
      <c r="Y21" s="131">
        <f>SUMIFS('Ingreso - Egreso'!$I$3:$I$1048576,'Ingreso - Egreso'!$D$3:$D$1048576,"&gt;="&amp;Cobranza!$Y$2,'Ingreso - Egreso'!$D$3:$D$1048576,"&lt;="&amp;Cobranza!$Y$2,'Ingreso - Egreso'!$J$3:$J$1048576,Cobranza!B21)</f>
        <v>0</v>
      </c>
      <c r="Z21" s="59">
        <f>SUMIFS('Ingreso - Egreso'!$I$3:$I$1048576,'Ingreso - Egreso'!$D$3:$D$1048576,"&gt;="&amp;Cobranza!$Z$2,'Ingreso - Egreso'!$D$3:$D$1048576,"&lt;="&amp;Cobranza!$Z$2,'Ingreso - Egreso'!$J$3:$J$1048576,Cobranza!B21)</f>
        <v>0</v>
      </c>
      <c r="AA21" s="59">
        <f>SUMIFS('Ingreso - Egreso'!$I$3:$I$1048576,'Ingreso - Egreso'!$D$3:$D$1048576,"&gt;="&amp;Cobranza!$AA$2,'Ingreso - Egreso'!$D$3:$D$1048576,"&lt;="&amp;Cobranza!$AA$2,'Ingreso - Egreso'!$J$3:$J$1048576,Cobranza!B21)</f>
        <v>0</v>
      </c>
      <c r="AB21" s="59">
        <f>SUMIFS('Ingreso - Egreso'!$I$3:$I$1048576,'Ingreso - Egreso'!$D$3:$D$1048576,"&gt;="&amp;Cobranza!$AB$2,'Ingreso - Egreso'!$D$3:$D$1048576,"&lt;="&amp;Cobranza!$AB$2,'Ingreso - Egreso'!$J$3:$J$1048576,Cobranza!B21)</f>
        <v>0</v>
      </c>
      <c r="AC21" s="59">
        <f>SUMIFS('Ingreso - Egreso'!$I$3:$I$1048576,'Ingreso - Egreso'!$D$3:$D$1048576,"&gt;="&amp;Cobranza!$AC$2,'Ingreso - Egreso'!$D$3:$D$1048576,"&lt;="&amp;Cobranza!$AC$2,'Ingreso - Egreso'!$J$3:$J$1048576,Cobranza!B21)</f>
        <v>0</v>
      </c>
      <c r="AD21" s="131">
        <f>SUMIFS('Ingreso - Egreso'!$I$3:$I$1048576,'Ingreso - Egreso'!$D$3:$D$1048576,"&gt;="&amp;Cobranza!$AD$2,'Ingreso - Egreso'!$D$3:$D$1048576,"&lt;="&amp;Cobranza!$AD$2,'Ingreso - Egreso'!$J$3:$J$1048576,Cobranza!B21)</f>
        <v>0</v>
      </c>
      <c r="AE21" s="59">
        <f>SUMIFS('Ingreso - Egreso'!$I$3:$I$1048576,'Ingreso - Egreso'!$D$3:$D$1048576,"&gt;="&amp;Cobranza!$AE$2,'Ingreso - Egreso'!$D$3:$D$1048576,"&lt;="&amp;Cobranza!$AE$2,'Ingreso - Egreso'!$J$3:$J$1048576,Cobranza!B21)</f>
        <v>0</v>
      </c>
      <c r="AF21" s="59">
        <f>SUMIFS('Ingreso - Egreso'!$I$3:$I$1048576,'Ingreso - Egreso'!$D$3:$D$1048576,"&gt;="&amp;Cobranza!$AF$2,'Ingreso - Egreso'!$D$3:$D$1048576,"&lt;="&amp;Cobranza!$AF$2,'Ingreso - Egreso'!$J$3:$J$1048576,Cobranza!B21)</f>
        <v>0</v>
      </c>
      <c r="AG21" s="59">
        <f>SUMIFS('Ingreso - Egreso'!$I$3:$I$1048576,'Ingreso - Egreso'!$D$3:$D$1048576,"&gt;="&amp;Cobranza!$AG$2,'Ingreso - Egreso'!$D$3:$D$1048576,"&lt;="&amp;Cobranza!$AG$2,'Ingreso - Egreso'!$J$3:$J$1048576,Cobranza!B21)</f>
        <v>0</v>
      </c>
      <c r="AH21" s="59">
        <f>SUMIFS('Ingreso - Egreso'!$I$3:$I$1048576,'Ingreso - Egreso'!$D$3:$D$1048576,"&gt;="&amp;Cobranza!$AH$2,'Ingreso - Egreso'!$D$3:$D$1048576,"&lt;="&amp;Cobranza!$AH$2,'Ingreso - Egreso'!$J$3:$J$1048576,Cobranza!B21)</f>
        <v>0</v>
      </c>
      <c r="AI21" s="57">
        <f>+SUM(D21:AH21)/1000000</f>
        <v>0</v>
      </c>
      <c r="AJ21" s="57">
        <v>0.58807664999999998</v>
      </c>
      <c r="AK21" s="113">
        <f>+AI21/AJ21</f>
        <v>0</v>
      </c>
      <c r="AL21" s="22">
        <f t="shared" si="6"/>
        <v>0.58807664999999998</v>
      </c>
      <c r="AM21" s="22">
        <f>+AI21</f>
        <v>0</v>
      </c>
      <c r="AN21" s="22"/>
      <c r="AO21" s="22">
        <f>+AL21-AM21</f>
        <v>0.58807664999999998</v>
      </c>
      <c r="AS21" s="22"/>
      <c r="AT21" s="22"/>
      <c r="AW21" s="117"/>
      <c r="AX21" s="22"/>
    </row>
    <row r="22" spans="2:50" ht="15" customHeight="1" x14ac:dyDescent="0.25">
      <c r="B22" s="49" t="s">
        <v>157</v>
      </c>
      <c r="C22" s="58"/>
      <c r="D22" s="131">
        <f>SUMIFS('Ingreso - Egreso'!$I$3:$I$1048576,'Ingreso - Egreso'!$D$3:$D$1048576,"&gt;="&amp;Cobranza!$D$2,'Ingreso - Egreso'!$D$3:$D$1048576,"&lt;="&amp;Cobranza!$D$2,'Ingreso - Egreso'!$J$3:$J$1048576,Cobranza!B22)</f>
        <v>0</v>
      </c>
      <c r="E22" s="131">
        <f>SUMIFS('Ingreso - Egreso'!$I$3:$I$1048576,'Ingreso - Egreso'!$D$3:$D$1048576,"&gt;="&amp;Cobranza!$E$2,'Ingreso - Egreso'!$D$3:$D$1048576,"&lt;="&amp;Cobranza!$E$2,'Ingreso - Egreso'!$J$3:$J$1048576,Cobranza!B22)</f>
        <v>0</v>
      </c>
      <c r="F22" s="131">
        <f>SUMIFS('Ingreso - Egreso'!$I$3:$I$1048576,'Ingreso - Egreso'!$D$3:$D$1048576,"&gt;="&amp;Cobranza!$F$2,'Ingreso - Egreso'!$D$3:$D$1048576,"&lt;="&amp;Cobranza!$F$2,'Ingreso - Egreso'!$J$3:$J$1048576,Cobranza!B22)</f>
        <v>0</v>
      </c>
      <c r="G22" s="131">
        <f>SUMIFS('Ingreso - Egreso'!$I$3:$I$1048576,'Ingreso - Egreso'!$D$3:$D$1048576,"&gt;="&amp;Cobranza!$G$2,'Ingreso - Egreso'!$D$3:$D$1048576,"&lt;="&amp;Cobranza!$G$2,'Ingreso - Egreso'!$J$3:$J$1048576,Cobranza!B22)</f>
        <v>0</v>
      </c>
      <c r="H22" s="131">
        <f>SUMIFS('Ingreso - Egreso'!$I$3:$I$1048576,'Ingreso - Egreso'!$D$3:$D$1048576,"&gt;="&amp;Cobranza!$H$2,'Ingreso - Egreso'!$D$3:$D$1048576,"&lt;="&amp;Cobranza!$H$2,'Ingreso - Egreso'!$J$3:$J$1048576,Cobranza!B22)</f>
        <v>0</v>
      </c>
      <c r="I22" s="131">
        <f>SUMIFS('Ingreso - Egreso'!$I$3:$I$1048576,'Ingreso - Egreso'!$D$3:$D$1048576,"&gt;="&amp;Cobranza!$I$2,'Ingreso - Egreso'!$D$3:$D$1048576,"&lt;="&amp;Cobranza!$I$2,'Ingreso - Egreso'!$J$3:$J$1048576,Cobranza!B22)</f>
        <v>48120.69</v>
      </c>
      <c r="J22" s="131">
        <f>SUMIFS('Ingreso - Egreso'!$I$3:$I$1048576,'Ingreso - Egreso'!$D$3:$D$1048576,"&gt;="&amp;Cobranza!$J$2,'Ingreso - Egreso'!$D$3:$D$1048576,"&lt;="&amp;Cobranza!$J$2,'Ingreso - Egreso'!$J$3:$J$1048576,Cobranza!B22)</f>
        <v>0</v>
      </c>
      <c r="K22" s="131">
        <f>SUMIFS('Ingreso - Egreso'!$I$3:$I$1048576,'Ingreso - Egreso'!$D$3:$D$1048576,"&gt;="&amp;Cobranza!$K$2,'Ingreso - Egreso'!$D$3:$D$1048576,"&lt;="&amp;Cobranza!$K$2,'Ingreso - Egreso'!$J$3:$J$1048576,Cobranza!B22)</f>
        <v>0</v>
      </c>
      <c r="L22" s="131">
        <f>SUMIFS('Ingreso - Egreso'!$I$3:$I$1048576,'Ingreso - Egreso'!$D$3:$D$1048576,"&gt;="&amp;Cobranza!$L$2,'Ingreso - Egreso'!$D$3:$D$1048576,"&lt;="&amp;Cobranza!$L$2,'Ingreso - Egreso'!$J$3:$J$1048576,Cobranza!B22)</f>
        <v>0</v>
      </c>
      <c r="M22" s="131">
        <f>SUMIFS('Ingreso - Egreso'!$I$3:$I$1048576,'Ingreso - Egreso'!$D$3:$D$1048576,"&gt;="&amp;Cobranza!$M$2,'Ingreso - Egreso'!$D$3:$D$1048576,"&lt;="&amp;Cobranza!$M$2,'Ingreso - Egreso'!$J$3:$J$1048576,Cobranza!B22)</f>
        <v>0</v>
      </c>
      <c r="N22" s="131">
        <f>SUMIFS('Ingreso - Egreso'!$I$3:$I$1048576,'Ingreso - Egreso'!$D$3:$D$1048576,"&gt;="&amp;Cobranza!$N$2,'Ingreso - Egreso'!$D$3:$D$1048576,"&lt;="&amp;Cobranza!$N$2,'Ingreso - Egreso'!$J$3:$J$1048576,Cobranza!B22)</f>
        <v>0</v>
      </c>
      <c r="O22" s="131">
        <f>SUMIFS('Ingreso - Egreso'!$I$3:$I$1048576,'Ingreso - Egreso'!$D$3:$D$1048576,"&gt;="&amp;Cobranza!$O$2,'Ingreso - Egreso'!$D$3:$D$1048576,"&lt;="&amp;Cobranza!$O$2,'Ingreso - Egreso'!$J$3:$J$1048576,Cobranza!B22)</f>
        <v>0</v>
      </c>
      <c r="P22" s="131">
        <f>SUMIFS('Ingreso - Egreso'!$I$3:$I$1048576,'Ingreso - Egreso'!$D$3:$D$1048576,"&gt;="&amp;Cobranza!$P$2,'Ingreso - Egreso'!$D$3:$D$1048576,"&lt;="&amp;Cobranza!$P$2,'Ingreso - Egreso'!$J$3:$J$1048576,Cobranza!B22)</f>
        <v>0</v>
      </c>
      <c r="Q22" s="131">
        <f>SUMIFS('Ingreso - Egreso'!$I$3:$I$1048576,'Ingreso - Egreso'!$D$3:$D$1048576,"&gt;="&amp;Cobranza!$Q$2,'Ingreso - Egreso'!$D$3:$D$1048576,"&lt;="&amp;Cobranza!$Q$2,'Ingreso - Egreso'!$J$3:$J$1048576,Cobranza!B22)</f>
        <v>0</v>
      </c>
      <c r="R22" s="131">
        <f>SUMIFS('Ingreso - Egreso'!$I$3:$I$1048576,'Ingreso - Egreso'!$D$3:$D$1048576,"&gt;="&amp;Cobranza!$R$2,'Ingreso - Egreso'!$D$3:$D$1048576,"&lt;="&amp;Cobranza!$R$2,'Ingreso - Egreso'!$J$3:$J$1048576,Cobranza!B22)</f>
        <v>0</v>
      </c>
      <c r="S22" s="131">
        <f>SUMIFS('Ingreso - Egreso'!$I$3:$I$1048576,'Ingreso - Egreso'!$D$3:$D$1048576,"&gt;="&amp;Cobranza!$S$2,'Ingreso - Egreso'!$D$3:$D$1048576,"&lt;="&amp;Cobranza!$S$2,'Ingreso - Egreso'!$J$3:$J$1048576,Cobranza!B22)</f>
        <v>0</v>
      </c>
      <c r="T22" s="131">
        <f>SUMIFS('Ingreso - Egreso'!$I$3:$I$1048576,'Ingreso - Egreso'!$D$3:$D$1048576,"&gt;="&amp;Cobranza!$T$2,'Ingreso - Egreso'!$D$3:$D$1048576,"&lt;="&amp;Cobranza!$T$2,'Ingreso - Egreso'!$J$3:$J$1048576,Cobranza!B22)</f>
        <v>0</v>
      </c>
      <c r="U22" s="131">
        <f>SUMIFS('Ingreso - Egreso'!$I$3:$I$1048576,'Ingreso - Egreso'!$D$3:$D$1048576,"&gt;="&amp;Cobranza!$U$2,'Ingreso - Egreso'!$D$3:$D$1048576,"&lt;="&amp;Cobranza!$U$2,'Ingreso - Egreso'!$J$3:$J$1048576,Cobranza!B22)</f>
        <v>0</v>
      </c>
      <c r="V22" s="131">
        <f>SUMIFS('Ingreso - Egreso'!$I$3:$I$1048576,'Ingreso - Egreso'!$D$3:$D$1048576,"&gt;="&amp;Cobranza!$V$2,'Ingreso - Egreso'!$D$3:$D$1048576,"&lt;="&amp;Cobranza!$V$2,'Ingreso - Egreso'!$J$3:$J$1048576,Cobranza!B22)</f>
        <v>0</v>
      </c>
      <c r="W22" s="131">
        <f>SUMIFS('Ingreso - Egreso'!$I$3:$I$1048576,'Ingreso - Egreso'!$D$3:$D$1048576,"&gt;="&amp;Cobranza!$W$2,'Ingreso - Egreso'!$D$3:$D$1048576,"&lt;="&amp;Cobranza!$W$2,'Ingreso - Egreso'!$J$3:$J$1048576,Cobranza!B22)</f>
        <v>0</v>
      </c>
      <c r="X22" s="131">
        <f>SUMIFS('Ingreso - Egreso'!$I$3:$I$1048576,'Ingreso - Egreso'!$D$3:$D$1048576,"&gt;="&amp;Cobranza!$X$2,'Ingreso - Egreso'!$D$3:$D$1048576,"&lt;="&amp;Cobranza!$X$2,'Ingreso - Egreso'!$J$3:$J$1048576,Cobranza!B22)</f>
        <v>0</v>
      </c>
      <c r="Y22" s="131">
        <f>SUMIFS('Ingreso - Egreso'!$I$3:$I$1048576,'Ingreso - Egreso'!$D$3:$D$1048576,"&gt;="&amp;Cobranza!$Y$2,'Ingreso - Egreso'!$D$3:$D$1048576,"&lt;="&amp;Cobranza!$Y$2,'Ingreso - Egreso'!$J$3:$J$1048576,Cobranza!B22)</f>
        <v>0</v>
      </c>
      <c r="Z22" s="59">
        <f>SUMIFS('Ingreso - Egreso'!$I$3:$I$1048576,'Ingreso - Egreso'!$D$3:$D$1048576,"&gt;="&amp;Cobranza!$Z$2,'Ingreso - Egreso'!$D$3:$D$1048576,"&lt;="&amp;Cobranza!$Z$2,'Ingreso - Egreso'!$J$3:$J$1048576,Cobranza!B22)</f>
        <v>0</v>
      </c>
      <c r="AA22" s="59">
        <f>SUMIFS('Ingreso - Egreso'!$I$3:$I$1048576,'Ingreso - Egreso'!$D$3:$D$1048576,"&gt;="&amp;Cobranza!$AA$2,'Ingreso - Egreso'!$D$3:$D$1048576,"&lt;="&amp;Cobranza!$AA$2,'Ingreso - Egreso'!$J$3:$J$1048576,Cobranza!B22)</f>
        <v>0</v>
      </c>
      <c r="AB22" s="59">
        <f>SUMIFS('Ingreso - Egreso'!$I$3:$I$1048576,'Ingreso - Egreso'!$D$3:$D$1048576,"&gt;="&amp;Cobranza!$AB$2,'Ingreso - Egreso'!$D$3:$D$1048576,"&lt;="&amp;Cobranza!$AB$2,'Ingreso - Egreso'!$J$3:$J$1048576,Cobranza!B22)</f>
        <v>0</v>
      </c>
      <c r="AC22" s="59">
        <f>SUMIFS('Ingreso - Egreso'!$I$3:$I$1048576,'Ingreso - Egreso'!$D$3:$D$1048576,"&gt;="&amp;Cobranza!$AC$2,'Ingreso - Egreso'!$D$3:$D$1048576,"&lt;="&amp;Cobranza!$AC$2,'Ingreso - Egreso'!$J$3:$J$1048576,Cobranza!B22)</f>
        <v>0</v>
      </c>
      <c r="AD22" s="131">
        <f>SUMIFS('Ingreso - Egreso'!$I$3:$I$1048576,'Ingreso - Egreso'!$D$3:$D$1048576,"&gt;="&amp;Cobranza!$AD$2,'Ingreso - Egreso'!$D$3:$D$1048576,"&lt;="&amp;Cobranza!$AD$2,'Ingreso - Egreso'!$J$3:$J$1048576,Cobranza!B22)</f>
        <v>0</v>
      </c>
      <c r="AE22" s="59">
        <f>SUMIFS('Ingreso - Egreso'!$I$3:$I$1048576,'Ingreso - Egreso'!$D$3:$D$1048576,"&gt;="&amp;Cobranza!$AE$2,'Ingreso - Egreso'!$D$3:$D$1048576,"&lt;="&amp;Cobranza!$AE$2,'Ingreso - Egreso'!$J$3:$J$1048576,Cobranza!B22)</f>
        <v>0</v>
      </c>
      <c r="AF22" s="59">
        <f>SUMIFS('Ingreso - Egreso'!$I$3:$I$1048576,'Ingreso - Egreso'!$D$3:$D$1048576,"&gt;="&amp;Cobranza!$AF$2,'Ingreso - Egreso'!$D$3:$D$1048576,"&lt;="&amp;Cobranza!$AF$2,'Ingreso - Egreso'!$J$3:$J$1048576,Cobranza!B22)</f>
        <v>0</v>
      </c>
      <c r="AG22" s="59">
        <f>SUMIFS('Ingreso - Egreso'!$I$3:$I$1048576,'Ingreso - Egreso'!$D$3:$D$1048576,"&gt;="&amp;Cobranza!$AG$2,'Ingreso - Egreso'!$D$3:$D$1048576,"&lt;="&amp;Cobranza!$AG$2,'Ingreso - Egreso'!$J$3:$J$1048576,Cobranza!B22)</f>
        <v>0</v>
      </c>
      <c r="AH22" s="59">
        <f>SUMIFS('Ingreso - Egreso'!$I$3:$I$1048576,'Ingreso - Egreso'!$D$3:$D$1048576,"&gt;="&amp;Cobranza!$AH$2,'Ingreso - Egreso'!$D$3:$D$1048576,"&lt;="&amp;Cobranza!$AH$2,'Ingreso - Egreso'!$J$3:$J$1048576,Cobranza!B22)</f>
        <v>0</v>
      </c>
      <c r="AI22" s="57">
        <f>+SUM(D22:AH22)/1000000</f>
        <v>4.8120690000000001E-2</v>
      </c>
      <c r="AJ22" s="57">
        <v>7.8630289999999992E-2</v>
      </c>
      <c r="AK22" s="113">
        <f>+AI22/AJ22</f>
        <v>0.61198667841616772</v>
      </c>
      <c r="AL22" s="22">
        <f t="shared" si="6"/>
        <v>7.8630289999999992E-2</v>
      </c>
      <c r="AM22" s="22">
        <f>+AI22</f>
        <v>4.8120690000000001E-2</v>
      </c>
      <c r="AN22" s="22"/>
      <c r="AO22" s="22">
        <f>+AL22-AM22</f>
        <v>3.0509599999999991E-2</v>
      </c>
      <c r="AS22" s="22"/>
      <c r="AT22" s="22"/>
      <c r="AW22" s="117"/>
      <c r="AX22" s="22"/>
    </row>
    <row r="23" spans="2:50" ht="15" customHeight="1" x14ac:dyDescent="0.25">
      <c r="B23" s="49" t="s">
        <v>137</v>
      </c>
      <c r="C23" s="58"/>
      <c r="D23" s="131">
        <f>SUMIFS('Ingreso - Egreso'!$I$3:$I$1048576,'Ingreso - Egreso'!$D$3:$D$1048576,"&gt;="&amp;Cobranza!$D$2,'Ingreso - Egreso'!$D$3:$D$1048576,"&lt;="&amp;Cobranza!$D$2,'Ingreso - Egreso'!$J$3:$J$1048576,Cobranza!B23)</f>
        <v>0</v>
      </c>
      <c r="E23" s="131">
        <f>SUMIFS('Ingreso - Egreso'!$I$3:$I$1048576,'Ingreso - Egreso'!$D$3:$D$1048576,"&gt;="&amp;Cobranza!$E$2,'Ingreso - Egreso'!$D$3:$D$1048576,"&lt;="&amp;Cobranza!$E$2,'Ingreso - Egreso'!$J$3:$J$1048576,Cobranza!B23)</f>
        <v>0</v>
      </c>
      <c r="F23" s="131">
        <f>SUMIFS('Ingreso - Egreso'!$I$3:$I$1048576,'Ingreso - Egreso'!$D$3:$D$1048576,"&gt;="&amp;Cobranza!$F$2,'Ingreso - Egreso'!$D$3:$D$1048576,"&lt;="&amp;Cobranza!$F$2,'Ingreso - Egreso'!$J$3:$J$1048576,Cobranza!B23)</f>
        <v>0</v>
      </c>
      <c r="G23" s="131">
        <f>SUMIFS('Ingreso - Egreso'!$I$3:$I$1048576,'Ingreso - Egreso'!$D$3:$D$1048576,"&gt;="&amp;Cobranza!$G$2,'Ingreso - Egreso'!$D$3:$D$1048576,"&lt;="&amp;Cobranza!$G$2,'Ingreso - Egreso'!$J$3:$J$1048576,Cobranza!B23)</f>
        <v>0</v>
      </c>
      <c r="H23" s="131">
        <f>SUMIFS('Ingreso - Egreso'!$I$3:$I$1048576,'Ingreso - Egreso'!$D$3:$D$1048576,"&gt;="&amp;Cobranza!$H$2,'Ingreso - Egreso'!$D$3:$D$1048576,"&lt;="&amp;Cobranza!$H$2,'Ingreso - Egreso'!$J$3:$J$1048576,Cobranza!B23)</f>
        <v>0</v>
      </c>
      <c r="I23" s="131">
        <f>SUMIFS('Ingreso - Egreso'!$I$3:$I$1048576,'Ingreso - Egreso'!$D$3:$D$1048576,"&gt;="&amp;Cobranza!$I$2,'Ingreso - Egreso'!$D$3:$D$1048576,"&lt;="&amp;Cobranza!$I$2,'Ingreso - Egreso'!$J$3:$J$1048576,Cobranza!B23)</f>
        <v>0</v>
      </c>
      <c r="J23" s="131">
        <f>SUMIFS('Ingreso - Egreso'!$I$3:$I$1048576,'Ingreso - Egreso'!$D$3:$D$1048576,"&gt;="&amp;Cobranza!$J$2,'Ingreso - Egreso'!$D$3:$D$1048576,"&lt;="&amp;Cobranza!$J$2,'Ingreso - Egreso'!$J$3:$J$1048576,Cobranza!B23)</f>
        <v>0</v>
      </c>
      <c r="K23" s="131">
        <f>SUMIFS('Ingreso - Egreso'!$I$3:$I$1048576,'Ingreso - Egreso'!$D$3:$D$1048576,"&gt;="&amp;Cobranza!$K$2,'Ingreso - Egreso'!$D$3:$D$1048576,"&lt;="&amp;Cobranza!$K$2,'Ingreso - Egreso'!$J$3:$J$1048576,Cobranza!B23)</f>
        <v>0</v>
      </c>
      <c r="L23" s="131">
        <f>SUMIFS('Ingreso - Egreso'!$I$3:$I$1048576,'Ingreso - Egreso'!$D$3:$D$1048576,"&gt;="&amp;Cobranza!$L$2,'Ingreso - Egreso'!$D$3:$D$1048576,"&lt;="&amp;Cobranza!$L$2,'Ingreso - Egreso'!$J$3:$J$1048576,Cobranza!B23)</f>
        <v>0</v>
      </c>
      <c r="M23" s="131">
        <f>SUMIFS('Ingreso - Egreso'!$I$3:$I$1048576,'Ingreso - Egreso'!$D$3:$D$1048576,"&gt;="&amp;Cobranza!$M$2,'Ingreso - Egreso'!$D$3:$D$1048576,"&lt;="&amp;Cobranza!$M$2,'Ingreso - Egreso'!$J$3:$J$1048576,Cobranza!B23)</f>
        <v>0</v>
      </c>
      <c r="N23" s="131">
        <f>SUMIFS('Ingreso - Egreso'!$I$3:$I$1048576,'Ingreso - Egreso'!$D$3:$D$1048576,"&gt;="&amp;Cobranza!$N$2,'Ingreso - Egreso'!$D$3:$D$1048576,"&lt;="&amp;Cobranza!$N$2,'Ingreso - Egreso'!$J$3:$J$1048576,Cobranza!B23)</f>
        <v>0</v>
      </c>
      <c r="O23" s="131">
        <f>SUMIFS('Ingreso - Egreso'!$I$3:$I$1048576,'Ingreso - Egreso'!$D$3:$D$1048576,"&gt;="&amp;Cobranza!$O$2,'Ingreso - Egreso'!$D$3:$D$1048576,"&lt;="&amp;Cobranza!$O$2,'Ingreso - Egreso'!$J$3:$J$1048576,Cobranza!B23)</f>
        <v>0</v>
      </c>
      <c r="P23" s="131">
        <f>SUMIFS('Ingreso - Egreso'!$I$3:$I$1048576,'Ingreso - Egreso'!$D$3:$D$1048576,"&gt;="&amp;Cobranza!$P$2,'Ingreso - Egreso'!$D$3:$D$1048576,"&lt;="&amp;Cobranza!$P$2,'Ingreso - Egreso'!$J$3:$J$1048576,Cobranza!B23)</f>
        <v>0</v>
      </c>
      <c r="Q23" s="131">
        <f>SUMIFS('Ingreso - Egreso'!$I$3:$I$1048576,'Ingreso - Egreso'!$D$3:$D$1048576,"&gt;="&amp;Cobranza!$Q$2,'Ingreso - Egreso'!$D$3:$D$1048576,"&lt;="&amp;Cobranza!$Q$2,'Ingreso - Egreso'!$J$3:$J$1048576,Cobranza!B23)</f>
        <v>0</v>
      </c>
      <c r="R23" s="131">
        <f>SUMIFS('Ingreso - Egreso'!$I$3:$I$1048576,'Ingreso - Egreso'!$D$3:$D$1048576,"&gt;="&amp;Cobranza!$R$2,'Ingreso - Egreso'!$D$3:$D$1048576,"&lt;="&amp;Cobranza!$R$2,'Ingreso - Egreso'!$J$3:$J$1048576,Cobranza!B23)</f>
        <v>0</v>
      </c>
      <c r="S23" s="131">
        <f>SUMIFS('Ingreso - Egreso'!$I$3:$I$1048576,'Ingreso - Egreso'!$D$3:$D$1048576,"&gt;="&amp;Cobranza!$S$2,'Ingreso - Egreso'!$D$3:$D$1048576,"&lt;="&amp;Cobranza!$S$2,'Ingreso - Egreso'!$J$3:$J$1048576,Cobranza!B23)</f>
        <v>0</v>
      </c>
      <c r="T23" s="131">
        <f>SUMIFS('Ingreso - Egreso'!$I$3:$I$1048576,'Ingreso - Egreso'!$D$3:$D$1048576,"&gt;="&amp;Cobranza!$T$2,'Ingreso - Egreso'!$D$3:$D$1048576,"&lt;="&amp;Cobranza!$T$2,'Ingreso - Egreso'!$J$3:$J$1048576,Cobranza!B23)</f>
        <v>0</v>
      </c>
      <c r="U23" s="131">
        <f>SUMIFS('Ingreso - Egreso'!$I$3:$I$1048576,'Ingreso - Egreso'!$D$3:$D$1048576,"&gt;="&amp;Cobranza!$U$2,'Ingreso - Egreso'!$D$3:$D$1048576,"&lt;="&amp;Cobranza!$U$2,'Ingreso - Egreso'!$J$3:$J$1048576,Cobranza!B23)</f>
        <v>0</v>
      </c>
      <c r="V23" s="131">
        <f>SUMIFS('Ingreso - Egreso'!$I$3:$I$1048576,'Ingreso - Egreso'!$D$3:$D$1048576,"&gt;="&amp;Cobranza!$V$2,'Ingreso - Egreso'!$D$3:$D$1048576,"&lt;="&amp;Cobranza!$V$2,'Ingreso - Egreso'!$J$3:$J$1048576,Cobranza!B23)</f>
        <v>0</v>
      </c>
      <c r="W23" s="131">
        <f>SUMIFS('Ingreso - Egreso'!$I$3:$I$1048576,'Ingreso - Egreso'!$D$3:$D$1048576,"&gt;="&amp;Cobranza!$W$2,'Ingreso - Egreso'!$D$3:$D$1048576,"&lt;="&amp;Cobranza!$W$2,'Ingreso - Egreso'!$J$3:$J$1048576,Cobranza!B23)</f>
        <v>0</v>
      </c>
      <c r="X23" s="131">
        <f>SUMIFS('Ingreso - Egreso'!$I$3:$I$1048576,'Ingreso - Egreso'!$D$3:$D$1048576,"&gt;="&amp;Cobranza!$X$2,'Ingreso - Egreso'!$D$3:$D$1048576,"&lt;="&amp;Cobranza!$X$2,'Ingreso - Egreso'!$J$3:$J$1048576,Cobranza!B23)</f>
        <v>0</v>
      </c>
      <c r="Y23" s="131">
        <f>SUMIFS('Ingreso - Egreso'!$I$3:$I$1048576,'Ingreso - Egreso'!$D$3:$D$1048576,"&gt;="&amp;Cobranza!$Y$2,'Ingreso - Egreso'!$D$3:$D$1048576,"&lt;="&amp;Cobranza!$Y$2,'Ingreso - Egreso'!$J$3:$J$1048576,Cobranza!B23)</f>
        <v>0</v>
      </c>
      <c r="Z23" s="59">
        <f>SUMIFS('Ingreso - Egreso'!$I$3:$I$1048576,'Ingreso - Egreso'!$D$3:$D$1048576,"&gt;="&amp;Cobranza!$Z$2,'Ingreso - Egreso'!$D$3:$D$1048576,"&lt;="&amp;Cobranza!$Z$2,'Ingreso - Egreso'!$J$3:$J$1048576,Cobranza!B23)</f>
        <v>0</v>
      </c>
      <c r="AA23" s="59">
        <f>SUMIFS('Ingreso - Egreso'!$I$3:$I$1048576,'Ingreso - Egreso'!$D$3:$D$1048576,"&gt;="&amp;Cobranza!$AA$2,'Ingreso - Egreso'!$D$3:$D$1048576,"&lt;="&amp;Cobranza!$AA$2,'Ingreso - Egreso'!$J$3:$J$1048576,Cobranza!B23)</f>
        <v>0</v>
      </c>
      <c r="AB23" s="59">
        <f>SUMIFS('Ingreso - Egreso'!$I$3:$I$1048576,'Ingreso - Egreso'!$D$3:$D$1048576,"&gt;="&amp;Cobranza!$AB$2,'Ingreso - Egreso'!$D$3:$D$1048576,"&lt;="&amp;Cobranza!$AB$2,'Ingreso - Egreso'!$J$3:$J$1048576,Cobranza!B23)</f>
        <v>0</v>
      </c>
      <c r="AC23" s="59">
        <f>SUMIFS('Ingreso - Egreso'!$I$3:$I$1048576,'Ingreso - Egreso'!$D$3:$D$1048576,"&gt;="&amp;Cobranza!$AC$2,'Ingreso - Egreso'!$D$3:$D$1048576,"&lt;="&amp;Cobranza!$AC$2,'Ingreso - Egreso'!$J$3:$J$1048576,Cobranza!B23)</f>
        <v>0</v>
      </c>
      <c r="AD23" s="59">
        <f>SUMIFS('Ingreso - Egreso'!$I$3:$I$1048576,'Ingreso - Egreso'!$D$3:$D$1048576,"&gt;="&amp;Cobranza!$AD$2,'Ingreso - Egreso'!$D$3:$D$1048576,"&lt;="&amp;Cobranza!$AD$2,'Ingreso - Egreso'!$J$3:$J$1048576,Cobranza!B23)</f>
        <v>0</v>
      </c>
      <c r="AE23" s="59">
        <f>SUMIFS('Ingreso - Egreso'!$I$3:$I$1048576,'Ingreso - Egreso'!$D$3:$D$1048576,"&gt;="&amp;Cobranza!$AE$2,'Ingreso - Egreso'!$D$3:$D$1048576,"&lt;="&amp;Cobranza!$AE$2,'Ingreso - Egreso'!$J$3:$J$1048576,Cobranza!B23)</f>
        <v>0</v>
      </c>
      <c r="AF23" s="59">
        <f>SUMIFS('Ingreso - Egreso'!$I$3:$I$1048576,'Ingreso - Egreso'!$D$3:$D$1048576,"&gt;="&amp;Cobranza!$AF$2,'Ingreso - Egreso'!$D$3:$D$1048576,"&lt;="&amp;Cobranza!$AF$2,'Ingreso - Egreso'!$J$3:$J$1048576,Cobranza!B23)</f>
        <v>0</v>
      </c>
      <c r="AG23" s="59">
        <f>SUMIFS('Ingreso - Egreso'!$I$3:$I$1048576,'Ingreso - Egreso'!$D$3:$D$1048576,"&gt;="&amp;Cobranza!$AG$2,'Ingreso - Egreso'!$D$3:$D$1048576,"&lt;="&amp;Cobranza!$AG$2,'Ingreso - Egreso'!$J$3:$J$1048576,Cobranza!B23)</f>
        <v>0</v>
      </c>
      <c r="AH23" s="59">
        <f>SUMIFS('Ingreso - Egreso'!$I$3:$I$1048576,'Ingreso - Egreso'!$D$3:$D$1048576,"&gt;="&amp;Cobranza!$AH$2,'Ingreso - Egreso'!$D$3:$D$1048576,"&lt;="&amp;Cobranza!$AH$2,'Ingreso - Egreso'!$J$3:$J$1048576,Cobranza!B23)</f>
        <v>0</v>
      </c>
      <c r="AI23" s="57">
        <f>+SUM(D23:AH23)/1000000</f>
        <v>0</v>
      </c>
      <c r="AJ23" s="57">
        <v>0</v>
      </c>
      <c r="AK23" s="113" t="e">
        <f t="shared" si="3"/>
        <v>#DIV/0!</v>
      </c>
      <c r="AL23" s="22">
        <f t="shared" si="4"/>
        <v>0</v>
      </c>
      <c r="AM23" s="22">
        <f t="shared" si="5"/>
        <v>0</v>
      </c>
      <c r="AN23" s="22"/>
      <c r="AO23" s="22">
        <f t="shared" si="1"/>
        <v>0</v>
      </c>
      <c r="AW23" s="117" t="s">
        <v>137</v>
      </c>
      <c r="AX23" s="22">
        <v>0</v>
      </c>
    </row>
    <row r="24" spans="2:50" x14ac:dyDescent="0.25">
      <c r="B24" s="49" t="s">
        <v>98</v>
      </c>
      <c r="C24" s="58"/>
      <c r="D24" s="131">
        <f>SUMIFS('Ingreso - Egreso'!$I$3:$I$1048576,'Ingreso - Egreso'!$D$3:$D$1048576,"&gt;="&amp;Cobranza!$D$2,'Ingreso - Egreso'!$D$3:$D$1048576,"&lt;="&amp;Cobranza!$D$2,'Ingreso - Egreso'!$J$3:$J$1048576,Cobranza!B24)</f>
        <v>0</v>
      </c>
      <c r="E24" s="131">
        <f>SUMIFS('Ingreso - Egreso'!$I$3:$I$1048576,'Ingreso - Egreso'!$D$3:$D$1048576,"&gt;="&amp;Cobranza!$E$2,'Ingreso - Egreso'!$D$3:$D$1048576,"&lt;="&amp;Cobranza!$E$2,'Ingreso - Egreso'!$J$3:$J$1048576,Cobranza!B24)</f>
        <v>0</v>
      </c>
      <c r="F24" s="131">
        <f>SUMIFS('Ingreso - Egreso'!$I$3:$I$1048576,'Ingreso - Egreso'!$D$3:$D$1048576,"&gt;="&amp;Cobranza!$F$2,'Ingreso - Egreso'!$D$3:$D$1048576,"&lt;="&amp;Cobranza!$F$2,'Ingreso - Egreso'!$J$3:$J$1048576,Cobranza!B24)</f>
        <v>0</v>
      </c>
      <c r="G24" s="131">
        <f>SUMIFS('Ingreso - Egreso'!$I$3:$I$1048576,'Ingreso - Egreso'!$D$3:$D$1048576,"&gt;="&amp;Cobranza!$G$2,'Ingreso - Egreso'!$D$3:$D$1048576,"&lt;="&amp;Cobranza!$G$2,'Ingreso - Egreso'!$J$3:$J$1048576,Cobranza!B24)</f>
        <v>0</v>
      </c>
      <c r="H24" s="131">
        <f>SUMIFS('Ingreso - Egreso'!$I$3:$I$1048576,'Ingreso - Egreso'!$D$3:$D$1048576,"&gt;="&amp;Cobranza!$H$2,'Ingreso - Egreso'!$D$3:$D$1048576,"&lt;="&amp;Cobranza!$H$2,'Ingreso - Egreso'!$J$3:$J$1048576,Cobranza!B24)</f>
        <v>0</v>
      </c>
      <c r="I24" s="131">
        <f>SUMIFS('Ingreso - Egreso'!$I$3:$I$1048576,'Ingreso - Egreso'!$D$3:$D$1048576,"&gt;="&amp;Cobranza!$I$2,'Ingreso - Egreso'!$D$3:$D$1048576,"&lt;="&amp;Cobranza!$I$2,'Ingreso - Egreso'!$J$3:$J$1048576,Cobranza!B24)</f>
        <v>0</v>
      </c>
      <c r="J24" s="131">
        <f>SUMIFS('Ingreso - Egreso'!$I$3:$I$1048576,'Ingreso - Egreso'!$D$3:$D$1048576,"&gt;="&amp;Cobranza!$J$2,'Ingreso - Egreso'!$D$3:$D$1048576,"&lt;="&amp;Cobranza!$J$2,'Ingreso - Egreso'!$J$3:$J$1048576,Cobranza!B24)</f>
        <v>0</v>
      </c>
      <c r="K24" s="131">
        <f>SUMIFS('Ingreso - Egreso'!$I$3:$I$1048576,'Ingreso - Egreso'!$D$3:$D$1048576,"&gt;="&amp;Cobranza!$K$2,'Ingreso - Egreso'!$D$3:$D$1048576,"&lt;="&amp;Cobranza!$K$2,'Ingreso - Egreso'!$J$3:$J$1048576,Cobranza!B24)</f>
        <v>0</v>
      </c>
      <c r="L24" s="131">
        <f>SUMIFS('Ingreso - Egreso'!$I$3:$I$1048576,'Ingreso - Egreso'!$D$3:$D$1048576,"&gt;="&amp;Cobranza!$L$2,'Ingreso - Egreso'!$D$3:$D$1048576,"&lt;="&amp;Cobranza!$L$2,'Ingreso - Egreso'!$J$3:$J$1048576,Cobranza!B24)</f>
        <v>0</v>
      </c>
      <c r="M24" s="59">
        <f>SUMIFS('Ingreso - Egreso'!$I$3:$I$1048576,'Ingreso - Egreso'!$D$3:$D$1048576,"&gt;="&amp;Cobranza!$M$2,'Ingreso - Egreso'!$D$3:$D$1048576,"&lt;="&amp;Cobranza!$M$2,'Ingreso - Egreso'!$J$3:$J$1048576,Cobranza!B24)</f>
        <v>0</v>
      </c>
      <c r="N24" s="59">
        <f>SUMIFS('Ingreso - Egreso'!$I$3:$I$1048576,'Ingreso - Egreso'!$D$3:$D$1048576,"&gt;="&amp;Cobranza!$N$2,'Ingreso - Egreso'!$D$3:$D$1048576,"&lt;="&amp;Cobranza!$N$2,'Ingreso - Egreso'!$J$3:$J$1048576,Cobranza!B24)</f>
        <v>0</v>
      </c>
      <c r="O24" s="59">
        <f>SUMIFS('Ingreso - Egreso'!$I$3:$I$1048576,'Ingreso - Egreso'!$D$3:$D$1048576,"&gt;="&amp;Cobranza!$O$2,'Ingreso - Egreso'!$D$3:$D$1048576,"&lt;="&amp;Cobranza!$O$2,'Ingreso - Egreso'!$J$3:$J$1048576,Cobranza!B24)</f>
        <v>0</v>
      </c>
      <c r="P24" s="59">
        <f>SUMIFS('Ingreso - Egreso'!$I$3:$I$1048576,'Ingreso - Egreso'!$D$3:$D$1048576,"&gt;="&amp;Cobranza!$P$2,'Ingreso - Egreso'!$D$3:$D$1048576,"&lt;="&amp;Cobranza!$P$2,'Ingreso - Egreso'!$J$3:$J$1048576,Cobranza!B24)</f>
        <v>0</v>
      </c>
      <c r="Q24" s="59">
        <f>SUMIFS('Ingreso - Egreso'!$I$3:$I$1048576,'Ingreso - Egreso'!$D$3:$D$1048576,"&gt;="&amp;Cobranza!$Q$2,'Ingreso - Egreso'!$D$3:$D$1048576,"&lt;="&amp;Cobranza!$Q$2,'Ingreso - Egreso'!$J$3:$J$1048576,Cobranza!B24)</f>
        <v>0</v>
      </c>
      <c r="R24" s="59">
        <f>SUMIFS('Ingreso - Egreso'!$I$3:$I$1048576,'Ingreso - Egreso'!$D$3:$D$1048576,"&gt;="&amp;Cobranza!$R$2,'Ingreso - Egreso'!$D$3:$D$1048576,"&lt;="&amp;Cobranza!$R$2,'Ingreso - Egreso'!$J$3:$J$1048576,Cobranza!B24)</f>
        <v>0</v>
      </c>
      <c r="S24" s="59">
        <f>SUMIFS('Ingreso - Egreso'!$I$3:$I$1048576,'Ingreso - Egreso'!$D$3:$D$1048576,"&gt;="&amp;Cobranza!$S$2,'Ingreso - Egreso'!$D$3:$D$1048576,"&lt;="&amp;Cobranza!$S$2,'Ingreso - Egreso'!$J$3:$J$1048576,Cobranza!B24)</f>
        <v>0</v>
      </c>
      <c r="T24" s="59">
        <f>SUMIFS('Ingreso - Egreso'!$I$3:$I$1048576,'Ingreso - Egreso'!$D$3:$D$1048576,"&gt;="&amp;Cobranza!$T$2,'Ingreso - Egreso'!$D$3:$D$1048576,"&lt;="&amp;Cobranza!$T$2,'Ingreso - Egreso'!$J$3:$J$1048576,Cobranza!B24)</f>
        <v>0</v>
      </c>
      <c r="U24" s="59">
        <f>SUMIFS('Ingreso - Egreso'!$I$3:$I$1048576,'Ingreso - Egreso'!$D$3:$D$1048576,"&gt;="&amp;Cobranza!$U$2,'Ingreso - Egreso'!$D$3:$D$1048576,"&lt;="&amp;Cobranza!$U$2,'Ingreso - Egreso'!$J$3:$J$1048576,Cobranza!B24)</f>
        <v>0</v>
      </c>
      <c r="V24" s="59">
        <f>SUMIFS('Ingreso - Egreso'!$I$3:$I$1048576,'Ingreso - Egreso'!$D$3:$D$1048576,"&gt;="&amp;Cobranza!$V$2,'Ingreso - Egreso'!$D$3:$D$1048576,"&lt;="&amp;Cobranza!$V$2,'Ingreso - Egreso'!$J$3:$J$1048576,Cobranza!B24)</f>
        <v>0</v>
      </c>
      <c r="W24" s="59">
        <f>SUMIFS('Ingreso - Egreso'!$I$3:$I$1048576,'Ingreso - Egreso'!$D$3:$D$1048576,"&gt;="&amp;Cobranza!$W$2,'Ingreso - Egreso'!$D$3:$D$1048576,"&lt;="&amp;Cobranza!$W$2,'Ingreso - Egreso'!$J$3:$J$1048576,Cobranza!B24)</f>
        <v>0</v>
      </c>
      <c r="X24" s="59">
        <f>SUMIFS('Ingreso - Egreso'!$I$3:$I$1048576,'Ingreso - Egreso'!$D$3:$D$1048576,"&gt;="&amp;Cobranza!$X$2,'Ingreso - Egreso'!$D$3:$D$1048576,"&lt;="&amp;Cobranza!$X$2,'Ingreso - Egreso'!$J$3:$J$1048576,Cobranza!B24)</f>
        <v>0</v>
      </c>
      <c r="Y24" s="59">
        <f>SUMIFS('Ingreso - Egreso'!$I$3:$I$1048576,'Ingreso - Egreso'!$D$3:$D$1048576,"&gt;="&amp;Cobranza!$Y$2,'Ingreso - Egreso'!$D$3:$D$1048576,"&lt;="&amp;Cobranza!$Y$2,'Ingreso - Egreso'!$J$3:$J$1048576,Cobranza!B24)</f>
        <v>0</v>
      </c>
      <c r="Z24" s="59">
        <f>SUMIFS('Ingreso - Egreso'!$I$3:$I$1048576,'Ingreso - Egreso'!$D$3:$D$1048576,"&gt;="&amp;Cobranza!$Z$2,'Ingreso - Egreso'!$D$3:$D$1048576,"&lt;="&amp;Cobranza!$Z$2,'Ingreso - Egreso'!$J$3:$J$1048576,Cobranza!B24)</f>
        <v>0</v>
      </c>
      <c r="AA24" s="59">
        <f>SUMIFS('Ingreso - Egreso'!$I$3:$I$1048576,'Ingreso - Egreso'!$D$3:$D$1048576,"&gt;="&amp;Cobranza!$AA$2,'Ingreso - Egreso'!$D$3:$D$1048576,"&lt;="&amp;Cobranza!$AA$2,'Ingreso - Egreso'!$J$3:$J$1048576,Cobranza!B24)</f>
        <v>0</v>
      </c>
      <c r="AB24" s="59">
        <f>SUMIFS('Ingreso - Egreso'!$I$3:$I$1048576,'Ingreso - Egreso'!$D$3:$D$1048576,"&gt;="&amp;Cobranza!$AB$2,'Ingreso - Egreso'!$D$3:$D$1048576,"&lt;="&amp;Cobranza!$AB$2,'Ingreso - Egreso'!$J$3:$J$1048576,Cobranza!B24)</f>
        <v>0</v>
      </c>
      <c r="AC24" s="59">
        <f>SUMIFS('Ingreso - Egreso'!$I$3:$I$1048576,'Ingreso - Egreso'!$D$3:$D$1048576,"&gt;="&amp;Cobranza!$AC$2,'Ingreso - Egreso'!$D$3:$D$1048576,"&lt;="&amp;Cobranza!$AC$2,'Ingreso - Egreso'!$J$3:$J$1048576,Cobranza!B24)</f>
        <v>0</v>
      </c>
      <c r="AD24" s="59">
        <f>SUMIFS('Ingreso - Egreso'!$I$3:$I$1048576,'Ingreso - Egreso'!$D$3:$D$1048576,"&gt;="&amp;Cobranza!$AD$2,'Ingreso - Egreso'!$D$3:$D$1048576,"&lt;="&amp;Cobranza!$AD$2,'Ingreso - Egreso'!$J$3:$J$1048576,Cobranza!B24)</f>
        <v>0</v>
      </c>
      <c r="AE24" s="59">
        <f>SUMIFS('Ingreso - Egreso'!$I$3:$I$1048576,'Ingreso - Egreso'!$D$3:$D$1048576,"&gt;="&amp;Cobranza!$AE$2,'Ingreso - Egreso'!$D$3:$D$1048576,"&lt;="&amp;Cobranza!$AE$2,'Ingreso - Egreso'!$J$3:$J$1048576,Cobranza!B24)</f>
        <v>0</v>
      </c>
      <c r="AF24" s="59">
        <f>SUMIFS('Ingreso - Egreso'!$I$3:$I$1048576,'Ingreso - Egreso'!$D$3:$D$1048576,"&gt;="&amp;Cobranza!$AF$2,'Ingreso - Egreso'!$D$3:$D$1048576,"&lt;="&amp;Cobranza!$AF$2,'Ingreso - Egreso'!$J$3:$J$1048576,Cobranza!B24)</f>
        <v>0</v>
      </c>
      <c r="AG24" s="59">
        <f>SUMIFS('Ingreso - Egreso'!$I$3:$I$1048576,'Ingreso - Egreso'!$D$3:$D$1048576,"&gt;="&amp;Cobranza!$AG$2,'Ingreso - Egreso'!$D$3:$D$1048576,"&lt;="&amp;Cobranza!$AG$2,'Ingreso - Egreso'!$J$3:$J$1048576,Cobranza!B24)</f>
        <v>0</v>
      </c>
      <c r="AH24" s="59">
        <f>SUMIFS('Ingreso - Egreso'!$I$3:$I$1048576,'Ingreso - Egreso'!$D$3:$D$1048576,"&gt;="&amp;Cobranza!$AH$2,'Ingreso - Egreso'!$D$3:$D$1048576,"&lt;="&amp;Cobranza!$AH$2,'Ingreso - Egreso'!$J$3:$J$1048576,Cobranza!B24)</f>
        <v>0</v>
      </c>
      <c r="AI24" s="57">
        <f>+SUM(D24:AH24)/1000000</f>
        <v>0</v>
      </c>
      <c r="AJ24" s="57">
        <v>0</v>
      </c>
      <c r="AK24" s="113" t="e">
        <f t="shared" si="3"/>
        <v>#DIV/0!</v>
      </c>
      <c r="AL24" s="22">
        <f t="shared" si="4"/>
        <v>0</v>
      </c>
      <c r="AM24" s="22">
        <f t="shared" si="5"/>
        <v>0</v>
      </c>
      <c r="AN24" s="22"/>
      <c r="AO24" s="22">
        <f t="shared" si="1"/>
        <v>0</v>
      </c>
      <c r="AW24" s="117" t="s">
        <v>98</v>
      </c>
      <c r="AX24" s="22">
        <v>0</v>
      </c>
    </row>
    <row r="25" spans="2:50" x14ac:dyDescent="0.25">
      <c r="D25" s="201"/>
      <c r="E25" s="201"/>
      <c r="F25" s="201"/>
      <c r="G25" s="201"/>
      <c r="H25" s="201"/>
      <c r="I25" s="201"/>
      <c r="J25" s="201"/>
      <c r="K25" s="201"/>
      <c r="L25" s="201"/>
      <c r="AH25" s="41"/>
      <c r="AI25" s="41">
        <f>+SUM(AI4:AI24)</f>
        <v>1.2222908099999998</v>
      </c>
      <c r="AJ25" s="41">
        <f>SUM(AJ4:AJ24)</f>
        <v>9.5713909799999985</v>
      </c>
      <c r="AL25" s="100">
        <f>+SUM(AL4:AL24)</f>
        <v>9.5713909799999985</v>
      </c>
      <c r="AM25" s="100">
        <f>+SUM(AM4:AM24)</f>
        <v>1.2222908099999998</v>
      </c>
      <c r="AN25" s="110">
        <f>+AM25/AL25</f>
        <v>0.12770252647228084</v>
      </c>
      <c r="AO25" s="100">
        <f>+SUM(AO4:AO24)</f>
        <v>8.3491001699999998</v>
      </c>
      <c r="AP25" s="100">
        <v>0</v>
      </c>
      <c r="AQ25" s="100">
        <f>6428047.21/1000000</f>
        <v>6.4280472099999999</v>
      </c>
      <c r="AW25" s="117"/>
    </row>
    <row r="26" spans="2:50" x14ac:dyDescent="0.25">
      <c r="D26" s="201"/>
      <c r="E26" s="201"/>
      <c r="F26" s="201"/>
      <c r="G26" s="201"/>
      <c r="H26" s="201"/>
      <c r="I26" s="201"/>
      <c r="J26" s="201"/>
      <c r="K26" s="201"/>
      <c r="L26" s="201"/>
      <c r="AL26" s="22"/>
      <c r="AM26" s="22"/>
      <c r="AN26" s="22"/>
      <c r="AQ26" s="22"/>
      <c r="AW26" s="117"/>
    </row>
    <row r="27" spans="2:50" x14ac:dyDescent="0.25">
      <c r="D27" s="201"/>
      <c r="E27" s="201"/>
      <c r="F27" s="201"/>
      <c r="G27" s="201"/>
      <c r="H27" s="201"/>
      <c r="I27" s="201"/>
      <c r="J27" s="201"/>
      <c r="K27" s="201"/>
      <c r="L27" s="201"/>
      <c r="AW27" s="117"/>
    </row>
    <row r="28" spans="2:50" x14ac:dyDescent="0.25">
      <c r="D28" s="201"/>
      <c r="E28" s="201"/>
      <c r="F28" s="201"/>
      <c r="G28" s="201"/>
      <c r="H28" s="201"/>
      <c r="I28" s="201"/>
      <c r="J28" s="201"/>
      <c r="K28" s="201"/>
      <c r="L28" s="201"/>
    </row>
    <row r="29" spans="2:50" x14ac:dyDescent="0.25">
      <c r="B29" s="113"/>
      <c r="AL29" s="104"/>
      <c r="AM29" s="112">
        <f>+AM25/AL25</f>
        <v>0.12770252647228084</v>
      </c>
      <c r="AN29" s="107"/>
    </row>
    <row r="30" spans="2:50" x14ac:dyDescent="0.25">
      <c r="B30" s="22"/>
    </row>
    <row r="32" spans="2:50" x14ac:dyDescent="0.25">
      <c r="B32" s="120" t="e">
        <f>+AI25/C3</f>
        <v>#DIV/0!</v>
      </c>
    </row>
    <row r="34" spans="37:38" x14ac:dyDescent="0.25">
      <c r="AK34" s="22"/>
    </row>
    <row r="36" spans="37:38" x14ac:dyDescent="0.25">
      <c r="AK36" s="124">
        <v>1</v>
      </c>
      <c r="AL36">
        <v>4.1900000000000004</v>
      </c>
    </row>
    <row r="37" spans="37:38" x14ac:dyDescent="0.25">
      <c r="AK37" s="113">
        <f>AL37/AL36*AK36</f>
        <v>0.29171618377088299</v>
      </c>
      <c r="AL37" s="22">
        <f>AH25+AI25</f>
        <v>1.2222908099999998</v>
      </c>
    </row>
    <row r="40" spans="37:38" x14ac:dyDescent="0.25">
      <c r="AK40" s="113">
        <v>1</v>
      </c>
      <c r="AL40" s="77">
        <v>4547704.04</v>
      </c>
    </row>
    <row r="41" spans="37:38" x14ac:dyDescent="0.25">
      <c r="AK41" s="113">
        <f>AL41/AL40*AK40</f>
        <v>1.0681902114280946</v>
      </c>
      <c r="AL41" s="77">
        <v>4857812.9399999995</v>
      </c>
    </row>
    <row r="51" spans="6:6" x14ac:dyDescent="0.25">
      <c r="F51" s="113"/>
    </row>
    <row r="65" spans="7:7" x14ac:dyDescent="0.25">
      <c r="G65" s="22"/>
    </row>
    <row r="66" spans="7:7" x14ac:dyDescent="0.25">
      <c r="G66" s="22"/>
    </row>
    <row r="67" spans="7:7" x14ac:dyDescent="0.25">
      <c r="G67" s="22"/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50C85-094E-4566-9504-8B737A806146}">
  <sheetPr codeName="Hoja5"/>
  <dimension ref="B2:AL35"/>
  <sheetViews>
    <sheetView showGridLines="0" topLeftCell="B1" zoomScale="89" zoomScaleNormal="70" workbookViewId="0">
      <pane xSplit="1" ySplit="2" topLeftCell="C7" activePane="bottomRight" state="frozen"/>
      <selection activeCell="B1" sqref="B1"/>
      <selection pane="topRight" activeCell="C1" sqref="C1"/>
      <selection pane="bottomLeft" activeCell="B3" sqref="B3"/>
      <selection pane="bottomRight" activeCell="I26" sqref="I26"/>
    </sheetView>
  </sheetViews>
  <sheetFormatPr baseColWidth="10" defaultRowHeight="15" x14ac:dyDescent="0.25"/>
  <cols>
    <col min="1" max="1" width="1.5703125" customWidth="1"/>
    <col min="2" max="2" width="32.7109375" bestFit="1" customWidth="1"/>
    <col min="3" max="3" width="5.28515625" bestFit="1" customWidth="1"/>
    <col min="4" max="4" width="14.140625" bestFit="1" customWidth="1"/>
    <col min="5" max="5" width="13.28515625" bestFit="1" customWidth="1"/>
    <col min="6" max="6" width="12.5703125" bestFit="1" customWidth="1"/>
    <col min="7" max="7" width="13.28515625" bestFit="1" customWidth="1" collapsed="1"/>
    <col min="8" max="11" width="12.5703125" bestFit="1" customWidth="1"/>
    <col min="12" max="12" width="13.28515625" bestFit="1" customWidth="1"/>
    <col min="13" max="13" width="10.5703125" bestFit="1" customWidth="1"/>
    <col min="14" max="15" width="14.140625" bestFit="1" customWidth="1"/>
    <col min="16" max="16" width="11.5703125" bestFit="1" customWidth="1"/>
    <col min="17" max="17" width="12.5703125" bestFit="1" customWidth="1"/>
    <col min="18" max="18" width="10.5703125" bestFit="1" customWidth="1"/>
    <col min="19" max="19" width="14.140625" bestFit="1" customWidth="1"/>
    <col min="20" max="20" width="9.7109375" bestFit="1" customWidth="1"/>
    <col min="21" max="21" width="11.5703125" bestFit="1" customWidth="1"/>
    <col min="22" max="22" width="9.7109375" bestFit="1" customWidth="1"/>
    <col min="23" max="23" width="12.5703125" bestFit="1" customWidth="1"/>
    <col min="24" max="24" width="10.5703125" bestFit="1" customWidth="1"/>
    <col min="25" max="25" width="12.5703125" bestFit="1" customWidth="1"/>
    <col min="26" max="26" width="10.5703125" bestFit="1" customWidth="1"/>
    <col min="27" max="28" width="12.5703125" bestFit="1" customWidth="1"/>
    <col min="29" max="31" width="9.7109375" bestFit="1" customWidth="1"/>
    <col min="32" max="32" width="12.5703125" bestFit="1" customWidth="1"/>
    <col min="33" max="33" width="14.140625" bestFit="1" customWidth="1"/>
    <col min="34" max="34" width="7.42578125" bestFit="1" customWidth="1"/>
    <col min="35" max="35" width="6.5703125" bestFit="1" customWidth="1"/>
    <col min="36" max="36" width="16.42578125" bestFit="1" customWidth="1"/>
  </cols>
  <sheetData>
    <row r="2" spans="2:38" s="23" customFormat="1" ht="15" customHeight="1" x14ac:dyDescent="0.25">
      <c r="B2" s="49" t="s">
        <v>68</v>
      </c>
      <c r="C2" s="49" t="s">
        <v>69</v>
      </c>
      <c r="D2" s="49">
        <f>+Cobranza!D2</f>
        <v>45717</v>
      </c>
      <c r="E2" s="49">
        <f>+Cobranza!E2</f>
        <v>45718</v>
      </c>
      <c r="F2" s="49">
        <f>+Cobranza!F2</f>
        <v>45719</v>
      </c>
      <c r="G2" s="49">
        <f>+Cobranza!G2</f>
        <v>45720</v>
      </c>
      <c r="H2" s="49">
        <f>+Cobranza!H2</f>
        <v>45721</v>
      </c>
      <c r="I2" s="49">
        <f>+Cobranza!I2</f>
        <v>45722</v>
      </c>
      <c r="J2" s="49">
        <f>+Cobranza!J2</f>
        <v>45723</v>
      </c>
      <c r="K2" s="49">
        <f>+Cobranza!K2</f>
        <v>45724</v>
      </c>
      <c r="L2" s="49">
        <f>+Cobranza!L2</f>
        <v>45725</v>
      </c>
      <c r="M2" s="49">
        <f>+Cobranza!M2</f>
        <v>45726</v>
      </c>
      <c r="N2" s="49">
        <f>+Cobranza!N2</f>
        <v>45727</v>
      </c>
      <c r="O2" s="49">
        <f>+Cobranza!O2</f>
        <v>45728</v>
      </c>
      <c r="P2" s="49">
        <f>+Cobranza!P2</f>
        <v>45729</v>
      </c>
      <c r="Q2" s="49">
        <f>+Cobranza!Q2</f>
        <v>45730</v>
      </c>
      <c r="R2" s="49">
        <f>+Cobranza!R2</f>
        <v>45731</v>
      </c>
      <c r="S2" s="49">
        <f>+Cobranza!S2</f>
        <v>45732</v>
      </c>
      <c r="T2" s="49">
        <f>+Cobranza!T2</f>
        <v>45733</v>
      </c>
      <c r="U2" s="49">
        <f>+Cobranza!U2</f>
        <v>45734</v>
      </c>
      <c r="V2" s="49">
        <f>+Cobranza!V2</f>
        <v>45735</v>
      </c>
      <c r="W2" s="49">
        <f>+Cobranza!W2</f>
        <v>45736</v>
      </c>
      <c r="X2" s="49">
        <f>+Cobranza!X2</f>
        <v>45737</v>
      </c>
      <c r="Y2" s="49">
        <f>+Cobranza!Y2</f>
        <v>45738</v>
      </c>
      <c r="Z2" s="49">
        <f>+Cobranza!Z2</f>
        <v>45739</v>
      </c>
      <c r="AA2" s="49">
        <f>+Cobranza!AA2</f>
        <v>45740</v>
      </c>
      <c r="AB2" s="49">
        <f>+Cobranza!AB2</f>
        <v>45741</v>
      </c>
      <c r="AC2" s="49">
        <f>+Cobranza!AC2</f>
        <v>45742</v>
      </c>
      <c r="AD2" s="49">
        <f>+Cobranza!AD2</f>
        <v>45743</v>
      </c>
      <c r="AE2" s="49">
        <f>+Cobranza!AE2</f>
        <v>45744</v>
      </c>
      <c r="AF2" s="49" t="e">
        <f>+Cobranza!AF2</f>
        <v>#REF!</v>
      </c>
      <c r="AG2" s="49" t="e">
        <f>+Cobranza!AG2</f>
        <v>#REF!</v>
      </c>
      <c r="AH2" s="49" t="e">
        <f>+Cobranza!AH2</f>
        <v>#REF!</v>
      </c>
      <c r="AI2" s="49" t="s">
        <v>47</v>
      </c>
      <c r="AJ2" s="23" t="s">
        <v>111</v>
      </c>
    </row>
    <row r="3" spans="2:38" s="23" customFormat="1" ht="15" hidden="1" customHeight="1" x14ac:dyDescent="0.25">
      <c r="B3" s="49" t="s">
        <v>71</v>
      </c>
      <c r="C3" s="57">
        <f>(-45000/1000000)*0</f>
        <v>0</v>
      </c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  <c r="AE3" s="57"/>
      <c r="AF3" s="57"/>
      <c r="AG3" s="57"/>
      <c r="AH3" s="57"/>
      <c r="AI3" s="57"/>
    </row>
    <row r="4" spans="2:38" s="23" customFormat="1" ht="15" customHeight="1" x14ac:dyDescent="0.25">
      <c r="B4" s="49" t="s">
        <v>72</v>
      </c>
      <c r="C4" s="57">
        <f>(-240000/1000000)</f>
        <v>-0.24</v>
      </c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</row>
    <row r="5" spans="2:38" s="23" customFormat="1" ht="15" customHeight="1" x14ac:dyDescent="0.25">
      <c r="B5" s="49" t="s">
        <v>73</v>
      </c>
      <c r="C5" s="57">
        <f>(-110000/1000000)</f>
        <v>-0.11</v>
      </c>
      <c r="D5" s="57"/>
      <c r="E5" s="57"/>
      <c r="F5" s="57"/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  <c r="AA5" s="57"/>
      <c r="AB5" s="57"/>
      <c r="AC5" s="57"/>
      <c r="AD5" s="57"/>
      <c r="AE5" s="57"/>
      <c r="AF5" s="57"/>
      <c r="AG5" s="57"/>
      <c r="AH5" s="57"/>
      <c r="AI5" s="57"/>
    </row>
    <row r="6" spans="2:38" s="23" customFormat="1" ht="15" customHeight="1" x14ac:dyDescent="0.25">
      <c r="B6" s="49" t="s">
        <v>74</v>
      </c>
      <c r="C6" s="57">
        <f>(-185003.08/1000000)</f>
        <v>-0.18500307999999999</v>
      </c>
      <c r="D6" s="57"/>
      <c r="E6" s="57"/>
      <c r="F6" s="57"/>
      <c r="G6" s="57"/>
      <c r="H6" s="57"/>
      <c r="I6" s="57"/>
      <c r="J6" s="57"/>
      <c r="K6" s="57"/>
      <c r="L6" s="57"/>
      <c r="M6" s="57"/>
      <c r="N6" s="57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  <c r="AA6" s="57"/>
      <c r="AB6" s="57"/>
      <c r="AC6" s="57"/>
      <c r="AD6" s="57"/>
      <c r="AE6" s="57"/>
      <c r="AF6" s="57"/>
      <c r="AG6" s="57"/>
      <c r="AH6" s="57"/>
      <c r="AI6" s="57"/>
    </row>
    <row r="7" spans="2:38" s="23" customFormat="1" ht="15" customHeight="1" x14ac:dyDescent="0.25">
      <c r="B7" s="49" t="s">
        <v>149</v>
      </c>
      <c r="C7" s="57">
        <f>(-80001.33/1000000)</f>
        <v>-8.0001329999999996E-2</v>
      </c>
      <c r="D7" s="57"/>
      <c r="E7" s="57"/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7"/>
      <c r="Z7" s="57"/>
      <c r="AA7" s="57"/>
      <c r="AB7" s="57"/>
      <c r="AC7" s="57"/>
      <c r="AD7" s="57"/>
      <c r="AE7" s="57"/>
      <c r="AF7" s="57"/>
      <c r="AG7" s="57"/>
      <c r="AH7" s="57"/>
      <c r="AI7" s="57"/>
    </row>
    <row r="8" spans="2:38" s="23" customFormat="1" ht="15" customHeight="1" x14ac:dyDescent="0.25">
      <c r="B8" s="49" t="s">
        <v>67</v>
      </c>
      <c r="C8" s="57">
        <f>-4947500.35/1000000</f>
        <v>-4.9475003499999994</v>
      </c>
      <c r="D8" s="57"/>
      <c r="E8" s="57"/>
      <c r="F8" s="57"/>
      <c r="G8" s="57"/>
      <c r="H8" s="57"/>
      <c r="I8" s="57"/>
      <c r="J8" s="57"/>
      <c r="K8" s="57"/>
      <c r="L8" s="57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  <c r="AA8" s="57"/>
      <c r="AB8" s="57"/>
      <c r="AC8" s="57"/>
      <c r="AD8" s="57"/>
      <c r="AE8" s="57"/>
      <c r="AF8" s="57"/>
      <c r="AG8" s="57"/>
      <c r="AH8" s="57"/>
      <c r="AI8" s="57"/>
    </row>
    <row r="9" spans="2:38" s="23" customFormat="1" ht="15" customHeight="1" x14ac:dyDescent="0.25">
      <c r="B9" s="49" t="s">
        <v>47</v>
      </c>
      <c r="C9" s="57">
        <f>+SUM(C3:C8)</f>
        <v>-5.5625047599999995</v>
      </c>
      <c r="D9" s="57">
        <f>+SUM(D10:D28)/1000000</f>
        <v>0</v>
      </c>
      <c r="E9" s="57">
        <f t="shared" ref="E9:AH9" si="0">+SUM(E10:E28)/1000000</f>
        <v>0</v>
      </c>
      <c r="F9" s="57">
        <f t="shared" si="0"/>
        <v>0</v>
      </c>
      <c r="G9" s="57">
        <f t="shared" si="0"/>
        <v>0.42847640999999997</v>
      </c>
      <c r="H9" s="57">
        <f t="shared" si="0"/>
        <v>0.11081608</v>
      </c>
      <c r="I9" s="57">
        <f t="shared" si="0"/>
        <v>0</v>
      </c>
      <c r="J9" s="57">
        <f t="shared" si="0"/>
        <v>0</v>
      </c>
      <c r="K9" s="57">
        <f t="shared" si="0"/>
        <v>0</v>
      </c>
      <c r="L9" s="57">
        <f t="shared" si="0"/>
        <v>0</v>
      </c>
      <c r="M9" s="57">
        <f t="shared" si="0"/>
        <v>0.63487762999999997</v>
      </c>
      <c r="N9" s="57">
        <f t="shared" si="0"/>
        <v>0</v>
      </c>
      <c r="O9" s="57">
        <f t="shared" si="0"/>
        <v>0</v>
      </c>
      <c r="P9" s="57">
        <f t="shared" si="0"/>
        <v>0</v>
      </c>
      <c r="Q9" s="57">
        <f t="shared" si="0"/>
        <v>0</v>
      </c>
      <c r="R9" s="57">
        <f t="shared" si="0"/>
        <v>0</v>
      </c>
      <c r="S9" s="57">
        <f t="shared" si="0"/>
        <v>0</v>
      </c>
      <c r="T9" s="57">
        <f t="shared" si="0"/>
        <v>0</v>
      </c>
      <c r="U9" s="57">
        <f t="shared" si="0"/>
        <v>0</v>
      </c>
      <c r="V9" s="57">
        <f t="shared" si="0"/>
        <v>0</v>
      </c>
      <c r="W9" s="57">
        <f t="shared" si="0"/>
        <v>0</v>
      </c>
      <c r="X9" s="57">
        <f t="shared" si="0"/>
        <v>0</v>
      </c>
      <c r="Y9" s="57">
        <f t="shared" si="0"/>
        <v>0</v>
      </c>
      <c r="Z9" s="57">
        <f t="shared" si="0"/>
        <v>0</v>
      </c>
      <c r="AA9" s="57">
        <f t="shared" si="0"/>
        <v>0</v>
      </c>
      <c r="AB9" s="57">
        <f t="shared" si="0"/>
        <v>0</v>
      </c>
      <c r="AC9" s="57">
        <f t="shared" si="0"/>
        <v>0</v>
      </c>
      <c r="AD9" s="57">
        <f t="shared" si="0"/>
        <v>0</v>
      </c>
      <c r="AE9" s="57">
        <f t="shared" si="0"/>
        <v>0</v>
      </c>
      <c r="AF9" s="57">
        <f t="shared" si="0"/>
        <v>0</v>
      </c>
      <c r="AG9" s="57">
        <f t="shared" si="0"/>
        <v>0</v>
      </c>
      <c r="AH9" s="57">
        <f t="shared" si="0"/>
        <v>0</v>
      </c>
      <c r="AI9" s="57">
        <f>+SUM(D9:AH9)+C9</f>
        <v>-4.3883346400000001</v>
      </c>
      <c r="AJ9" s="113"/>
      <c r="AK9" s="41"/>
      <c r="AL9" s="41"/>
    </row>
    <row r="10" spans="2:38" ht="15" customHeight="1" x14ac:dyDescent="0.25">
      <c r="B10" s="49" t="s">
        <v>11</v>
      </c>
      <c r="C10" s="46"/>
      <c r="D10" s="47">
        <f>SUMIFS('Ingreso - Egreso'!$I$3:$I$1048576,'Ingreso - Egreso'!$D$3:$D$1048576,"&gt;="&amp;'Fimubac, PF y HB'!$D$2,'Ingreso - Egreso'!$D$3:$D$1048576,"&lt;="&amp;'Fimubac, PF y HB'!$D$2,'Ingreso - Egreso'!$J$3:$J$1048576,'Fimubac, PF y HB'!B10)</f>
        <v>0</v>
      </c>
      <c r="E10" s="47">
        <f>SUMIFS('Ingreso - Egreso'!$I$3:$I$1048576,'Ingreso - Egreso'!$D$3:$D$1048576,"&gt;="&amp;'Fimubac, PF y HB'!$E$2,'Ingreso - Egreso'!$D$3:$D$1048576,"&lt;="&amp;'Fimubac, PF y HB'!$E$2,'Ingreso - Egreso'!$J$3:$J$1048576,'Fimubac, PF y HB'!B10)</f>
        <v>0</v>
      </c>
      <c r="F10" s="47">
        <f>SUMIFS('Ingreso - Egreso'!$I$3:$I$1048576,'Ingreso - Egreso'!$D$3:$D$1048576,"&gt;="&amp;'Fimubac, PF y HB'!$F$2,'Ingreso - Egreso'!$D$3:$D$1048576,"&lt;="&amp;'Fimubac, PF y HB'!$F$2,'Ingreso - Egreso'!$J$3:$J$1048576,'Fimubac, PF y HB'!B10)</f>
        <v>0</v>
      </c>
      <c r="G10" s="47">
        <f>SUMIFS('Ingreso - Egreso'!$I$3:$I$1048576,'Ingreso - Egreso'!$D$3:$D$1048576,"&gt;="&amp;'Fimubac, PF y HB'!$G$2,'Ingreso - Egreso'!$D$3:$D$1048576,"&lt;="&amp;'Fimubac, PF y HB'!$G$2,'Ingreso - Egreso'!$J$3:$J$1048576,'Fimubac, PF y HB'!B10)</f>
        <v>0</v>
      </c>
      <c r="H10" s="47">
        <f>SUMIFS('Ingreso - Egreso'!$I$3:$I$1048576,'Ingreso - Egreso'!$D$3:$D$1048576,"&gt;="&amp;'Fimubac, PF y HB'!$H$2,'Ingreso - Egreso'!$D$3:$D$1048576,"&lt;="&amp;'Fimubac, PF y HB'!$H$2,'Ingreso - Egreso'!$J$3:$J$1048576,'Fimubac, PF y HB'!B10)</f>
        <v>0</v>
      </c>
      <c r="I10" s="47">
        <f>SUMIFS('Ingreso - Egreso'!$I$3:$I$1048576,'Ingreso - Egreso'!$D$3:$D$1048576,"&gt;="&amp;'Fimubac, PF y HB'!$I$2,'Ingreso - Egreso'!$D$3:$D$1048576,"&lt;="&amp;'Fimubac, PF y HB'!$I$2,'Ingreso - Egreso'!$J$3:$J$1048576,'Fimubac, PF y HB'!B10)</f>
        <v>0</v>
      </c>
      <c r="J10" s="47">
        <f>SUMIFS('Ingreso - Egreso'!$I$3:$I$1048576,'Ingreso - Egreso'!$D$3:$D$1048576,"&gt;="&amp;'Fimubac, PF y HB'!$J$2,'Ingreso - Egreso'!$D$3:$D$1048576,"&lt;="&amp;'Fimubac, PF y HB'!$J$2,'Ingreso - Egreso'!$J$3:$J$1048576,'Fimubac, PF y HB'!B10)</f>
        <v>0</v>
      </c>
      <c r="K10" s="47">
        <f>SUMIFS('Ingreso - Egreso'!$I$3:$I$1048576,'Ingreso - Egreso'!$D$3:$D$1048576,"&gt;="&amp;'Fimubac, PF y HB'!$K$2,'Ingreso - Egreso'!$D$3:$D$1048576,"&lt;="&amp;'Fimubac, PF y HB'!$K$2,'Ingreso - Egreso'!$J$3:$J$1048576,'Fimubac, PF y HB'!B10)</f>
        <v>0</v>
      </c>
      <c r="L10" s="47">
        <f>SUMIFS('Ingreso - Egreso'!$I$3:$I$1048576,'Ingreso - Egreso'!$D$3:$D$1048576,"&gt;="&amp;'Fimubac, PF y HB'!$L$2,'Ingreso - Egreso'!$D$3:$D$1048576,"&lt;="&amp;'Fimubac, PF y HB'!$L$2,'Ingreso - Egreso'!$J$3:$J$1048576,'Fimubac, PF y HB'!B10)</f>
        <v>0</v>
      </c>
      <c r="M10" s="47">
        <f>SUMIFS('Ingreso - Egreso'!$I$3:$I$1048576,'Ingreso - Egreso'!$D$3:$D$1048576,"&gt;="&amp;'Fimubac, PF y HB'!$M$2,'Ingreso - Egreso'!$D$3:$D$1048576,"&lt;="&amp;'Fimubac, PF y HB'!$M$2,'Ingreso - Egreso'!$J$3:$J$1048576,'Fimubac, PF y HB'!B10)</f>
        <v>634877.63</v>
      </c>
      <c r="N10" s="47">
        <f>SUMIFS('Ingreso - Egreso'!$I$3:$I$1048576,'Ingreso - Egreso'!$D$3:$D$1048576,"&gt;="&amp;'Fimubac, PF y HB'!$N$2,'Ingreso - Egreso'!$D$3:$D$1048576,"&lt;="&amp;'Fimubac, PF y HB'!$N$2,'Ingreso - Egreso'!$J$3:$J$1048576,'Fimubac, PF y HB'!B10)</f>
        <v>0</v>
      </c>
      <c r="O10" s="47">
        <f>SUMIFS('Ingreso - Egreso'!$I$3:$I$1048576,'Ingreso - Egreso'!$D$3:$D$1048576,"&gt;="&amp;'Fimubac, PF y HB'!$O$2,'Ingreso - Egreso'!$D$3:$D$1048576,"&lt;="&amp;'Fimubac, PF y HB'!$O$2,'Ingreso - Egreso'!$J$3:$J$1048576,'Fimubac, PF y HB'!B10)</f>
        <v>0</v>
      </c>
      <c r="P10" s="47">
        <f>SUMIFS('Ingreso - Egreso'!$I$3:$I$1048576,'Ingreso - Egreso'!$D$3:$D$1048576,"&gt;="&amp;'Fimubac, PF y HB'!$P$2,'Ingreso - Egreso'!$D$3:$D$1048576,"&lt;="&amp;'Fimubac, PF y HB'!$P$2,'Ingreso - Egreso'!$J$3:$J$1048576,'Fimubac, PF y HB'!B10)</f>
        <v>0</v>
      </c>
      <c r="Q10" s="47">
        <f>SUMIFS('Ingreso - Egreso'!$I$3:$I$1048576,'Ingreso - Egreso'!$D$3:$D$1048576,"&gt;="&amp;'Fimubac, PF y HB'!$Q$2,'Ingreso - Egreso'!$D$3:$D$1048576,"&lt;="&amp;'Fimubac, PF y HB'!$Q$2,'Ingreso - Egreso'!$J$3:$J$1048576,'Fimubac, PF y HB'!B10)</f>
        <v>0</v>
      </c>
      <c r="R10" s="47">
        <f>SUMIFS('Ingreso - Egreso'!$I$3:$I$1048576,'Ingreso - Egreso'!$D$3:$D$1048576,"&gt;="&amp;'Fimubac, PF y HB'!$R$2,'Ingreso - Egreso'!$D$3:$D$1048576,"&lt;="&amp;'Fimubac, PF y HB'!$R$2,'Ingreso - Egreso'!$J$3:$J$1048576,'Fimubac, PF y HB'!B10)</f>
        <v>0</v>
      </c>
      <c r="S10" s="47">
        <f>SUMIFS('Ingreso - Egreso'!$I$3:$I$1048576,'Ingreso - Egreso'!$D$3:$D$1048576,"&gt;="&amp;'Fimubac, PF y HB'!$S$2,'Ingreso - Egreso'!$D$3:$D$1048576,"&lt;="&amp;'Fimubac, PF y HB'!$S$2,'Ingreso - Egreso'!$J$3:$J$1048576,'Fimubac, PF y HB'!B10)</f>
        <v>0</v>
      </c>
      <c r="T10" s="47">
        <f>SUMIFS('Ingreso - Egreso'!$I$3:$I$1048576,'Ingreso - Egreso'!$D$3:$D$1048576,"&gt;="&amp;'Fimubac, PF y HB'!$T$2,'Ingreso - Egreso'!$D$3:$D$1048576,"&lt;="&amp;'Fimubac, PF y HB'!$T$2,'Ingreso - Egreso'!$J$3:$J$1048576,'Fimubac, PF y HB'!B10)</f>
        <v>0</v>
      </c>
      <c r="U10" s="47">
        <f>SUMIFS('Ingreso - Egreso'!$I$3:$I$1048576,'Ingreso - Egreso'!$D$3:$D$1048576,"&gt;="&amp;'Fimubac, PF y HB'!$U$2,'Ingreso - Egreso'!$D$3:$D$1048576,"&lt;="&amp;'Fimubac, PF y HB'!$U$2,'Ingreso - Egreso'!$J$3:$J$1048576,'Fimubac, PF y HB'!B10)</f>
        <v>0</v>
      </c>
      <c r="V10" s="47">
        <f>SUMIFS('Ingreso - Egreso'!$I$3:$I$1048576,'Ingreso - Egreso'!$D$3:$D$1048576,"&gt;="&amp;'Fimubac, PF y HB'!$V$2,'Ingreso - Egreso'!$D$3:$D$1048576,"&lt;="&amp;'Fimubac, PF y HB'!$V$2,'Ingreso - Egreso'!$J$3:$J$1048576,'Fimubac, PF y HB'!B10)</f>
        <v>0</v>
      </c>
      <c r="W10" s="47">
        <f>SUMIFS('Ingreso - Egreso'!$I$3:$I$1048576,'Ingreso - Egreso'!$D$3:$D$1048576,"&gt;="&amp;'Fimubac, PF y HB'!$W$2,'Ingreso - Egreso'!$D$3:$D$1048576,"&lt;="&amp;'Fimubac, PF y HB'!$W$2,'Ingreso - Egreso'!$J$3:$J$1048576,'Fimubac, PF y HB'!B10)</f>
        <v>0</v>
      </c>
      <c r="X10" s="47">
        <f>SUMIFS('Ingreso - Egreso'!$I$3:$I$1048576,'Ingreso - Egreso'!$D$3:$D$1048576,"&gt;="&amp;'Fimubac, PF y HB'!$X$2,'Ingreso - Egreso'!$D$3:$D$1048576,"&lt;="&amp;'Fimubac, PF y HB'!$X$2,'Ingreso - Egreso'!$J$3:$J$1048576,'Fimubac, PF y HB'!B10)</f>
        <v>0</v>
      </c>
      <c r="Y10" s="47">
        <f>SUMIFS('Ingreso - Egreso'!$I$3:$I$1048576,'Ingreso - Egreso'!$D$3:$D$1048576,"&gt;="&amp;'Fimubac, PF y HB'!$Y$2,'Ingreso - Egreso'!$D$3:$D$1048576,"&lt;="&amp;'Fimubac, PF y HB'!$Y$2,'Ingreso - Egreso'!$J$3:$J$1048576,'Fimubac, PF y HB'!B10)</f>
        <v>0</v>
      </c>
      <c r="Z10" s="47">
        <f>SUMIFS('Ingreso - Egreso'!$I$3:$I$1048576,'Ingreso - Egreso'!$D$3:$D$1048576,"&gt;="&amp;'Fimubac, PF y HB'!$Z$2,'Ingreso - Egreso'!$D$3:$D$1048576,"&lt;="&amp;'Fimubac, PF y HB'!$Z$2,'Ingreso - Egreso'!$J$3:$J$1048576,'Fimubac, PF y HB'!B10)</f>
        <v>0</v>
      </c>
      <c r="AA10" s="47">
        <f>SUMIFS('Ingreso - Egreso'!$I$3:$I$1048576,'Ingreso - Egreso'!$D$3:$D$1048576,"&gt;="&amp;'Fimubac, PF y HB'!$AA$2,'Ingreso - Egreso'!$D$3:$D$1048576,"&lt;="&amp;'Fimubac, PF y HB'!$AA$2,'Ingreso - Egreso'!$J$3:$J$1048576,'Fimubac, PF y HB'!B10)</f>
        <v>0</v>
      </c>
      <c r="AB10" s="47">
        <f>SUMIFS('Ingreso - Egreso'!$I$3:$I$1048576,'Ingreso - Egreso'!$D$3:$D$1048576,"&gt;="&amp;'Fimubac, PF y HB'!$AB$2,'Ingreso - Egreso'!$D$3:$D$1048576,"&lt;="&amp;'Fimubac, PF y HB'!$AB$2,'Ingreso - Egreso'!$J$3:$J$1048576,'Fimubac, PF y HB'!B10)</f>
        <v>0</v>
      </c>
      <c r="AC10" s="47">
        <f>SUMIFS('Ingreso - Egreso'!$I$3:$I$1048576,'Ingreso - Egreso'!$D$3:$D$1048576,"&gt;="&amp;'Fimubac, PF y HB'!$AC$2,'Ingreso - Egreso'!$D$3:$D$1048576,"&lt;="&amp;'Fimubac, PF y HB'!$AC$2,'Ingreso - Egreso'!$J$3:$J$1048576,'Fimubac, PF y HB'!B10)</f>
        <v>0</v>
      </c>
      <c r="AD10" s="47">
        <f>SUMIFS('Ingreso - Egreso'!$I$3:$I$1048576,'Ingreso - Egreso'!$D$3:$D$1048576,"&gt;="&amp;'Fimubac, PF y HB'!$AD$2,'Ingreso - Egreso'!$D$3:$D$1048576,"&lt;="&amp;'Fimubac, PF y HB'!$AD$2,'Ingreso - Egreso'!$J$3:$J$1048576,'Fimubac, PF y HB'!B10)</f>
        <v>0</v>
      </c>
      <c r="AE10" s="47">
        <f>SUMIFS('Ingreso - Egreso'!$I$3:$I$1048576,'Ingreso - Egreso'!$D$3:$D$1048576,"&gt;="&amp;'Fimubac, PF y HB'!$AE$2,'Ingreso - Egreso'!$D$3:$D$1048576,"&lt;="&amp;'Fimubac, PF y HB'!$AE$2,'Ingreso - Egreso'!$J$3:$J$1048576,'Fimubac, PF y HB'!B10)</f>
        <v>0</v>
      </c>
      <c r="AF10" s="47">
        <f>SUMIFS('Ingreso - Egreso'!$I$3:$I$1048576,'Ingreso - Egreso'!$D$3:$D$1048576,"&gt;="&amp;'Fimubac, PF y HB'!$AF$2,'Ingreso - Egreso'!$D$3:$D$1048576,"&lt;="&amp;'Fimubac, PF y HB'!$AF$2,'Ingreso - Egreso'!$J$3:$J$1048576,'Fimubac, PF y HB'!B10)</f>
        <v>0</v>
      </c>
      <c r="AG10" s="47">
        <f>SUMIFS('Ingreso - Egreso'!$I$3:$I$1048576,'Ingreso - Egreso'!$D$3:$D$1048576,"&gt;="&amp;'Fimubac, PF y HB'!$AG$2,'Ingreso - Egreso'!$D$3:$D$1048576,"&lt;="&amp;'Fimubac, PF y HB'!$AG$2,'Ingreso - Egreso'!$J$3:$J$1048576,'Fimubac, PF y HB'!B10)</f>
        <v>0</v>
      </c>
      <c r="AH10" s="47">
        <f>SUMIFS('Ingreso - Egreso'!$I$3:$I$1048576,'Ingreso - Egreso'!$D$3:$D$1048576,"&gt;="&amp;'Fimubac, PF y HB'!$AH$2,'Ingreso - Egreso'!$D$3:$D$1048576,"&lt;="&amp;'Fimubac, PF y HB'!$AH$2,'Ingreso - Egreso'!$J$3:$J$1048576,'Fimubac, PF y HB'!B10)</f>
        <v>0</v>
      </c>
      <c r="AI10" s="45">
        <f>+SUM(D10:AH10)/1000000</f>
        <v>0.63487762999999997</v>
      </c>
      <c r="AJ10" s="22">
        <f>+Cobranza!AJ4</f>
        <v>1.3215296000000001</v>
      </c>
    </row>
    <row r="11" spans="2:38" ht="15" customHeight="1" x14ac:dyDescent="0.25">
      <c r="B11" s="49" t="s">
        <v>12</v>
      </c>
      <c r="C11" s="46"/>
      <c r="D11" s="47">
        <f>SUMIFS('Ingreso - Egreso'!$I$3:$I$1048576,'Ingreso - Egreso'!$D$3:$D$1048576,"&gt;="&amp;'Fimubac, PF y HB'!$D$2,'Ingreso - Egreso'!$D$3:$D$1048576,"&lt;="&amp;'Fimubac, PF y HB'!$D$2,'Ingreso - Egreso'!$J$3:$J$1048576,'Fimubac, PF y HB'!B11)</f>
        <v>0</v>
      </c>
      <c r="E11" s="47">
        <f>SUMIFS('Ingreso - Egreso'!$I$3:$I$1048576,'Ingreso - Egreso'!$D$3:$D$1048576,"&gt;="&amp;'Fimubac, PF y HB'!$E$2,'Ingreso - Egreso'!$D$3:$D$1048576,"&lt;="&amp;'Fimubac, PF y HB'!$E$2,'Ingreso - Egreso'!$J$3:$J$1048576,'Fimubac, PF y HB'!B11)</f>
        <v>0</v>
      </c>
      <c r="F11" s="47">
        <f>SUMIFS('Ingreso - Egreso'!$I$3:$I$1048576,'Ingreso - Egreso'!$D$3:$D$1048576,"&gt;="&amp;'Fimubac, PF y HB'!$F$2,'Ingreso - Egreso'!$D$3:$D$1048576,"&lt;="&amp;'Fimubac, PF y HB'!$F$2,'Ingreso - Egreso'!$J$3:$J$1048576,'Fimubac, PF y HB'!B11)</f>
        <v>0</v>
      </c>
      <c r="G11" s="47">
        <f>SUMIFS('Ingreso - Egreso'!$I$3:$I$1048576,'Ingreso - Egreso'!$D$3:$D$1048576,"&gt;="&amp;'Fimubac, PF y HB'!$G$2,'Ingreso - Egreso'!$D$3:$D$1048576,"&lt;="&amp;'Fimubac, PF y HB'!$G$2,'Ingreso - Egreso'!$J$3:$J$1048576,'Fimubac, PF y HB'!B11)</f>
        <v>0</v>
      </c>
      <c r="H11" s="47">
        <f>SUMIFS('Ingreso - Egreso'!$I$3:$I$1048576,'Ingreso - Egreso'!$D$3:$D$1048576,"&gt;="&amp;'Fimubac, PF y HB'!$H$2,'Ingreso - Egreso'!$D$3:$D$1048576,"&lt;="&amp;'Fimubac, PF y HB'!$H$2,'Ingreso - Egreso'!$J$3:$J$1048576,'Fimubac, PF y HB'!B11)</f>
        <v>0</v>
      </c>
      <c r="I11" s="47">
        <f>SUMIFS('Ingreso - Egreso'!$I$3:$I$1048576,'Ingreso - Egreso'!$D$3:$D$1048576,"&gt;="&amp;'Fimubac, PF y HB'!$I$2,'Ingreso - Egreso'!$D$3:$D$1048576,"&lt;="&amp;'Fimubac, PF y HB'!$I$2,'Ingreso - Egreso'!$J$3:$J$1048576,'Fimubac, PF y HB'!B11)</f>
        <v>0</v>
      </c>
      <c r="J11" s="47">
        <f>SUMIFS('Ingreso - Egreso'!$I$3:$I$1048576,'Ingreso - Egreso'!$D$3:$D$1048576,"&gt;="&amp;'Fimubac, PF y HB'!$J$2,'Ingreso - Egreso'!$D$3:$D$1048576,"&lt;="&amp;'Fimubac, PF y HB'!$J$2,'Ingreso - Egreso'!$J$3:$J$1048576,'Fimubac, PF y HB'!B11)</f>
        <v>0</v>
      </c>
      <c r="K11" s="47">
        <f>SUMIFS('Ingreso - Egreso'!$I$3:$I$1048576,'Ingreso - Egreso'!$D$3:$D$1048576,"&gt;="&amp;'Fimubac, PF y HB'!$K$2,'Ingreso - Egreso'!$D$3:$D$1048576,"&lt;="&amp;'Fimubac, PF y HB'!$K$2,'Ingreso - Egreso'!$J$3:$J$1048576,'Fimubac, PF y HB'!B11)</f>
        <v>0</v>
      </c>
      <c r="L11" s="47">
        <f>SUMIFS('Ingreso - Egreso'!$I$3:$I$1048576,'Ingreso - Egreso'!$D$3:$D$1048576,"&gt;="&amp;'Fimubac, PF y HB'!$L$2,'Ingreso - Egreso'!$D$3:$D$1048576,"&lt;="&amp;'Fimubac, PF y HB'!$L$2,'Ingreso - Egreso'!$J$3:$J$1048576,'Fimubac, PF y HB'!B11)</f>
        <v>0</v>
      </c>
      <c r="M11" s="47">
        <f>SUMIFS('Ingreso - Egreso'!$I$3:$I$1048576,'Ingreso - Egreso'!$D$3:$D$1048576,"&gt;="&amp;'Fimubac, PF y HB'!$M$2,'Ingreso - Egreso'!$D$3:$D$1048576,"&lt;="&amp;'Fimubac, PF y HB'!$M$2,'Ingreso - Egreso'!$J$3:$J$1048576,'Fimubac, PF y HB'!B11)</f>
        <v>0</v>
      </c>
      <c r="N11" s="47">
        <f>SUMIFS('Ingreso - Egreso'!$I$3:$I$1048576,'Ingreso - Egreso'!$D$3:$D$1048576,"&gt;="&amp;'Fimubac, PF y HB'!$N$2,'Ingreso - Egreso'!$D$3:$D$1048576,"&lt;="&amp;'Fimubac, PF y HB'!$N$2,'Ingreso - Egreso'!$J$3:$J$1048576,'Fimubac, PF y HB'!B11)</f>
        <v>0</v>
      </c>
      <c r="O11" s="47">
        <f>SUMIFS('Ingreso - Egreso'!$I$3:$I$1048576,'Ingreso - Egreso'!$D$3:$D$1048576,"&gt;="&amp;'Fimubac, PF y HB'!$O$2,'Ingreso - Egreso'!$D$3:$D$1048576,"&lt;="&amp;'Fimubac, PF y HB'!$O$2,'Ingreso - Egreso'!$J$3:$J$1048576,'Fimubac, PF y HB'!B11)</f>
        <v>0</v>
      </c>
      <c r="P11" s="47">
        <f>SUMIFS('Ingreso - Egreso'!$I$3:$I$1048576,'Ingreso - Egreso'!$D$3:$D$1048576,"&gt;="&amp;'Fimubac, PF y HB'!$P$2,'Ingreso - Egreso'!$D$3:$D$1048576,"&lt;="&amp;'Fimubac, PF y HB'!$P$2,'Ingreso - Egreso'!$J$3:$J$1048576,'Fimubac, PF y HB'!B11)</f>
        <v>0</v>
      </c>
      <c r="Q11" s="47">
        <f>SUMIFS('Ingreso - Egreso'!$I$3:$I$1048576,'Ingreso - Egreso'!$D$3:$D$1048576,"&gt;="&amp;'Fimubac, PF y HB'!$Q$2,'Ingreso - Egreso'!$D$3:$D$1048576,"&lt;="&amp;'Fimubac, PF y HB'!$Q$2,'Ingreso - Egreso'!$J$3:$J$1048576,'Fimubac, PF y HB'!B11)</f>
        <v>0</v>
      </c>
      <c r="R11" s="47">
        <f>SUMIFS('Ingreso - Egreso'!$I$3:$I$1048576,'Ingreso - Egreso'!$D$3:$D$1048576,"&gt;="&amp;'Fimubac, PF y HB'!$R$2,'Ingreso - Egreso'!$D$3:$D$1048576,"&lt;="&amp;'Fimubac, PF y HB'!$R$2,'Ingreso - Egreso'!$J$3:$J$1048576,'Fimubac, PF y HB'!B11)</f>
        <v>0</v>
      </c>
      <c r="S11" s="47">
        <f>SUMIFS('Ingreso - Egreso'!$I$3:$I$1048576,'Ingreso - Egreso'!$D$3:$D$1048576,"&gt;="&amp;'Fimubac, PF y HB'!$S$2,'Ingreso - Egreso'!$D$3:$D$1048576,"&lt;="&amp;'Fimubac, PF y HB'!$S$2,'Ingreso - Egreso'!$J$3:$J$1048576,'Fimubac, PF y HB'!B11)</f>
        <v>0</v>
      </c>
      <c r="T11" s="47">
        <f>SUMIFS('Ingreso - Egreso'!$I$3:$I$1048576,'Ingreso - Egreso'!$D$3:$D$1048576,"&gt;="&amp;'Fimubac, PF y HB'!$T$2,'Ingreso - Egreso'!$D$3:$D$1048576,"&lt;="&amp;'Fimubac, PF y HB'!$T$2,'Ingreso - Egreso'!$J$3:$J$1048576,'Fimubac, PF y HB'!B11)</f>
        <v>0</v>
      </c>
      <c r="U11" s="47">
        <f>SUMIFS('Ingreso - Egreso'!$I$3:$I$1048576,'Ingreso - Egreso'!$D$3:$D$1048576,"&gt;="&amp;'Fimubac, PF y HB'!$U$2,'Ingreso - Egreso'!$D$3:$D$1048576,"&lt;="&amp;'Fimubac, PF y HB'!$U$2,'Ingreso - Egreso'!$J$3:$J$1048576,'Fimubac, PF y HB'!B11)</f>
        <v>0</v>
      </c>
      <c r="V11" s="47">
        <f>SUMIFS('Ingreso - Egreso'!$I$3:$I$1048576,'Ingreso - Egreso'!$D$3:$D$1048576,"&gt;="&amp;'Fimubac, PF y HB'!$V$2,'Ingreso - Egreso'!$D$3:$D$1048576,"&lt;="&amp;'Fimubac, PF y HB'!$V$2,'Ingreso - Egreso'!$J$3:$J$1048576,'Fimubac, PF y HB'!B11)</f>
        <v>0</v>
      </c>
      <c r="W11" s="47">
        <f>SUMIFS('Ingreso - Egreso'!$I$3:$I$1048576,'Ingreso - Egreso'!$D$3:$D$1048576,"&gt;="&amp;'Fimubac, PF y HB'!$W$2,'Ingreso - Egreso'!$D$3:$D$1048576,"&lt;="&amp;'Fimubac, PF y HB'!$W$2,'Ingreso - Egreso'!$J$3:$J$1048576,'Fimubac, PF y HB'!B11)</f>
        <v>0</v>
      </c>
      <c r="X11" s="47">
        <f>SUMIFS('Ingreso - Egreso'!$I$3:$I$1048576,'Ingreso - Egreso'!$D$3:$D$1048576,"&gt;="&amp;'Fimubac, PF y HB'!$X$2,'Ingreso - Egreso'!$D$3:$D$1048576,"&lt;="&amp;'Fimubac, PF y HB'!$X$2,'Ingreso - Egreso'!$J$3:$J$1048576,'Fimubac, PF y HB'!B11)</f>
        <v>0</v>
      </c>
      <c r="Y11" s="47">
        <f>SUMIFS('Ingreso - Egreso'!$I$3:$I$1048576,'Ingreso - Egreso'!$D$3:$D$1048576,"&gt;="&amp;'Fimubac, PF y HB'!$Y$2,'Ingreso - Egreso'!$D$3:$D$1048576,"&lt;="&amp;'Fimubac, PF y HB'!$Y$2,'Ingreso - Egreso'!$J$3:$J$1048576,'Fimubac, PF y HB'!B11)</f>
        <v>0</v>
      </c>
      <c r="Z11" s="47">
        <f>SUMIFS('Ingreso - Egreso'!$I$3:$I$1048576,'Ingreso - Egreso'!$D$3:$D$1048576,"&gt;="&amp;'Fimubac, PF y HB'!$Z$2,'Ingreso - Egreso'!$D$3:$D$1048576,"&lt;="&amp;'Fimubac, PF y HB'!$Z$2,'Ingreso - Egreso'!$J$3:$J$1048576,'Fimubac, PF y HB'!B11)</f>
        <v>0</v>
      </c>
      <c r="AA11" s="47">
        <f>SUMIFS('Ingreso - Egreso'!$I$3:$I$1048576,'Ingreso - Egreso'!$D$3:$D$1048576,"&gt;="&amp;'Fimubac, PF y HB'!$AA$2,'Ingreso - Egreso'!$D$3:$D$1048576,"&lt;="&amp;'Fimubac, PF y HB'!$AA$2,'Ingreso - Egreso'!$J$3:$J$1048576,'Fimubac, PF y HB'!B11)</f>
        <v>0</v>
      </c>
      <c r="AB11" s="47">
        <f>SUMIFS('Ingreso - Egreso'!$I$3:$I$1048576,'Ingreso - Egreso'!$D$3:$D$1048576,"&gt;="&amp;'Fimubac, PF y HB'!$AB$2,'Ingreso - Egreso'!$D$3:$D$1048576,"&lt;="&amp;'Fimubac, PF y HB'!$AB$2,'Ingreso - Egreso'!$J$3:$J$1048576,'Fimubac, PF y HB'!B11)</f>
        <v>0</v>
      </c>
      <c r="AC11" s="47">
        <f>SUMIFS('Ingreso - Egreso'!$I$3:$I$1048576,'Ingreso - Egreso'!$D$3:$D$1048576,"&gt;="&amp;'Fimubac, PF y HB'!$AC$2,'Ingreso - Egreso'!$D$3:$D$1048576,"&lt;="&amp;'Fimubac, PF y HB'!$AC$2,'Ingreso - Egreso'!$J$3:$J$1048576,'Fimubac, PF y HB'!B11)</f>
        <v>0</v>
      </c>
      <c r="AD11" s="47">
        <f>SUMIFS('Ingreso - Egreso'!$I$3:$I$1048576,'Ingreso - Egreso'!$D$3:$D$1048576,"&gt;="&amp;'Fimubac, PF y HB'!$AD$2,'Ingreso - Egreso'!$D$3:$D$1048576,"&lt;="&amp;'Fimubac, PF y HB'!$AD$2,'Ingreso - Egreso'!$J$3:$J$1048576,'Fimubac, PF y HB'!B11)</f>
        <v>0</v>
      </c>
      <c r="AE11" s="47">
        <f>SUMIFS('Ingreso - Egreso'!$I$3:$I$1048576,'Ingreso - Egreso'!$D$3:$D$1048576,"&gt;="&amp;'Fimubac, PF y HB'!$AE$2,'Ingreso - Egreso'!$D$3:$D$1048576,"&lt;="&amp;'Fimubac, PF y HB'!$AE$2,'Ingreso - Egreso'!$J$3:$J$1048576,'Fimubac, PF y HB'!B11)</f>
        <v>0</v>
      </c>
      <c r="AF11" s="47">
        <f>SUMIFS('Ingreso - Egreso'!$I$3:$I$1048576,'Ingreso - Egreso'!$D$3:$D$1048576,"&gt;="&amp;'Fimubac, PF y HB'!$AF$2,'Ingreso - Egreso'!$D$3:$D$1048576,"&lt;="&amp;'Fimubac, PF y HB'!$AF$2,'Ingreso - Egreso'!$J$3:$J$1048576,'Fimubac, PF y HB'!B11)</f>
        <v>0</v>
      </c>
      <c r="AG11" s="47">
        <f>SUMIFS('Ingreso - Egreso'!$I$3:$I$1048576,'Ingreso - Egreso'!$D$3:$D$1048576,"&gt;="&amp;'Fimubac, PF y HB'!$AG$2,'Ingreso - Egreso'!$D$3:$D$1048576,"&lt;="&amp;'Fimubac, PF y HB'!$AG$2,'Ingreso - Egreso'!$J$3:$J$1048576,'Fimubac, PF y HB'!B11)</f>
        <v>0</v>
      </c>
      <c r="AH11" s="47">
        <f>SUMIFS('Ingreso - Egreso'!$I$3:$I$1048576,'Ingreso - Egreso'!$D$3:$D$1048576,"&gt;="&amp;'Fimubac, PF y HB'!$AH$2,'Ingreso - Egreso'!$D$3:$D$1048576,"&lt;="&amp;'Fimubac, PF y HB'!$AH$2,'Ingreso - Egreso'!$J$3:$J$1048576,'Fimubac, PF y HB'!B11)</f>
        <v>0</v>
      </c>
      <c r="AI11" s="45">
        <f t="shared" ref="AI11:AI22" si="1">+SUM(D11:AH11)/1000000</f>
        <v>0</v>
      </c>
      <c r="AJ11" s="22">
        <f>+Cobranza!AJ5</f>
        <v>0.23500371</v>
      </c>
      <c r="AK11" s="22"/>
    </row>
    <row r="12" spans="2:38" ht="15" customHeight="1" x14ac:dyDescent="0.25">
      <c r="B12" s="49" t="s">
        <v>13</v>
      </c>
      <c r="C12" s="46"/>
      <c r="D12" s="47">
        <f>SUMIFS('Ingreso - Egreso'!$I$3:$I$1048576,'Ingreso - Egreso'!$D$3:$D$1048576,"&gt;="&amp;'Fimubac, PF y HB'!$D$2,'Ingreso - Egreso'!$D$3:$D$1048576,"&lt;="&amp;'Fimubac, PF y HB'!$D$2,'Ingreso - Egreso'!$J$3:$J$1048576,'Fimubac, PF y HB'!B12)</f>
        <v>0</v>
      </c>
      <c r="E12" s="47">
        <f>SUMIFS('Ingreso - Egreso'!$I$3:$I$1048576,'Ingreso - Egreso'!$D$3:$D$1048576,"&gt;="&amp;'Fimubac, PF y HB'!$E$2,'Ingreso - Egreso'!$D$3:$D$1048576,"&lt;="&amp;'Fimubac, PF y HB'!$E$2,'Ingreso - Egreso'!$J$3:$J$1048576,'Fimubac, PF y HB'!B12)</f>
        <v>0</v>
      </c>
      <c r="F12" s="47">
        <f>SUMIFS('Ingreso - Egreso'!$I$3:$I$1048576,'Ingreso - Egreso'!$D$3:$D$1048576,"&gt;="&amp;'Fimubac, PF y HB'!$F$2,'Ingreso - Egreso'!$D$3:$D$1048576,"&lt;="&amp;'Fimubac, PF y HB'!$F$2,'Ingreso - Egreso'!$J$3:$J$1048576,'Fimubac, PF y HB'!B12)</f>
        <v>0</v>
      </c>
      <c r="G12" s="47">
        <f>SUMIFS('Ingreso - Egreso'!$I$3:$I$1048576,'Ingreso - Egreso'!$D$3:$D$1048576,"&gt;="&amp;'Fimubac, PF y HB'!$G$2,'Ingreso - Egreso'!$D$3:$D$1048576,"&lt;="&amp;'Fimubac, PF y HB'!$G$2,'Ingreso - Egreso'!$J$3:$J$1048576,'Fimubac, PF y HB'!B12)</f>
        <v>0</v>
      </c>
      <c r="H12" s="47">
        <f>SUMIFS('Ingreso - Egreso'!$I$3:$I$1048576,'Ingreso - Egreso'!$D$3:$D$1048576,"&gt;="&amp;'Fimubac, PF y HB'!$H$2,'Ingreso - Egreso'!$D$3:$D$1048576,"&lt;="&amp;'Fimubac, PF y HB'!$H$2,'Ingreso - Egreso'!$J$3:$J$1048576,'Fimubac, PF y HB'!B12)</f>
        <v>0</v>
      </c>
      <c r="I12" s="47">
        <f>SUMIFS('Ingreso - Egreso'!$I$3:$I$1048576,'Ingreso - Egreso'!$D$3:$D$1048576,"&gt;="&amp;'Fimubac, PF y HB'!$I$2,'Ingreso - Egreso'!$D$3:$D$1048576,"&lt;="&amp;'Fimubac, PF y HB'!$I$2,'Ingreso - Egreso'!$J$3:$J$1048576,'Fimubac, PF y HB'!B12)</f>
        <v>0</v>
      </c>
      <c r="J12" s="47">
        <f>SUMIFS('Ingreso - Egreso'!$I$3:$I$1048576,'Ingreso - Egreso'!$D$3:$D$1048576,"&gt;="&amp;'Fimubac, PF y HB'!$J$2,'Ingreso - Egreso'!$D$3:$D$1048576,"&lt;="&amp;'Fimubac, PF y HB'!$J$2,'Ingreso - Egreso'!$J$3:$J$1048576,'Fimubac, PF y HB'!B12)</f>
        <v>0</v>
      </c>
      <c r="K12" s="47">
        <f>SUMIFS('Ingreso - Egreso'!$I$3:$I$1048576,'Ingreso - Egreso'!$D$3:$D$1048576,"&gt;="&amp;'Fimubac, PF y HB'!$K$2,'Ingreso - Egreso'!$D$3:$D$1048576,"&lt;="&amp;'Fimubac, PF y HB'!$K$2,'Ingreso - Egreso'!$J$3:$J$1048576,'Fimubac, PF y HB'!B12)</f>
        <v>0</v>
      </c>
      <c r="L12" s="47">
        <f>SUMIFS('Ingreso - Egreso'!$I$3:$I$1048576,'Ingreso - Egreso'!$D$3:$D$1048576,"&gt;="&amp;'Fimubac, PF y HB'!$L$2,'Ingreso - Egreso'!$D$3:$D$1048576,"&lt;="&amp;'Fimubac, PF y HB'!$L$2,'Ingreso - Egreso'!$J$3:$J$1048576,'Fimubac, PF y HB'!B12)</f>
        <v>0</v>
      </c>
      <c r="M12" s="47">
        <f>SUMIFS('Ingreso - Egreso'!$I$3:$I$1048576,'Ingreso - Egreso'!$D$3:$D$1048576,"&gt;="&amp;'Fimubac, PF y HB'!$M$2,'Ingreso - Egreso'!$D$3:$D$1048576,"&lt;="&amp;'Fimubac, PF y HB'!$M$2,'Ingreso - Egreso'!$J$3:$J$1048576,'Fimubac, PF y HB'!B12)</f>
        <v>0</v>
      </c>
      <c r="N12" s="47">
        <f>SUMIFS('Ingreso - Egreso'!$I$3:$I$1048576,'Ingreso - Egreso'!$D$3:$D$1048576,"&gt;="&amp;'Fimubac, PF y HB'!$N$2,'Ingreso - Egreso'!$D$3:$D$1048576,"&lt;="&amp;'Fimubac, PF y HB'!$N$2,'Ingreso - Egreso'!$J$3:$J$1048576,'Fimubac, PF y HB'!B12)</f>
        <v>0</v>
      </c>
      <c r="O12" s="47">
        <f>SUMIFS('Ingreso - Egreso'!$I$3:$I$1048576,'Ingreso - Egreso'!$D$3:$D$1048576,"&gt;="&amp;'Fimubac, PF y HB'!$O$2,'Ingreso - Egreso'!$D$3:$D$1048576,"&lt;="&amp;'Fimubac, PF y HB'!$O$2,'Ingreso - Egreso'!$J$3:$J$1048576,'Fimubac, PF y HB'!B12)</f>
        <v>0</v>
      </c>
      <c r="P12" s="47">
        <f>SUMIFS('Ingreso - Egreso'!$I$3:$I$1048576,'Ingreso - Egreso'!$D$3:$D$1048576,"&gt;="&amp;'Fimubac, PF y HB'!$P$2,'Ingreso - Egreso'!$D$3:$D$1048576,"&lt;="&amp;'Fimubac, PF y HB'!$P$2,'Ingreso - Egreso'!$J$3:$J$1048576,'Fimubac, PF y HB'!B12)</f>
        <v>0</v>
      </c>
      <c r="Q12" s="47">
        <f>SUMIFS('Ingreso - Egreso'!$I$3:$I$1048576,'Ingreso - Egreso'!$D$3:$D$1048576,"&gt;="&amp;'Fimubac, PF y HB'!$Q$2,'Ingreso - Egreso'!$D$3:$D$1048576,"&lt;="&amp;'Fimubac, PF y HB'!$Q$2,'Ingreso - Egreso'!$J$3:$J$1048576,'Fimubac, PF y HB'!B12)</f>
        <v>0</v>
      </c>
      <c r="R12" s="47">
        <f>SUMIFS('Ingreso - Egreso'!$I$3:$I$1048576,'Ingreso - Egreso'!$D$3:$D$1048576,"&gt;="&amp;'Fimubac, PF y HB'!$R$2,'Ingreso - Egreso'!$D$3:$D$1048576,"&lt;="&amp;'Fimubac, PF y HB'!$R$2,'Ingreso - Egreso'!$J$3:$J$1048576,'Fimubac, PF y HB'!B12)</f>
        <v>0</v>
      </c>
      <c r="S12" s="47">
        <f>SUMIFS('Ingreso - Egreso'!$I$3:$I$1048576,'Ingreso - Egreso'!$D$3:$D$1048576,"&gt;="&amp;'Fimubac, PF y HB'!$S$2,'Ingreso - Egreso'!$D$3:$D$1048576,"&lt;="&amp;'Fimubac, PF y HB'!$S$2,'Ingreso - Egreso'!$J$3:$J$1048576,'Fimubac, PF y HB'!B12)</f>
        <v>0</v>
      </c>
      <c r="T12" s="47">
        <f>SUMIFS('Ingreso - Egreso'!$I$3:$I$1048576,'Ingreso - Egreso'!$D$3:$D$1048576,"&gt;="&amp;'Fimubac, PF y HB'!$T$2,'Ingreso - Egreso'!$D$3:$D$1048576,"&lt;="&amp;'Fimubac, PF y HB'!$T$2,'Ingreso - Egreso'!$J$3:$J$1048576,'Fimubac, PF y HB'!B12)</f>
        <v>0</v>
      </c>
      <c r="U12" s="47">
        <f>SUMIFS('Ingreso - Egreso'!$I$3:$I$1048576,'Ingreso - Egreso'!$D$3:$D$1048576,"&gt;="&amp;'Fimubac, PF y HB'!$U$2,'Ingreso - Egreso'!$D$3:$D$1048576,"&lt;="&amp;'Fimubac, PF y HB'!$U$2,'Ingreso - Egreso'!$J$3:$J$1048576,'Fimubac, PF y HB'!B12)</f>
        <v>0</v>
      </c>
      <c r="V12" s="47">
        <f>SUMIFS('Ingreso - Egreso'!$I$3:$I$1048576,'Ingreso - Egreso'!$D$3:$D$1048576,"&gt;="&amp;'Fimubac, PF y HB'!$V$2,'Ingreso - Egreso'!$D$3:$D$1048576,"&lt;="&amp;'Fimubac, PF y HB'!$V$2,'Ingreso - Egreso'!$J$3:$J$1048576,'Fimubac, PF y HB'!B12)</f>
        <v>0</v>
      </c>
      <c r="W12" s="47">
        <f>SUMIFS('Ingreso - Egreso'!$I$3:$I$1048576,'Ingreso - Egreso'!$D$3:$D$1048576,"&gt;="&amp;'Fimubac, PF y HB'!$W$2,'Ingreso - Egreso'!$D$3:$D$1048576,"&lt;="&amp;'Fimubac, PF y HB'!$W$2,'Ingreso - Egreso'!$J$3:$J$1048576,'Fimubac, PF y HB'!B12)</f>
        <v>0</v>
      </c>
      <c r="X12" s="47">
        <f>SUMIFS('Ingreso - Egreso'!$I$3:$I$1048576,'Ingreso - Egreso'!$D$3:$D$1048576,"&gt;="&amp;'Fimubac, PF y HB'!$X$2,'Ingreso - Egreso'!$D$3:$D$1048576,"&lt;="&amp;'Fimubac, PF y HB'!$X$2,'Ingreso - Egreso'!$J$3:$J$1048576,'Fimubac, PF y HB'!B12)</f>
        <v>0</v>
      </c>
      <c r="Y12" s="47">
        <f>SUMIFS('Ingreso - Egreso'!$I$3:$I$1048576,'Ingreso - Egreso'!$D$3:$D$1048576,"&gt;="&amp;'Fimubac, PF y HB'!$Y$2,'Ingreso - Egreso'!$D$3:$D$1048576,"&lt;="&amp;'Fimubac, PF y HB'!$Y$2,'Ingreso - Egreso'!$J$3:$J$1048576,'Fimubac, PF y HB'!B12)</f>
        <v>0</v>
      </c>
      <c r="Z12" s="47">
        <f>SUMIFS('Ingreso - Egreso'!$I$3:$I$1048576,'Ingreso - Egreso'!$D$3:$D$1048576,"&gt;="&amp;'Fimubac, PF y HB'!$Z$2,'Ingreso - Egreso'!$D$3:$D$1048576,"&lt;="&amp;'Fimubac, PF y HB'!$Z$2,'Ingreso - Egreso'!$J$3:$J$1048576,'Fimubac, PF y HB'!B12)</f>
        <v>0</v>
      </c>
      <c r="AA12" s="47">
        <f>SUMIFS('Ingreso - Egreso'!$I$3:$I$1048576,'Ingreso - Egreso'!$D$3:$D$1048576,"&gt;="&amp;'Fimubac, PF y HB'!$AA$2,'Ingreso - Egreso'!$D$3:$D$1048576,"&lt;="&amp;'Fimubac, PF y HB'!$AA$2,'Ingreso - Egreso'!$J$3:$J$1048576,'Fimubac, PF y HB'!B12)</f>
        <v>0</v>
      </c>
      <c r="AB12" s="47">
        <f>SUMIFS('Ingreso - Egreso'!$I$3:$I$1048576,'Ingreso - Egreso'!$D$3:$D$1048576,"&gt;="&amp;'Fimubac, PF y HB'!$AB$2,'Ingreso - Egreso'!$D$3:$D$1048576,"&lt;="&amp;'Fimubac, PF y HB'!$AB$2,'Ingreso - Egreso'!$J$3:$J$1048576,'Fimubac, PF y HB'!B12)</f>
        <v>0</v>
      </c>
      <c r="AC12" s="47">
        <f>SUMIFS('Ingreso - Egreso'!$I$3:$I$1048576,'Ingreso - Egreso'!$D$3:$D$1048576,"&gt;="&amp;'Fimubac, PF y HB'!$AC$2,'Ingreso - Egreso'!$D$3:$D$1048576,"&lt;="&amp;'Fimubac, PF y HB'!$AC$2,'Ingreso - Egreso'!$J$3:$J$1048576,'Fimubac, PF y HB'!B12)</f>
        <v>0</v>
      </c>
      <c r="AD12" s="47">
        <f>SUMIFS('Ingreso - Egreso'!$I$3:$I$1048576,'Ingreso - Egreso'!$D$3:$D$1048576,"&gt;="&amp;'Fimubac, PF y HB'!$AD$2,'Ingreso - Egreso'!$D$3:$D$1048576,"&lt;="&amp;'Fimubac, PF y HB'!$AD$2,'Ingreso - Egreso'!$J$3:$J$1048576,'Fimubac, PF y HB'!B12)</f>
        <v>0</v>
      </c>
      <c r="AE12" s="47">
        <f>SUMIFS('Ingreso - Egreso'!$I$3:$I$1048576,'Ingreso - Egreso'!$D$3:$D$1048576,"&gt;="&amp;'Fimubac, PF y HB'!$AE$2,'Ingreso - Egreso'!$D$3:$D$1048576,"&lt;="&amp;'Fimubac, PF y HB'!$AE$2,'Ingreso - Egreso'!$J$3:$J$1048576,'Fimubac, PF y HB'!B12)</f>
        <v>0</v>
      </c>
      <c r="AF12" s="47">
        <f>SUMIFS('Ingreso - Egreso'!$I$3:$I$1048576,'Ingreso - Egreso'!$D$3:$D$1048576,"&gt;="&amp;'Fimubac, PF y HB'!$AF$2,'Ingreso - Egreso'!$D$3:$D$1048576,"&lt;="&amp;'Fimubac, PF y HB'!$AF$2,'Ingreso - Egreso'!$J$3:$J$1048576,'Fimubac, PF y HB'!B12)</f>
        <v>0</v>
      </c>
      <c r="AG12" s="47">
        <f>SUMIFS('Ingreso - Egreso'!$I$3:$I$1048576,'Ingreso - Egreso'!$D$3:$D$1048576,"&gt;="&amp;'Fimubac, PF y HB'!$AG$2,'Ingreso - Egreso'!$D$3:$D$1048576,"&lt;="&amp;'Fimubac, PF y HB'!$AG$2,'Ingreso - Egreso'!$J$3:$J$1048576,'Fimubac, PF y HB'!B12)</f>
        <v>0</v>
      </c>
      <c r="AH12" s="47">
        <f>SUMIFS('Ingreso - Egreso'!$I$3:$I$1048576,'Ingreso - Egreso'!$D$3:$D$1048576,"&gt;="&amp;'Fimubac, PF y HB'!$AH$2,'Ingreso - Egreso'!$D$3:$D$1048576,"&lt;="&amp;'Fimubac, PF y HB'!$AH$2,'Ingreso - Egreso'!$J$3:$J$1048576,'Fimubac, PF y HB'!B12)</f>
        <v>0</v>
      </c>
      <c r="AI12" s="45">
        <f t="shared" si="1"/>
        <v>0</v>
      </c>
      <c r="AJ12" s="22">
        <f>+Cobranza!AJ6</f>
        <v>0.81513901</v>
      </c>
    </row>
    <row r="13" spans="2:38" ht="15" customHeight="1" x14ac:dyDescent="0.25">
      <c r="B13" s="49" t="s">
        <v>14</v>
      </c>
      <c r="C13" s="46"/>
      <c r="D13" s="47">
        <f>SUMIFS('Ingreso - Egreso'!$I$3:$I$1048576,'Ingreso - Egreso'!$D$3:$D$1048576,"&gt;="&amp;'Fimubac, PF y HB'!$D$2,'Ingreso - Egreso'!$D$3:$D$1048576,"&lt;="&amp;'Fimubac, PF y HB'!$D$2,'Ingreso - Egreso'!$J$3:$J$1048576,'Fimubac, PF y HB'!B13)</f>
        <v>0</v>
      </c>
      <c r="E13" s="47">
        <f>SUMIFS('Ingreso - Egreso'!$I$3:$I$1048576,'Ingreso - Egreso'!$D$3:$D$1048576,"&gt;="&amp;'Fimubac, PF y HB'!$E$2,'Ingreso - Egreso'!$D$3:$D$1048576,"&lt;="&amp;'Fimubac, PF y HB'!$E$2,'Ingreso - Egreso'!$J$3:$J$1048576,'Fimubac, PF y HB'!B13)</f>
        <v>0</v>
      </c>
      <c r="F13" s="47">
        <f>SUMIFS('Ingreso - Egreso'!$I$3:$I$1048576,'Ingreso - Egreso'!$D$3:$D$1048576,"&gt;="&amp;'Fimubac, PF y HB'!$F$2,'Ingreso - Egreso'!$D$3:$D$1048576,"&lt;="&amp;'Fimubac, PF y HB'!$F$2,'Ingreso - Egreso'!$J$3:$J$1048576,'Fimubac, PF y HB'!B13)</f>
        <v>0</v>
      </c>
      <c r="G13" s="47">
        <f>SUMIFS('Ingreso - Egreso'!$I$3:$I$1048576,'Ingreso - Egreso'!$D$3:$D$1048576,"&gt;="&amp;'Fimubac, PF y HB'!$G$2,'Ingreso - Egreso'!$D$3:$D$1048576,"&lt;="&amp;'Fimubac, PF y HB'!$G$2,'Ingreso - Egreso'!$J$3:$J$1048576,'Fimubac, PF y HB'!B13)</f>
        <v>0</v>
      </c>
      <c r="H13" s="47">
        <f>SUMIFS('Ingreso - Egreso'!$I$3:$I$1048576,'Ingreso - Egreso'!$D$3:$D$1048576,"&gt;="&amp;'Fimubac, PF y HB'!$H$2,'Ingreso - Egreso'!$D$3:$D$1048576,"&lt;="&amp;'Fimubac, PF y HB'!$H$2,'Ingreso - Egreso'!$J$3:$J$1048576,'Fimubac, PF y HB'!B13)</f>
        <v>0</v>
      </c>
      <c r="I13" s="47">
        <f>SUMIFS('Ingreso - Egreso'!$I$3:$I$1048576,'Ingreso - Egreso'!$D$3:$D$1048576,"&gt;="&amp;'Fimubac, PF y HB'!$I$2,'Ingreso - Egreso'!$D$3:$D$1048576,"&lt;="&amp;'Fimubac, PF y HB'!$I$2,'Ingreso - Egreso'!$J$3:$J$1048576,'Fimubac, PF y HB'!B13)</f>
        <v>0</v>
      </c>
      <c r="J13" s="47">
        <f>SUMIFS('Ingreso - Egreso'!$I$3:$I$1048576,'Ingreso - Egreso'!$D$3:$D$1048576,"&gt;="&amp;'Fimubac, PF y HB'!$J$2,'Ingreso - Egreso'!$D$3:$D$1048576,"&lt;="&amp;'Fimubac, PF y HB'!$J$2,'Ingreso - Egreso'!$J$3:$J$1048576,'Fimubac, PF y HB'!B13)</f>
        <v>0</v>
      </c>
      <c r="K13" s="47">
        <f>SUMIFS('Ingreso - Egreso'!$I$3:$I$1048576,'Ingreso - Egreso'!$D$3:$D$1048576,"&gt;="&amp;'Fimubac, PF y HB'!$K$2,'Ingreso - Egreso'!$D$3:$D$1048576,"&lt;="&amp;'Fimubac, PF y HB'!$K$2,'Ingreso - Egreso'!$J$3:$J$1048576,'Fimubac, PF y HB'!B13)</f>
        <v>0</v>
      </c>
      <c r="L13" s="47">
        <f>SUMIFS('Ingreso - Egreso'!$I$3:$I$1048576,'Ingreso - Egreso'!$D$3:$D$1048576,"&gt;="&amp;'Fimubac, PF y HB'!$L$2,'Ingreso - Egreso'!$D$3:$D$1048576,"&lt;="&amp;'Fimubac, PF y HB'!$L$2,'Ingreso - Egreso'!$J$3:$J$1048576,'Fimubac, PF y HB'!B13)</f>
        <v>0</v>
      </c>
      <c r="M13" s="47">
        <f>SUMIFS('Ingreso - Egreso'!$I$3:$I$1048576,'Ingreso - Egreso'!$D$3:$D$1048576,"&gt;="&amp;'Fimubac, PF y HB'!$M$2,'Ingreso - Egreso'!$D$3:$D$1048576,"&lt;="&amp;'Fimubac, PF y HB'!$M$2,'Ingreso - Egreso'!$J$3:$J$1048576,'Fimubac, PF y HB'!B13)</f>
        <v>0</v>
      </c>
      <c r="N13" s="47">
        <f>SUMIFS('Ingreso - Egreso'!$I$3:$I$1048576,'Ingreso - Egreso'!$D$3:$D$1048576,"&gt;="&amp;'Fimubac, PF y HB'!$N$2,'Ingreso - Egreso'!$D$3:$D$1048576,"&lt;="&amp;'Fimubac, PF y HB'!$N$2,'Ingreso - Egreso'!$J$3:$J$1048576,'Fimubac, PF y HB'!B13)</f>
        <v>0</v>
      </c>
      <c r="O13" s="47">
        <f>SUMIFS('Ingreso - Egreso'!$I$3:$I$1048576,'Ingreso - Egreso'!$D$3:$D$1048576,"&gt;="&amp;'Fimubac, PF y HB'!$O$2,'Ingreso - Egreso'!$D$3:$D$1048576,"&lt;="&amp;'Fimubac, PF y HB'!$O$2,'Ingreso - Egreso'!$J$3:$J$1048576,'Fimubac, PF y HB'!B13)</f>
        <v>0</v>
      </c>
      <c r="P13" s="47">
        <f>SUMIFS('Ingreso - Egreso'!$I$3:$I$1048576,'Ingreso - Egreso'!$D$3:$D$1048576,"&gt;="&amp;'Fimubac, PF y HB'!$P$2,'Ingreso - Egreso'!$D$3:$D$1048576,"&lt;="&amp;'Fimubac, PF y HB'!$P$2,'Ingreso - Egreso'!$J$3:$J$1048576,'Fimubac, PF y HB'!B13)</f>
        <v>0</v>
      </c>
      <c r="Q13" s="47">
        <f>SUMIFS('Ingreso - Egreso'!$I$3:$I$1048576,'Ingreso - Egreso'!$D$3:$D$1048576,"&gt;="&amp;'Fimubac, PF y HB'!$Q$2,'Ingreso - Egreso'!$D$3:$D$1048576,"&lt;="&amp;'Fimubac, PF y HB'!$Q$2,'Ingreso - Egreso'!$J$3:$J$1048576,'Fimubac, PF y HB'!B13)</f>
        <v>0</v>
      </c>
      <c r="R13" s="47">
        <f>SUMIFS('Ingreso - Egreso'!$I$3:$I$1048576,'Ingreso - Egreso'!$D$3:$D$1048576,"&gt;="&amp;'Fimubac, PF y HB'!$R$2,'Ingreso - Egreso'!$D$3:$D$1048576,"&lt;="&amp;'Fimubac, PF y HB'!$R$2,'Ingreso - Egreso'!$J$3:$J$1048576,'Fimubac, PF y HB'!B13)</f>
        <v>0</v>
      </c>
      <c r="S13" s="47">
        <f>SUMIFS('Ingreso - Egreso'!$I$3:$I$1048576,'Ingreso - Egreso'!$D$3:$D$1048576,"&gt;="&amp;'Fimubac, PF y HB'!$S$2,'Ingreso - Egreso'!$D$3:$D$1048576,"&lt;="&amp;'Fimubac, PF y HB'!$S$2,'Ingreso - Egreso'!$J$3:$J$1048576,'Fimubac, PF y HB'!B13)</f>
        <v>0</v>
      </c>
      <c r="T13" s="47">
        <f>SUMIFS('Ingreso - Egreso'!$I$3:$I$1048576,'Ingreso - Egreso'!$D$3:$D$1048576,"&gt;="&amp;'Fimubac, PF y HB'!$T$2,'Ingreso - Egreso'!$D$3:$D$1048576,"&lt;="&amp;'Fimubac, PF y HB'!$T$2,'Ingreso - Egreso'!$J$3:$J$1048576,'Fimubac, PF y HB'!B13)</f>
        <v>0</v>
      </c>
      <c r="U13" s="47">
        <f>SUMIFS('Ingreso - Egreso'!$I$3:$I$1048576,'Ingreso - Egreso'!$D$3:$D$1048576,"&gt;="&amp;'Fimubac, PF y HB'!$U$2,'Ingreso - Egreso'!$D$3:$D$1048576,"&lt;="&amp;'Fimubac, PF y HB'!$U$2,'Ingreso - Egreso'!$J$3:$J$1048576,'Fimubac, PF y HB'!B13)</f>
        <v>0</v>
      </c>
      <c r="V13" s="47">
        <f>SUMIFS('Ingreso - Egreso'!$I$3:$I$1048576,'Ingreso - Egreso'!$D$3:$D$1048576,"&gt;="&amp;'Fimubac, PF y HB'!$V$2,'Ingreso - Egreso'!$D$3:$D$1048576,"&lt;="&amp;'Fimubac, PF y HB'!$V$2,'Ingreso - Egreso'!$J$3:$J$1048576,'Fimubac, PF y HB'!B13)</f>
        <v>0</v>
      </c>
      <c r="W13" s="47">
        <f>SUMIFS('Ingreso - Egreso'!$I$3:$I$1048576,'Ingreso - Egreso'!$D$3:$D$1048576,"&gt;="&amp;'Fimubac, PF y HB'!$W$2,'Ingreso - Egreso'!$D$3:$D$1048576,"&lt;="&amp;'Fimubac, PF y HB'!$W$2,'Ingreso - Egreso'!$J$3:$J$1048576,'Fimubac, PF y HB'!B13)</f>
        <v>0</v>
      </c>
      <c r="X13" s="47">
        <f>SUMIFS('Ingreso - Egreso'!$I$3:$I$1048576,'Ingreso - Egreso'!$D$3:$D$1048576,"&gt;="&amp;'Fimubac, PF y HB'!$X$2,'Ingreso - Egreso'!$D$3:$D$1048576,"&lt;="&amp;'Fimubac, PF y HB'!$X$2,'Ingreso - Egreso'!$J$3:$J$1048576,'Fimubac, PF y HB'!B13)</f>
        <v>0</v>
      </c>
      <c r="Y13" s="47">
        <f>SUMIFS('Ingreso - Egreso'!$I$3:$I$1048576,'Ingreso - Egreso'!$D$3:$D$1048576,"&gt;="&amp;'Fimubac, PF y HB'!$Y$2,'Ingreso - Egreso'!$D$3:$D$1048576,"&lt;="&amp;'Fimubac, PF y HB'!$Y$2,'Ingreso - Egreso'!$J$3:$J$1048576,'Fimubac, PF y HB'!B13)</f>
        <v>0</v>
      </c>
      <c r="Z13" s="47">
        <f>SUMIFS('Ingreso - Egreso'!$I$3:$I$1048576,'Ingreso - Egreso'!$D$3:$D$1048576,"&gt;="&amp;'Fimubac, PF y HB'!$Z$2,'Ingreso - Egreso'!$D$3:$D$1048576,"&lt;="&amp;'Fimubac, PF y HB'!$Z$2,'Ingreso - Egreso'!$J$3:$J$1048576,'Fimubac, PF y HB'!B13)</f>
        <v>0</v>
      </c>
      <c r="AA13" s="47">
        <f>SUMIFS('Ingreso - Egreso'!$I$3:$I$1048576,'Ingreso - Egreso'!$D$3:$D$1048576,"&gt;="&amp;'Fimubac, PF y HB'!$AA$2,'Ingreso - Egreso'!$D$3:$D$1048576,"&lt;="&amp;'Fimubac, PF y HB'!$AA$2,'Ingreso - Egreso'!$J$3:$J$1048576,'Fimubac, PF y HB'!B13)</f>
        <v>0</v>
      </c>
      <c r="AB13" s="47">
        <f>SUMIFS('Ingreso - Egreso'!$I$3:$I$1048576,'Ingreso - Egreso'!$D$3:$D$1048576,"&gt;="&amp;'Fimubac, PF y HB'!$AB$2,'Ingreso - Egreso'!$D$3:$D$1048576,"&lt;="&amp;'Fimubac, PF y HB'!$AB$2,'Ingreso - Egreso'!$J$3:$J$1048576,'Fimubac, PF y HB'!B13)</f>
        <v>0</v>
      </c>
      <c r="AC13" s="47">
        <f>SUMIFS('Ingreso - Egreso'!$I$3:$I$1048576,'Ingreso - Egreso'!$D$3:$D$1048576,"&gt;="&amp;'Fimubac, PF y HB'!$AC$2,'Ingreso - Egreso'!$D$3:$D$1048576,"&lt;="&amp;'Fimubac, PF y HB'!$AC$2,'Ingreso - Egreso'!$J$3:$J$1048576,'Fimubac, PF y HB'!B13)</f>
        <v>0</v>
      </c>
      <c r="AD13" s="47">
        <f>SUMIFS('Ingreso - Egreso'!$I$3:$I$1048576,'Ingreso - Egreso'!$D$3:$D$1048576,"&gt;="&amp;'Fimubac, PF y HB'!$AD$2,'Ingreso - Egreso'!$D$3:$D$1048576,"&lt;="&amp;'Fimubac, PF y HB'!$AD$2,'Ingreso - Egreso'!$J$3:$J$1048576,'Fimubac, PF y HB'!B13)</f>
        <v>0</v>
      </c>
      <c r="AE13" s="47">
        <f>SUMIFS('Ingreso - Egreso'!$I$3:$I$1048576,'Ingreso - Egreso'!$D$3:$D$1048576,"&gt;="&amp;'Fimubac, PF y HB'!$AE$2,'Ingreso - Egreso'!$D$3:$D$1048576,"&lt;="&amp;'Fimubac, PF y HB'!$AE$2,'Ingreso - Egreso'!$J$3:$J$1048576,'Fimubac, PF y HB'!B13)</f>
        <v>0</v>
      </c>
      <c r="AF13" s="47">
        <f>SUMIFS('Ingreso - Egreso'!$I$3:$I$1048576,'Ingreso - Egreso'!$D$3:$D$1048576,"&gt;="&amp;'Fimubac, PF y HB'!$AF$2,'Ingreso - Egreso'!$D$3:$D$1048576,"&lt;="&amp;'Fimubac, PF y HB'!$AF$2,'Ingreso - Egreso'!$J$3:$J$1048576,'Fimubac, PF y HB'!B13)</f>
        <v>0</v>
      </c>
      <c r="AG13" s="47">
        <f>SUMIFS('Ingreso - Egreso'!$I$3:$I$1048576,'Ingreso - Egreso'!$D$3:$D$1048576,"&gt;="&amp;'Fimubac, PF y HB'!$AG$2,'Ingreso - Egreso'!$D$3:$D$1048576,"&lt;="&amp;'Fimubac, PF y HB'!$AG$2,'Ingreso - Egreso'!$J$3:$J$1048576,'Fimubac, PF y HB'!B13)</f>
        <v>0</v>
      </c>
      <c r="AH13" s="47">
        <f>SUMIFS('Ingreso - Egreso'!$I$3:$I$1048576,'Ingreso - Egreso'!$D$3:$D$1048576,"&gt;="&amp;'Fimubac, PF y HB'!$AH$2,'Ingreso - Egreso'!$D$3:$D$1048576,"&lt;="&amp;'Fimubac, PF y HB'!$AH$2,'Ingreso - Egreso'!$J$3:$J$1048576,'Fimubac, PF y HB'!B13)</f>
        <v>0</v>
      </c>
      <c r="AI13" s="45">
        <f t="shared" si="1"/>
        <v>0</v>
      </c>
      <c r="AJ13" s="22">
        <f>+Cobranza!AJ7</f>
        <v>2.2794777100000001</v>
      </c>
    </row>
    <row r="14" spans="2:38" ht="15" customHeight="1" x14ac:dyDescent="0.25">
      <c r="B14" s="49" t="s">
        <v>15</v>
      </c>
      <c r="C14" s="46"/>
      <c r="D14" s="47">
        <f>SUMIFS('Ingreso - Egreso'!$I$3:$I$1048576,'Ingreso - Egreso'!$D$3:$D$1048576,"&gt;="&amp;'Fimubac, PF y HB'!$D$2,'Ingreso - Egreso'!$D$3:$D$1048576,"&lt;="&amp;'Fimubac, PF y HB'!$D$2,'Ingreso - Egreso'!$J$3:$J$1048576,'Fimubac, PF y HB'!B14)</f>
        <v>0</v>
      </c>
      <c r="E14" s="47">
        <f>SUMIFS('Ingreso - Egreso'!$I$3:$I$1048576,'Ingreso - Egreso'!$D$3:$D$1048576,"&gt;="&amp;'Fimubac, PF y HB'!$E$2,'Ingreso - Egreso'!$D$3:$D$1048576,"&lt;="&amp;'Fimubac, PF y HB'!$E$2,'Ingreso - Egreso'!$J$3:$J$1048576,'Fimubac, PF y HB'!B14)</f>
        <v>0</v>
      </c>
      <c r="F14" s="47">
        <f>SUMIFS('Ingreso - Egreso'!$I$3:$I$1048576,'Ingreso - Egreso'!$D$3:$D$1048576,"&gt;="&amp;'Fimubac, PF y HB'!$F$2,'Ingreso - Egreso'!$D$3:$D$1048576,"&lt;="&amp;'Fimubac, PF y HB'!$F$2,'Ingreso - Egreso'!$J$3:$J$1048576,'Fimubac, PF y HB'!B14)</f>
        <v>0</v>
      </c>
      <c r="G14" s="47">
        <f>SUMIFS('Ingreso - Egreso'!$I$3:$I$1048576,'Ingreso - Egreso'!$D$3:$D$1048576,"&gt;="&amp;'Fimubac, PF y HB'!$G$2,'Ingreso - Egreso'!$D$3:$D$1048576,"&lt;="&amp;'Fimubac, PF y HB'!$G$2,'Ingreso - Egreso'!$J$3:$J$1048576,'Fimubac, PF y HB'!B14)</f>
        <v>0</v>
      </c>
      <c r="H14" s="47">
        <f>SUMIFS('Ingreso - Egreso'!$I$3:$I$1048576,'Ingreso - Egreso'!$D$3:$D$1048576,"&gt;="&amp;'Fimubac, PF y HB'!$H$2,'Ingreso - Egreso'!$D$3:$D$1048576,"&lt;="&amp;'Fimubac, PF y HB'!$H$2,'Ingreso - Egreso'!$J$3:$J$1048576,'Fimubac, PF y HB'!B14)</f>
        <v>0</v>
      </c>
      <c r="I14" s="47">
        <f>SUMIFS('Ingreso - Egreso'!$I$3:$I$1048576,'Ingreso - Egreso'!$D$3:$D$1048576,"&gt;="&amp;'Fimubac, PF y HB'!$I$2,'Ingreso - Egreso'!$D$3:$D$1048576,"&lt;="&amp;'Fimubac, PF y HB'!$I$2,'Ingreso - Egreso'!$J$3:$J$1048576,'Fimubac, PF y HB'!B14)</f>
        <v>0</v>
      </c>
      <c r="J14" s="47">
        <f>SUMIFS('Ingreso - Egreso'!$I$3:$I$1048576,'Ingreso - Egreso'!$D$3:$D$1048576,"&gt;="&amp;'Fimubac, PF y HB'!$J$2,'Ingreso - Egreso'!$D$3:$D$1048576,"&lt;="&amp;'Fimubac, PF y HB'!$J$2,'Ingreso - Egreso'!$J$3:$J$1048576,'Fimubac, PF y HB'!B14)</f>
        <v>0</v>
      </c>
      <c r="K14" s="47">
        <f>SUMIFS('Ingreso - Egreso'!$I$3:$I$1048576,'Ingreso - Egreso'!$D$3:$D$1048576,"&gt;="&amp;'Fimubac, PF y HB'!$K$2,'Ingreso - Egreso'!$D$3:$D$1048576,"&lt;="&amp;'Fimubac, PF y HB'!$K$2,'Ingreso - Egreso'!$J$3:$J$1048576,'Fimubac, PF y HB'!B14)</f>
        <v>0</v>
      </c>
      <c r="L14" s="47">
        <f>SUMIFS('Ingreso - Egreso'!$I$3:$I$1048576,'Ingreso - Egreso'!$D$3:$D$1048576,"&gt;="&amp;'Fimubac, PF y HB'!$L$2,'Ingreso - Egreso'!$D$3:$D$1048576,"&lt;="&amp;'Fimubac, PF y HB'!$L$2,'Ingreso - Egreso'!$J$3:$J$1048576,'Fimubac, PF y HB'!B14)</f>
        <v>0</v>
      </c>
      <c r="M14" s="47">
        <f>SUMIFS('Ingreso - Egreso'!$I$3:$I$1048576,'Ingreso - Egreso'!$D$3:$D$1048576,"&gt;="&amp;'Fimubac, PF y HB'!$M$2,'Ingreso - Egreso'!$D$3:$D$1048576,"&lt;="&amp;'Fimubac, PF y HB'!$M$2,'Ingreso - Egreso'!$J$3:$J$1048576,'Fimubac, PF y HB'!B14)</f>
        <v>0</v>
      </c>
      <c r="N14" s="47">
        <f>SUMIFS('Ingreso - Egreso'!$I$3:$I$1048576,'Ingreso - Egreso'!$D$3:$D$1048576,"&gt;="&amp;'Fimubac, PF y HB'!$N$2,'Ingreso - Egreso'!$D$3:$D$1048576,"&lt;="&amp;'Fimubac, PF y HB'!$N$2,'Ingreso - Egreso'!$J$3:$J$1048576,'Fimubac, PF y HB'!B14)</f>
        <v>0</v>
      </c>
      <c r="O14" s="47">
        <f>SUMIFS('Ingreso - Egreso'!$I$3:$I$1048576,'Ingreso - Egreso'!$D$3:$D$1048576,"&gt;="&amp;'Fimubac, PF y HB'!$O$2,'Ingreso - Egreso'!$D$3:$D$1048576,"&lt;="&amp;'Fimubac, PF y HB'!$O$2,'Ingreso - Egreso'!$J$3:$J$1048576,'Fimubac, PF y HB'!B14)</f>
        <v>0</v>
      </c>
      <c r="P14" s="47">
        <f>SUMIFS('Ingreso - Egreso'!$I$3:$I$1048576,'Ingreso - Egreso'!$D$3:$D$1048576,"&gt;="&amp;'Fimubac, PF y HB'!$P$2,'Ingreso - Egreso'!$D$3:$D$1048576,"&lt;="&amp;'Fimubac, PF y HB'!$P$2,'Ingreso - Egreso'!$J$3:$J$1048576,'Fimubac, PF y HB'!B14)</f>
        <v>0</v>
      </c>
      <c r="Q14" s="47">
        <f>SUMIFS('Ingreso - Egreso'!$I$3:$I$1048576,'Ingreso - Egreso'!$D$3:$D$1048576,"&gt;="&amp;'Fimubac, PF y HB'!$Q$2,'Ingreso - Egreso'!$D$3:$D$1048576,"&lt;="&amp;'Fimubac, PF y HB'!$Q$2,'Ingreso - Egreso'!$J$3:$J$1048576,'Fimubac, PF y HB'!B14)</f>
        <v>0</v>
      </c>
      <c r="R14" s="47">
        <f>SUMIFS('Ingreso - Egreso'!$I$3:$I$1048576,'Ingreso - Egreso'!$D$3:$D$1048576,"&gt;="&amp;'Fimubac, PF y HB'!$R$2,'Ingreso - Egreso'!$D$3:$D$1048576,"&lt;="&amp;'Fimubac, PF y HB'!$R$2,'Ingreso - Egreso'!$J$3:$J$1048576,'Fimubac, PF y HB'!B14)</f>
        <v>0</v>
      </c>
      <c r="S14" s="47">
        <f>SUMIFS('Ingreso - Egreso'!$I$3:$I$1048576,'Ingreso - Egreso'!$D$3:$D$1048576,"&gt;="&amp;'Fimubac, PF y HB'!$S$2,'Ingreso - Egreso'!$D$3:$D$1048576,"&lt;="&amp;'Fimubac, PF y HB'!$S$2,'Ingreso - Egreso'!$J$3:$J$1048576,'Fimubac, PF y HB'!B14)</f>
        <v>0</v>
      </c>
      <c r="T14" s="47">
        <f>SUMIFS('Ingreso - Egreso'!$I$3:$I$1048576,'Ingreso - Egreso'!$D$3:$D$1048576,"&gt;="&amp;'Fimubac, PF y HB'!$T$2,'Ingreso - Egreso'!$D$3:$D$1048576,"&lt;="&amp;'Fimubac, PF y HB'!$T$2,'Ingreso - Egreso'!$J$3:$J$1048576,'Fimubac, PF y HB'!B14)</f>
        <v>0</v>
      </c>
      <c r="U14" s="47">
        <f>SUMIFS('Ingreso - Egreso'!$I$3:$I$1048576,'Ingreso - Egreso'!$D$3:$D$1048576,"&gt;="&amp;'Fimubac, PF y HB'!$U$2,'Ingreso - Egreso'!$D$3:$D$1048576,"&lt;="&amp;'Fimubac, PF y HB'!$U$2,'Ingreso - Egreso'!$J$3:$J$1048576,'Fimubac, PF y HB'!B14)</f>
        <v>0</v>
      </c>
      <c r="V14" s="47">
        <f>SUMIFS('Ingreso - Egreso'!$I$3:$I$1048576,'Ingreso - Egreso'!$D$3:$D$1048576,"&gt;="&amp;'Fimubac, PF y HB'!$V$2,'Ingreso - Egreso'!$D$3:$D$1048576,"&lt;="&amp;'Fimubac, PF y HB'!$V$2,'Ingreso - Egreso'!$J$3:$J$1048576,'Fimubac, PF y HB'!B14)</f>
        <v>0</v>
      </c>
      <c r="W14" s="47">
        <f>SUMIFS('Ingreso - Egreso'!$I$3:$I$1048576,'Ingreso - Egreso'!$D$3:$D$1048576,"&gt;="&amp;'Fimubac, PF y HB'!$W$2,'Ingreso - Egreso'!$D$3:$D$1048576,"&lt;="&amp;'Fimubac, PF y HB'!$W$2,'Ingreso - Egreso'!$J$3:$J$1048576,'Fimubac, PF y HB'!B14)</f>
        <v>0</v>
      </c>
      <c r="X14" s="47">
        <f>SUMIFS('Ingreso - Egreso'!$I$3:$I$1048576,'Ingreso - Egreso'!$D$3:$D$1048576,"&gt;="&amp;'Fimubac, PF y HB'!$X$2,'Ingreso - Egreso'!$D$3:$D$1048576,"&lt;="&amp;'Fimubac, PF y HB'!$X$2,'Ingreso - Egreso'!$J$3:$J$1048576,'Fimubac, PF y HB'!B14)</f>
        <v>0</v>
      </c>
      <c r="Y14" s="47">
        <f>SUMIFS('Ingreso - Egreso'!$I$3:$I$1048576,'Ingreso - Egreso'!$D$3:$D$1048576,"&gt;="&amp;'Fimubac, PF y HB'!$Y$2,'Ingreso - Egreso'!$D$3:$D$1048576,"&lt;="&amp;'Fimubac, PF y HB'!$Y$2,'Ingreso - Egreso'!$J$3:$J$1048576,'Fimubac, PF y HB'!B14)</f>
        <v>0</v>
      </c>
      <c r="Z14" s="47">
        <f>SUMIFS('Ingreso - Egreso'!$I$3:$I$1048576,'Ingreso - Egreso'!$D$3:$D$1048576,"&gt;="&amp;'Fimubac, PF y HB'!$Z$2,'Ingreso - Egreso'!$D$3:$D$1048576,"&lt;="&amp;'Fimubac, PF y HB'!$Z$2,'Ingreso - Egreso'!$J$3:$J$1048576,'Fimubac, PF y HB'!B14)</f>
        <v>0</v>
      </c>
      <c r="AA14" s="47">
        <f>SUMIFS('Ingreso - Egreso'!$I$3:$I$1048576,'Ingreso - Egreso'!$D$3:$D$1048576,"&gt;="&amp;'Fimubac, PF y HB'!$AA$2,'Ingreso - Egreso'!$D$3:$D$1048576,"&lt;="&amp;'Fimubac, PF y HB'!$AA$2,'Ingreso - Egreso'!$J$3:$J$1048576,'Fimubac, PF y HB'!B14)</f>
        <v>0</v>
      </c>
      <c r="AB14" s="47">
        <f>SUMIFS('Ingreso - Egreso'!$I$3:$I$1048576,'Ingreso - Egreso'!$D$3:$D$1048576,"&gt;="&amp;'Fimubac, PF y HB'!$AB$2,'Ingreso - Egreso'!$D$3:$D$1048576,"&lt;="&amp;'Fimubac, PF y HB'!$AB$2,'Ingreso - Egreso'!$J$3:$J$1048576,'Fimubac, PF y HB'!B14)</f>
        <v>0</v>
      </c>
      <c r="AC14" s="47">
        <f>SUMIFS('Ingreso - Egreso'!$I$3:$I$1048576,'Ingreso - Egreso'!$D$3:$D$1048576,"&gt;="&amp;'Fimubac, PF y HB'!$AC$2,'Ingreso - Egreso'!$D$3:$D$1048576,"&lt;="&amp;'Fimubac, PF y HB'!$AC$2,'Ingreso - Egreso'!$J$3:$J$1048576,'Fimubac, PF y HB'!B14)</f>
        <v>0</v>
      </c>
      <c r="AD14" s="47">
        <f>SUMIFS('Ingreso - Egreso'!$I$3:$I$1048576,'Ingreso - Egreso'!$D$3:$D$1048576,"&gt;="&amp;'Fimubac, PF y HB'!$AD$2,'Ingreso - Egreso'!$D$3:$D$1048576,"&lt;="&amp;'Fimubac, PF y HB'!$AD$2,'Ingreso - Egreso'!$J$3:$J$1048576,'Fimubac, PF y HB'!B14)</f>
        <v>0</v>
      </c>
      <c r="AE14" s="47">
        <f>SUMIFS('Ingreso - Egreso'!$I$3:$I$1048576,'Ingreso - Egreso'!$D$3:$D$1048576,"&gt;="&amp;'Fimubac, PF y HB'!$AE$2,'Ingreso - Egreso'!$D$3:$D$1048576,"&lt;="&amp;'Fimubac, PF y HB'!$AE$2,'Ingreso - Egreso'!$J$3:$J$1048576,'Fimubac, PF y HB'!B14)</f>
        <v>0</v>
      </c>
      <c r="AF14" s="47">
        <f>SUMIFS('Ingreso - Egreso'!$I$3:$I$1048576,'Ingreso - Egreso'!$D$3:$D$1048576,"&gt;="&amp;'Fimubac, PF y HB'!$AF$2,'Ingreso - Egreso'!$D$3:$D$1048576,"&lt;="&amp;'Fimubac, PF y HB'!$AF$2,'Ingreso - Egreso'!$J$3:$J$1048576,'Fimubac, PF y HB'!B14)</f>
        <v>0</v>
      </c>
      <c r="AG14" s="47">
        <f>SUMIFS('Ingreso - Egreso'!$I$3:$I$1048576,'Ingreso - Egreso'!$D$3:$D$1048576,"&gt;="&amp;'Fimubac, PF y HB'!$AG$2,'Ingreso - Egreso'!$D$3:$D$1048576,"&lt;="&amp;'Fimubac, PF y HB'!$AG$2,'Ingreso - Egreso'!$J$3:$J$1048576,'Fimubac, PF y HB'!B14)</f>
        <v>0</v>
      </c>
      <c r="AH14" s="47">
        <f>SUMIFS('Ingreso - Egreso'!$I$3:$I$1048576,'Ingreso - Egreso'!$D$3:$D$1048576,"&gt;="&amp;'Fimubac, PF y HB'!$AH$2,'Ingreso - Egreso'!$D$3:$D$1048576,"&lt;="&amp;'Fimubac, PF y HB'!$AH$2,'Ingreso - Egreso'!$J$3:$J$1048576,'Fimubac, PF y HB'!B14)</f>
        <v>0</v>
      </c>
      <c r="AI14" s="45">
        <f t="shared" si="1"/>
        <v>0</v>
      </c>
      <c r="AJ14" s="22">
        <f>+Cobranza!AJ8</f>
        <v>0.69103022000000003</v>
      </c>
    </row>
    <row r="15" spans="2:38" ht="15" customHeight="1" x14ac:dyDescent="0.25">
      <c r="B15" s="49" t="s">
        <v>16</v>
      </c>
      <c r="C15" s="46"/>
      <c r="D15" s="47">
        <f>SUMIFS('Ingreso - Egreso'!$I$3:$I$1048576,'Ingreso - Egreso'!$D$3:$D$1048576,"&gt;="&amp;'Fimubac, PF y HB'!$D$2,'Ingreso - Egreso'!$D$3:$D$1048576,"&lt;="&amp;'Fimubac, PF y HB'!$D$2,'Ingreso - Egreso'!$J$3:$J$1048576,'Fimubac, PF y HB'!B15)</f>
        <v>0</v>
      </c>
      <c r="E15" s="47">
        <f>SUMIFS('Ingreso - Egreso'!$I$3:$I$1048576,'Ingreso - Egreso'!$D$3:$D$1048576,"&gt;="&amp;'Fimubac, PF y HB'!$E$2,'Ingreso - Egreso'!$D$3:$D$1048576,"&lt;="&amp;'Fimubac, PF y HB'!$E$2,'Ingreso - Egreso'!$J$3:$J$1048576,'Fimubac, PF y HB'!B15)</f>
        <v>0</v>
      </c>
      <c r="F15" s="47">
        <f>SUMIFS('Ingreso - Egreso'!$I$3:$I$1048576,'Ingreso - Egreso'!$D$3:$D$1048576,"&gt;="&amp;'Fimubac, PF y HB'!$F$2,'Ingreso - Egreso'!$D$3:$D$1048576,"&lt;="&amp;'Fimubac, PF y HB'!$F$2,'Ingreso - Egreso'!$J$3:$J$1048576,'Fimubac, PF y HB'!B15)</f>
        <v>0</v>
      </c>
      <c r="G15" s="47">
        <f>SUMIFS('Ingreso - Egreso'!$I$3:$I$1048576,'Ingreso - Egreso'!$D$3:$D$1048576,"&gt;="&amp;'Fimubac, PF y HB'!$G$2,'Ingreso - Egreso'!$D$3:$D$1048576,"&lt;="&amp;'Fimubac, PF y HB'!$G$2,'Ingreso - Egreso'!$J$3:$J$1048576,'Fimubac, PF y HB'!B15)</f>
        <v>0</v>
      </c>
      <c r="H15" s="47">
        <f>SUMIFS('Ingreso - Egreso'!$I$3:$I$1048576,'Ingreso - Egreso'!$D$3:$D$1048576,"&gt;="&amp;'Fimubac, PF y HB'!$H$2,'Ingreso - Egreso'!$D$3:$D$1048576,"&lt;="&amp;'Fimubac, PF y HB'!$H$2,'Ingreso - Egreso'!$J$3:$J$1048576,'Fimubac, PF y HB'!B15)</f>
        <v>0</v>
      </c>
      <c r="I15" s="47">
        <f>SUMIFS('Ingreso - Egreso'!$I$3:$I$1048576,'Ingreso - Egreso'!$D$3:$D$1048576,"&gt;="&amp;'Fimubac, PF y HB'!$I$2,'Ingreso - Egreso'!$D$3:$D$1048576,"&lt;="&amp;'Fimubac, PF y HB'!$I$2,'Ingreso - Egreso'!$J$3:$J$1048576,'Fimubac, PF y HB'!B15)</f>
        <v>0</v>
      </c>
      <c r="J15" s="47">
        <f>SUMIFS('Ingreso - Egreso'!$I$3:$I$1048576,'Ingreso - Egreso'!$D$3:$D$1048576,"&gt;="&amp;'Fimubac, PF y HB'!$J$2,'Ingreso - Egreso'!$D$3:$D$1048576,"&lt;="&amp;'Fimubac, PF y HB'!$J$2,'Ingreso - Egreso'!$J$3:$J$1048576,'Fimubac, PF y HB'!B15)</f>
        <v>0</v>
      </c>
      <c r="K15" s="47">
        <f>SUMIFS('Ingreso - Egreso'!$I$3:$I$1048576,'Ingreso - Egreso'!$D$3:$D$1048576,"&gt;="&amp;'Fimubac, PF y HB'!$K$2,'Ingreso - Egreso'!$D$3:$D$1048576,"&lt;="&amp;'Fimubac, PF y HB'!$K$2,'Ingreso - Egreso'!$J$3:$J$1048576,'Fimubac, PF y HB'!B15)</f>
        <v>0</v>
      </c>
      <c r="L15" s="47">
        <f>SUMIFS('Ingreso - Egreso'!$I$3:$I$1048576,'Ingreso - Egreso'!$D$3:$D$1048576,"&gt;="&amp;'Fimubac, PF y HB'!$L$2,'Ingreso - Egreso'!$D$3:$D$1048576,"&lt;="&amp;'Fimubac, PF y HB'!$L$2,'Ingreso - Egreso'!$J$3:$J$1048576,'Fimubac, PF y HB'!B15)</f>
        <v>0</v>
      </c>
      <c r="M15" s="47">
        <f>SUMIFS('Ingreso - Egreso'!$I$3:$I$1048576,'Ingreso - Egreso'!$D$3:$D$1048576,"&gt;="&amp;'Fimubac, PF y HB'!$M$2,'Ingreso - Egreso'!$D$3:$D$1048576,"&lt;="&amp;'Fimubac, PF y HB'!$M$2,'Ingreso - Egreso'!$J$3:$J$1048576,'Fimubac, PF y HB'!B15)</f>
        <v>0</v>
      </c>
      <c r="N15" s="47">
        <f>SUMIFS('Ingreso - Egreso'!$I$3:$I$1048576,'Ingreso - Egreso'!$D$3:$D$1048576,"&gt;="&amp;'Fimubac, PF y HB'!$N$2,'Ingreso - Egreso'!$D$3:$D$1048576,"&lt;="&amp;'Fimubac, PF y HB'!$N$2,'Ingreso - Egreso'!$J$3:$J$1048576,'Fimubac, PF y HB'!B15)</f>
        <v>0</v>
      </c>
      <c r="O15" s="47">
        <f>SUMIFS('Ingreso - Egreso'!$I$3:$I$1048576,'Ingreso - Egreso'!$D$3:$D$1048576,"&gt;="&amp;'Fimubac, PF y HB'!$O$2,'Ingreso - Egreso'!$D$3:$D$1048576,"&lt;="&amp;'Fimubac, PF y HB'!$O$2,'Ingreso - Egreso'!$J$3:$J$1048576,'Fimubac, PF y HB'!B15)</f>
        <v>0</v>
      </c>
      <c r="P15" s="47">
        <f>SUMIFS('Ingreso - Egreso'!$I$3:$I$1048576,'Ingreso - Egreso'!$D$3:$D$1048576,"&gt;="&amp;'Fimubac, PF y HB'!$P$2,'Ingreso - Egreso'!$D$3:$D$1048576,"&lt;="&amp;'Fimubac, PF y HB'!$P$2,'Ingreso - Egreso'!$J$3:$J$1048576,'Fimubac, PF y HB'!B15)</f>
        <v>0</v>
      </c>
      <c r="Q15" s="47">
        <f>SUMIFS('Ingreso - Egreso'!$I$3:$I$1048576,'Ingreso - Egreso'!$D$3:$D$1048576,"&gt;="&amp;'Fimubac, PF y HB'!$Q$2,'Ingreso - Egreso'!$D$3:$D$1048576,"&lt;="&amp;'Fimubac, PF y HB'!$Q$2,'Ingreso - Egreso'!$J$3:$J$1048576,'Fimubac, PF y HB'!B15)</f>
        <v>0</v>
      </c>
      <c r="R15" s="47">
        <f>SUMIFS('Ingreso - Egreso'!$I$3:$I$1048576,'Ingreso - Egreso'!$D$3:$D$1048576,"&gt;="&amp;'Fimubac, PF y HB'!$R$2,'Ingreso - Egreso'!$D$3:$D$1048576,"&lt;="&amp;'Fimubac, PF y HB'!$R$2,'Ingreso - Egreso'!$J$3:$J$1048576,'Fimubac, PF y HB'!B15)</f>
        <v>0</v>
      </c>
      <c r="S15" s="47">
        <f>SUMIFS('Ingreso - Egreso'!$I$3:$I$1048576,'Ingreso - Egreso'!$D$3:$D$1048576,"&gt;="&amp;'Fimubac, PF y HB'!$S$2,'Ingreso - Egreso'!$D$3:$D$1048576,"&lt;="&amp;'Fimubac, PF y HB'!$S$2,'Ingreso - Egreso'!$J$3:$J$1048576,'Fimubac, PF y HB'!B15)</f>
        <v>0</v>
      </c>
      <c r="T15" s="47">
        <f>SUMIFS('Ingreso - Egreso'!$I$3:$I$1048576,'Ingreso - Egreso'!$D$3:$D$1048576,"&gt;="&amp;'Fimubac, PF y HB'!$T$2,'Ingreso - Egreso'!$D$3:$D$1048576,"&lt;="&amp;'Fimubac, PF y HB'!$T$2,'Ingreso - Egreso'!$J$3:$J$1048576,'Fimubac, PF y HB'!B15)</f>
        <v>0</v>
      </c>
      <c r="U15" s="47">
        <f>SUMIFS('Ingreso - Egreso'!$I$3:$I$1048576,'Ingreso - Egreso'!$D$3:$D$1048576,"&gt;="&amp;'Fimubac, PF y HB'!$U$2,'Ingreso - Egreso'!$D$3:$D$1048576,"&lt;="&amp;'Fimubac, PF y HB'!$U$2,'Ingreso - Egreso'!$J$3:$J$1048576,'Fimubac, PF y HB'!B15)</f>
        <v>0</v>
      </c>
      <c r="V15" s="47">
        <f>SUMIFS('Ingreso - Egreso'!$I$3:$I$1048576,'Ingreso - Egreso'!$D$3:$D$1048576,"&gt;="&amp;'Fimubac, PF y HB'!$V$2,'Ingreso - Egreso'!$D$3:$D$1048576,"&lt;="&amp;'Fimubac, PF y HB'!$V$2,'Ingreso - Egreso'!$J$3:$J$1048576,'Fimubac, PF y HB'!B15)</f>
        <v>0</v>
      </c>
      <c r="W15" s="47">
        <f>SUMIFS('Ingreso - Egreso'!$I$3:$I$1048576,'Ingreso - Egreso'!$D$3:$D$1048576,"&gt;="&amp;'Fimubac, PF y HB'!$W$2,'Ingreso - Egreso'!$D$3:$D$1048576,"&lt;="&amp;'Fimubac, PF y HB'!$W$2,'Ingreso - Egreso'!$J$3:$J$1048576,'Fimubac, PF y HB'!B15)</f>
        <v>0</v>
      </c>
      <c r="X15" s="47">
        <f>SUMIFS('Ingreso - Egreso'!$I$3:$I$1048576,'Ingreso - Egreso'!$D$3:$D$1048576,"&gt;="&amp;'Fimubac, PF y HB'!$X$2,'Ingreso - Egreso'!$D$3:$D$1048576,"&lt;="&amp;'Fimubac, PF y HB'!$X$2,'Ingreso - Egreso'!$J$3:$J$1048576,'Fimubac, PF y HB'!B15)</f>
        <v>0</v>
      </c>
      <c r="Y15" s="47">
        <f>SUMIFS('Ingreso - Egreso'!$I$3:$I$1048576,'Ingreso - Egreso'!$D$3:$D$1048576,"&gt;="&amp;'Fimubac, PF y HB'!$Y$2,'Ingreso - Egreso'!$D$3:$D$1048576,"&lt;="&amp;'Fimubac, PF y HB'!$Y$2,'Ingreso - Egreso'!$J$3:$J$1048576,'Fimubac, PF y HB'!B15)</f>
        <v>0</v>
      </c>
      <c r="Z15" s="47">
        <f>SUMIFS('Ingreso - Egreso'!$I$3:$I$1048576,'Ingreso - Egreso'!$D$3:$D$1048576,"&gt;="&amp;'Fimubac, PF y HB'!$Z$2,'Ingreso - Egreso'!$D$3:$D$1048576,"&lt;="&amp;'Fimubac, PF y HB'!$Z$2,'Ingreso - Egreso'!$J$3:$J$1048576,'Fimubac, PF y HB'!B15)</f>
        <v>0</v>
      </c>
      <c r="AA15" s="47">
        <f>SUMIFS('Ingreso - Egreso'!$I$3:$I$1048576,'Ingreso - Egreso'!$D$3:$D$1048576,"&gt;="&amp;'Fimubac, PF y HB'!$AA$2,'Ingreso - Egreso'!$D$3:$D$1048576,"&lt;="&amp;'Fimubac, PF y HB'!$AA$2,'Ingreso - Egreso'!$J$3:$J$1048576,'Fimubac, PF y HB'!B15)</f>
        <v>0</v>
      </c>
      <c r="AB15" s="47">
        <f>SUMIFS('Ingreso - Egreso'!$I$3:$I$1048576,'Ingreso - Egreso'!$D$3:$D$1048576,"&gt;="&amp;'Fimubac, PF y HB'!$AB$2,'Ingreso - Egreso'!$D$3:$D$1048576,"&lt;="&amp;'Fimubac, PF y HB'!$AB$2,'Ingreso - Egreso'!$J$3:$J$1048576,'Fimubac, PF y HB'!B15)</f>
        <v>0</v>
      </c>
      <c r="AC15" s="47">
        <f>SUMIFS('Ingreso - Egreso'!$I$3:$I$1048576,'Ingreso - Egreso'!$D$3:$D$1048576,"&gt;="&amp;'Fimubac, PF y HB'!$AC$2,'Ingreso - Egreso'!$D$3:$D$1048576,"&lt;="&amp;'Fimubac, PF y HB'!$AC$2,'Ingreso - Egreso'!$J$3:$J$1048576,'Fimubac, PF y HB'!B15)</f>
        <v>0</v>
      </c>
      <c r="AD15" s="47">
        <f>SUMIFS('Ingreso - Egreso'!$I$3:$I$1048576,'Ingreso - Egreso'!$D$3:$D$1048576,"&gt;="&amp;'Fimubac, PF y HB'!$AD$2,'Ingreso - Egreso'!$D$3:$D$1048576,"&lt;="&amp;'Fimubac, PF y HB'!$AD$2,'Ingreso - Egreso'!$J$3:$J$1048576,'Fimubac, PF y HB'!B15)</f>
        <v>0</v>
      </c>
      <c r="AE15" s="47">
        <f>SUMIFS('Ingreso - Egreso'!$I$3:$I$1048576,'Ingreso - Egreso'!$D$3:$D$1048576,"&gt;="&amp;'Fimubac, PF y HB'!$AE$2,'Ingreso - Egreso'!$D$3:$D$1048576,"&lt;="&amp;'Fimubac, PF y HB'!$AE$2,'Ingreso - Egreso'!$J$3:$J$1048576,'Fimubac, PF y HB'!B15)</f>
        <v>0</v>
      </c>
      <c r="AF15" s="47">
        <f>SUMIFS('Ingreso - Egreso'!$I$3:$I$1048576,'Ingreso - Egreso'!$D$3:$D$1048576,"&gt;="&amp;'Fimubac, PF y HB'!$AF$2,'Ingreso - Egreso'!$D$3:$D$1048576,"&lt;="&amp;'Fimubac, PF y HB'!$AF$2,'Ingreso - Egreso'!$J$3:$J$1048576,'Fimubac, PF y HB'!B15)</f>
        <v>0</v>
      </c>
      <c r="AG15" s="47">
        <f>SUMIFS('Ingreso - Egreso'!$I$3:$I$1048576,'Ingreso - Egreso'!$D$3:$D$1048576,"&gt;="&amp;'Fimubac, PF y HB'!$AG$2,'Ingreso - Egreso'!$D$3:$D$1048576,"&lt;="&amp;'Fimubac, PF y HB'!$AG$2,'Ingreso - Egreso'!$J$3:$J$1048576,'Fimubac, PF y HB'!B15)</f>
        <v>0</v>
      </c>
      <c r="AH15" s="47">
        <f>SUMIFS('Ingreso - Egreso'!$I$3:$I$1048576,'Ingreso - Egreso'!$D$3:$D$1048576,"&gt;="&amp;'Fimubac, PF y HB'!$AH$2,'Ingreso - Egreso'!$D$3:$D$1048576,"&lt;="&amp;'Fimubac, PF y HB'!$AH$2,'Ingreso - Egreso'!$J$3:$J$1048576,'Fimubac, PF y HB'!B15)</f>
        <v>0</v>
      </c>
      <c r="AI15" s="45">
        <f t="shared" si="1"/>
        <v>0</v>
      </c>
      <c r="AJ15" s="22">
        <f>+Cobranza!AJ9</f>
        <v>0</v>
      </c>
    </row>
    <row r="16" spans="2:38" ht="15" customHeight="1" x14ac:dyDescent="0.25">
      <c r="B16" s="49" t="s">
        <v>17</v>
      </c>
      <c r="C16" s="46"/>
      <c r="D16" s="47">
        <f>SUMIFS('Ingreso - Egreso'!$I$3:$I$1048576,'Ingreso - Egreso'!$D$3:$D$1048576,"&gt;="&amp;'Fimubac, PF y HB'!$D$2,'Ingreso - Egreso'!$D$3:$D$1048576,"&lt;="&amp;'Fimubac, PF y HB'!$D$2,'Ingreso - Egreso'!$J$3:$J$1048576,'Fimubac, PF y HB'!B16)</f>
        <v>0</v>
      </c>
      <c r="E16" s="47">
        <f>SUMIFS('Ingreso - Egreso'!$I$3:$I$1048576,'Ingreso - Egreso'!$D$3:$D$1048576,"&gt;="&amp;'Fimubac, PF y HB'!$E$2,'Ingreso - Egreso'!$D$3:$D$1048576,"&lt;="&amp;'Fimubac, PF y HB'!$E$2,'Ingreso - Egreso'!$J$3:$J$1048576,'Fimubac, PF y HB'!B16)</f>
        <v>0</v>
      </c>
      <c r="F16" s="47">
        <f>SUMIFS('Ingreso - Egreso'!$I$3:$I$1048576,'Ingreso - Egreso'!$D$3:$D$1048576,"&gt;="&amp;'Fimubac, PF y HB'!$F$2,'Ingreso - Egreso'!$D$3:$D$1048576,"&lt;="&amp;'Fimubac, PF y HB'!$F$2,'Ingreso - Egreso'!$J$3:$J$1048576,'Fimubac, PF y HB'!B16)</f>
        <v>0</v>
      </c>
      <c r="G16" s="47">
        <f>SUMIFS('Ingreso - Egreso'!$I$3:$I$1048576,'Ingreso - Egreso'!$D$3:$D$1048576,"&gt;="&amp;'Fimubac, PF y HB'!$G$2,'Ingreso - Egreso'!$D$3:$D$1048576,"&lt;="&amp;'Fimubac, PF y HB'!$G$2,'Ingreso - Egreso'!$J$3:$J$1048576,'Fimubac, PF y HB'!B16)</f>
        <v>0</v>
      </c>
      <c r="H16" s="47">
        <f>SUMIFS('Ingreso - Egreso'!$I$3:$I$1048576,'Ingreso - Egreso'!$D$3:$D$1048576,"&gt;="&amp;'Fimubac, PF y HB'!$H$2,'Ingreso - Egreso'!$D$3:$D$1048576,"&lt;="&amp;'Fimubac, PF y HB'!$H$2,'Ingreso - Egreso'!$J$3:$J$1048576,'Fimubac, PF y HB'!B16)</f>
        <v>0</v>
      </c>
      <c r="I16" s="47">
        <f>SUMIFS('Ingreso - Egreso'!$I$3:$I$1048576,'Ingreso - Egreso'!$D$3:$D$1048576,"&gt;="&amp;'Fimubac, PF y HB'!$I$2,'Ingreso - Egreso'!$D$3:$D$1048576,"&lt;="&amp;'Fimubac, PF y HB'!$I$2,'Ingreso - Egreso'!$J$3:$J$1048576,'Fimubac, PF y HB'!B16)</f>
        <v>0</v>
      </c>
      <c r="J16" s="47">
        <f>SUMIFS('Ingreso - Egreso'!$I$3:$I$1048576,'Ingreso - Egreso'!$D$3:$D$1048576,"&gt;="&amp;'Fimubac, PF y HB'!$J$2,'Ingreso - Egreso'!$D$3:$D$1048576,"&lt;="&amp;'Fimubac, PF y HB'!$J$2,'Ingreso - Egreso'!$J$3:$J$1048576,'Fimubac, PF y HB'!B16)</f>
        <v>0</v>
      </c>
      <c r="K16" s="47">
        <f>SUMIFS('Ingreso - Egreso'!$I$3:$I$1048576,'Ingreso - Egreso'!$D$3:$D$1048576,"&gt;="&amp;'Fimubac, PF y HB'!$K$2,'Ingreso - Egreso'!$D$3:$D$1048576,"&lt;="&amp;'Fimubac, PF y HB'!$K$2,'Ingreso - Egreso'!$J$3:$J$1048576,'Fimubac, PF y HB'!B16)</f>
        <v>0</v>
      </c>
      <c r="L16" s="47">
        <f>SUMIFS('Ingreso - Egreso'!$I$3:$I$1048576,'Ingreso - Egreso'!$D$3:$D$1048576,"&gt;="&amp;'Fimubac, PF y HB'!$L$2,'Ingreso - Egreso'!$D$3:$D$1048576,"&lt;="&amp;'Fimubac, PF y HB'!$L$2,'Ingreso - Egreso'!$J$3:$J$1048576,'Fimubac, PF y HB'!B16)</f>
        <v>0</v>
      </c>
      <c r="M16" s="47">
        <f>SUMIFS('Ingreso - Egreso'!$I$3:$I$1048576,'Ingreso - Egreso'!$D$3:$D$1048576,"&gt;="&amp;'Fimubac, PF y HB'!$M$2,'Ingreso - Egreso'!$D$3:$D$1048576,"&lt;="&amp;'Fimubac, PF y HB'!$M$2,'Ingreso - Egreso'!$J$3:$J$1048576,'Fimubac, PF y HB'!B16)</f>
        <v>0</v>
      </c>
      <c r="N16" s="47">
        <f>SUMIFS('Ingreso - Egreso'!$I$3:$I$1048576,'Ingreso - Egreso'!$D$3:$D$1048576,"&gt;="&amp;'Fimubac, PF y HB'!$N$2,'Ingreso - Egreso'!$D$3:$D$1048576,"&lt;="&amp;'Fimubac, PF y HB'!$N$2,'Ingreso - Egreso'!$J$3:$J$1048576,'Fimubac, PF y HB'!B16)</f>
        <v>0</v>
      </c>
      <c r="O16" s="47">
        <f>SUMIFS('Ingreso - Egreso'!$I$3:$I$1048576,'Ingreso - Egreso'!$D$3:$D$1048576,"&gt;="&amp;'Fimubac, PF y HB'!$O$2,'Ingreso - Egreso'!$D$3:$D$1048576,"&lt;="&amp;'Fimubac, PF y HB'!$O$2,'Ingreso - Egreso'!$J$3:$J$1048576,'Fimubac, PF y HB'!B16)</f>
        <v>0</v>
      </c>
      <c r="P16" s="47">
        <f>SUMIFS('Ingreso - Egreso'!$I$3:$I$1048576,'Ingreso - Egreso'!$D$3:$D$1048576,"&gt;="&amp;'Fimubac, PF y HB'!$P$2,'Ingreso - Egreso'!$D$3:$D$1048576,"&lt;="&amp;'Fimubac, PF y HB'!$P$2,'Ingreso - Egreso'!$J$3:$J$1048576,'Fimubac, PF y HB'!B16)</f>
        <v>0</v>
      </c>
      <c r="Q16" s="47">
        <f>SUMIFS('Ingreso - Egreso'!$I$3:$I$1048576,'Ingreso - Egreso'!$D$3:$D$1048576,"&gt;="&amp;'Fimubac, PF y HB'!$Q$2,'Ingreso - Egreso'!$D$3:$D$1048576,"&lt;="&amp;'Fimubac, PF y HB'!$Q$2,'Ingreso - Egreso'!$J$3:$J$1048576,'Fimubac, PF y HB'!B16)</f>
        <v>0</v>
      </c>
      <c r="R16" s="47">
        <f>SUMIFS('Ingreso - Egreso'!$I$3:$I$1048576,'Ingreso - Egreso'!$D$3:$D$1048576,"&gt;="&amp;'Fimubac, PF y HB'!$R$2,'Ingreso - Egreso'!$D$3:$D$1048576,"&lt;="&amp;'Fimubac, PF y HB'!$R$2,'Ingreso - Egreso'!$J$3:$J$1048576,'Fimubac, PF y HB'!B16)</f>
        <v>0</v>
      </c>
      <c r="S16" s="47">
        <f>SUMIFS('Ingreso - Egreso'!$I$3:$I$1048576,'Ingreso - Egreso'!$D$3:$D$1048576,"&gt;="&amp;'Fimubac, PF y HB'!$S$2,'Ingreso - Egreso'!$D$3:$D$1048576,"&lt;="&amp;'Fimubac, PF y HB'!$S$2,'Ingreso - Egreso'!$J$3:$J$1048576,'Fimubac, PF y HB'!B16)</f>
        <v>0</v>
      </c>
      <c r="T16" s="47">
        <f>SUMIFS('Ingreso - Egreso'!$I$3:$I$1048576,'Ingreso - Egreso'!$D$3:$D$1048576,"&gt;="&amp;'Fimubac, PF y HB'!$T$2,'Ingreso - Egreso'!$D$3:$D$1048576,"&lt;="&amp;'Fimubac, PF y HB'!$T$2,'Ingreso - Egreso'!$J$3:$J$1048576,'Fimubac, PF y HB'!B16)</f>
        <v>0</v>
      </c>
      <c r="U16" s="47">
        <f>SUMIFS('Ingreso - Egreso'!$I$3:$I$1048576,'Ingreso - Egreso'!$D$3:$D$1048576,"&gt;="&amp;'Fimubac, PF y HB'!$U$2,'Ingreso - Egreso'!$D$3:$D$1048576,"&lt;="&amp;'Fimubac, PF y HB'!$U$2,'Ingreso - Egreso'!$J$3:$J$1048576,'Fimubac, PF y HB'!B16)</f>
        <v>0</v>
      </c>
      <c r="V16" s="47">
        <f>SUMIFS('Ingreso - Egreso'!$I$3:$I$1048576,'Ingreso - Egreso'!$D$3:$D$1048576,"&gt;="&amp;'Fimubac, PF y HB'!$V$2,'Ingreso - Egreso'!$D$3:$D$1048576,"&lt;="&amp;'Fimubac, PF y HB'!$V$2,'Ingreso - Egreso'!$J$3:$J$1048576,'Fimubac, PF y HB'!B16)</f>
        <v>0</v>
      </c>
      <c r="W16" s="47">
        <f>SUMIFS('Ingreso - Egreso'!$I$3:$I$1048576,'Ingreso - Egreso'!$D$3:$D$1048576,"&gt;="&amp;'Fimubac, PF y HB'!$W$2,'Ingreso - Egreso'!$D$3:$D$1048576,"&lt;="&amp;'Fimubac, PF y HB'!$W$2,'Ingreso - Egreso'!$J$3:$J$1048576,'Fimubac, PF y HB'!B16)</f>
        <v>0</v>
      </c>
      <c r="X16" s="47">
        <f>SUMIFS('Ingreso - Egreso'!$I$3:$I$1048576,'Ingreso - Egreso'!$D$3:$D$1048576,"&gt;="&amp;'Fimubac, PF y HB'!$X$2,'Ingreso - Egreso'!$D$3:$D$1048576,"&lt;="&amp;'Fimubac, PF y HB'!$X$2,'Ingreso - Egreso'!$J$3:$J$1048576,'Fimubac, PF y HB'!B16)</f>
        <v>0</v>
      </c>
      <c r="Y16" s="47">
        <f>SUMIFS('Ingreso - Egreso'!$I$3:$I$1048576,'Ingreso - Egreso'!$D$3:$D$1048576,"&gt;="&amp;'Fimubac, PF y HB'!$Y$2,'Ingreso - Egreso'!$D$3:$D$1048576,"&lt;="&amp;'Fimubac, PF y HB'!$Y$2,'Ingreso - Egreso'!$J$3:$J$1048576,'Fimubac, PF y HB'!B16)</f>
        <v>0</v>
      </c>
      <c r="Z16" s="47">
        <f>SUMIFS('Ingreso - Egreso'!$I$3:$I$1048576,'Ingreso - Egreso'!$D$3:$D$1048576,"&gt;="&amp;'Fimubac, PF y HB'!$Z$2,'Ingreso - Egreso'!$D$3:$D$1048576,"&lt;="&amp;'Fimubac, PF y HB'!$Z$2,'Ingreso - Egreso'!$J$3:$J$1048576,'Fimubac, PF y HB'!B16)</f>
        <v>0</v>
      </c>
      <c r="AA16" s="47">
        <f>SUMIFS('Ingreso - Egreso'!$I$3:$I$1048576,'Ingreso - Egreso'!$D$3:$D$1048576,"&gt;="&amp;'Fimubac, PF y HB'!$AA$2,'Ingreso - Egreso'!$D$3:$D$1048576,"&lt;="&amp;'Fimubac, PF y HB'!$AA$2,'Ingreso - Egreso'!$J$3:$J$1048576,'Fimubac, PF y HB'!B16)</f>
        <v>0</v>
      </c>
      <c r="AB16" s="47">
        <f>SUMIFS('Ingreso - Egreso'!$I$3:$I$1048576,'Ingreso - Egreso'!$D$3:$D$1048576,"&gt;="&amp;'Fimubac, PF y HB'!$AB$2,'Ingreso - Egreso'!$D$3:$D$1048576,"&lt;="&amp;'Fimubac, PF y HB'!$AB$2,'Ingreso - Egreso'!$J$3:$J$1048576,'Fimubac, PF y HB'!B16)</f>
        <v>0</v>
      </c>
      <c r="AC16" s="47">
        <f>SUMIFS('Ingreso - Egreso'!$I$3:$I$1048576,'Ingreso - Egreso'!$D$3:$D$1048576,"&gt;="&amp;'Fimubac, PF y HB'!$AC$2,'Ingreso - Egreso'!$D$3:$D$1048576,"&lt;="&amp;'Fimubac, PF y HB'!$AC$2,'Ingreso - Egreso'!$J$3:$J$1048576,'Fimubac, PF y HB'!B16)</f>
        <v>0</v>
      </c>
      <c r="AD16" s="47">
        <f>SUMIFS('Ingreso - Egreso'!$I$3:$I$1048576,'Ingreso - Egreso'!$D$3:$D$1048576,"&gt;="&amp;'Fimubac, PF y HB'!$AD$2,'Ingreso - Egreso'!$D$3:$D$1048576,"&lt;="&amp;'Fimubac, PF y HB'!$AD$2,'Ingreso - Egreso'!$J$3:$J$1048576,'Fimubac, PF y HB'!B16)</f>
        <v>0</v>
      </c>
      <c r="AE16" s="47">
        <f>SUMIFS('Ingreso - Egreso'!$I$3:$I$1048576,'Ingreso - Egreso'!$D$3:$D$1048576,"&gt;="&amp;'Fimubac, PF y HB'!$AE$2,'Ingreso - Egreso'!$D$3:$D$1048576,"&lt;="&amp;'Fimubac, PF y HB'!$AE$2,'Ingreso - Egreso'!$J$3:$J$1048576,'Fimubac, PF y HB'!B16)</f>
        <v>0</v>
      </c>
      <c r="AF16" s="47">
        <f>SUMIFS('Ingreso - Egreso'!$I$3:$I$1048576,'Ingreso - Egreso'!$D$3:$D$1048576,"&gt;="&amp;'Fimubac, PF y HB'!$AF$2,'Ingreso - Egreso'!$D$3:$D$1048576,"&lt;="&amp;'Fimubac, PF y HB'!$AF$2,'Ingreso - Egreso'!$J$3:$J$1048576,'Fimubac, PF y HB'!B16)</f>
        <v>0</v>
      </c>
      <c r="AG16" s="47">
        <f>SUMIFS('Ingreso - Egreso'!$I$3:$I$1048576,'Ingreso - Egreso'!$D$3:$D$1048576,"&gt;="&amp;'Fimubac, PF y HB'!$AG$2,'Ingreso - Egreso'!$D$3:$D$1048576,"&lt;="&amp;'Fimubac, PF y HB'!$AG$2,'Ingreso - Egreso'!$J$3:$J$1048576,'Fimubac, PF y HB'!B16)</f>
        <v>0</v>
      </c>
      <c r="AH16" s="47">
        <f>SUMIFS('Ingreso - Egreso'!$I$3:$I$1048576,'Ingreso - Egreso'!$D$3:$D$1048576,"&gt;="&amp;'Fimubac, PF y HB'!$AH$2,'Ingreso - Egreso'!$D$3:$D$1048576,"&lt;="&amp;'Fimubac, PF y HB'!$AH$2,'Ingreso - Egreso'!$J$3:$J$1048576,'Fimubac, PF y HB'!B16)</f>
        <v>0</v>
      </c>
      <c r="AI16" s="45">
        <f t="shared" si="1"/>
        <v>0</v>
      </c>
      <c r="AJ16" s="114">
        <f>+Cobranza!AJ10</f>
        <v>0</v>
      </c>
    </row>
    <row r="17" spans="2:37" ht="15" customHeight="1" x14ac:dyDescent="0.25">
      <c r="B17" s="49" t="s">
        <v>18</v>
      </c>
      <c r="C17" s="46"/>
      <c r="D17" s="47">
        <f>SUMIFS('Ingreso - Egreso'!$I$3:$I$1048576,'Ingreso - Egreso'!$D$3:$D$1048576,"&gt;="&amp;'Fimubac, PF y HB'!$D$2,'Ingreso - Egreso'!$D$3:$D$1048576,"&lt;="&amp;'Fimubac, PF y HB'!$D$2,'Ingreso - Egreso'!$J$3:$J$1048576,'Fimubac, PF y HB'!B17)</f>
        <v>0</v>
      </c>
      <c r="E17" s="47">
        <f>SUMIFS('Ingreso - Egreso'!$I$3:$I$1048576,'Ingreso - Egreso'!$D$3:$D$1048576,"&gt;="&amp;'Fimubac, PF y HB'!$E$2,'Ingreso - Egreso'!$D$3:$D$1048576,"&lt;="&amp;'Fimubac, PF y HB'!$E$2,'Ingreso - Egreso'!$J$3:$J$1048576,'Fimubac, PF y HB'!B17)</f>
        <v>0</v>
      </c>
      <c r="F17" s="47">
        <f>SUMIFS('Ingreso - Egreso'!$I$3:$I$1048576,'Ingreso - Egreso'!$D$3:$D$1048576,"&gt;="&amp;'Fimubac, PF y HB'!$F$2,'Ingreso - Egreso'!$D$3:$D$1048576,"&lt;="&amp;'Fimubac, PF y HB'!$F$2,'Ingreso - Egreso'!$J$3:$J$1048576,'Fimubac, PF y HB'!B17)</f>
        <v>0</v>
      </c>
      <c r="G17" s="47">
        <f>SUMIFS('Ingreso - Egreso'!$I$3:$I$1048576,'Ingreso - Egreso'!$D$3:$D$1048576,"&gt;="&amp;'Fimubac, PF y HB'!$G$2,'Ingreso - Egreso'!$D$3:$D$1048576,"&lt;="&amp;'Fimubac, PF y HB'!$G$2,'Ingreso - Egreso'!$J$3:$J$1048576,'Fimubac, PF y HB'!B17)</f>
        <v>0</v>
      </c>
      <c r="H17" s="47">
        <f>SUMIFS('Ingreso - Egreso'!$I$3:$I$1048576,'Ingreso - Egreso'!$D$3:$D$1048576,"&gt;="&amp;'Fimubac, PF y HB'!$H$2,'Ingreso - Egreso'!$D$3:$D$1048576,"&lt;="&amp;'Fimubac, PF y HB'!$H$2,'Ingreso - Egreso'!$J$3:$J$1048576,'Fimubac, PF y HB'!B17)</f>
        <v>0</v>
      </c>
      <c r="I17" s="47">
        <f>SUMIFS('Ingreso - Egreso'!$I$3:$I$1048576,'Ingreso - Egreso'!$D$3:$D$1048576,"&gt;="&amp;'Fimubac, PF y HB'!$I$2,'Ingreso - Egreso'!$D$3:$D$1048576,"&lt;="&amp;'Fimubac, PF y HB'!$I$2,'Ingreso - Egreso'!$J$3:$J$1048576,'Fimubac, PF y HB'!B17)</f>
        <v>0</v>
      </c>
      <c r="J17" s="47">
        <f>SUMIFS('Ingreso - Egreso'!$I$3:$I$1048576,'Ingreso - Egreso'!$D$3:$D$1048576,"&gt;="&amp;'Fimubac, PF y HB'!$J$2,'Ingreso - Egreso'!$D$3:$D$1048576,"&lt;="&amp;'Fimubac, PF y HB'!$J$2,'Ingreso - Egreso'!$J$3:$J$1048576,'Fimubac, PF y HB'!B17)</f>
        <v>0</v>
      </c>
      <c r="K17" s="47">
        <f>SUMIFS('Ingreso - Egreso'!$I$3:$I$1048576,'Ingreso - Egreso'!$D$3:$D$1048576,"&gt;="&amp;'Fimubac, PF y HB'!$K$2,'Ingreso - Egreso'!$D$3:$D$1048576,"&lt;="&amp;'Fimubac, PF y HB'!$K$2,'Ingreso - Egreso'!$J$3:$J$1048576,'Fimubac, PF y HB'!B17)</f>
        <v>0</v>
      </c>
      <c r="L17" s="47">
        <f>SUMIFS('Ingreso - Egreso'!$I$3:$I$1048576,'Ingreso - Egreso'!$D$3:$D$1048576,"&gt;="&amp;'Fimubac, PF y HB'!$L$2,'Ingreso - Egreso'!$D$3:$D$1048576,"&lt;="&amp;'Fimubac, PF y HB'!$L$2,'Ingreso - Egreso'!$J$3:$J$1048576,'Fimubac, PF y HB'!B17)</f>
        <v>0</v>
      </c>
      <c r="M17" s="47">
        <f>SUMIFS('Ingreso - Egreso'!$I$3:$I$1048576,'Ingreso - Egreso'!$D$3:$D$1048576,"&gt;="&amp;'Fimubac, PF y HB'!$M$2,'Ingreso - Egreso'!$D$3:$D$1048576,"&lt;="&amp;'Fimubac, PF y HB'!$M$2,'Ingreso - Egreso'!$J$3:$J$1048576,'Fimubac, PF y HB'!B17)</f>
        <v>0</v>
      </c>
      <c r="N17" s="47">
        <f>SUMIFS('Ingreso - Egreso'!$I$3:$I$1048576,'Ingreso - Egreso'!$D$3:$D$1048576,"&gt;="&amp;'Fimubac, PF y HB'!$N$2,'Ingreso - Egreso'!$D$3:$D$1048576,"&lt;="&amp;'Fimubac, PF y HB'!$N$2,'Ingreso - Egreso'!$J$3:$J$1048576,'Fimubac, PF y HB'!B17)</f>
        <v>0</v>
      </c>
      <c r="O17" s="47">
        <f>SUMIFS('Ingreso - Egreso'!$I$3:$I$1048576,'Ingreso - Egreso'!$D$3:$D$1048576,"&gt;="&amp;'Fimubac, PF y HB'!$O$2,'Ingreso - Egreso'!$D$3:$D$1048576,"&lt;="&amp;'Fimubac, PF y HB'!$O$2,'Ingreso - Egreso'!$J$3:$J$1048576,'Fimubac, PF y HB'!B17)</f>
        <v>0</v>
      </c>
      <c r="P17" s="47">
        <f>SUMIFS('Ingreso - Egreso'!$I$3:$I$1048576,'Ingreso - Egreso'!$D$3:$D$1048576,"&gt;="&amp;'Fimubac, PF y HB'!$P$2,'Ingreso - Egreso'!$D$3:$D$1048576,"&lt;="&amp;'Fimubac, PF y HB'!$P$2,'Ingreso - Egreso'!$J$3:$J$1048576,'Fimubac, PF y HB'!B17)</f>
        <v>0</v>
      </c>
      <c r="Q17" s="47">
        <f>SUMIFS('Ingreso - Egreso'!$I$3:$I$1048576,'Ingreso - Egreso'!$D$3:$D$1048576,"&gt;="&amp;'Fimubac, PF y HB'!$Q$2,'Ingreso - Egreso'!$D$3:$D$1048576,"&lt;="&amp;'Fimubac, PF y HB'!$Q$2,'Ingreso - Egreso'!$J$3:$J$1048576,'Fimubac, PF y HB'!B17)</f>
        <v>0</v>
      </c>
      <c r="R17" s="47">
        <f>SUMIFS('Ingreso - Egreso'!$I$3:$I$1048576,'Ingreso - Egreso'!$D$3:$D$1048576,"&gt;="&amp;'Fimubac, PF y HB'!$R$2,'Ingreso - Egreso'!$D$3:$D$1048576,"&lt;="&amp;'Fimubac, PF y HB'!$R$2,'Ingreso - Egreso'!$J$3:$J$1048576,'Fimubac, PF y HB'!B17)</f>
        <v>0</v>
      </c>
      <c r="S17" s="47">
        <f>SUMIFS('Ingreso - Egreso'!$I$3:$I$1048576,'Ingreso - Egreso'!$D$3:$D$1048576,"&gt;="&amp;'Fimubac, PF y HB'!$S$2,'Ingreso - Egreso'!$D$3:$D$1048576,"&lt;="&amp;'Fimubac, PF y HB'!$S$2,'Ingreso - Egreso'!$J$3:$J$1048576,'Fimubac, PF y HB'!B17)</f>
        <v>0</v>
      </c>
      <c r="T17" s="47">
        <f>SUMIFS('Ingreso - Egreso'!$I$3:$I$1048576,'Ingreso - Egreso'!$D$3:$D$1048576,"&gt;="&amp;'Fimubac, PF y HB'!$T$2,'Ingreso - Egreso'!$D$3:$D$1048576,"&lt;="&amp;'Fimubac, PF y HB'!$T$2,'Ingreso - Egreso'!$J$3:$J$1048576,'Fimubac, PF y HB'!B17)</f>
        <v>0</v>
      </c>
      <c r="U17" s="47">
        <f>SUMIFS('Ingreso - Egreso'!$I$3:$I$1048576,'Ingreso - Egreso'!$D$3:$D$1048576,"&gt;="&amp;'Fimubac, PF y HB'!$U$2,'Ingreso - Egreso'!$D$3:$D$1048576,"&lt;="&amp;'Fimubac, PF y HB'!$U$2,'Ingreso - Egreso'!$J$3:$J$1048576,'Fimubac, PF y HB'!B17)</f>
        <v>0</v>
      </c>
      <c r="V17" s="47">
        <f>SUMIFS('Ingreso - Egreso'!$I$3:$I$1048576,'Ingreso - Egreso'!$D$3:$D$1048576,"&gt;="&amp;'Fimubac, PF y HB'!$V$2,'Ingreso - Egreso'!$D$3:$D$1048576,"&lt;="&amp;'Fimubac, PF y HB'!$V$2,'Ingreso - Egreso'!$J$3:$J$1048576,'Fimubac, PF y HB'!B17)</f>
        <v>0</v>
      </c>
      <c r="W17" s="47">
        <f>SUMIFS('Ingreso - Egreso'!$I$3:$I$1048576,'Ingreso - Egreso'!$D$3:$D$1048576,"&gt;="&amp;'Fimubac, PF y HB'!$W$2,'Ingreso - Egreso'!$D$3:$D$1048576,"&lt;="&amp;'Fimubac, PF y HB'!$W$2,'Ingreso - Egreso'!$J$3:$J$1048576,'Fimubac, PF y HB'!B17)</f>
        <v>0</v>
      </c>
      <c r="X17" s="47">
        <f>SUMIFS('Ingreso - Egreso'!$I$3:$I$1048576,'Ingreso - Egreso'!$D$3:$D$1048576,"&gt;="&amp;'Fimubac, PF y HB'!$X$2,'Ingreso - Egreso'!$D$3:$D$1048576,"&lt;="&amp;'Fimubac, PF y HB'!$X$2,'Ingreso - Egreso'!$J$3:$J$1048576,'Fimubac, PF y HB'!B17)</f>
        <v>0</v>
      </c>
      <c r="Y17" s="47">
        <f>SUMIFS('Ingreso - Egreso'!$I$3:$I$1048576,'Ingreso - Egreso'!$D$3:$D$1048576,"&gt;="&amp;'Fimubac, PF y HB'!$Y$2,'Ingreso - Egreso'!$D$3:$D$1048576,"&lt;="&amp;'Fimubac, PF y HB'!$Y$2,'Ingreso - Egreso'!$J$3:$J$1048576,'Fimubac, PF y HB'!B17)</f>
        <v>0</v>
      </c>
      <c r="Z17" s="47">
        <f>SUMIFS('Ingreso - Egreso'!$I$3:$I$1048576,'Ingreso - Egreso'!$D$3:$D$1048576,"&gt;="&amp;'Fimubac, PF y HB'!$Z$2,'Ingreso - Egreso'!$D$3:$D$1048576,"&lt;="&amp;'Fimubac, PF y HB'!$Z$2,'Ingreso - Egreso'!$J$3:$J$1048576,'Fimubac, PF y HB'!B17)</f>
        <v>0</v>
      </c>
      <c r="AA17" s="47">
        <f>SUMIFS('Ingreso - Egreso'!$I$3:$I$1048576,'Ingreso - Egreso'!$D$3:$D$1048576,"&gt;="&amp;'Fimubac, PF y HB'!$AA$2,'Ingreso - Egreso'!$D$3:$D$1048576,"&lt;="&amp;'Fimubac, PF y HB'!$AA$2,'Ingreso - Egreso'!$J$3:$J$1048576,'Fimubac, PF y HB'!B17)</f>
        <v>0</v>
      </c>
      <c r="AB17" s="47">
        <f>SUMIFS('Ingreso - Egreso'!$I$3:$I$1048576,'Ingreso - Egreso'!$D$3:$D$1048576,"&gt;="&amp;'Fimubac, PF y HB'!$AB$2,'Ingreso - Egreso'!$D$3:$D$1048576,"&lt;="&amp;'Fimubac, PF y HB'!$AB$2,'Ingreso - Egreso'!$J$3:$J$1048576,'Fimubac, PF y HB'!B17)</f>
        <v>0</v>
      </c>
      <c r="AC17" s="47">
        <f>SUMIFS('Ingreso - Egreso'!$I$3:$I$1048576,'Ingreso - Egreso'!$D$3:$D$1048576,"&gt;="&amp;'Fimubac, PF y HB'!$AC$2,'Ingreso - Egreso'!$D$3:$D$1048576,"&lt;="&amp;'Fimubac, PF y HB'!$AC$2,'Ingreso - Egreso'!$J$3:$J$1048576,'Fimubac, PF y HB'!B17)</f>
        <v>0</v>
      </c>
      <c r="AD17" s="47">
        <f>SUMIFS('Ingreso - Egreso'!$I$3:$I$1048576,'Ingreso - Egreso'!$D$3:$D$1048576,"&gt;="&amp;'Fimubac, PF y HB'!$AD$2,'Ingreso - Egreso'!$D$3:$D$1048576,"&lt;="&amp;'Fimubac, PF y HB'!$AD$2,'Ingreso - Egreso'!$J$3:$J$1048576,'Fimubac, PF y HB'!B17)</f>
        <v>0</v>
      </c>
      <c r="AE17" s="47">
        <f>SUMIFS('Ingreso - Egreso'!$I$3:$I$1048576,'Ingreso - Egreso'!$D$3:$D$1048576,"&gt;="&amp;'Fimubac, PF y HB'!$AE$2,'Ingreso - Egreso'!$D$3:$D$1048576,"&lt;="&amp;'Fimubac, PF y HB'!$AE$2,'Ingreso - Egreso'!$J$3:$J$1048576,'Fimubac, PF y HB'!B17)</f>
        <v>0</v>
      </c>
      <c r="AF17" s="47">
        <f>SUMIFS('Ingreso - Egreso'!$I$3:$I$1048576,'Ingreso - Egreso'!$D$3:$D$1048576,"&gt;="&amp;'Fimubac, PF y HB'!$AF$2,'Ingreso - Egreso'!$D$3:$D$1048576,"&lt;="&amp;'Fimubac, PF y HB'!$AF$2,'Ingreso - Egreso'!$J$3:$J$1048576,'Fimubac, PF y HB'!B17)</f>
        <v>0</v>
      </c>
      <c r="AG17" s="47">
        <f>SUMIFS('Ingreso - Egreso'!$I$3:$I$1048576,'Ingreso - Egreso'!$D$3:$D$1048576,"&gt;="&amp;'Fimubac, PF y HB'!$AG$2,'Ingreso - Egreso'!$D$3:$D$1048576,"&lt;="&amp;'Fimubac, PF y HB'!$AG$2,'Ingreso - Egreso'!$J$3:$J$1048576,'Fimubac, PF y HB'!B17)</f>
        <v>0</v>
      </c>
      <c r="AH17" s="47">
        <f>SUMIFS('Ingreso - Egreso'!$I$3:$I$1048576,'Ingreso - Egreso'!$D$3:$D$1048576,"&gt;="&amp;'Fimubac, PF y HB'!$AH$2,'Ingreso - Egreso'!$D$3:$D$1048576,"&lt;="&amp;'Fimubac, PF y HB'!$AH$2,'Ingreso - Egreso'!$J$3:$J$1048576,'Fimubac, PF y HB'!B17)</f>
        <v>0</v>
      </c>
      <c r="AI17" s="45">
        <f t="shared" si="1"/>
        <v>0</v>
      </c>
      <c r="AJ17" s="22">
        <f>+Cobranza!AJ11</f>
        <v>0</v>
      </c>
    </row>
    <row r="18" spans="2:37" ht="15" customHeight="1" x14ac:dyDescent="0.25">
      <c r="B18" s="49" t="s">
        <v>19</v>
      </c>
      <c r="C18" s="46"/>
      <c r="D18" s="47">
        <f>SUMIFS('Ingreso - Egreso'!$I$3:$I$1048576,'Ingreso - Egreso'!$D$3:$D$1048576,"&gt;="&amp;'Fimubac, PF y HB'!$D$2,'Ingreso - Egreso'!$D$3:$D$1048576,"&lt;="&amp;'Fimubac, PF y HB'!$D$2,'Ingreso - Egreso'!$J$3:$J$1048576,'Fimubac, PF y HB'!B18)</f>
        <v>0</v>
      </c>
      <c r="E18" s="47">
        <f>SUMIFS('Ingreso - Egreso'!$I$3:$I$1048576,'Ingreso - Egreso'!$D$3:$D$1048576,"&gt;="&amp;'Fimubac, PF y HB'!$E$2,'Ingreso - Egreso'!$D$3:$D$1048576,"&lt;="&amp;'Fimubac, PF y HB'!$E$2,'Ingreso - Egreso'!$J$3:$J$1048576,'Fimubac, PF y HB'!B18)</f>
        <v>0</v>
      </c>
      <c r="F18" s="47">
        <f>SUMIFS('Ingreso - Egreso'!$I$3:$I$1048576,'Ingreso - Egreso'!$D$3:$D$1048576,"&gt;="&amp;'Fimubac, PF y HB'!$F$2,'Ingreso - Egreso'!$D$3:$D$1048576,"&lt;="&amp;'Fimubac, PF y HB'!$F$2,'Ingreso - Egreso'!$J$3:$J$1048576,'Fimubac, PF y HB'!B18)</f>
        <v>0</v>
      </c>
      <c r="G18" s="47">
        <f>SUMIFS('Ingreso - Egreso'!$I$3:$I$1048576,'Ingreso - Egreso'!$D$3:$D$1048576,"&gt;="&amp;'Fimubac, PF y HB'!$G$2,'Ingreso - Egreso'!$D$3:$D$1048576,"&lt;="&amp;'Fimubac, PF y HB'!$G$2,'Ingreso - Egreso'!$J$3:$J$1048576,'Fimubac, PF y HB'!B18)</f>
        <v>0</v>
      </c>
      <c r="H18" s="47">
        <f>SUMIFS('Ingreso - Egreso'!$I$3:$I$1048576,'Ingreso - Egreso'!$D$3:$D$1048576,"&gt;="&amp;'Fimubac, PF y HB'!$H$2,'Ingreso - Egreso'!$D$3:$D$1048576,"&lt;="&amp;'Fimubac, PF y HB'!$H$2,'Ingreso - Egreso'!$J$3:$J$1048576,'Fimubac, PF y HB'!B18)</f>
        <v>0</v>
      </c>
      <c r="I18" s="47">
        <f>SUMIFS('Ingreso - Egreso'!$I$3:$I$1048576,'Ingreso - Egreso'!$D$3:$D$1048576,"&gt;="&amp;'Fimubac, PF y HB'!$I$2,'Ingreso - Egreso'!$D$3:$D$1048576,"&lt;="&amp;'Fimubac, PF y HB'!$I$2,'Ingreso - Egreso'!$J$3:$J$1048576,'Fimubac, PF y HB'!B18)</f>
        <v>0</v>
      </c>
      <c r="J18" s="47">
        <f>SUMIFS('Ingreso - Egreso'!$I$3:$I$1048576,'Ingreso - Egreso'!$D$3:$D$1048576,"&gt;="&amp;'Fimubac, PF y HB'!$J$2,'Ingreso - Egreso'!$D$3:$D$1048576,"&lt;="&amp;'Fimubac, PF y HB'!$J$2,'Ingreso - Egreso'!$J$3:$J$1048576,'Fimubac, PF y HB'!B18)</f>
        <v>0</v>
      </c>
      <c r="K18" s="47">
        <f>SUMIFS('Ingreso - Egreso'!$I$3:$I$1048576,'Ingreso - Egreso'!$D$3:$D$1048576,"&gt;="&amp;'Fimubac, PF y HB'!$K$2,'Ingreso - Egreso'!$D$3:$D$1048576,"&lt;="&amp;'Fimubac, PF y HB'!$K$2,'Ingreso - Egreso'!$J$3:$J$1048576,'Fimubac, PF y HB'!B18)</f>
        <v>0</v>
      </c>
      <c r="L18" s="47">
        <f>SUMIFS('Ingreso - Egreso'!$I$3:$I$1048576,'Ingreso - Egreso'!$D$3:$D$1048576,"&gt;="&amp;'Fimubac, PF y HB'!$L$2,'Ingreso - Egreso'!$D$3:$D$1048576,"&lt;="&amp;'Fimubac, PF y HB'!$L$2,'Ingreso - Egreso'!$J$3:$J$1048576,'Fimubac, PF y HB'!B18)</f>
        <v>0</v>
      </c>
      <c r="M18" s="47">
        <f>SUMIFS('Ingreso - Egreso'!$I$3:$I$1048576,'Ingreso - Egreso'!$D$3:$D$1048576,"&gt;="&amp;'Fimubac, PF y HB'!$M$2,'Ingreso - Egreso'!$D$3:$D$1048576,"&lt;="&amp;'Fimubac, PF y HB'!$M$2,'Ingreso - Egreso'!$J$3:$J$1048576,'Fimubac, PF y HB'!B18)</f>
        <v>0</v>
      </c>
      <c r="N18" s="47">
        <f>SUMIFS('Ingreso - Egreso'!$I$3:$I$1048576,'Ingreso - Egreso'!$D$3:$D$1048576,"&gt;="&amp;'Fimubac, PF y HB'!$N$2,'Ingreso - Egreso'!$D$3:$D$1048576,"&lt;="&amp;'Fimubac, PF y HB'!$N$2,'Ingreso - Egreso'!$J$3:$J$1048576,'Fimubac, PF y HB'!B18)</f>
        <v>0</v>
      </c>
      <c r="O18" s="47">
        <f>SUMIFS('Ingreso - Egreso'!$I$3:$I$1048576,'Ingreso - Egreso'!$D$3:$D$1048576,"&gt;="&amp;'Fimubac, PF y HB'!$O$2,'Ingreso - Egreso'!$D$3:$D$1048576,"&lt;="&amp;'Fimubac, PF y HB'!$O$2,'Ingreso - Egreso'!$J$3:$J$1048576,'Fimubac, PF y HB'!B18)</f>
        <v>0</v>
      </c>
      <c r="P18" s="47">
        <f>SUMIFS('Ingreso - Egreso'!$I$3:$I$1048576,'Ingreso - Egreso'!$D$3:$D$1048576,"&gt;="&amp;'Fimubac, PF y HB'!$P$2,'Ingreso - Egreso'!$D$3:$D$1048576,"&lt;="&amp;'Fimubac, PF y HB'!$P$2,'Ingreso - Egreso'!$J$3:$J$1048576,'Fimubac, PF y HB'!B18)</f>
        <v>0</v>
      </c>
      <c r="Q18" s="47">
        <f>SUMIFS('Ingreso - Egreso'!$I$3:$I$1048576,'Ingreso - Egreso'!$D$3:$D$1048576,"&gt;="&amp;'Fimubac, PF y HB'!$Q$2,'Ingreso - Egreso'!$D$3:$D$1048576,"&lt;="&amp;'Fimubac, PF y HB'!$Q$2,'Ingreso - Egreso'!$J$3:$J$1048576,'Fimubac, PF y HB'!B18)</f>
        <v>0</v>
      </c>
      <c r="R18" s="47">
        <f>SUMIFS('Ingreso - Egreso'!$I$3:$I$1048576,'Ingreso - Egreso'!$D$3:$D$1048576,"&gt;="&amp;'Fimubac, PF y HB'!$R$2,'Ingreso - Egreso'!$D$3:$D$1048576,"&lt;="&amp;'Fimubac, PF y HB'!$R$2,'Ingreso - Egreso'!$J$3:$J$1048576,'Fimubac, PF y HB'!B18)</f>
        <v>0</v>
      </c>
      <c r="S18" s="47">
        <f>SUMIFS('Ingreso - Egreso'!$I$3:$I$1048576,'Ingreso - Egreso'!$D$3:$D$1048576,"&gt;="&amp;'Fimubac, PF y HB'!$S$2,'Ingreso - Egreso'!$D$3:$D$1048576,"&lt;="&amp;'Fimubac, PF y HB'!$S$2,'Ingreso - Egreso'!$J$3:$J$1048576,'Fimubac, PF y HB'!B18)</f>
        <v>0</v>
      </c>
      <c r="T18" s="47">
        <f>SUMIFS('Ingreso - Egreso'!$I$3:$I$1048576,'Ingreso - Egreso'!$D$3:$D$1048576,"&gt;="&amp;'Fimubac, PF y HB'!$T$2,'Ingreso - Egreso'!$D$3:$D$1048576,"&lt;="&amp;'Fimubac, PF y HB'!$T$2,'Ingreso - Egreso'!$J$3:$J$1048576,'Fimubac, PF y HB'!B18)</f>
        <v>0</v>
      </c>
      <c r="U18" s="47">
        <f>SUMIFS('Ingreso - Egreso'!$I$3:$I$1048576,'Ingreso - Egreso'!$D$3:$D$1048576,"&gt;="&amp;'Fimubac, PF y HB'!$U$2,'Ingreso - Egreso'!$D$3:$D$1048576,"&lt;="&amp;'Fimubac, PF y HB'!$U$2,'Ingreso - Egreso'!$J$3:$J$1048576,'Fimubac, PF y HB'!B18)</f>
        <v>0</v>
      </c>
      <c r="V18" s="47">
        <f>SUMIFS('Ingreso - Egreso'!$I$3:$I$1048576,'Ingreso - Egreso'!$D$3:$D$1048576,"&gt;="&amp;'Fimubac, PF y HB'!$V$2,'Ingreso - Egreso'!$D$3:$D$1048576,"&lt;="&amp;'Fimubac, PF y HB'!$V$2,'Ingreso - Egreso'!$J$3:$J$1048576,'Fimubac, PF y HB'!B18)</f>
        <v>0</v>
      </c>
      <c r="W18" s="47">
        <f>SUMIFS('Ingreso - Egreso'!$I$3:$I$1048576,'Ingreso - Egreso'!$D$3:$D$1048576,"&gt;="&amp;'Fimubac, PF y HB'!$W$2,'Ingreso - Egreso'!$D$3:$D$1048576,"&lt;="&amp;'Fimubac, PF y HB'!$W$2,'Ingreso - Egreso'!$J$3:$J$1048576,'Fimubac, PF y HB'!B18)</f>
        <v>0</v>
      </c>
      <c r="X18" s="47">
        <f>SUMIFS('Ingreso - Egreso'!$I$3:$I$1048576,'Ingreso - Egreso'!$D$3:$D$1048576,"&gt;="&amp;'Fimubac, PF y HB'!$X$2,'Ingreso - Egreso'!$D$3:$D$1048576,"&lt;="&amp;'Fimubac, PF y HB'!$X$2,'Ingreso - Egreso'!$J$3:$J$1048576,'Fimubac, PF y HB'!B18)</f>
        <v>0</v>
      </c>
      <c r="Y18" s="47">
        <f>SUMIFS('Ingreso - Egreso'!$I$3:$I$1048576,'Ingreso - Egreso'!$D$3:$D$1048576,"&gt;="&amp;'Fimubac, PF y HB'!$Y$2,'Ingreso - Egreso'!$D$3:$D$1048576,"&lt;="&amp;'Fimubac, PF y HB'!$Y$2,'Ingreso - Egreso'!$J$3:$J$1048576,'Fimubac, PF y HB'!B18)</f>
        <v>0</v>
      </c>
      <c r="Z18" s="47">
        <f>SUMIFS('Ingreso - Egreso'!$I$3:$I$1048576,'Ingreso - Egreso'!$D$3:$D$1048576,"&gt;="&amp;'Fimubac, PF y HB'!$Z$2,'Ingreso - Egreso'!$D$3:$D$1048576,"&lt;="&amp;'Fimubac, PF y HB'!$Z$2,'Ingreso - Egreso'!$J$3:$J$1048576,'Fimubac, PF y HB'!B18)</f>
        <v>0</v>
      </c>
      <c r="AA18" s="47">
        <f>SUMIFS('Ingreso - Egreso'!$I$3:$I$1048576,'Ingreso - Egreso'!$D$3:$D$1048576,"&gt;="&amp;'Fimubac, PF y HB'!$AA$2,'Ingreso - Egreso'!$D$3:$D$1048576,"&lt;="&amp;'Fimubac, PF y HB'!$AA$2,'Ingreso - Egreso'!$J$3:$J$1048576,'Fimubac, PF y HB'!B18)</f>
        <v>0</v>
      </c>
      <c r="AB18" s="47">
        <f>SUMIFS('Ingreso - Egreso'!$I$3:$I$1048576,'Ingreso - Egreso'!$D$3:$D$1048576,"&gt;="&amp;'Fimubac, PF y HB'!$AB$2,'Ingreso - Egreso'!$D$3:$D$1048576,"&lt;="&amp;'Fimubac, PF y HB'!$AB$2,'Ingreso - Egreso'!$J$3:$J$1048576,'Fimubac, PF y HB'!B18)</f>
        <v>0</v>
      </c>
      <c r="AC18" s="47">
        <f>SUMIFS('Ingreso - Egreso'!$I$3:$I$1048576,'Ingreso - Egreso'!$D$3:$D$1048576,"&gt;="&amp;'Fimubac, PF y HB'!$AC$2,'Ingreso - Egreso'!$D$3:$D$1048576,"&lt;="&amp;'Fimubac, PF y HB'!$AC$2,'Ingreso - Egreso'!$J$3:$J$1048576,'Fimubac, PF y HB'!B18)</f>
        <v>0</v>
      </c>
      <c r="AD18" s="47">
        <f>SUMIFS('Ingreso - Egreso'!$I$3:$I$1048576,'Ingreso - Egreso'!$D$3:$D$1048576,"&gt;="&amp;'Fimubac, PF y HB'!$AD$2,'Ingreso - Egreso'!$D$3:$D$1048576,"&lt;="&amp;'Fimubac, PF y HB'!$AD$2,'Ingreso - Egreso'!$J$3:$J$1048576,'Fimubac, PF y HB'!B18)</f>
        <v>0</v>
      </c>
      <c r="AE18" s="47">
        <f>SUMIFS('Ingreso - Egreso'!$I$3:$I$1048576,'Ingreso - Egreso'!$D$3:$D$1048576,"&gt;="&amp;'Fimubac, PF y HB'!$AE$2,'Ingreso - Egreso'!$D$3:$D$1048576,"&lt;="&amp;'Fimubac, PF y HB'!$AE$2,'Ingreso - Egreso'!$J$3:$J$1048576,'Fimubac, PF y HB'!B18)</f>
        <v>0</v>
      </c>
      <c r="AF18" s="47">
        <f>SUMIFS('Ingreso - Egreso'!$I$3:$I$1048576,'Ingreso - Egreso'!$D$3:$D$1048576,"&gt;="&amp;'Fimubac, PF y HB'!$AF$2,'Ingreso - Egreso'!$D$3:$D$1048576,"&lt;="&amp;'Fimubac, PF y HB'!$AF$2,'Ingreso - Egreso'!$J$3:$J$1048576,'Fimubac, PF y HB'!B18)</f>
        <v>0</v>
      </c>
      <c r="AG18" s="47">
        <f>SUMIFS('Ingreso - Egreso'!$I$3:$I$1048576,'Ingreso - Egreso'!$D$3:$D$1048576,"&gt;="&amp;'Fimubac, PF y HB'!$AG$2,'Ingreso - Egreso'!$D$3:$D$1048576,"&lt;="&amp;'Fimubac, PF y HB'!$AG$2,'Ingreso - Egreso'!$J$3:$J$1048576,'Fimubac, PF y HB'!B18)</f>
        <v>0</v>
      </c>
      <c r="AH18" s="47">
        <f>SUMIFS('Ingreso - Egreso'!$I$3:$I$1048576,'Ingreso - Egreso'!$D$3:$D$1048576,"&gt;="&amp;'Fimubac, PF y HB'!$AH$2,'Ingreso - Egreso'!$D$3:$D$1048576,"&lt;="&amp;'Fimubac, PF y HB'!$AH$2,'Ingreso - Egreso'!$J$3:$J$1048576,'Fimubac, PF y HB'!B18)</f>
        <v>0</v>
      </c>
      <c r="AI18" s="45">
        <f t="shared" si="1"/>
        <v>0</v>
      </c>
      <c r="AJ18" s="22">
        <f>+Cobranza!AJ12</f>
        <v>1.1507963000000001</v>
      </c>
    </row>
    <row r="19" spans="2:37" ht="15" customHeight="1" x14ac:dyDescent="0.25">
      <c r="B19" s="49" t="s">
        <v>70</v>
      </c>
      <c r="C19" s="46"/>
      <c r="D19" s="47">
        <f>SUMIFS('Ingreso - Egreso'!$I$3:$I$1048576,'Ingreso - Egreso'!$D$3:$D$1048576,"&gt;="&amp;'Fimubac, PF y HB'!$D$2,'Ingreso - Egreso'!$D$3:$D$1048576,"&lt;="&amp;'Fimubac, PF y HB'!$D$2,'Ingreso - Egreso'!$J$3:$J$1048576,'Fimubac, PF y HB'!B19)</f>
        <v>0</v>
      </c>
      <c r="E19" s="47">
        <f>SUMIFS('Ingreso - Egreso'!$I$3:$I$1048576,'Ingreso - Egreso'!$D$3:$D$1048576,"&gt;="&amp;'Fimubac, PF y HB'!$E$2,'Ingreso - Egreso'!$D$3:$D$1048576,"&lt;="&amp;'Fimubac, PF y HB'!$E$2,'Ingreso - Egreso'!$J$3:$J$1048576,'Fimubac, PF y HB'!B19)</f>
        <v>0</v>
      </c>
      <c r="F19" s="47">
        <f>SUMIFS('Ingreso - Egreso'!$I$3:$I$1048576,'Ingreso - Egreso'!$D$3:$D$1048576,"&gt;="&amp;'Fimubac, PF y HB'!$F$2,'Ingreso - Egreso'!$D$3:$D$1048576,"&lt;="&amp;'Fimubac, PF y HB'!$F$2,'Ingreso - Egreso'!$J$3:$J$1048576,'Fimubac, PF y HB'!B19)</f>
        <v>0</v>
      </c>
      <c r="G19" s="47">
        <f>SUMIFS('Ingreso - Egreso'!$I$3:$I$1048576,'Ingreso - Egreso'!$D$3:$D$1048576,"&gt;="&amp;'Fimubac, PF y HB'!$G$2,'Ingreso - Egreso'!$D$3:$D$1048576,"&lt;="&amp;'Fimubac, PF y HB'!$G$2,'Ingreso - Egreso'!$J$3:$J$1048576,'Fimubac, PF y HB'!B19)</f>
        <v>0</v>
      </c>
      <c r="H19" s="47">
        <f>SUMIFS('Ingreso - Egreso'!$I$3:$I$1048576,'Ingreso - Egreso'!$D$3:$D$1048576,"&gt;="&amp;'Fimubac, PF y HB'!$H$2,'Ingreso - Egreso'!$D$3:$D$1048576,"&lt;="&amp;'Fimubac, PF y HB'!$H$2,'Ingreso - Egreso'!$J$3:$J$1048576,'Fimubac, PF y HB'!B19)</f>
        <v>0</v>
      </c>
      <c r="I19" s="47">
        <f>SUMIFS('Ingreso - Egreso'!$I$3:$I$1048576,'Ingreso - Egreso'!$D$3:$D$1048576,"&gt;="&amp;'Fimubac, PF y HB'!$I$2,'Ingreso - Egreso'!$D$3:$D$1048576,"&lt;="&amp;'Fimubac, PF y HB'!$I$2,'Ingreso - Egreso'!$J$3:$J$1048576,'Fimubac, PF y HB'!B19)</f>
        <v>0</v>
      </c>
      <c r="J19" s="47">
        <f>SUMIFS('Ingreso - Egreso'!$I$3:$I$1048576,'Ingreso - Egreso'!$D$3:$D$1048576,"&gt;="&amp;'Fimubac, PF y HB'!$J$2,'Ingreso - Egreso'!$D$3:$D$1048576,"&lt;="&amp;'Fimubac, PF y HB'!$J$2,'Ingreso - Egreso'!$J$3:$J$1048576,'Fimubac, PF y HB'!B19)</f>
        <v>0</v>
      </c>
      <c r="K19" s="47">
        <f>SUMIFS('Ingreso - Egreso'!$I$3:$I$1048576,'Ingreso - Egreso'!$D$3:$D$1048576,"&gt;="&amp;'Fimubac, PF y HB'!$K$2,'Ingreso - Egreso'!$D$3:$D$1048576,"&lt;="&amp;'Fimubac, PF y HB'!$K$2,'Ingreso - Egreso'!$J$3:$J$1048576,'Fimubac, PF y HB'!B19)</f>
        <v>0</v>
      </c>
      <c r="L19" s="47">
        <f>SUMIFS('Ingreso - Egreso'!$I$3:$I$1048576,'Ingreso - Egreso'!$D$3:$D$1048576,"&gt;="&amp;'Fimubac, PF y HB'!$L$2,'Ingreso - Egreso'!$D$3:$D$1048576,"&lt;="&amp;'Fimubac, PF y HB'!$L$2,'Ingreso - Egreso'!$J$3:$J$1048576,'Fimubac, PF y HB'!B19)</f>
        <v>0</v>
      </c>
      <c r="M19" s="47">
        <f>SUMIFS('Ingreso - Egreso'!$I$3:$I$1048576,'Ingreso - Egreso'!$D$3:$D$1048576,"&gt;="&amp;'Fimubac, PF y HB'!$M$2,'Ingreso - Egreso'!$D$3:$D$1048576,"&lt;="&amp;'Fimubac, PF y HB'!$M$2,'Ingreso - Egreso'!$J$3:$J$1048576,'Fimubac, PF y HB'!B19)</f>
        <v>0</v>
      </c>
      <c r="N19" s="47">
        <f>SUMIFS('Ingreso - Egreso'!$I$3:$I$1048576,'Ingreso - Egreso'!$D$3:$D$1048576,"&gt;="&amp;'Fimubac, PF y HB'!$N$2,'Ingreso - Egreso'!$D$3:$D$1048576,"&lt;="&amp;'Fimubac, PF y HB'!$N$2,'Ingreso - Egreso'!$J$3:$J$1048576,'Fimubac, PF y HB'!B19)</f>
        <v>0</v>
      </c>
      <c r="O19" s="47">
        <f>SUMIFS('Ingreso - Egreso'!$I$3:$I$1048576,'Ingreso - Egreso'!$D$3:$D$1048576,"&gt;="&amp;'Fimubac, PF y HB'!$O$2,'Ingreso - Egreso'!$D$3:$D$1048576,"&lt;="&amp;'Fimubac, PF y HB'!$O$2,'Ingreso - Egreso'!$J$3:$J$1048576,'Fimubac, PF y HB'!B19)</f>
        <v>0</v>
      </c>
      <c r="P19" s="47">
        <f>SUMIFS('Ingreso - Egreso'!$I$3:$I$1048576,'Ingreso - Egreso'!$D$3:$D$1048576,"&gt;="&amp;'Fimubac, PF y HB'!$P$2,'Ingreso - Egreso'!$D$3:$D$1048576,"&lt;="&amp;'Fimubac, PF y HB'!$P$2,'Ingreso - Egreso'!$J$3:$J$1048576,'Fimubac, PF y HB'!B19)</f>
        <v>0</v>
      </c>
      <c r="Q19" s="47">
        <f>SUMIFS('Ingreso - Egreso'!$I$3:$I$1048576,'Ingreso - Egreso'!$D$3:$D$1048576,"&gt;="&amp;'Fimubac, PF y HB'!$Q$2,'Ingreso - Egreso'!$D$3:$D$1048576,"&lt;="&amp;'Fimubac, PF y HB'!$Q$2,'Ingreso - Egreso'!$J$3:$J$1048576,'Fimubac, PF y HB'!B19)</f>
        <v>0</v>
      </c>
      <c r="R19" s="47">
        <f>SUMIFS('Ingreso - Egreso'!$I$3:$I$1048576,'Ingreso - Egreso'!$D$3:$D$1048576,"&gt;="&amp;'Fimubac, PF y HB'!$R$2,'Ingreso - Egreso'!$D$3:$D$1048576,"&lt;="&amp;'Fimubac, PF y HB'!$R$2,'Ingreso - Egreso'!$J$3:$J$1048576,'Fimubac, PF y HB'!B19)</f>
        <v>0</v>
      </c>
      <c r="S19" s="47">
        <f>SUMIFS('Ingreso - Egreso'!$I$3:$I$1048576,'Ingreso - Egreso'!$D$3:$D$1048576,"&gt;="&amp;'Fimubac, PF y HB'!$S$2,'Ingreso - Egreso'!$D$3:$D$1048576,"&lt;="&amp;'Fimubac, PF y HB'!$S$2,'Ingreso - Egreso'!$J$3:$J$1048576,'Fimubac, PF y HB'!B19)</f>
        <v>0</v>
      </c>
      <c r="T19" s="47">
        <f>SUMIFS('Ingreso - Egreso'!$I$3:$I$1048576,'Ingreso - Egreso'!$D$3:$D$1048576,"&gt;="&amp;'Fimubac, PF y HB'!$T$2,'Ingreso - Egreso'!$D$3:$D$1048576,"&lt;="&amp;'Fimubac, PF y HB'!$T$2,'Ingreso - Egreso'!$J$3:$J$1048576,'Fimubac, PF y HB'!B19)</f>
        <v>0</v>
      </c>
      <c r="U19" s="47">
        <f>SUMIFS('Ingreso - Egreso'!$I$3:$I$1048576,'Ingreso - Egreso'!$D$3:$D$1048576,"&gt;="&amp;'Fimubac, PF y HB'!$U$2,'Ingreso - Egreso'!$D$3:$D$1048576,"&lt;="&amp;'Fimubac, PF y HB'!$U$2,'Ingreso - Egreso'!$J$3:$J$1048576,'Fimubac, PF y HB'!B19)</f>
        <v>0</v>
      </c>
      <c r="V19" s="47">
        <f>SUMIFS('Ingreso - Egreso'!$I$3:$I$1048576,'Ingreso - Egreso'!$D$3:$D$1048576,"&gt;="&amp;'Fimubac, PF y HB'!$V$2,'Ingreso - Egreso'!$D$3:$D$1048576,"&lt;="&amp;'Fimubac, PF y HB'!$V$2,'Ingreso - Egreso'!$J$3:$J$1048576,'Fimubac, PF y HB'!B19)</f>
        <v>0</v>
      </c>
      <c r="W19" s="47">
        <f>SUMIFS('Ingreso - Egreso'!$I$3:$I$1048576,'Ingreso - Egreso'!$D$3:$D$1048576,"&gt;="&amp;'Fimubac, PF y HB'!$W$2,'Ingreso - Egreso'!$D$3:$D$1048576,"&lt;="&amp;'Fimubac, PF y HB'!$W$2,'Ingreso - Egreso'!$J$3:$J$1048576,'Fimubac, PF y HB'!B19)</f>
        <v>0</v>
      </c>
      <c r="X19" s="47">
        <f>SUMIFS('Ingreso - Egreso'!$I$3:$I$1048576,'Ingreso - Egreso'!$D$3:$D$1048576,"&gt;="&amp;'Fimubac, PF y HB'!$X$2,'Ingreso - Egreso'!$D$3:$D$1048576,"&lt;="&amp;'Fimubac, PF y HB'!$X$2,'Ingreso - Egreso'!$J$3:$J$1048576,'Fimubac, PF y HB'!B19)</f>
        <v>0</v>
      </c>
      <c r="Y19" s="47">
        <f>SUMIFS('Ingreso - Egreso'!$I$3:$I$1048576,'Ingreso - Egreso'!$D$3:$D$1048576,"&gt;="&amp;'Fimubac, PF y HB'!$Y$2,'Ingreso - Egreso'!$D$3:$D$1048576,"&lt;="&amp;'Fimubac, PF y HB'!$Y$2,'Ingreso - Egreso'!$J$3:$J$1048576,'Fimubac, PF y HB'!B19)</f>
        <v>0</v>
      </c>
      <c r="Z19" s="47">
        <f>SUMIFS('Ingreso - Egreso'!$I$3:$I$1048576,'Ingreso - Egreso'!$D$3:$D$1048576,"&gt;="&amp;'Fimubac, PF y HB'!$Z$2,'Ingreso - Egreso'!$D$3:$D$1048576,"&lt;="&amp;'Fimubac, PF y HB'!$Z$2,'Ingreso - Egreso'!$J$3:$J$1048576,'Fimubac, PF y HB'!B19)</f>
        <v>0</v>
      </c>
      <c r="AA19" s="47">
        <f>SUMIFS('Ingreso - Egreso'!$I$3:$I$1048576,'Ingreso - Egreso'!$D$3:$D$1048576,"&gt;="&amp;'Fimubac, PF y HB'!$AA$2,'Ingreso - Egreso'!$D$3:$D$1048576,"&lt;="&amp;'Fimubac, PF y HB'!$AA$2,'Ingreso - Egreso'!$J$3:$J$1048576,'Fimubac, PF y HB'!B19)</f>
        <v>0</v>
      </c>
      <c r="AB19" s="47">
        <f>SUMIFS('Ingreso - Egreso'!$I$3:$I$1048576,'Ingreso - Egreso'!$D$3:$D$1048576,"&gt;="&amp;'Fimubac, PF y HB'!$AB$2,'Ingreso - Egreso'!$D$3:$D$1048576,"&lt;="&amp;'Fimubac, PF y HB'!$AB$2,'Ingreso - Egreso'!$J$3:$J$1048576,'Fimubac, PF y HB'!B19)</f>
        <v>0</v>
      </c>
      <c r="AC19" s="47">
        <f>SUMIFS('Ingreso - Egreso'!$I$3:$I$1048576,'Ingreso - Egreso'!$D$3:$D$1048576,"&gt;="&amp;'Fimubac, PF y HB'!$AC$2,'Ingreso - Egreso'!$D$3:$D$1048576,"&lt;="&amp;'Fimubac, PF y HB'!$AC$2,'Ingreso - Egreso'!$J$3:$J$1048576,'Fimubac, PF y HB'!B19)</f>
        <v>0</v>
      </c>
      <c r="AD19" s="47">
        <f>SUMIFS('Ingreso - Egreso'!$I$3:$I$1048576,'Ingreso - Egreso'!$D$3:$D$1048576,"&gt;="&amp;'Fimubac, PF y HB'!$AD$2,'Ingreso - Egreso'!$D$3:$D$1048576,"&lt;="&amp;'Fimubac, PF y HB'!$AD$2,'Ingreso - Egreso'!$J$3:$J$1048576,'Fimubac, PF y HB'!B19)</f>
        <v>0</v>
      </c>
      <c r="AE19" s="47">
        <f>SUMIFS('Ingreso - Egreso'!$I$3:$I$1048576,'Ingreso - Egreso'!$D$3:$D$1048576,"&gt;="&amp;'Fimubac, PF y HB'!$AE$2,'Ingreso - Egreso'!$D$3:$D$1048576,"&lt;="&amp;'Fimubac, PF y HB'!$AE$2,'Ingreso - Egreso'!$J$3:$J$1048576,'Fimubac, PF y HB'!B19)</f>
        <v>0</v>
      </c>
      <c r="AF19" s="47">
        <f>SUMIFS('Ingreso - Egreso'!$I$3:$I$1048576,'Ingreso - Egreso'!$D$3:$D$1048576,"&gt;="&amp;'Fimubac, PF y HB'!$AF$2,'Ingreso - Egreso'!$D$3:$D$1048576,"&lt;="&amp;'Fimubac, PF y HB'!$AF$2,'Ingreso - Egreso'!$J$3:$J$1048576,'Fimubac, PF y HB'!B19)</f>
        <v>0</v>
      </c>
      <c r="AG19" s="47">
        <f>SUMIFS('Ingreso - Egreso'!$I$3:$I$1048576,'Ingreso - Egreso'!$D$3:$D$1048576,"&gt;="&amp;'Fimubac, PF y HB'!$AG$2,'Ingreso - Egreso'!$D$3:$D$1048576,"&lt;="&amp;'Fimubac, PF y HB'!$AG$2,'Ingreso - Egreso'!$J$3:$J$1048576,'Fimubac, PF y HB'!B19)</f>
        <v>0</v>
      </c>
      <c r="AH19" s="47">
        <f>SUMIFS('Ingreso - Egreso'!$I$3:$I$1048576,'Ingreso - Egreso'!$D$3:$D$1048576,"&gt;="&amp;'Fimubac, PF y HB'!$AH$2,'Ingreso - Egreso'!$D$3:$D$1048576,"&lt;="&amp;'Fimubac, PF y HB'!$AH$2,'Ingreso - Egreso'!$J$3:$J$1048576,'Fimubac, PF y HB'!B19)</f>
        <v>0</v>
      </c>
      <c r="AI19" s="45">
        <f t="shared" si="1"/>
        <v>0</v>
      </c>
      <c r="AJ19" s="22">
        <f>+Cobranza!AJ13</f>
        <v>0.11251474</v>
      </c>
    </row>
    <row r="20" spans="2:37" ht="15" customHeight="1" x14ac:dyDescent="0.25">
      <c r="B20" s="49" t="s">
        <v>20</v>
      </c>
      <c r="C20" s="46"/>
      <c r="D20" s="47">
        <f>SUMIFS('Ingreso - Egreso'!$I$3:$I$1048576,'Ingreso - Egreso'!$D$3:$D$1048576,"&gt;="&amp;'Fimubac, PF y HB'!$D$2,'Ingreso - Egreso'!$D$3:$D$1048576,"&lt;="&amp;'Fimubac, PF y HB'!$D$2,'Ingreso - Egreso'!$J$3:$J$1048576,'Fimubac, PF y HB'!B20)</f>
        <v>0</v>
      </c>
      <c r="E20" s="47">
        <f>SUMIFS('Ingreso - Egreso'!$I$3:$I$1048576,'Ingreso - Egreso'!$D$3:$D$1048576,"&gt;="&amp;'Fimubac, PF y HB'!$E$2,'Ingreso - Egreso'!$D$3:$D$1048576,"&lt;="&amp;'Fimubac, PF y HB'!$E$2,'Ingreso - Egreso'!$J$3:$J$1048576,'Fimubac, PF y HB'!B20)</f>
        <v>0</v>
      </c>
      <c r="F20" s="47">
        <f>SUMIFS('Ingreso - Egreso'!$I$3:$I$1048576,'Ingreso - Egreso'!$D$3:$D$1048576,"&gt;="&amp;'Fimubac, PF y HB'!$F$2,'Ingreso - Egreso'!$D$3:$D$1048576,"&lt;="&amp;'Fimubac, PF y HB'!$F$2,'Ingreso - Egreso'!$J$3:$J$1048576,'Fimubac, PF y HB'!B20)</f>
        <v>0</v>
      </c>
      <c r="G20" s="47">
        <f>SUMIFS('Ingreso - Egreso'!$I$3:$I$1048576,'Ingreso - Egreso'!$D$3:$D$1048576,"&gt;="&amp;'Fimubac, PF y HB'!$G$2,'Ingreso - Egreso'!$D$3:$D$1048576,"&lt;="&amp;'Fimubac, PF y HB'!$G$2,'Ingreso - Egreso'!$J$3:$J$1048576,'Fimubac, PF y HB'!B20)</f>
        <v>0</v>
      </c>
      <c r="H20" s="47">
        <f>SUMIFS('Ingreso - Egreso'!$I$3:$I$1048576,'Ingreso - Egreso'!$D$3:$D$1048576,"&gt;="&amp;'Fimubac, PF y HB'!$H$2,'Ingreso - Egreso'!$D$3:$D$1048576,"&lt;="&amp;'Fimubac, PF y HB'!$H$2,'Ingreso - Egreso'!$J$3:$J$1048576,'Fimubac, PF y HB'!B20)</f>
        <v>0</v>
      </c>
      <c r="I20" s="47">
        <f>SUMIFS('Ingreso - Egreso'!$I$3:$I$1048576,'Ingreso - Egreso'!$D$3:$D$1048576,"&gt;="&amp;'Fimubac, PF y HB'!$I$2,'Ingreso - Egreso'!$D$3:$D$1048576,"&lt;="&amp;'Fimubac, PF y HB'!$I$2,'Ingreso - Egreso'!$J$3:$J$1048576,'Fimubac, PF y HB'!B20)</f>
        <v>0</v>
      </c>
      <c r="J20" s="47">
        <f>SUMIFS('Ingreso - Egreso'!$I$3:$I$1048576,'Ingreso - Egreso'!$D$3:$D$1048576,"&gt;="&amp;'Fimubac, PF y HB'!$J$2,'Ingreso - Egreso'!$D$3:$D$1048576,"&lt;="&amp;'Fimubac, PF y HB'!$J$2,'Ingreso - Egreso'!$J$3:$J$1048576,'Fimubac, PF y HB'!B20)</f>
        <v>0</v>
      </c>
      <c r="K20" s="47">
        <f>SUMIFS('Ingreso - Egreso'!$I$3:$I$1048576,'Ingreso - Egreso'!$D$3:$D$1048576,"&gt;="&amp;'Fimubac, PF y HB'!$K$2,'Ingreso - Egreso'!$D$3:$D$1048576,"&lt;="&amp;'Fimubac, PF y HB'!$K$2,'Ingreso - Egreso'!$J$3:$J$1048576,'Fimubac, PF y HB'!B20)</f>
        <v>0</v>
      </c>
      <c r="L20" s="47">
        <f>SUMIFS('Ingreso - Egreso'!$I$3:$I$1048576,'Ingreso - Egreso'!$D$3:$D$1048576,"&gt;="&amp;'Fimubac, PF y HB'!$L$2,'Ingreso - Egreso'!$D$3:$D$1048576,"&lt;="&amp;'Fimubac, PF y HB'!$L$2,'Ingreso - Egreso'!$J$3:$J$1048576,'Fimubac, PF y HB'!B20)</f>
        <v>0</v>
      </c>
      <c r="M20" s="47">
        <f>SUMIFS('Ingreso - Egreso'!$I$3:$I$1048576,'Ingreso - Egreso'!$D$3:$D$1048576,"&gt;="&amp;'Fimubac, PF y HB'!$M$2,'Ingreso - Egreso'!$D$3:$D$1048576,"&lt;="&amp;'Fimubac, PF y HB'!$M$2,'Ingreso - Egreso'!$J$3:$J$1048576,'Fimubac, PF y HB'!B20)</f>
        <v>0</v>
      </c>
      <c r="N20" s="47">
        <f>SUMIFS('Ingreso - Egreso'!$I$3:$I$1048576,'Ingreso - Egreso'!$D$3:$D$1048576,"&gt;="&amp;'Fimubac, PF y HB'!$N$2,'Ingreso - Egreso'!$D$3:$D$1048576,"&lt;="&amp;'Fimubac, PF y HB'!$N$2,'Ingreso - Egreso'!$J$3:$J$1048576,'Fimubac, PF y HB'!B20)</f>
        <v>0</v>
      </c>
      <c r="O20" s="47">
        <f>SUMIFS('Ingreso - Egreso'!$I$3:$I$1048576,'Ingreso - Egreso'!$D$3:$D$1048576,"&gt;="&amp;'Fimubac, PF y HB'!$O$2,'Ingreso - Egreso'!$D$3:$D$1048576,"&lt;="&amp;'Fimubac, PF y HB'!$O$2,'Ingreso - Egreso'!$J$3:$J$1048576,'Fimubac, PF y HB'!B20)</f>
        <v>0</v>
      </c>
      <c r="P20" s="47">
        <f>SUMIFS('Ingreso - Egreso'!$I$3:$I$1048576,'Ingreso - Egreso'!$D$3:$D$1048576,"&gt;="&amp;'Fimubac, PF y HB'!$P$2,'Ingreso - Egreso'!$D$3:$D$1048576,"&lt;="&amp;'Fimubac, PF y HB'!$P$2,'Ingreso - Egreso'!$J$3:$J$1048576,'Fimubac, PF y HB'!B20)</f>
        <v>0</v>
      </c>
      <c r="Q20" s="47">
        <f>SUMIFS('Ingreso - Egreso'!$I$3:$I$1048576,'Ingreso - Egreso'!$D$3:$D$1048576,"&gt;="&amp;'Fimubac, PF y HB'!$Q$2,'Ingreso - Egreso'!$D$3:$D$1048576,"&lt;="&amp;'Fimubac, PF y HB'!$Q$2,'Ingreso - Egreso'!$J$3:$J$1048576,'Fimubac, PF y HB'!B20)</f>
        <v>0</v>
      </c>
      <c r="R20" s="47">
        <f>SUMIFS('Ingreso - Egreso'!$I$3:$I$1048576,'Ingreso - Egreso'!$D$3:$D$1048576,"&gt;="&amp;'Fimubac, PF y HB'!$R$2,'Ingreso - Egreso'!$D$3:$D$1048576,"&lt;="&amp;'Fimubac, PF y HB'!$R$2,'Ingreso - Egreso'!$J$3:$J$1048576,'Fimubac, PF y HB'!B20)</f>
        <v>0</v>
      </c>
      <c r="S20" s="47">
        <f>SUMIFS('Ingreso - Egreso'!$I$3:$I$1048576,'Ingreso - Egreso'!$D$3:$D$1048576,"&gt;="&amp;'Fimubac, PF y HB'!$S$2,'Ingreso - Egreso'!$D$3:$D$1048576,"&lt;="&amp;'Fimubac, PF y HB'!$S$2,'Ingreso - Egreso'!$J$3:$J$1048576,'Fimubac, PF y HB'!B20)</f>
        <v>0</v>
      </c>
      <c r="T20" s="47">
        <f>SUMIFS('Ingreso - Egreso'!$I$3:$I$1048576,'Ingreso - Egreso'!$D$3:$D$1048576,"&gt;="&amp;'Fimubac, PF y HB'!$T$2,'Ingreso - Egreso'!$D$3:$D$1048576,"&lt;="&amp;'Fimubac, PF y HB'!$T$2,'Ingreso - Egreso'!$J$3:$J$1048576,'Fimubac, PF y HB'!B20)</f>
        <v>0</v>
      </c>
      <c r="U20" s="47">
        <f>SUMIFS('Ingreso - Egreso'!$I$3:$I$1048576,'Ingreso - Egreso'!$D$3:$D$1048576,"&gt;="&amp;'Fimubac, PF y HB'!$U$2,'Ingreso - Egreso'!$D$3:$D$1048576,"&lt;="&amp;'Fimubac, PF y HB'!$U$2,'Ingreso - Egreso'!$J$3:$J$1048576,'Fimubac, PF y HB'!B20)</f>
        <v>0</v>
      </c>
      <c r="V20" s="47">
        <f>SUMIFS('Ingreso - Egreso'!$I$3:$I$1048576,'Ingreso - Egreso'!$D$3:$D$1048576,"&gt;="&amp;'Fimubac, PF y HB'!$V$2,'Ingreso - Egreso'!$D$3:$D$1048576,"&lt;="&amp;'Fimubac, PF y HB'!$V$2,'Ingreso - Egreso'!$J$3:$J$1048576,'Fimubac, PF y HB'!B20)</f>
        <v>0</v>
      </c>
      <c r="W20" s="47">
        <f>SUMIFS('Ingreso - Egreso'!$I$3:$I$1048576,'Ingreso - Egreso'!$D$3:$D$1048576,"&gt;="&amp;'Fimubac, PF y HB'!$W$2,'Ingreso - Egreso'!$D$3:$D$1048576,"&lt;="&amp;'Fimubac, PF y HB'!$W$2,'Ingreso - Egreso'!$J$3:$J$1048576,'Fimubac, PF y HB'!B20)</f>
        <v>0</v>
      </c>
      <c r="X20" s="47">
        <f>SUMIFS('Ingreso - Egreso'!$I$3:$I$1048576,'Ingreso - Egreso'!$D$3:$D$1048576,"&gt;="&amp;'Fimubac, PF y HB'!$X$2,'Ingreso - Egreso'!$D$3:$D$1048576,"&lt;="&amp;'Fimubac, PF y HB'!$X$2,'Ingreso - Egreso'!$J$3:$J$1048576,'Fimubac, PF y HB'!B20)</f>
        <v>0</v>
      </c>
      <c r="Y20" s="47">
        <f>SUMIFS('Ingreso - Egreso'!$I$3:$I$1048576,'Ingreso - Egreso'!$D$3:$D$1048576,"&gt;="&amp;'Fimubac, PF y HB'!$Y$2,'Ingreso - Egreso'!$D$3:$D$1048576,"&lt;="&amp;'Fimubac, PF y HB'!$Y$2,'Ingreso - Egreso'!$J$3:$J$1048576,'Fimubac, PF y HB'!B20)</f>
        <v>0</v>
      </c>
      <c r="Z20" s="47">
        <f>SUMIFS('Ingreso - Egreso'!$I$3:$I$1048576,'Ingreso - Egreso'!$D$3:$D$1048576,"&gt;="&amp;'Fimubac, PF y HB'!$Z$2,'Ingreso - Egreso'!$D$3:$D$1048576,"&lt;="&amp;'Fimubac, PF y HB'!$Z$2,'Ingreso - Egreso'!$J$3:$J$1048576,'Fimubac, PF y HB'!B20)</f>
        <v>0</v>
      </c>
      <c r="AA20" s="47">
        <f>SUMIFS('Ingreso - Egreso'!$I$3:$I$1048576,'Ingreso - Egreso'!$D$3:$D$1048576,"&gt;="&amp;'Fimubac, PF y HB'!$AA$2,'Ingreso - Egreso'!$D$3:$D$1048576,"&lt;="&amp;'Fimubac, PF y HB'!$AA$2,'Ingreso - Egreso'!$J$3:$J$1048576,'Fimubac, PF y HB'!B20)</f>
        <v>0</v>
      </c>
      <c r="AB20" s="47">
        <f>SUMIFS('Ingreso - Egreso'!$I$3:$I$1048576,'Ingreso - Egreso'!$D$3:$D$1048576,"&gt;="&amp;'Fimubac, PF y HB'!$AB$2,'Ingreso - Egreso'!$D$3:$D$1048576,"&lt;="&amp;'Fimubac, PF y HB'!$AB$2,'Ingreso - Egreso'!$J$3:$J$1048576,'Fimubac, PF y HB'!B20)</f>
        <v>0</v>
      </c>
      <c r="AC20" s="47">
        <f>SUMIFS('Ingreso - Egreso'!$I$3:$I$1048576,'Ingreso - Egreso'!$D$3:$D$1048576,"&gt;="&amp;'Fimubac, PF y HB'!$AC$2,'Ingreso - Egreso'!$D$3:$D$1048576,"&lt;="&amp;'Fimubac, PF y HB'!$AC$2,'Ingreso - Egreso'!$J$3:$J$1048576,'Fimubac, PF y HB'!B20)</f>
        <v>0</v>
      </c>
      <c r="AD20" s="47">
        <f>SUMIFS('Ingreso - Egreso'!$I$3:$I$1048576,'Ingreso - Egreso'!$D$3:$D$1048576,"&gt;="&amp;'Fimubac, PF y HB'!$AD$2,'Ingreso - Egreso'!$D$3:$D$1048576,"&lt;="&amp;'Fimubac, PF y HB'!$AD$2,'Ingreso - Egreso'!$J$3:$J$1048576,'Fimubac, PF y HB'!B20)</f>
        <v>0</v>
      </c>
      <c r="AE20" s="47">
        <f>SUMIFS('Ingreso - Egreso'!$I$3:$I$1048576,'Ingreso - Egreso'!$D$3:$D$1048576,"&gt;="&amp;'Fimubac, PF y HB'!$AE$2,'Ingreso - Egreso'!$D$3:$D$1048576,"&lt;="&amp;'Fimubac, PF y HB'!$AE$2,'Ingreso - Egreso'!$J$3:$J$1048576,'Fimubac, PF y HB'!B20)</f>
        <v>0</v>
      </c>
      <c r="AF20" s="47">
        <f>SUMIFS('Ingreso - Egreso'!$I$3:$I$1048576,'Ingreso - Egreso'!$D$3:$D$1048576,"&gt;="&amp;'Fimubac, PF y HB'!$AF$2,'Ingreso - Egreso'!$D$3:$D$1048576,"&lt;="&amp;'Fimubac, PF y HB'!$AF$2,'Ingreso - Egreso'!$J$3:$J$1048576,'Fimubac, PF y HB'!B20)</f>
        <v>0</v>
      </c>
      <c r="AG20" s="47">
        <f>SUMIFS('Ingreso - Egreso'!$I$3:$I$1048576,'Ingreso - Egreso'!$D$3:$D$1048576,"&gt;="&amp;'Fimubac, PF y HB'!$AG$2,'Ingreso - Egreso'!$D$3:$D$1048576,"&lt;="&amp;'Fimubac, PF y HB'!$AG$2,'Ingreso - Egreso'!$J$3:$J$1048576,'Fimubac, PF y HB'!B20)</f>
        <v>0</v>
      </c>
      <c r="AH20" s="47">
        <f>SUMIFS('Ingreso - Egreso'!$I$3:$I$1048576,'Ingreso - Egreso'!$D$3:$D$1048576,"&gt;="&amp;'Fimubac, PF y HB'!$AH$2,'Ingreso - Egreso'!$D$3:$D$1048576,"&lt;="&amp;'Fimubac, PF y HB'!$AH$2,'Ingreso - Egreso'!$J$3:$J$1048576,'Fimubac, PF y HB'!B20)</f>
        <v>0</v>
      </c>
      <c r="AI20" s="45">
        <f t="shared" si="1"/>
        <v>0</v>
      </c>
      <c r="AJ20" s="22">
        <f>+Cobranza!AJ14</f>
        <v>0.39010212999999999</v>
      </c>
    </row>
    <row r="21" spans="2:37" ht="15" customHeight="1" x14ac:dyDescent="0.25">
      <c r="B21" s="49" t="s">
        <v>21</v>
      </c>
      <c r="C21" s="46"/>
      <c r="D21" s="47">
        <f>SUMIFS('Ingreso - Egreso'!$I$3:$I$1048576,'Ingreso - Egreso'!$D$3:$D$1048576,"&gt;="&amp;'Fimubac, PF y HB'!$D$2,'Ingreso - Egreso'!$D$3:$D$1048576,"&lt;="&amp;'Fimubac, PF y HB'!$D$2,'Ingreso - Egreso'!$J$3:$J$1048576,'Fimubac, PF y HB'!B21)</f>
        <v>0</v>
      </c>
      <c r="E21" s="47">
        <f>SUMIFS('Ingreso - Egreso'!$I$3:$I$1048576,'Ingreso - Egreso'!$D$3:$D$1048576,"&gt;="&amp;'Fimubac, PF y HB'!$E$2,'Ingreso - Egreso'!$D$3:$D$1048576,"&lt;="&amp;'Fimubac, PF y HB'!$E$2,'Ingreso - Egreso'!$J$3:$J$1048576,'Fimubac, PF y HB'!B21)</f>
        <v>0</v>
      </c>
      <c r="F21" s="47">
        <f>SUMIFS('Ingreso - Egreso'!$I$3:$I$1048576,'Ingreso - Egreso'!$D$3:$D$1048576,"&gt;="&amp;'Fimubac, PF y HB'!$F$2,'Ingreso - Egreso'!$D$3:$D$1048576,"&lt;="&amp;'Fimubac, PF y HB'!$F$2,'Ingreso - Egreso'!$J$3:$J$1048576,'Fimubac, PF y HB'!B21)</f>
        <v>0</v>
      </c>
      <c r="G21" s="47">
        <f>SUMIFS('Ingreso - Egreso'!$I$3:$I$1048576,'Ingreso - Egreso'!$D$3:$D$1048576,"&gt;="&amp;'Fimubac, PF y HB'!$G$2,'Ingreso - Egreso'!$D$3:$D$1048576,"&lt;="&amp;'Fimubac, PF y HB'!$G$2,'Ingreso - Egreso'!$J$3:$J$1048576,'Fimubac, PF y HB'!B21)</f>
        <v>0</v>
      </c>
      <c r="H21" s="47">
        <f>SUMIFS('Ingreso - Egreso'!$I$3:$I$1048576,'Ingreso - Egreso'!$D$3:$D$1048576,"&gt;="&amp;'Fimubac, PF y HB'!$H$2,'Ingreso - Egreso'!$D$3:$D$1048576,"&lt;="&amp;'Fimubac, PF y HB'!$H$2,'Ingreso - Egreso'!$J$3:$J$1048576,'Fimubac, PF y HB'!B21)</f>
        <v>0</v>
      </c>
      <c r="I21" s="47">
        <f>SUMIFS('Ingreso - Egreso'!$I$3:$I$1048576,'Ingreso - Egreso'!$D$3:$D$1048576,"&gt;="&amp;'Fimubac, PF y HB'!$I$2,'Ingreso - Egreso'!$D$3:$D$1048576,"&lt;="&amp;'Fimubac, PF y HB'!$I$2,'Ingreso - Egreso'!$J$3:$J$1048576,'Fimubac, PF y HB'!B21)</f>
        <v>0</v>
      </c>
      <c r="J21" s="47">
        <f>SUMIFS('Ingreso - Egreso'!$I$3:$I$1048576,'Ingreso - Egreso'!$D$3:$D$1048576,"&gt;="&amp;'Fimubac, PF y HB'!$J$2,'Ingreso - Egreso'!$D$3:$D$1048576,"&lt;="&amp;'Fimubac, PF y HB'!$J$2,'Ingreso - Egreso'!$J$3:$J$1048576,'Fimubac, PF y HB'!B21)</f>
        <v>0</v>
      </c>
      <c r="K21" s="47">
        <f>SUMIFS('Ingreso - Egreso'!$I$3:$I$1048576,'Ingreso - Egreso'!$D$3:$D$1048576,"&gt;="&amp;'Fimubac, PF y HB'!$K$2,'Ingreso - Egreso'!$D$3:$D$1048576,"&lt;="&amp;'Fimubac, PF y HB'!$K$2,'Ingreso - Egreso'!$J$3:$J$1048576,'Fimubac, PF y HB'!B21)</f>
        <v>0</v>
      </c>
      <c r="L21" s="47">
        <f>SUMIFS('Ingreso - Egreso'!$I$3:$I$1048576,'Ingreso - Egreso'!$D$3:$D$1048576,"&gt;="&amp;'Fimubac, PF y HB'!$L$2,'Ingreso - Egreso'!$D$3:$D$1048576,"&lt;="&amp;'Fimubac, PF y HB'!$L$2,'Ingreso - Egreso'!$J$3:$J$1048576,'Fimubac, PF y HB'!B21)</f>
        <v>0</v>
      </c>
      <c r="M21" s="47">
        <f>SUMIFS('Ingreso - Egreso'!$I$3:$I$1048576,'Ingreso - Egreso'!$D$3:$D$1048576,"&gt;="&amp;'Fimubac, PF y HB'!$M$2,'Ingreso - Egreso'!$D$3:$D$1048576,"&lt;="&amp;'Fimubac, PF y HB'!$M$2,'Ingreso - Egreso'!$J$3:$J$1048576,'Fimubac, PF y HB'!B21)</f>
        <v>0</v>
      </c>
      <c r="N21" s="47">
        <f>SUMIFS('Ingreso - Egreso'!$I$3:$I$1048576,'Ingreso - Egreso'!$D$3:$D$1048576,"&gt;="&amp;'Fimubac, PF y HB'!$N$2,'Ingreso - Egreso'!$D$3:$D$1048576,"&lt;="&amp;'Fimubac, PF y HB'!$N$2,'Ingreso - Egreso'!$J$3:$J$1048576,'Fimubac, PF y HB'!B21)</f>
        <v>0</v>
      </c>
      <c r="O21" s="47">
        <f>SUMIFS('Ingreso - Egreso'!$I$3:$I$1048576,'Ingreso - Egreso'!$D$3:$D$1048576,"&gt;="&amp;'Fimubac, PF y HB'!$O$2,'Ingreso - Egreso'!$D$3:$D$1048576,"&lt;="&amp;'Fimubac, PF y HB'!$O$2,'Ingreso - Egreso'!$J$3:$J$1048576,'Fimubac, PF y HB'!B21)</f>
        <v>0</v>
      </c>
      <c r="P21" s="47">
        <f>SUMIFS('Ingreso - Egreso'!$I$3:$I$1048576,'Ingreso - Egreso'!$D$3:$D$1048576,"&gt;="&amp;'Fimubac, PF y HB'!$P$2,'Ingreso - Egreso'!$D$3:$D$1048576,"&lt;="&amp;'Fimubac, PF y HB'!$P$2,'Ingreso - Egreso'!$J$3:$J$1048576,'Fimubac, PF y HB'!B21)</f>
        <v>0</v>
      </c>
      <c r="Q21" s="47">
        <f>SUMIFS('Ingreso - Egreso'!$I$3:$I$1048576,'Ingreso - Egreso'!$D$3:$D$1048576,"&gt;="&amp;'Fimubac, PF y HB'!$Q$2,'Ingreso - Egreso'!$D$3:$D$1048576,"&lt;="&amp;'Fimubac, PF y HB'!$Q$2,'Ingreso - Egreso'!$J$3:$J$1048576,'Fimubac, PF y HB'!B21)</f>
        <v>0</v>
      </c>
      <c r="R21" s="47">
        <f>SUMIFS('Ingreso - Egreso'!$I$3:$I$1048576,'Ingreso - Egreso'!$D$3:$D$1048576,"&gt;="&amp;'Fimubac, PF y HB'!$R$2,'Ingreso - Egreso'!$D$3:$D$1048576,"&lt;="&amp;'Fimubac, PF y HB'!$R$2,'Ingreso - Egreso'!$J$3:$J$1048576,'Fimubac, PF y HB'!B21)</f>
        <v>0</v>
      </c>
      <c r="S21" s="47">
        <f>SUMIFS('Ingreso - Egreso'!$I$3:$I$1048576,'Ingreso - Egreso'!$D$3:$D$1048576,"&gt;="&amp;'Fimubac, PF y HB'!$S$2,'Ingreso - Egreso'!$D$3:$D$1048576,"&lt;="&amp;'Fimubac, PF y HB'!$S$2,'Ingreso - Egreso'!$J$3:$J$1048576,'Fimubac, PF y HB'!B21)</f>
        <v>0</v>
      </c>
      <c r="T21" s="47">
        <f>SUMIFS('Ingreso - Egreso'!$I$3:$I$1048576,'Ingreso - Egreso'!$D$3:$D$1048576,"&gt;="&amp;'Fimubac, PF y HB'!$T$2,'Ingreso - Egreso'!$D$3:$D$1048576,"&lt;="&amp;'Fimubac, PF y HB'!$T$2,'Ingreso - Egreso'!$J$3:$J$1048576,'Fimubac, PF y HB'!B21)</f>
        <v>0</v>
      </c>
      <c r="U21" s="47">
        <f>SUMIFS('Ingreso - Egreso'!$I$3:$I$1048576,'Ingreso - Egreso'!$D$3:$D$1048576,"&gt;="&amp;'Fimubac, PF y HB'!$U$2,'Ingreso - Egreso'!$D$3:$D$1048576,"&lt;="&amp;'Fimubac, PF y HB'!$U$2,'Ingreso - Egreso'!$J$3:$J$1048576,'Fimubac, PF y HB'!B21)</f>
        <v>0</v>
      </c>
      <c r="V21" s="47">
        <f>SUMIFS('Ingreso - Egreso'!$I$3:$I$1048576,'Ingreso - Egreso'!$D$3:$D$1048576,"&gt;="&amp;'Fimubac, PF y HB'!$V$2,'Ingreso - Egreso'!$D$3:$D$1048576,"&lt;="&amp;'Fimubac, PF y HB'!$V$2,'Ingreso - Egreso'!$J$3:$J$1048576,'Fimubac, PF y HB'!B21)</f>
        <v>0</v>
      </c>
      <c r="W21" s="47">
        <f>SUMIFS('Ingreso - Egreso'!$I$3:$I$1048576,'Ingreso - Egreso'!$D$3:$D$1048576,"&gt;="&amp;'Fimubac, PF y HB'!$W$2,'Ingreso - Egreso'!$D$3:$D$1048576,"&lt;="&amp;'Fimubac, PF y HB'!$W$2,'Ingreso - Egreso'!$J$3:$J$1048576,'Fimubac, PF y HB'!B21)</f>
        <v>0</v>
      </c>
      <c r="X21" s="47">
        <f>SUMIFS('Ingreso - Egreso'!$I$3:$I$1048576,'Ingreso - Egreso'!$D$3:$D$1048576,"&gt;="&amp;'Fimubac, PF y HB'!$X$2,'Ingreso - Egreso'!$D$3:$D$1048576,"&lt;="&amp;'Fimubac, PF y HB'!$X$2,'Ingreso - Egreso'!$J$3:$J$1048576,'Fimubac, PF y HB'!B21)</f>
        <v>0</v>
      </c>
      <c r="Y21" s="47">
        <f>SUMIFS('Ingreso - Egreso'!$I$3:$I$1048576,'Ingreso - Egreso'!$D$3:$D$1048576,"&gt;="&amp;'Fimubac, PF y HB'!$Y$2,'Ingreso - Egreso'!$D$3:$D$1048576,"&lt;="&amp;'Fimubac, PF y HB'!$Y$2,'Ingreso - Egreso'!$J$3:$J$1048576,'Fimubac, PF y HB'!B21)</f>
        <v>0</v>
      </c>
      <c r="Z21" s="47">
        <f>SUMIFS('Ingreso - Egreso'!$I$3:$I$1048576,'Ingreso - Egreso'!$D$3:$D$1048576,"&gt;="&amp;'Fimubac, PF y HB'!$Z$2,'Ingreso - Egreso'!$D$3:$D$1048576,"&lt;="&amp;'Fimubac, PF y HB'!$Z$2,'Ingreso - Egreso'!$J$3:$J$1048576,'Fimubac, PF y HB'!B21)</f>
        <v>0</v>
      </c>
      <c r="AA21" s="47">
        <f>SUMIFS('Ingreso - Egreso'!$I$3:$I$1048576,'Ingreso - Egreso'!$D$3:$D$1048576,"&gt;="&amp;'Fimubac, PF y HB'!$AA$2,'Ingreso - Egreso'!$D$3:$D$1048576,"&lt;="&amp;'Fimubac, PF y HB'!$AA$2,'Ingreso - Egreso'!$J$3:$J$1048576,'Fimubac, PF y HB'!B21)</f>
        <v>0</v>
      </c>
      <c r="AB21" s="47">
        <f>SUMIFS('Ingreso - Egreso'!$I$3:$I$1048576,'Ingreso - Egreso'!$D$3:$D$1048576,"&gt;="&amp;'Fimubac, PF y HB'!$AB$2,'Ingreso - Egreso'!$D$3:$D$1048576,"&lt;="&amp;'Fimubac, PF y HB'!$AB$2,'Ingreso - Egreso'!$J$3:$J$1048576,'Fimubac, PF y HB'!B21)</f>
        <v>0</v>
      </c>
      <c r="AC21" s="47">
        <f>SUMIFS('Ingreso - Egreso'!$I$3:$I$1048576,'Ingreso - Egreso'!$D$3:$D$1048576,"&gt;="&amp;'Fimubac, PF y HB'!$AC$2,'Ingreso - Egreso'!$D$3:$D$1048576,"&lt;="&amp;'Fimubac, PF y HB'!$AC$2,'Ingreso - Egreso'!$J$3:$J$1048576,'Fimubac, PF y HB'!B21)</f>
        <v>0</v>
      </c>
      <c r="AD21" s="47">
        <f>SUMIFS('Ingreso - Egreso'!$I$3:$I$1048576,'Ingreso - Egreso'!$D$3:$D$1048576,"&gt;="&amp;'Fimubac, PF y HB'!$AD$2,'Ingreso - Egreso'!$D$3:$D$1048576,"&lt;="&amp;'Fimubac, PF y HB'!$AD$2,'Ingreso - Egreso'!$J$3:$J$1048576,'Fimubac, PF y HB'!B21)</f>
        <v>0</v>
      </c>
      <c r="AE21" s="47">
        <f>SUMIFS('Ingreso - Egreso'!$I$3:$I$1048576,'Ingreso - Egreso'!$D$3:$D$1048576,"&gt;="&amp;'Fimubac, PF y HB'!$AE$2,'Ingreso - Egreso'!$D$3:$D$1048576,"&lt;="&amp;'Fimubac, PF y HB'!$AE$2,'Ingreso - Egreso'!$J$3:$J$1048576,'Fimubac, PF y HB'!B21)</f>
        <v>0</v>
      </c>
      <c r="AF21" s="47">
        <f>SUMIFS('Ingreso - Egreso'!$I$3:$I$1048576,'Ingreso - Egreso'!$D$3:$D$1048576,"&gt;="&amp;'Fimubac, PF y HB'!$AF$2,'Ingreso - Egreso'!$D$3:$D$1048576,"&lt;="&amp;'Fimubac, PF y HB'!$AF$2,'Ingreso - Egreso'!$J$3:$J$1048576,'Fimubac, PF y HB'!B21)</f>
        <v>0</v>
      </c>
      <c r="AG21" s="47">
        <f>SUMIFS('Ingreso - Egreso'!$I$3:$I$1048576,'Ingreso - Egreso'!$D$3:$D$1048576,"&gt;="&amp;'Fimubac, PF y HB'!$AG$2,'Ingreso - Egreso'!$D$3:$D$1048576,"&lt;="&amp;'Fimubac, PF y HB'!$AG$2,'Ingreso - Egreso'!$J$3:$J$1048576,'Fimubac, PF y HB'!B21)</f>
        <v>0</v>
      </c>
      <c r="AH21" s="47">
        <f>SUMIFS('Ingreso - Egreso'!$I$3:$I$1048576,'Ingreso - Egreso'!$D$3:$D$1048576,"&gt;="&amp;'Fimubac, PF y HB'!$AH$2,'Ingreso - Egreso'!$D$3:$D$1048576,"&lt;="&amp;'Fimubac, PF y HB'!$AH$2,'Ingreso - Egreso'!$J$3:$J$1048576,'Fimubac, PF y HB'!B21)</f>
        <v>0</v>
      </c>
      <c r="AI21" s="45">
        <f t="shared" si="1"/>
        <v>0</v>
      </c>
      <c r="AJ21" s="22">
        <f>+Cobranza!AJ15</f>
        <v>0</v>
      </c>
    </row>
    <row r="22" spans="2:37" ht="15" customHeight="1" x14ac:dyDescent="0.25">
      <c r="B22" s="49" t="s">
        <v>133</v>
      </c>
      <c r="C22" s="46"/>
      <c r="D22" s="47">
        <f>SUMIFS('Ingreso - Egreso'!$I$3:$I$1048576,'Ingreso - Egreso'!$D$3:$D$1048576,"&gt;="&amp;'Fimubac, PF y HB'!$D$2,'Ingreso - Egreso'!$D$3:$D$1048576,"&lt;="&amp;'Fimubac, PF y HB'!$D$2,'Ingreso - Egreso'!$J$3:$J$1048576,'Fimubac, PF y HB'!B22)</f>
        <v>0</v>
      </c>
      <c r="E22" s="47">
        <f>SUMIFS('Ingreso - Egreso'!$I$3:$I$1048576,'Ingreso - Egreso'!$D$3:$D$1048576,"&gt;="&amp;'Fimubac, PF y HB'!$E$2,'Ingreso - Egreso'!$D$3:$D$1048576,"&lt;="&amp;'Fimubac, PF y HB'!$E$2,'Ingreso - Egreso'!$J$3:$J$1048576,'Fimubac, PF y HB'!B22)</f>
        <v>0</v>
      </c>
      <c r="F22" s="47">
        <f>SUMIFS('Ingreso - Egreso'!$I$3:$I$1048576,'Ingreso - Egreso'!$D$3:$D$1048576,"&gt;="&amp;'Fimubac, PF y HB'!$F$2,'Ingreso - Egreso'!$D$3:$D$1048576,"&lt;="&amp;'Fimubac, PF y HB'!$F$2,'Ingreso - Egreso'!$J$3:$J$1048576,'Fimubac, PF y HB'!B22)</f>
        <v>0</v>
      </c>
      <c r="G22" s="47">
        <f>SUMIFS('Ingreso - Egreso'!$I$3:$I$1048576,'Ingreso - Egreso'!$D$3:$D$1048576,"&gt;="&amp;'Fimubac, PF y HB'!$G$2,'Ingreso - Egreso'!$D$3:$D$1048576,"&lt;="&amp;'Fimubac, PF y HB'!$G$2,'Ingreso - Egreso'!$J$3:$J$1048576,'Fimubac, PF y HB'!B22)</f>
        <v>428476.41</v>
      </c>
      <c r="H22" s="47">
        <f>SUMIFS('Ingreso - Egreso'!$I$3:$I$1048576,'Ingreso - Egreso'!$D$3:$D$1048576,"&gt;="&amp;'Fimubac, PF y HB'!$H$2,'Ingreso - Egreso'!$D$3:$D$1048576,"&lt;="&amp;'Fimubac, PF y HB'!$H$2,'Ingreso - Egreso'!$J$3:$J$1048576,'Fimubac, PF y HB'!B22)</f>
        <v>0</v>
      </c>
      <c r="I22" s="47">
        <f>SUMIFS('Ingreso - Egreso'!$I$3:$I$1048576,'Ingreso - Egreso'!$D$3:$D$1048576,"&gt;="&amp;'Fimubac, PF y HB'!$I$2,'Ingreso - Egreso'!$D$3:$D$1048576,"&lt;="&amp;'Fimubac, PF y HB'!$I$2,'Ingreso - Egreso'!$J$3:$J$1048576,'Fimubac, PF y HB'!B22)</f>
        <v>0</v>
      </c>
      <c r="J22" s="47">
        <f>SUMIFS('Ingreso - Egreso'!$I$3:$I$1048576,'Ingreso - Egreso'!$D$3:$D$1048576,"&gt;="&amp;'Fimubac, PF y HB'!$J$2,'Ingreso - Egreso'!$D$3:$D$1048576,"&lt;="&amp;'Fimubac, PF y HB'!$J$2,'Ingreso - Egreso'!$J$3:$J$1048576,'Fimubac, PF y HB'!B22)</f>
        <v>0</v>
      </c>
      <c r="K22" s="47">
        <f>SUMIFS('Ingreso - Egreso'!$I$3:$I$1048576,'Ingreso - Egreso'!$D$3:$D$1048576,"&gt;="&amp;'Fimubac, PF y HB'!$K$2,'Ingreso - Egreso'!$D$3:$D$1048576,"&lt;="&amp;'Fimubac, PF y HB'!$K$2,'Ingreso - Egreso'!$J$3:$J$1048576,'Fimubac, PF y HB'!B22)</f>
        <v>0</v>
      </c>
      <c r="L22" s="47">
        <f>SUMIFS('Ingreso - Egreso'!$I$3:$I$1048576,'Ingreso - Egreso'!$D$3:$D$1048576,"&gt;="&amp;'Fimubac, PF y HB'!$L$2,'Ingreso - Egreso'!$D$3:$D$1048576,"&lt;="&amp;'Fimubac, PF y HB'!$L$2,'Ingreso - Egreso'!$J$3:$J$1048576,'Fimubac, PF y HB'!B22)</f>
        <v>0</v>
      </c>
      <c r="M22" s="47">
        <f>SUMIFS('Ingreso - Egreso'!$I$3:$I$1048576,'Ingreso - Egreso'!$D$3:$D$1048576,"&gt;="&amp;'Fimubac, PF y HB'!$M$2,'Ingreso - Egreso'!$D$3:$D$1048576,"&lt;="&amp;'Fimubac, PF y HB'!$M$2,'Ingreso - Egreso'!$J$3:$J$1048576,'Fimubac, PF y HB'!B22)</f>
        <v>0</v>
      </c>
      <c r="N22" s="47">
        <f>SUMIFS('Ingreso - Egreso'!$I$3:$I$1048576,'Ingreso - Egreso'!$D$3:$D$1048576,"&gt;="&amp;'Fimubac, PF y HB'!$N$2,'Ingreso - Egreso'!$D$3:$D$1048576,"&lt;="&amp;'Fimubac, PF y HB'!$N$2,'Ingreso - Egreso'!$J$3:$J$1048576,'Fimubac, PF y HB'!B22)</f>
        <v>0</v>
      </c>
      <c r="O22" s="47">
        <f>SUMIFS('Ingreso - Egreso'!$I$3:$I$1048576,'Ingreso - Egreso'!$D$3:$D$1048576,"&gt;="&amp;'Fimubac, PF y HB'!$O$2,'Ingreso - Egreso'!$D$3:$D$1048576,"&lt;="&amp;'Fimubac, PF y HB'!$O$2,'Ingreso - Egreso'!$J$3:$J$1048576,'Fimubac, PF y HB'!B22)</f>
        <v>0</v>
      </c>
      <c r="P22" s="47">
        <f>SUMIFS('Ingreso - Egreso'!$I$3:$I$1048576,'Ingreso - Egreso'!$D$3:$D$1048576,"&gt;="&amp;'Fimubac, PF y HB'!$P$2,'Ingreso - Egreso'!$D$3:$D$1048576,"&lt;="&amp;'Fimubac, PF y HB'!$P$2,'Ingreso - Egreso'!$J$3:$J$1048576,'Fimubac, PF y HB'!B22)</f>
        <v>0</v>
      </c>
      <c r="Q22" s="47">
        <f>SUMIFS('Ingreso - Egreso'!$I$3:$I$1048576,'Ingreso - Egreso'!$D$3:$D$1048576,"&gt;="&amp;'Fimubac, PF y HB'!$Q$2,'Ingreso - Egreso'!$D$3:$D$1048576,"&lt;="&amp;'Fimubac, PF y HB'!$Q$2,'Ingreso - Egreso'!$J$3:$J$1048576,'Fimubac, PF y HB'!B22)</f>
        <v>0</v>
      </c>
      <c r="R22" s="47">
        <f>SUMIFS('Ingreso - Egreso'!$I$3:$I$1048576,'Ingreso - Egreso'!$D$3:$D$1048576,"&gt;="&amp;'Fimubac, PF y HB'!$R$2,'Ingreso - Egreso'!$D$3:$D$1048576,"&lt;="&amp;'Fimubac, PF y HB'!$R$2,'Ingreso - Egreso'!$J$3:$J$1048576,'Fimubac, PF y HB'!B22)</f>
        <v>0</v>
      </c>
      <c r="S22" s="47">
        <f>SUMIFS('Ingreso - Egreso'!$I$3:$I$1048576,'Ingreso - Egreso'!$D$3:$D$1048576,"&gt;="&amp;'Fimubac, PF y HB'!$S$2,'Ingreso - Egreso'!$D$3:$D$1048576,"&lt;="&amp;'Fimubac, PF y HB'!$S$2,'Ingreso - Egreso'!$J$3:$J$1048576,'Fimubac, PF y HB'!B22)</f>
        <v>0</v>
      </c>
      <c r="T22" s="47">
        <f>SUMIFS('Ingreso - Egreso'!$I$3:$I$1048576,'Ingreso - Egreso'!$D$3:$D$1048576,"&gt;="&amp;'Fimubac, PF y HB'!$T$2,'Ingreso - Egreso'!$D$3:$D$1048576,"&lt;="&amp;'Fimubac, PF y HB'!$T$2,'Ingreso - Egreso'!$J$3:$J$1048576,'Fimubac, PF y HB'!B22)</f>
        <v>0</v>
      </c>
      <c r="U22" s="47">
        <f>SUMIFS('Ingreso - Egreso'!$I$3:$I$1048576,'Ingreso - Egreso'!$D$3:$D$1048576,"&gt;="&amp;'Fimubac, PF y HB'!$U$2,'Ingreso - Egreso'!$D$3:$D$1048576,"&lt;="&amp;'Fimubac, PF y HB'!$U$2,'Ingreso - Egreso'!$J$3:$J$1048576,'Fimubac, PF y HB'!B22)</f>
        <v>0</v>
      </c>
      <c r="V22" s="47">
        <f>SUMIFS('Ingreso - Egreso'!$I$3:$I$1048576,'Ingreso - Egreso'!$D$3:$D$1048576,"&gt;="&amp;'Fimubac, PF y HB'!$V$2,'Ingreso - Egreso'!$D$3:$D$1048576,"&lt;="&amp;'Fimubac, PF y HB'!$V$2,'Ingreso - Egreso'!$J$3:$J$1048576,'Fimubac, PF y HB'!B22)</f>
        <v>0</v>
      </c>
      <c r="W22" s="47">
        <f>SUMIFS('Ingreso - Egreso'!$I$3:$I$1048576,'Ingreso - Egreso'!$D$3:$D$1048576,"&gt;="&amp;'Fimubac, PF y HB'!$W$2,'Ingreso - Egreso'!$D$3:$D$1048576,"&lt;="&amp;'Fimubac, PF y HB'!$W$2,'Ingreso - Egreso'!$J$3:$J$1048576,'Fimubac, PF y HB'!B22)</f>
        <v>0</v>
      </c>
      <c r="X22" s="47">
        <f>SUMIFS('Ingreso - Egreso'!$I$3:$I$1048576,'Ingreso - Egreso'!$D$3:$D$1048576,"&gt;="&amp;'Fimubac, PF y HB'!$X$2,'Ingreso - Egreso'!$D$3:$D$1048576,"&lt;="&amp;'Fimubac, PF y HB'!$X$2,'Ingreso - Egreso'!$J$3:$J$1048576,'Fimubac, PF y HB'!B22)</f>
        <v>0</v>
      </c>
      <c r="Y22" s="47">
        <f>SUMIFS('Ingreso - Egreso'!$I$3:$I$1048576,'Ingreso - Egreso'!$D$3:$D$1048576,"&gt;="&amp;'Fimubac, PF y HB'!$Y$2,'Ingreso - Egreso'!$D$3:$D$1048576,"&lt;="&amp;'Fimubac, PF y HB'!$Y$2,'Ingreso - Egreso'!$J$3:$J$1048576,'Fimubac, PF y HB'!B22)</f>
        <v>0</v>
      </c>
      <c r="Z22" s="47">
        <f>SUMIFS('Ingreso - Egreso'!$I$3:$I$1048576,'Ingreso - Egreso'!$D$3:$D$1048576,"&gt;="&amp;'Fimubac, PF y HB'!$Z$2,'Ingreso - Egreso'!$D$3:$D$1048576,"&lt;="&amp;'Fimubac, PF y HB'!$Z$2,'Ingreso - Egreso'!$J$3:$J$1048576,'Fimubac, PF y HB'!B22)</f>
        <v>0</v>
      </c>
      <c r="AA22" s="47">
        <f>SUMIFS('Ingreso - Egreso'!$I$3:$I$1048576,'Ingreso - Egreso'!$D$3:$D$1048576,"&gt;="&amp;'Fimubac, PF y HB'!$AA$2,'Ingreso - Egreso'!$D$3:$D$1048576,"&lt;="&amp;'Fimubac, PF y HB'!$AA$2,'Ingreso - Egreso'!$J$3:$J$1048576,'Fimubac, PF y HB'!B22)</f>
        <v>0</v>
      </c>
      <c r="AB22" s="47">
        <f>SUMIFS('Ingreso - Egreso'!$I$3:$I$1048576,'Ingreso - Egreso'!$D$3:$D$1048576,"&gt;="&amp;'Fimubac, PF y HB'!$AB$2,'Ingreso - Egreso'!$D$3:$D$1048576,"&lt;="&amp;'Fimubac, PF y HB'!$AB$2,'Ingreso - Egreso'!$J$3:$J$1048576,'Fimubac, PF y HB'!B22)</f>
        <v>0</v>
      </c>
      <c r="AC22" s="47">
        <f>SUMIFS('Ingreso - Egreso'!$I$3:$I$1048576,'Ingreso - Egreso'!$D$3:$D$1048576,"&gt;="&amp;'Fimubac, PF y HB'!$AC$2,'Ingreso - Egreso'!$D$3:$D$1048576,"&lt;="&amp;'Fimubac, PF y HB'!$AC$2,'Ingreso - Egreso'!$J$3:$J$1048576,'Fimubac, PF y HB'!B22)</f>
        <v>0</v>
      </c>
      <c r="AD22" s="47">
        <f>SUMIFS('Ingreso - Egreso'!$I$3:$I$1048576,'Ingreso - Egreso'!$D$3:$D$1048576,"&gt;="&amp;'Fimubac, PF y HB'!$AD$2,'Ingreso - Egreso'!$D$3:$D$1048576,"&lt;="&amp;'Fimubac, PF y HB'!$AD$2,'Ingreso - Egreso'!$J$3:$J$1048576,'Fimubac, PF y HB'!B22)</f>
        <v>0</v>
      </c>
      <c r="AE22" s="47">
        <f>SUMIFS('Ingreso - Egreso'!$I$3:$I$1048576,'Ingreso - Egreso'!$D$3:$D$1048576,"&gt;="&amp;'Fimubac, PF y HB'!$AE$2,'Ingreso - Egreso'!$D$3:$D$1048576,"&lt;="&amp;'Fimubac, PF y HB'!$AE$2,'Ingreso - Egreso'!$J$3:$J$1048576,'Fimubac, PF y HB'!B22)</f>
        <v>0</v>
      </c>
      <c r="AF22" s="47">
        <f>SUMIFS('Ingreso - Egreso'!$I$3:$I$1048576,'Ingreso - Egreso'!$D$3:$D$1048576,"&gt;="&amp;'Fimubac, PF y HB'!$AF$2,'Ingreso - Egreso'!$D$3:$D$1048576,"&lt;="&amp;'Fimubac, PF y HB'!$AF$2,'Ingreso - Egreso'!$J$3:$J$1048576,'Fimubac, PF y HB'!B22)</f>
        <v>0</v>
      </c>
      <c r="AG22" s="47">
        <f>SUMIFS('Ingreso - Egreso'!$I$3:$I$1048576,'Ingreso - Egreso'!$D$3:$D$1048576,"&gt;="&amp;'Fimubac, PF y HB'!$AG$2,'Ingreso - Egreso'!$D$3:$D$1048576,"&lt;="&amp;'Fimubac, PF y HB'!$AG$2,'Ingreso - Egreso'!$J$3:$J$1048576,'Fimubac, PF y HB'!B22)</f>
        <v>0</v>
      </c>
      <c r="AH22" s="47">
        <f>SUMIFS('Ingreso - Egreso'!$I$3:$I$1048576,'Ingreso - Egreso'!$D$3:$D$1048576,"&gt;="&amp;'Fimubac, PF y HB'!$AH$2,'Ingreso - Egreso'!$D$3:$D$1048576,"&lt;="&amp;'Fimubac, PF y HB'!$AH$2,'Ingreso - Egreso'!$J$3:$J$1048576,'Fimubac, PF y HB'!B22)</f>
        <v>0</v>
      </c>
      <c r="AI22" s="45">
        <f t="shared" si="1"/>
        <v>0.42847640999999997</v>
      </c>
      <c r="AJ22" s="22">
        <f>+Cobranza!AJ16</f>
        <v>1.2505571899999999</v>
      </c>
    </row>
    <row r="23" spans="2:37" ht="15" customHeight="1" x14ac:dyDescent="0.25">
      <c r="B23" s="49" t="s">
        <v>134</v>
      </c>
      <c r="C23" s="46"/>
      <c r="D23" s="47">
        <f>SUMIFS('Ingreso - Egreso'!$I$3:$I$1048576,'Ingreso - Egreso'!$D$3:$D$1048576,"&gt;="&amp;'Fimubac, PF y HB'!$D$2,'Ingreso - Egreso'!$D$3:$D$1048576,"&lt;="&amp;'Fimubac, PF y HB'!$D$2,'Ingreso - Egreso'!$J$3:$J$1048576,'Fimubac, PF y HB'!B23)</f>
        <v>0</v>
      </c>
      <c r="E23" s="47">
        <f>SUMIFS('Ingreso - Egreso'!$I$3:$I$1048576,'Ingreso - Egreso'!$D$3:$D$1048576,"&gt;="&amp;'Fimubac, PF y HB'!$E$2,'Ingreso - Egreso'!$D$3:$D$1048576,"&lt;="&amp;'Fimubac, PF y HB'!$E$2,'Ingreso - Egreso'!$J$3:$J$1048576,'Fimubac, PF y HB'!B23)</f>
        <v>0</v>
      </c>
      <c r="F23" s="47">
        <f>SUMIFS('Ingreso - Egreso'!$I$3:$I$1048576,'Ingreso - Egreso'!$D$3:$D$1048576,"&gt;="&amp;'Fimubac, PF y HB'!$F$2,'Ingreso - Egreso'!$D$3:$D$1048576,"&lt;="&amp;'Fimubac, PF y HB'!$F$2,'Ingreso - Egreso'!$J$3:$J$1048576,'Fimubac, PF y HB'!B23)</f>
        <v>0</v>
      </c>
      <c r="G23" s="47">
        <f>SUMIFS('Ingreso - Egreso'!$I$3:$I$1048576,'Ingreso - Egreso'!$D$3:$D$1048576,"&gt;="&amp;'Fimubac, PF y HB'!$G$2,'Ingreso - Egreso'!$D$3:$D$1048576,"&lt;="&amp;'Fimubac, PF y HB'!$G$2,'Ingreso - Egreso'!$J$3:$J$1048576,'Fimubac, PF y HB'!B23)</f>
        <v>0</v>
      </c>
      <c r="H23" s="47">
        <f>SUMIFS('Ingreso - Egreso'!$I$3:$I$1048576,'Ingreso - Egreso'!$D$3:$D$1048576,"&gt;="&amp;'Fimubac, PF y HB'!$H$2,'Ingreso - Egreso'!$D$3:$D$1048576,"&lt;="&amp;'Fimubac, PF y HB'!$H$2,'Ingreso - Egreso'!$J$3:$J$1048576,'Fimubac, PF y HB'!B23)</f>
        <v>0</v>
      </c>
      <c r="I23" s="47">
        <f>SUMIFS('Ingreso - Egreso'!$I$3:$I$1048576,'Ingreso - Egreso'!$D$3:$D$1048576,"&gt;="&amp;'Fimubac, PF y HB'!$I$2,'Ingreso - Egreso'!$D$3:$D$1048576,"&lt;="&amp;'Fimubac, PF y HB'!$I$2,'Ingreso - Egreso'!$J$3:$J$1048576,'Fimubac, PF y HB'!B23)</f>
        <v>0</v>
      </c>
      <c r="J23" s="47">
        <f>SUMIFS('Ingreso - Egreso'!$I$3:$I$1048576,'Ingreso - Egreso'!$D$3:$D$1048576,"&gt;="&amp;'Fimubac, PF y HB'!$J$2,'Ingreso - Egreso'!$D$3:$D$1048576,"&lt;="&amp;'Fimubac, PF y HB'!$J$2,'Ingreso - Egreso'!$J$3:$J$1048576,'Fimubac, PF y HB'!B23)</f>
        <v>0</v>
      </c>
      <c r="K23" s="47">
        <f>SUMIFS('Ingreso - Egreso'!$I$3:$I$1048576,'Ingreso - Egreso'!$D$3:$D$1048576,"&gt;="&amp;'Fimubac, PF y HB'!$K$2,'Ingreso - Egreso'!$D$3:$D$1048576,"&lt;="&amp;'Fimubac, PF y HB'!$K$2,'Ingreso - Egreso'!$J$3:$J$1048576,'Fimubac, PF y HB'!B23)</f>
        <v>0</v>
      </c>
      <c r="L23" s="47">
        <f>SUMIFS('Ingreso - Egreso'!$I$3:$I$1048576,'Ingreso - Egreso'!$D$3:$D$1048576,"&gt;="&amp;'Fimubac, PF y HB'!$L$2,'Ingreso - Egreso'!$D$3:$D$1048576,"&lt;="&amp;'Fimubac, PF y HB'!$L$2,'Ingreso - Egreso'!$J$3:$J$1048576,'Fimubac, PF y HB'!B23)</f>
        <v>0</v>
      </c>
      <c r="M23" s="47">
        <f>SUMIFS('Ingreso - Egreso'!$I$3:$I$1048576,'Ingreso - Egreso'!$D$3:$D$1048576,"&gt;="&amp;'Fimubac, PF y HB'!$M$2,'Ingreso - Egreso'!$D$3:$D$1048576,"&lt;="&amp;'Fimubac, PF y HB'!$M$2,'Ingreso - Egreso'!$J$3:$J$1048576,'Fimubac, PF y HB'!B23)</f>
        <v>0</v>
      </c>
      <c r="N23" s="47">
        <f>SUMIFS('Ingreso - Egreso'!$I$3:$I$1048576,'Ingreso - Egreso'!$D$3:$D$1048576,"&gt;="&amp;'Fimubac, PF y HB'!$N$2,'Ingreso - Egreso'!$D$3:$D$1048576,"&lt;="&amp;'Fimubac, PF y HB'!$N$2,'Ingreso - Egreso'!$J$3:$J$1048576,'Fimubac, PF y HB'!B23)</f>
        <v>0</v>
      </c>
      <c r="O23" s="47">
        <f>SUMIFS('Ingreso - Egreso'!$I$3:$I$1048576,'Ingreso - Egreso'!$D$3:$D$1048576,"&gt;="&amp;'Fimubac, PF y HB'!$O$2,'Ingreso - Egreso'!$D$3:$D$1048576,"&lt;="&amp;'Fimubac, PF y HB'!$O$2,'Ingreso - Egreso'!$J$3:$J$1048576,'Fimubac, PF y HB'!B23)</f>
        <v>0</v>
      </c>
      <c r="P23" s="47">
        <f>SUMIFS('Ingreso - Egreso'!$I$3:$I$1048576,'Ingreso - Egreso'!$D$3:$D$1048576,"&gt;="&amp;'Fimubac, PF y HB'!$P$2,'Ingreso - Egreso'!$D$3:$D$1048576,"&lt;="&amp;'Fimubac, PF y HB'!$P$2,'Ingreso - Egreso'!$J$3:$J$1048576,'Fimubac, PF y HB'!B23)</f>
        <v>0</v>
      </c>
      <c r="Q23" s="47">
        <f>SUMIFS('Ingreso - Egreso'!$I$3:$I$1048576,'Ingreso - Egreso'!$D$3:$D$1048576,"&gt;="&amp;'Fimubac, PF y HB'!$Q$2,'Ingreso - Egreso'!$D$3:$D$1048576,"&lt;="&amp;'Fimubac, PF y HB'!$Q$2,'Ingreso - Egreso'!$J$3:$J$1048576,'Fimubac, PF y HB'!B23)</f>
        <v>0</v>
      </c>
      <c r="R23" s="47">
        <f>SUMIFS('Ingreso - Egreso'!$I$3:$I$1048576,'Ingreso - Egreso'!$D$3:$D$1048576,"&gt;="&amp;'Fimubac, PF y HB'!$R$2,'Ingreso - Egreso'!$D$3:$D$1048576,"&lt;="&amp;'Fimubac, PF y HB'!$R$2,'Ingreso - Egreso'!$J$3:$J$1048576,'Fimubac, PF y HB'!B23)</f>
        <v>0</v>
      </c>
      <c r="S23" s="47">
        <f>SUMIFS('Ingreso - Egreso'!$I$3:$I$1048576,'Ingreso - Egreso'!$D$3:$D$1048576,"&gt;="&amp;'Fimubac, PF y HB'!$S$2,'Ingreso - Egreso'!$D$3:$D$1048576,"&lt;="&amp;'Fimubac, PF y HB'!$S$2,'Ingreso - Egreso'!$J$3:$J$1048576,'Fimubac, PF y HB'!B23)</f>
        <v>0</v>
      </c>
      <c r="T23" s="47">
        <f>SUMIFS('Ingreso - Egreso'!$I$3:$I$1048576,'Ingreso - Egreso'!$D$3:$D$1048576,"&gt;="&amp;'Fimubac, PF y HB'!$T$2,'Ingreso - Egreso'!$D$3:$D$1048576,"&lt;="&amp;'Fimubac, PF y HB'!$T$2,'Ingreso - Egreso'!$J$3:$J$1048576,'Fimubac, PF y HB'!B23)</f>
        <v>0</v>
      </c>
      <c r="U23" s="47">
        <f>SUMIFS('Ingreso - Egreso'!$I$3:$I$1048576,'Ingreso - Egreso'!$D$3:$D$1048576,"&gt;="&amp;'Fimubac, PF y HB'!$U$2,'Ingreso - Egreso'!$D$3:$D$1048576,"&lt;="&amp;'Fimubac, PF y HB'!$U$2,'Ingreso - Egreso'!$J$3:$J$1048576,'Fimubac, PF y HB'!B23)</f>
        <v>0</v>
      </c>
      <c r="V23" s="47">
        <f>SUMIFS('Ingreso - Egreso'!$I$3:$I$1048576,'Ingreso - Egreso'!$D$3:$D$1048576,"&gt;="&amp;'Fimubac, PF y HB'!$V$2,'Ingreso - Egreso'!$D$3:$D$1048576,"&lt;="&amp;'Fimubac, PF y HB'!$V$2,'Ingreso - Egreso'!$J$3:$J$1048576,'Fimubac, PF y HB'!B23)</f>
        <v>0</v>
      </c>
      <c r="W23" s="47">
        <f>SUMIFS('Ingreso - Egreso'!$I$3:$I$1048576,'Ingreso - Egreso'!$D$3:$D$1048576,"&gt;="&amp;'Fimubac, PF y HB'!$W$2,'Ingreso - Egreso'!$D$3:$D$1048576,"&lt;="&amp;'Fimubac, PF y HB'!$W$2,'Ingreso - Egreso'!$J$3:$J$1048576,'Fimubac, PF y HB'!B23)</f>
        <v>0</v>
      </c>
      <c r="X23" s="47">
        <f>SUMIFS('Ingreso - Egreso'!$I$3:$I$1048576,'Ingreso - Egreso'!$D$3:$D$1048576,"&gt;="&amp;'Fimubac, PF y HB'!$X$2,'Ingreso - Egreso'!$D$3:$D$1048576,"&lt;="&amp;'Fimubac, PF y HB'!$X$2,'Ingreso - Egreso'!$J$3:$J$1048576,'Fimubac, PF y HB'!B23)</f>
        <v>0</v>
      </c>
      <c r="Y23" s="47">
        <f>SUMIFS('Ingreso - Egreso'!$I$3:$I$1048576,'Ingreso - Egreso'!$D$3:$D$1048576,"&gt;="&amp;'Fimubac, PF y HB'!$Y$2,'Ingreso - Egreso'!$D$3:$D$1048576,"&lt;="&amp;'Fimubac, PF y HB'!$Y$2,'Ingreso - Egreso'!$J$3:$J$1048576,'Fimubac, PF y HB'!B23)</f>
        <v>0</v>
      </c>
      <c r="Z23" s="47">
        <f>SUMIFS('Ingreso - Egreso'!$I$3:$I$1048576,'Ingreso - Egreso'!$D$3:$D$1048576,"&gt;="&amp;'Fimubac, PF y HB'!$Z$2,'Ingreso - Egreso'!$D$3:$D$1048576,"&lt;="&amp;'Fimubac, PF y HB'!$Z$2,'Ingreso - Egreso'!$J$3:$J$1048576,'Fimubac, PF y HB'!B23)</f>
        <v>0</v>
      </c>
      <c r="AA23" s="47">
        <f>SUMIFS('Ingreso - Egreso'!$I$3:$I$1048576,'Ingreso - Egreso'!$D$3:$D$1048576,"&gt;="&amp;'Fimubac, PF y HB'!$AA$2,'Ingreso - Egreso'!$D$3:$D$1048576,"&lt;="&amp;'Fimubac, PF y HB'!$AA$2,'Ingreso - Egreso'!$J$3:$J$1048576,'Fimubac, PF y HB'!B23)</f>
        <v>0</v>
      </c>
      <c r="AB23" s="47">
        <f>SUMIFS('Ingreso - Egreso'!$I$3:$I$1048576,'Ingreso - Egreso'!$D$3:$D$1048576,"&gt;="&amp;'Fimubac, PF y HB'!$AB$2,'Ingreso - Egreso'!$D$3:$D$1048576,"&lt;="&amp;'Fimubac, PF y HB'!$AB$2,'Ingreso - Egreso'!$J$3:$J$1048576,'Fimubac, PF y HB'!B23)</f>
        <v>0</v>
      </c>
      <c r="AC23" s="47">
        <f>SUMIFS('Ingreso - Egreso'!$I$3:$I$1048576,'Ingreso - Egreso'!$D$3:$D$1048576,"&gt;="&amp;'Fimubac, PF y HB'!$AC$2,'Ingreso - Egreso'!$D$3:$D$1048576,"&lt;="&amp;'Fimubac, PF y HB'!$AC$2,'Ingreso - Egreso'!$J$3:$J$1048576,'Fimubac, PF y HB'!B23)</f>
        <v>0</v>
      </c>
      <c r="AD23" s="47">
        <f>SUMIFS('Ingreso - Egreso'!$I$3:$I$1048576,'Ingreso - Egreso'!$D$3:$D$1048576,"&gt;="&amp;'Fimubac, PF y HB'!$AD$2,'Ingreso - Egreso'!$D$3:$D$1048576,"&lt;="&amp;'Fimubac, PF y HB'!$AD$2,'Ingreso - Egreso'!$J$3:$J$1048576,'Fimubac, PF y HB'!B23)</f>
        <v>0</v>
      </c>
      <c r="AE23" s="47">
        <f>SUMIFS('Ingreso - Egreso'!$I$3:$I$1048576,'Ingreso - Egreso'!$D$3:$D$1048576,"&gt;="&amp;'Fimubac, PF y HB'!$AE$2,'Ingreso - Egreso'!$D$3:$D$1048576,"&lt;="&amp;'Fimubac, PF y HB'!$AE$2,'Ingreso - Egreso'!$J$3:$J$1048576,'Fimubac, PF y HB'!B23)</f>
        <v>0</v>
      </c>
      <c r="AF23" s="47">
        <f>SUMIFS('Ingreso - Egreso'!$I$3:$I$1048576,'Ingreso - Egreso'!$D$3:$D$1048576,"&gt;="&amp;'Fimubac, PF y HB'!$AF$2,'Ingreso - Egreso'!$D$3:$D$1048576,"&lt;="&amp;'Fimubac, PF y HB'!$AF$2,'Ingreso - Egreso'!$J$3:$J$1048576,'Fimubac, PF y HB'!B23)</f>
        <v>0</v>
      </c>
      <c r="AG23" s="47">
        <f>SUMIFS('Ingreso - Egreso'!$I$3:$I$1048576,'Ingreso - Egreso'!$D$3:$D$1048576,"&gt;="&amp;'Fimubac, PF y HB'!$AG$2,'Ingreso - Egreso'!$D$3:$D$1048576,"&lt;="&amp;'Fimubac, PF y HB'!$AG$2,'Ingreso - Egreso'!$J$3:$J$1048576,'Fimubac, PF y HB'!B23)</f>
        <v>0</v>
      </c>
      <c r="AH23" s="47">
        <f>SUMIFS('Ingreso - Egreso'!$I$3:$I$1048576,'Ingreso - Egreso'!$D$3:$D$1048576,"&gt;="&amp;'Fimubac, PF y HB'!$AH$2,'Ingreso - Egreso'!$D$3:$D$1048576,"&lt;="&amp;'Fimubac, PF y HB'!$AH$2,'Ingreso - Egreso'!$J$3:$J$1048576,'Fimubac, PF y HB'!B23)</f>
        <v>0</v>
      </c>
      <c r="AI23" s="45">
        <f t="shared" ref="AI23:AI28" si="2">+SUM(D23:AH23)/1000000</f>
        <v>0</v>
      </c>
      <c r="AJ23" s="22">
        <f>+Cobranza!AJ17</f>
        <v>2.3403E-2</v>
      </c>
    </row>
    <row r="24" spans="2:37" ht="15" customHeight="1" x14ac:dyDescent="0.25">
      <c r="B24" s="49" t="s">
        <v>148</v>
      </c>
      <c r="C24" s="46"/>
      <c r="D24" s="47">
        <f>SUMIFS('Ingreso - Egreso'!$I$3:$I$1048576,'Ingreso - Egreso'!$D$3:$D$1048576,"&gt;="&amp;'Fimubac, PF y HB'!$D$2,'Ingreso - Egreso'!$D$3:$D$1048576,"&lt;="&amp;'Fimubac, PF y HB'!$D$2,'Ingreso - Egreso'!$J$3:$J$1048576,'Fimubac, PF y HB'!B24)</f>
        <v>0</v>
      </c>
      <c r="E24" s="47">
        <f>SUMIFS('Ingreso - Egreso'!$I$3:$I$1048576,'Ingreso - Egreso'!$D$3:$D$1048576,"&gt;="&amp;'Fimubac, PF y HB'!$E$2,'Ingreso - Egreso'!$D$3:$D$1048576,"&lt;="&amp;'Fimubac, PF y HB'!$E$2,'Ingreso - Egreso'!$J$3:$J$1048576,'Fimubac, PF y HB'!B24)</f>
        <v>0</v>
      </c>
      <c r="F24" s="47">
        <f>SUMIFS('Ingreso - Egreso'!$I$3:$I$1048576,'Ingreso - Egreso'!$D$3:$D$1048576,"&gt;="&amp;'Fimubac, PF y HB'!$F$2,'Ingreso - Egreso'!$D$3:$D$1048576,"&lt;="&amp;'Fimubac, PF y HB'!$F$2,'Ingreso - Egreso'!$J$3:$J$1048576,'Fimubac, PF y HB'!B24)</f>
        <v>0</v>
      </c>
      <c r="G24" s="47">
        <f>SUMIFS('Ingreso - Egreso'!$I$3:$I$1048576,'Ingreso - Egreso'!$D$3:$D$1048576,"&gt;="&amp;'Fimubac, PF y HB'!$G$2,'Ingreso - Egreso'!$D$3:$D$1048576,"&lt;="&amp;'Fimubac, PF y HB'!$G$2,'Ingreso - Egreso'!$J$3:$J$1048576,'Fimubac, PF y HB'!B24)</f>
        <v>0</v>
      </c>
      <c r="H24" s="47">
        <f>SUMIFS('Ingreso - Egreso'!$I$3:$I$1048576,'Ingreso - Egreso'!$D$3:$D$1048576,"&gt;="&amp;'Fimubac, PF y HB'!$H$2,'Ingreso - Egreso'!$D$3:$D$1048576,"&lt;="&amp;'Fimubac, PF y HB'!$H$2,'Ingreso - Egreso'!$J$3:$J$1048576,'Fimubac, PF y HB'!B24)</f>
        <v>110816.08</v>
      </c>
      <c r="I24" s="47">
        <f>SUMIFS('Ingreso - Egreso'!$I$3:$I$1048576,'Ingreso - Egreso'!$D$3:$D$1048576,"&gt;="&amp;'Fimubac, PF y HB'!$I$2,'Ingreso - Egreso'!$D$3:$D$1048576,"&lt;="&amp;'Fimubac, PF y HB'!$I$2,'Ingreso - Egreso'!$J$3:$J$1048576,'Fimubac, PF y HB'!B24)</f>
        <v>0</v>
      </c>
      <c r="J24" s="47">
        <f>SUMIFS('Ingreso - Egreso'!$I$3:$I$1048576,'Ingreso - Egreso'!$D$3:$D$1048576,"&gt;="&amp;'Fimubac, PF y HB'!$J$2,'Ingreso - Egreso'!$D$3:$D$1048576,"&lt;="&amp;'Fimubac, PF y HB'!$J$2,'Ingreso - Egreso'!$J$3:$J$1048576,'Fimubac, PF y HB'!B24)</f>
        <v>0</v>
      </c>
      <c r="K24" s="47">
        <f>SUMIFS('Ingreso - Egreso'!$I$3:$I$1048576,'Ingreso - Egreso'!$D$3:$D$1048576,"&gt;="&amp;'Fimubac, PF y HB'!$K$2,'Ingreso - Egreso'!$D$3:$D$1048576,"&lt;="&amp;'Fimubac, PF y HB'!$K$2,'Ingreso - Egreso'!$J$3:$J$1048576,'Fimubac, PF y HB'!B24)</f>
        <v>0</v>
      </c>
      <c r="L24" s="47">
        <f>SUMIFS('Ingreso - Egreso'!$I$3:$I$1048576,'Ingreso - Egreso'!$D$3:$D$1048576,"&gt;="&amp;'Fimubac, PF y HB'!$L$2,'Ingreso - Egreso'!$D$3:$D$1048576,"&lt;="&amp;'Fimubac, PF y HB'!$L$2,'Ingreso - Egreso'!$J$3:$J$1048576,'Fimubac, PF y HB'!B24)</f>
        <v>0</v>
      </c>
      <c r="M24" s="47">
        <f>SUMIFS('Ingreso - Egreso'!$I$3:$I$1048576,'Ingreso - Egreso'!$D$3:$D$1048576,"&gt;="&amp;'Fimubac, PF y HB'!$M$2,'Ingreso - Egreso'!$D$3:$D$1048576,"&lt;="&amp;'Fimubac, PF y HB'!$M$2,'Ingreso - Egreso'!$J$3:$J$1048576,'Fimubac, PF y HB'!B24)</f>
        <v>0</v>
      </c>
      <c r="N24" s="47">
        <f>SUMIFS('Ingreso - Egreso'!$I$3:$I$1048576,'Ingreso - Egreso'!$D$3:$D$1048576,"&gt;="&amp;'Fimubac, PF y HB'!$N$2,'Ingreso - Egreso'!$D$3:$D$1048576,"&lt;="&amp;'Fimubac, PF y HB'!$N$2,'Ingreso - Egreso'!$J$3:$J$1048576,'Fimubac, PF y HB'!B24)</f>
        <v>0</v>
      </c>
      <c r="O24" s="47">
        <f>SUMIFS('Ingreso - Egreso'!$I$3:$I$1048576,'Ingreso - Egreso'!$D$3:$D$1048576,"&gt;="&amp;'Fimubac, PF y HB'!$O$2,'Ingreso - Egreso'!$D$3:$D$1048576,"&lt;="&amp;'Fimubac, PF y HB'!$O$2,'Ingreso - Egreso'!$J$3:$J$1048576,'Fimubac, PF y HB'!B24)</f>
        <v>0</v>
      </c>
      <c r="P24" s="47">
        <f>SUMIFS('Ingreso - Egreso'!$I$3:$I$1048576,'Ingreso - Egreso'!$D$3:$D$1048576,"&gt;="&amp;'Fimubac, PF y HB'!$P$2,'Ingreso - Egreso'!$D$3:$D$1048576,"&lt;="&amp;'Fimubac, PF y HB'!$P$2,'Ingreso - Egreso'!$J$3:$J$1048576,'Fimubac, PF y HB'!B24)</f>
        <v>0</v>
      </c>
      <c r="Q24" s="47">
        <f>SUMIFS('Ingreso - Egreso'!$I$3:$I$1048576,'Ingreso - Egreso'!$D$3:$D$1048576,"&gt;="&amp;'Fimubac, PF y HB'!$Q$2,'Ingreso - Egreso'!$D$3:$D$1048576,"&lt;="&amp;'Fimubac, PF y HB'!$Q$2,'Ingreso - Egreso'!$J$3:$J$1048576,'Fimubac, PF y HB'!B24)</f>
        <v>0</v>
      </c>
      <c r="R24" s="47">
        <f>SUMIFS('Ingreso - Egreso'!$I$3:$I$1048576,'Ingreso - Egreso'!$D$3:$D$1048576,"&gt;="&amp;'Fimubac, PF y HB'!$R$2,'Ingreso - Egreso'!$D$3:$D$1048576,"&lt;="&amp;'Fimubac, PF y HB'!$R$2,'Ingreso - Egreso'!$J$3:$J$1048576,'Fimubac, PF y HB'!B24)</f>
        <v>0</v>
      </c>
      <c r="S24" s="47">
        <f>SUMIFS('Ingreso - Egreso'!$I$3:$I$1048576,'Ingreso - Egreso'!$D$3:$D$1048576,"&gt;="&amp;'Fimubac, PF y HB'!$S$2,'Ingreso - Egreso'!$D$3:$D$1048576,"&lt;="&amp;'Fimubac, PF y HB'!$S$2,'Ingreso - Egreso'!$J$3:$J$1048576,'Fimubac, PF y HB'!B24)</f>
        <v>0</v>
      </c>
      <c r="T24" s="47">
        <f>SUMIFS('Ingreso - Egreso'!$I$3:$I$1048576,'Ingreso - Egreso'!$D$3:$D$1048576,"&gt;="&amp;'Fimubac, PF y HB'!$T$2,'Ingreso - Egreso'!$D$3:$D$1048576,"&lt;="&amp;'Fimubac, PF y HB'!$T$2,'Ingreso - Egreso'!$J$3:$J$1048576,'Fimubac, PF y HB'!B24)</f>
        <v>0</v>
      </c>
      <c r="U24" s="47">
        <f>SUMIFS('Ingreso - Egreso'!$I$3:$I$1048576,'Ingreso - Egreso'!$D$3:$D$1048576,"&gt;="&amp;'Fimubac, PF y HB'!$U$2,'Ingreso - Egreso'!$D$3:$D$1048576,"&lt;="&amp;'Fimubac, PF y HB'!$U$2,'Ingreso - Egreso'!$J$3:$J$1048576,'Fimubac, PF y HB'!B24)</f>
        <v>0</v>
      </c>
      <c r="V24" s="47">
        <f>SUMIFS('Ingreso - Egreso'!$I$3:$I$1048576,'Ingreso - Egreso'!$D$3:$D$1048576,"&gt;="&amp;'Fimubac, PF y HB'!$V$2,'Ingreso - Egreso'!$D$3:$D$1048576,"&lt;="&amp;'Fimubac, PF y HB'!$V$2,'Ingreso - Egreso'!$J$3:$J$1048576,'Fimubac, PF y HB'!B24)</f>
        <v>0</v>
      </c>
      <c r="W24" s="47">
        <f>SUMIFS('Ingreso - Egreso'!$I$3:$I$1048576,'Ingreso - Egreso'!$D$3:$D$1048576,"&gt;="&amp;'Fimubac, PF y HB'!$W$2,'Ingreso - Egreso'!$D$3:$D$1048576,"&lt;="&amp;'Fimubac, PF y HB'!$W$2,'Ingreso - Egreso'!$J$3:$J$1048576,'Fimubac, PF y HB'!B24)</f>
        <v>0</v>
      </c>
      <c r="X24" s="47">
        <f>SUMIFS('Ingreso - Egreso'!$I$3:$I$1048576,'Ingreso - Egreso'!$D$3:$D$1048576,"&gt;="&amp;'Fimubac, PF y HB'!$X$2,'Ingreso - Egreso'!$D$3:$D$1048576,"&lt;="&amp;'Fimubac, PF y HB'!$X$2,'Ingreso - Egreso'!$J$3:$J$1048576,'Fimubac, PF y HB'!B24)</f>
        <v>0</v>
      </c>
      <c r="Y24" s="47">
        <f>SUMIFS('Ingreso - Egreso'!$I$3:$I$1048576,'Ingreso - Egreso'!$D$3:$D$1048576,"&gt;="&amp;'Fimubac, PF y HB'!$Y$2,'Ingreso - Egreso'!$D$3:$D$1048576,"&lt;="&amp;'Fimubac, PF y HB'!$Y$2,'Ingreso - Egreso'!$J$3:$J$1048576,'Fimubac, PF y HB'!B24)</f>
        <v>0</v>
      </c>
      <c r="Z24" s="47">
        <f>SUMIFS('Ingreso - Egreso'!$I$3:$I$1048576,'Ingreso - Egreso'!$D$3:$D$1048576,"&gt;="&amp;'Fimubac, PF y HB'!$Z$2,'Ingreso - Egreso'!$D$3:$D$1048576,"&lt;="&amp;'Fimubac, PF y HB'!$Z$2,'Ingreso - Egreso'!$J$3:$J$1048576,'Fimubac, PF y HB'!B24)</f>
        <v>0</v>
      </c>
      <c r="AA24" s="47">
        <f>SUMIFS('Ingreso - Egreso'!$I$3:$I$1048576,'Ingreso - Egreso'!$D$3:$D$1048576,"&gt;="&amp;'Fimubac, PF y HB'!$AA$2,'Ingreso - Egreso'!$D$3:$D$1048576,"&lt;="&amp;'Fimubac, PF y HB'!$AA$2,'Ingreso - Egreso'!$J$3:$J$1048576,'Fimubac, PF y HB'!B24)</f>
        <v>0</v>
      </c>
      <c r="AB24" s="47">
        <f>SUMIFS('Ingreso - Egreso'!$I$3:$I$1048576,'Ingreso - Egreso'!$D$3:$D$1048576,"&gt;="&amp;'Fimubac, PF y HB'!$AB$2,'Ingreso - Egreso'!$D$3:$D$1048576,"&lt;="&amp;'Fimubac, PF y HB'!$AB$2,'Ingreso - Egreso'!$J$3:$J$1048576,'Fimubac, PF y HB'!B24)</f>
        <v>0</v>
      </c>
      <c r="AC24" s="47">
        <f>SUMIFS('Ingreso - Egreso'!$I$3:$I$1048576,'Ingreso - Egreso'!$D$3:$D$1048576,"&gt;="&amp;'Fimubac, PF y HB'!$AC$2,'Ingreso - Egreso'!$D$3:$D$1048576,"&lt;="&amp;'Fimubac, PF y HB'!$AC$2,'Ingreso - Egreso'!$J$3:$J$1048576,'Fimubac, PF y HB'!B24)</f>
        <v>0</v>
      </c>
      <c r="AD24" s="47">
        <f>SUMIFS('Ingreso - Egreso'!$I$3:$I$1048576,'Ingreso - Egreso'!$D$3:$D$1048576,"&gt;="&amp;'Fimubac, PF y HB'!$AD$2,'Ingreso - Egreso'!$D$3:$D$1048576,"&lt;="&amp;'Fimubac, PF y HB'!$AD$2,'Ingreso - Egreso'!$J$3:$J$1048576,'Fimubac, PF y HB'!B24)</f>
        <v>0</v>
      </c>
      <c r="AE24" s="47">
        <f>SUMIFS('Ingreso - Egreso'!$I$3:$I$1048576,'Ingreso - Egreso'!$D$3:$D$1048576,"&gt;="&amp;'Fimubac, PF y HB'!$AE$2,'Ingreso - Egreso'!$D$3:$D$1048576,"&lt;="&amp;'Fimubac, PF y HB'!$AE$2,'Ingreso - Egreso'!$J$3:$J$1048576,'Fimubac, PF y HB'!B24)</f>
        <v>0</v>
      </c>
      <c r="AF24" s="47">
        <f>SUMIFS('Ingreso - Egreso'!$I$3:$I$1048576,'Ingreso - Egreso'!$D$3:$D$1048576,"&gt;="&amp;'Fimubac, PF y HB'!$AF$2,'Ingreso - Egreso'!$D$3:$D$1048576,"&lt;="&amp;'Fimubac, PF y HB'!$AF$2,'Ingreso - Egreso'!$J$3:$J$1048576,'Fimubac, PF y HB'!B24)</f>
        <v>0</v>
      </c>
      <c r="AG24" s="47">
        <f>SUMIFS('Ingreso - Egreso'!$I$3:$I$1048576,'Ingreso - Egreso'!$D$3:$D$1048576,"&gt;="&amp;'Fimubac, PF y HB'!$AG$2,'Ingreso - Egreso'!$D$3:$D$1048576,"&lt;="&amp;'Fimubac, PF y HB'!$AG$2,'Ingreso - Egreso'!$J$3:$J$1048576,'Fimubac, PF y HB'!B24)</f>
        <v>0</v>
      </c>
      <c r="AH24" s="47">
        <f>SUMIFS('Ingreso - Egreso'!$I$3:$I$1048576,'Ingreso - Egreso'!$D$3:$D$1048576,"&gt;="&amp;'Fimubac, PF y HB'!$AH$2,'Ingreso - Egreso'!$D$3:$D$1048576,"&lt;="&amp;'Fimubac, PF y HB'!$AH$2,'Ingreso - Egreso'!$J$3:$J$1048576,'Fimubac, PF y HB'!B24)</f>
        <v>0</v>
      </c>
      <c r="AI24" s="45">
        <f t="shared" si="2"/>
        <v>0.11081608</v>
      </c>
      <c r="AJ24" s="22">
        <f>+Cobranza!AJ18</f>
        <v>0.23842176000000001</v>
      </c>
    </row>
    <row r="25" spans="2:37" ht="15" customHeight="1" x14ac:dyDescent="0.25">
      <c r="B25" s="49" t="s">
        <v>135</v>
      </c>
      <c r="C25" s="46"/>
      <c r="D25" s="47">
        <f>SUMIFS('Ingreso - Egreso'!$I$3:$I$1048576,'Ingreso - Egreso'!$D$3:$D$1048576,"&gt;="&amp;'Fimubac, PF y HB'!$D$2,'Ingreso - Egreso'!$D$3:$D$1048576,"&lt;="&amp;'Fimubac, PF y HB'!$D$2,'Ingreso - Egreso'!$J$3:$J$1048576,'Fimubac, PF y HB'!B25)</f>
        <v>0</v>
      </c>
      <c r="E25" s="47">
        <f>SUMIFS('Ingreso - Egreso'!$I$3:$I$1048576,'Ingreso - Egreso'!$D$3:$D$1048576,"&gt;="&amp;'Fimubac, PF y HB'!$E$2,'Ingreso - Egreso'!$D$3:$D$1048576,"&lt;="&amp;'Fimubac, PF y HB'!$E$2,'Ingreso - Egreso'!$J$3:$J$1048576,'Fimubac, PF y HB'!B25)</f>
        <v>0</v>
      </c>
      <c r="F25" s="47">
        <f>SUMIFS('Ingreso - Egreso'!$I$3:$I$1048576,'Ingreso - Egreso'!$D$3:$D$1048576,"&gt;="&amp;'Fimubac, PF y HB'!$F$2,'Ingreso - Egreso'!$D$3:$D$1048576,"&lt;="&amp;'Fimubac, PF y HB'!$F$2,'Ingreso - Egreso'!$J$3:$J$1048576,'Fimubac, PF y HB'!B25)</f>
        <v>0</v>
      </c>
      <c r="G25" s="47">
        <f>SUMIFS('Ingreso - Egreso'!$I$3:$I$1048576,'Ingreso - Egreso'!$D$3:$D$1048576,"&gt;="&amp;'Fimubac, PF y HB'!$G$2,'Ingreso - Egreso'!$D$3:$D$1048576,"&lt;="&amp;'Fimubac, PF y HB'!$G$2,'Ingreso - Egreso'!$J$3:$J$1048576,'Fimubac, PF y HB'!B25)</f>
        <v>0</v>
      </c>
      <c r="H25" s="47">
        <f>SUMIFS('Ingreso - Egreso'!$I$3:$I$1048576,'Ingreso - Egreso'!$D$3:$D$1048576,"&gt;="&amp;'Fimubac, PF y HB'!$H$2,'Ingreso - Egreso'!$D$3:$D$1048576,"&lt;="&amp;'Fimubac, PF y HB'!$H$2,'Ingreso - Egreso'!$J$3:$J$1048576,'Fimubac, PF y HB'!B25)</f>
        <v>0</v>
      </c>
      <c r="I25" s="47">
        <f>SUMIFS('Ingreso - Egreso'!$I$3:$I$1048576,'Ingreso - Egreso'!$D$3:$D$1048576,"&gt;="&amp;'Fimubac, PF y HB'!$I$2,'Ingreso - Egreso'!$D$3:$D$1048576,"&lt;="&amp;'Fimubac, PF y HB'!$I$2,'Ingreso - Egreso'!$J$3:$J$1048576,'Fimubac, PF y HB'!B25)</f>
        <v>0</v>
      </c>
      <c r="J25" s="47">
        <f>SUMIFS('Ingreso - Egreso'!$I$3:$I$1048576,'Ingreso - Egreso'!$D$3:$D$1048576,"&gt;="&amp;'Fimubac, PF y HB'!$J$2,'Ingreso - Egreso'!$D$3:$D$1048576,"&lt;="&amp;'Fimubac, PF y HB'!$J$2,'Ingreso - Egreso'!$J$3:$J$1048576,'Fimubac, PF y HB'!B25)</f>
        <v>0</v>
      </c>
      <c r="K25" s="47">
        <f>SUMIFS('Ingreso - Egreso'!$I$3:$I$1048576,'Ingreso - Egreso'!$D$3:$D$1048576,"&gt;="&amp;'Fimubac, PF y HB'!$K$2,'Ingreso - Egreso'!$D$3:$D$1048576,"&lt;="&amp;'Fimubac, PF y HB'!$K$2,'Ingreso - Egreso'!$J$3:$J$1048576,'Fimubac, PF y HB'!B25)</f>
        <v>0</v>
      </c>
      <c r="L25" s="47">
        <f>SUMIFS('Ingreso - Egreso'!$I$3:$I$1048576,'Ingreso - Egreso'!$D$3:$D$1048576,"&gt;="&amp;'Fimubac, PF y HB'!$L$2,'Ingreso - Egreso'!$D$3:$D$1048576,"&lt;="&amp;'Fimubac, PF y HB'!$L$2,'Ingreso - Egreso'!$J$3:$J$1048576,'Fimubac, PF y HB'!B25)</f>
        <v>0</v>
      </c>
      <c r="M25" s="47">
        <f>SUMIFS('Ingreso - Egreso'!$I$3:$I$1048576,'Ingreso - Egreso'!$D$3:$D$1048576,"&gt;="&amp;'Fimubac, PF y HB'!$M$2,'Ingreso - Egreso'!$D$3:$D$1048576,"&lt;="&amp;'Fimubac, PF y HB'!$M$2,'Ingreso - Egreso'!$J$3:$J$1048576,'Fimubac, PF y HB'!B25)</f>
        <v>0</v>
      </c>
      <c r="N25" s="47">
        <f>SUMIFS('Ingreso - Egreso'!$I$3:$I$1048576,'Ingreso - Egreso'!$D$3:$D$1048576,"&gt;="&amp;'Fimubac, PF y HB'!$N$2,'Ingreso - Egreso'!$D$3:$D$1048576,"&lt;="&amp;'Fimubac, PF y HB'!$N$2,'Ingreso - Egreso'!$J$3:$J$1048576,'Fimubac, PF y HB'!B25)</f>
        <v>0</v>
      </c>
      <c r="O25" s="47">
        <f>SUMIFS('Ingreso - Egreso'!$I$3:$I$1048576,'Ingreso - Egreso'!$D$3:$D$1048576,"&gt;="&amp;'Fimubac, PF y HB'!$O$2,'Ingreso - Egreso'!$D$3:$D$1048576,"&lt;="&amp;'Fimubac, PF y HB'!$O$2,'Ingreso - Egreso'!$J$3:$J$1048576,'Fimubac, PF y HB'!B25)</f>
        <v>0</v>
      </c>
      <c r="P25" s="47">
        <f>SUMIFS('Ingreso - Egreso'!$I$3:$I$1048576,'Ingreso - Egreso'!$D$3:$D$1048576,"&gt;="&amp;'Fimubac, PF y HB'!$P$2,'Ingreso - Egreso'!$D$3:$D$1048576,"&lt;="&amp;'Fimubac, PF y HB'!$P$2,'Ingreso - Egreso'!$J$3:$J$1048576,'Fimubac, PF y HB'!B25)</f>
        <v>0</v>
      </c>
      <c r="Q25" s="47">
        <f>SUMIFS('Ingreso - Egreso'!$I$3:$I$1048576,'Ingreso - Egreso'!$D$3:$D$1048576,"&gt;="&amp;'Fimubac, PF y HB'!$Q$2,'Ingreso - Egreso'!$D$3:$D$1048576,"&lt;="&amp;'Fimubac, PF y HB'!$Q$2,'Ingreso - Egreso'!$J$3:$J$1048576,'Fimubac, PF y HB'!B25)</f>
        <v>0</v>
      </c>
      <c r="R25" s="47">
        <f>SUMIFS('Ingreso - Egreso'!$I$3:$I$1048576,'Ingreso - Egreso'!$D$3:$D$1048576,"&gt;="&amp;'Fimubac, PF y HB'!$R$2,'Ingreso - Egreso'!$D$3:$D$1048576,"&lt;="&amp;'Fimubac, PF y HB'!$R$2,'Ingreso - Egreso'!$J$3:$J$1048576,'Fimubac, PF y HB'!B25)</f>
        <v>0</v>
      </c>
      <c r="S25" s="47">
        <f>SUMIFS('Ingreso - Egreso'!$I$3:$I$1048576,'Ingreso - Egreso'!$D$3:$D$1048576,"&gt;="&amp;'Fimubac, PF y HB'!$S$2,'Ingreso - Egreso'!$D$3:$D$1048576,"&lt;="&amp;'Fimubac, PF y HB'!$S$2,'Ingreso - Egreso'!$J$3:$J$1048576,'Fimubac, PF y HB'!B25)</f>
        <v>0</v>
      </c>
      <c r="T25" s="47">
        <f>SUMIFS('Ingreso - Egreso'!$I$3:$I$1048576,'Ingreso - Egreso'!$D$3:$D$1048576,"&gt;="&amp;'Fimubac, PF y HB'!$T$2,'Ingreso - Egreso'!$D$3:$D$1048576,"&lt;="&amp;'Fimubac, PF y HB'!$T$2,'Ingreso - Egreso'!$J$3:$J$1048576,'Fimubac, PF y HB'!B25)</f>
        <v>0</v>
      </c>
      <c r="U25" s="47">
        <f>SUMIFS('Ingreso - Egreso'!$I$3:$I$1048576,'Ingreso - Egreso'!$D$3:$D$1048576,"&gt;="&amp;'Fimubac, PF y HB'!$U$2,'Ingreso - Egreso'!$D$3:$D$1048576,"&lt;="&amp;'Fimubac, PF y HB'!$U$2,'Ingreso - Egreso'!$J$3:$J$1048576,'Fimubac, PF y HB'!B25)</f>
        <v>0</v>
      </c>
      <c r="V25" s="47">
        <f>SUMIFS('Ingreso - Egreso'!$I$3:$I$1048576,'Ingreso - Egreso'!$D$3:$D$1048576,"&gt;="&amp;'Fimubac, PF y HB'!$V$2,'Ingreso - Egreso'!$D$3:$D$1048576,"&lt;="&amp;'Fimubac, PF y HB'!$V$2,'Ingreso - Egreso'!$J$3:$J$1048576,'Fimubac, PF y HB'!B25)</f>
        <v>0</v>
      </c>
      <c r="W25" s="47">
        <f>SUMIFS('Ingreso - Egreso'!$I$3:$I$1048576,'Ingreso - Egreso'!$D$3:$D$1048576,"&gt;="&amp;'Fimubac, PF y HB'!$W$2,'Ingreso - Egreso'!$D$3:$D$1048576,"&lt;="&amp;'Fimubac, PF y HB'!$W$2,'Ingreso - Egreso'!$J$3:$J$1048576,'Fimubac, PF y HB'!B25)</f>
        <v>0</v>
      </c>
      <c r="X25" s="47">
        <f>SUMIFS('Ingreso - Egreso'!$I$3:$I$1048576,'Ingreso - Egreso'!$D$3:$D$1048576,"&gt;="&amp;'Fimubac, PF y HB'!$X$2,'Ingreso - Egreso'!$D$3:$D$1048576,"&lt;="&amp;'Fimubac, PF y HB'!$X$2,'Ingreso - Egreso'!$J$3:$J$1048576,'Fimubac, PF y HB'!B25)</f>
        <v>0</v>
      </c>
      <c r="Y25" s="47">
        <f>SUMIFS('Ingreso - Egreso'!$I$3:$I$1048576,'Ingreso - Egreso'!$D$3:$D$1048576,"&gt;="&amp;'Fimubac, PF y HB'!$Y$2,'Ingreso - Egreso'!$D$3:$D$1048576,"&lt;="&amp;'Fimubac, PF y HB'!$Y$2,'Ingreso - Egreso'!$J$3:$J$1048576,'Fimubac, PF y HB'!B25)</f>
        <v>0</v>
      </c>
      <c r="Z25" s="47">
        <f>SUMIFS('Ingreso - Egreso'!$I$3:$I$1048576,'Ingreso - Egreso'!$D$3:$D$1048576,"&gt;="&amp;'Fimubac, PF y HB'!$Z$2,'Ingreso - Egreso'!$D$3:$D$1048576,"&lt;="&amp;'Fimubac, PF y HB'!$Z$2,'Ingreso - Egreso'!$J$3:$J$1048576,'Fimubac, PF y HB'!B25)</f>
        <v>0</v>
      </c>
      <c r="AA25" s="47">
        <f>SUMIFS('Ingreso - Egreso'!$I$3:$I$1048576,'Ingreso - Egreso'!$D$3:$D$1048576,"&gt;="&amp;'Fimubac, PF y HB'!$AA$2,'Ingreso - Egreso'!$D$3:$D$1048576,"&lt;="&amp;'Fimubac, PF y HB'!$AA$2,'Ingreso - Egreso'!$J$3:$J$1048576,'Fimubac, PF y HB'!B25)</f>
        <v>0</v>
      </c>
      <c r="AB25" s="47">
        <f>SUMIFS('Ingreso - Egreso'!$I$3:$I$1048576,'Ingreso - Egreso'!$D$3:$D$1048576,"&gt;="&amp;'Fimubac, PF y HB'!$AB$2,'Ingreso - Egreso'!$D$3:$D$1048576,"&lt;="&amp;'Fimubac, PF y HB'!$AB$2,'Ingreso - Egreso'!$J$3:$J$1048576,'Fimubac, PF y HB'!B25)</f>
        <v>0</v>
      </c>
      <c r="AC25" s="47">
        <f>SUMIFS('Ingreso - Egreso'!$I$3:$I$1048576,'Ingreso - Egreso'!$D$3:$D$1048576,"&gt;="&amp;'Fimubac, PF y HB'!$AC$2,'Ingreso - Egreso'!$D$3:$D$1048576,"&lt;="&amp;'Fimubac, PF y HB'!$AC$2,'Ingreso - Egreso'!$J$3:$J$1048576,'Fimubac, PF y HB'!B25)</f>
        <v>0</v>
      </c>
      <c r="AD25" s="47">
        <f>SUMIFS('Ingreso - Egreso'!$I$3:$I$1048576,'Ingreso - Egreso'!$D$3:$D$1048576,"&gt;="&amp;'Fimubac, PF y HB'!$AD$2,'Ingreso - Egreso'!$D$3:$D$1048576,"&lt;="&amp;'Fimubac, PF y HB'!$AD$2,'Ingreso - Egreso'!$J$3:$J$1048576,'Fimubac, PF y HB'!B25)</f>
        <v>0</v>
      </c>
      <c r="AE25" s="47">
        <f>SUMIFS('Ingreso - Egreso'!$I$3:$I$1048576,'Ingreso - Egreso'!$D$3:$D$1048576,"&gt;="&amp;'Fimubac, PF y HB'!$AE$2,'Ingreso - Egreso'!$D$3:$D$1048576,"&lt;="&amp;'Fimubac, PF y HB'!$AE$2,'Ingreso - Egreso'!$J$3:$J$1048576,'Fimubac, PF y HB'!B25)</f>
        <v>0</v>
      </c>
      <c r="AF25" s="47">
        <f>SUMIFS('Ingreso - Egreso'!$I$3:$I$1048576,'Ingreso - Egreso'!$D$3:$D$1048576,"&gt;="&amp;'Fimubac, PF y HB'!$AF$2,'Ingreso - Egreso'!$D$3:$D$1048576,"&lt;="&amp;'Fimubac, PF y HB'!$AF$2,'Ingreso - Egreso'!$J$3:$J$1048576,'Fimubac, PF y HB'!B25)</f>
        <v>0</v>
      </c>
      <c r="AG25" s="47">
        <f>SUMIFS('Ingreso - Egreso'!$I$3:$I$1048576,'Ingreso - Egreso'!$D$3:$D$1048576,"&gt;="&amp;'Fimubac, PF y HB'!$AG$2,'Ingreso - Egreso'!$D$3:$D$1048576,"&lt;="&amp;'Fimubac, PF y HB'!$AG$2,'Ingreso - Egreso'!$J$3:$J$1048576,'Fimubac, PF y HB'!B25)</f>
        <v>0</v>
      </c>
      <c r="AH25" s="47">
        <f>SUMIFS('Ingreso - Egreso'!$I$3:$I$1048576,'Ingreso - Egreso'!$D$3:$D$1048576,"&gt;="&amp;'Fimubac, PF y HB'!$AH$2,'Ingreso - Egreso'!$D$3:$D$1048576,"&lt;="&amp;'Fimubac, PF y HB'!$AH$2,'Ingreso - Egreso'!$J$3:$J$1048576,'Fimubac, PF y HB'!B25)</f>
        <v>0</v>
      </c>
      <c r="AI25" s="45">
        <f t="shared" si="2"/>
        <v>0</v>
      </c>
      <c r="AJ25" s="22">
        <f>+Cobranza!AJ19</f>
        <v>7.8267219999999998E-2</v>
      </c>
    </row>
    <row r="26" spans="2:37" ht="15" customHeight="1" x14ac:dyDescent="0.25">
      <c r="B26" s="49" t="s">
        <v>150</v>
      </c>
      <c r="C26" s="46"/>
      <c r="D26" s="47">
        <f>SUMIFS('Ingreso - Egreso'!$I$3:$I$1048576,'Ingreso - Egreso'!$D$3:$D$1048576,"&gt;="&amp;'Fimubac, PF y HB'!$D$2,'Ingreso - Egreso'!$D$3:$D$1048576,"&lt;="&amp;'Fimubac, PF y HB'!$D$2,'Ingreso - Egreso'!$J$3:$J$1048576,'Fimubac, PF y HB'!B26)</f>
        <v>0</v>
      </c>
      <c r="E26" s="47">
        <f>SUMIFS('Ingreso - Egreso'!$I$3:$I$1048576,'Ingreso - Egreso'!$D$3:$D$1048576,"&gt;="&amp;'Fimubac, PF y HB'!$E$2,'Ingreso - Egreso'!$D$3:$D$1048576,"&lt;="&amp;'Fimubac, PF y HB'!$E$2,'Ingreso - Egreso'!$J$3:$J$1048576,'Fimubac, PF y HB'!B26)</f>
        <v>0</v>
      </c>
      <c r="F26" s="47">
        <f>SUMIFS('Ingreso - Egreso'!$I$3:$I$1048576,'Ingreso - Egreso'!$D$3:$D$1048576,"&gt;="&amp;'Fimubac, PF y HB'!$F$2,'Ingreso - Egreso'!$D$3:$D$1048576,"&lt;="&amp;'Fimubac, PF y HB'!$F$2,'Ingreso - Egreso'!$J$3:$J$1048576,'Fimubac, PF y HB'!B26)</f>
        <v>0</v>
      </c>
      <c r="G26" s="47">
        <f>SUMIFS('Ingreso - Egreso'!$I$3:$I$1048576,'Ingreso - Egreso'!$D$3:$D$1048576,"&gt;="&amp;'Fimubac, PF y HB'!$G$2,'Ingreso - Egreso'!$D$3:$D$1048576,"&lt;="&amp;'Fimubac, PF y HB'!$G$2,'Ingreso - Egreso'!$J$3:$J$1048576,'Fimubac, PF y HB'!B26)</f>
        <v>0</v>
      </c>
      <c r="H26" s="47">
        <f>SUMIFS('Ingreso - Egreso'!$I$3:$I$1048576,'Ingreso - Egreso'!$D$3:$D$1048576,"&gt;="&amp;'Fimubac, PF y HB'!$H$2,'Ingreso - Egreso'!$D$3:$D$1048576,"&lt;="&amp;'Fimubac, PF y HB'!$H$2,'Ingreso - Egreso'!$J$3:$J$1048576,'Fimubac, PF y HB'!B26)</f>
        <v>0</v>
      </c>
      <c r="I26" s="47">
        <f>SUMIFS('Ingreso - Egreso'!$I$3:$I$1048576,'Ingreso - Egreso'!$D$3:$D$1048576,"&gt;="&amp;'Fimubac, PF y HB'!$I$2,'Ingreso - Egreso'!$D$3:$D$1048576,"&lt;="&amp;'Fimubac, PF y HB'!$I$2,'Ingreso - Egreso'!$J$3:$J$1048576,'Fimubac, PF y HB'!B26)</f>
        <v>0</v>
      </c>
      <c r="J26" s="47">
        <f>SUMIFS('Ingreso - Egreso'!$I$3:$I$1048576,'Ingreso - Egreso'!$D$3:$D$1048576,"&gt;="&amp;'Fimubac, PF y HB'!$J$2,'Ingreso - Egreso'!$D$3:$D$1048576,"&lt;="&amp;'Fimubac, PF y HB'!$J$2,'Ingreso - Egreso'!$J$3:$J$1048576,'Fimubac, PF y HB'!B26)</f>
        <v>0</v>
      </c>
      <c r="K26" s="47">
        <f>SUMIFS('Ingreso - Egreso'!$I$3:$I$1048576,'Ingreso - Egreso'!$D$3:$D$1048576,"&gt;="&amp;'Fimubac, PF y HB'!$K$2,'Ingreso - Egreso'!$D$3:$D$1048576,"&lt;="&amp;'Fimubac, PF y HB'!$K$2,'Ingreso - Egreso'!$J$3:$J$1048576,'Fimubac, PF y HB'!B26)</f>
        <v>0</v>
      </c>
      <c r="L26" s="47">
        <f>SUMIFS('Ingreso - Egreso'!$I$3:$I$1048576,'Ingreso - Egreso'!$D$3:$D$1048576,"&gt;="&amp;'Fimubac, PF y HB'!$L$2,'Ingreso - Egreso'!$D$3:$D$1048576,"&lt;="&amp;'Fimubac, PF y HB'!$L$2,'Ingreso - Egreso'!$J$3:$J$1048576,'Fimubac, PF y HB'!B26)</f>
        <v>0</v>
      </c>
      <c r="M26" s="47">
        <f>SUMIFS('Ingreso - Egreso'!$I$3:$I$1048576,'Ingreso - Egreso'!$D$3:$D$1048576,"&gt;="&amp;'Fimubac, PF y HB'!$M$2,'Ingreso - Egreso'!$D$3:$D$1048576,"&lt;="&amp;'Fimubac, PF y HB'!$M$2,'Ingreso - Egreso'!$J$3:$J$1048576,'Fimubac, PF y HB'!B26)</f>
        <v>0</v>
      </c>
      <c r="N26" s="47">
        <f>SUMIFS('Ingreso - Egreso'!$I$3:$I$1048576,'Ingreso - Egreso'!$D$3:$D$1048576,"&gt;="&amp;'Fimubac, PF y HB'!$N$2,'Ingreso - Egreso'!$D$3:$D$1048576,"&lt;="&amp;'Fimubac, PF y HB'!$N$2,'Ingreso - Egreso'!$J$3:$J$1048576,'Fimubac, PF y HB'!B26)</f>
        <v>0</v>
      </c>
      <c r="O26" s="47">
        <f>SUMIFS('Ingreso - Egreso'!$I$3:$I$1048576,'Ingreso - Egreso'!$D$3:$D$1048576,"&gt;="&amp;'Fimubac, PF y HB'!$O$2,'Ingreso - Egreso'!$D$3:$D$1048576,"&lt;="&amp;'Fimubac, PF y HB'!$O$2,'Ingreso - Egreso'!$J$3:$J$1048576,'Fimubac, PF y HB'!B26)</f>
        <v>0</v>
      </c>
      <c r="P26" s="47">
        <f>SUMIFS('Ingreso - Egreso'!$I$3:$I$1048576,'Ingreso - Egreso'!$D$3:$D$1048576,"&gt;="&amp;'Fimubac, PF y HB'!$P$2,'Ingreso - Egreso'!$D$3:$D$1048576,"&lt;="&amp;'Fimubac, PF y HB'!$P$2,'Ingreso - Egreso'!$J$3:$J$1048576,'Fimubac, PF y HB'!B26)</f>
        <v>0</v>
      </c>
      <c r="Q26" s="47">
        <f>SUMIFS('Ingreso - Egreso'!$I$3:$I$1048576,'Ingreso - Egreso'!$D$3:$D$1048576,"&gt;="&amp;'Fimubac, PF y HB'!$Q$2,'Ingreso - Egreso'!$D$3:$D$1048576,"&lt;="&amp;'Fimubac, PF y HB'!$Q$2,'Ingreso - Egreso'!$J$3:$J$1048576,'Fimubac, PF y HB'!B26)</f>
        <v>0</v>
      </c>
      <c r="R26" s="47">
        <f>SUMIFS('Ingreso - Egreso'!$I$3:$I$1048576,'Ingreso - Egreso'!$D$3:$D$1048576,"&gt;="&amp;'Fimubac, PF y HB'!$R$2,'Ingreso - Egreso'!$D$3:$D$1048576,"&lt;="&amp;'Fimubac, PF y HB'!$R$2,'Ingreso - Egreso'!$J$3:$J$1048576,'Fimubac, PF y HB'!B26)</f>
        <v>0</v>
      </c>
      <c r="S26" s="47">
        <f>SUMIFS('Ingreso - Egreso'!$I$3:$I$1048576,'Ingreso - Egreso'!$D$3:$D$1048576,"&gt;="&amp;'Fimubac, PF y HB'!$S$2,'Ingreso - Egreso'!$D$3:$D$1048576,"&lt;="&amp;'Fimubac, PF y HB'!$S$2,'Ingreso - Egreso'!$J$3:$J$1048576,'Fimubac, PF y HB'!B26)</f>
        <v>0</v>
      </c>
      <c r="T26" s="47">
        <f>SUMIFS('Ingreso - Egreso'!$I$3:$I$1048576,'Ingreso - Egreso'!$D$3:$D$1048576,"&gt;="&amp;'Fimubac, PF y HB'!$T$2,'Ingreso - Egreso'!$D$3:$D$1048576,"&lt;="&amp;'Fimubac, PF y HB'!$T$2,'Ingreso - Egreso'!$J$3:$J$1048576,'Fimubac, PF y HB'!B26)</f>
        <v>0</v>
      </c>
      <c r="U26" s="47">
        <f>SUMIFS('Ingreso - Egreso'!$I$3:$I$1048576,'Ingreso - Egreso'!$D$3:$D$1048576,"&gt;="&amp;'Fimubac, PF y HB'!$U$2,'Ingreso - Egreso'!$D$3:$D$1048576,"&lt;="&amp;'Fimubac, PF y HB'!$U$2,'Ingreso - Egreso'!$J$3:$J$1048576,'Fimubac, PF y HB'!B26)</f>
        <v>0</v>
      </c>
      <c r="V26" s="47">
        <f>SUMIFS('Ingreso - Egreso'!$I$3:$I$1048576,'Ingreso - Egreso'!$D$3:$D$1048576,"&gt;="&amp;'Fimubac, PF y HB'!$V$2,'Ingreso - Egreso'!$D$3:$D$1048576,"&lt;="&amp;'Fimubac, PF y HB'!$V$2,'Ingreso - Egreso'!$J$3:$J$1048576,'Fimubac, PF y HB'!B26)</f>
        <v>0</v>
      </c>
      <c r="W26" s="47">
        <f>SUMIFS('Ingreso - Egreso'!$I$3:$I$1048576,'Ingreso - Egreso'!$D$3:$D$1048576,"&gt;="&amp;'Fimubac, PF y HB'!$W$2,'Ingreso - Egreso'!$D$3:$D$1048576,"&lt;="&amp;'Fimubac, PF y HB'!$W$2,'Ingreso - Egreso'!$J$3:$J$1048576,'Fimubac, PF y HB'!B26)</f>
        <v>0</v>
      </c>
      <c r="X26" s="47">
        <f>SUMIFS('Ingreso - Egreso'!$I$3:$I$1048576,'Ingreso - Egreso'!$D$3:$D$1048576,"&gt;="&amp;'Fimubac, PF y HB'!$X$2,'Ingreso - Egreso'!$D$3:$D$1048576,"&lt;="&amp;'Fimubac, PF y HB'!$X$2,'Ingreso - Egreso'!$J$3:$J$1048576,'Fimubac, PF y HB'!B26)</f>
        <v>0</v>
      </c>
      <c r="Y26" s="47">
        <f>SUMIFS('Ingreso - Egreso'!$I$3:$I$1048576,'Ingreso - Egreso'!$D$3:$D$1048576,"&gt;="&amp;'Fimubac, PF y HB'!$Y$2,'Ingreso - Egreso'!$D$3:$D$1048576,"&lt;="&amp;'Fimubac, PF y HB'!$Y$2,'Ingreso - Egreso'!$J$3:$J$1048576,'Fimubac, PF y HB'!B26)</f>
        <v>0</v>
      </c>
      <c r="Z26" s="47">
        <f>SUMIFS('Ingreso - Egreso'!$I$3:$I$1048576,'Ingreso - Egreso'!$D$3:$D$1048576,"&gt;="&amp;'Fimubac, PF y HB'!$Z$2,'Ingreso - Egreso'!$D$3:$D$1048576,"&lt;="&amp;'Fimubac, PF y HB'!$Z$2,'Ingreso - Egreso'!$J$3:$J$1048576,'Fimubac, PF y HB'!B26)</f>
        <v>0</v>
      </c>
      <c r="AA26" s="47">
        <f>SUMIFS('Ingreso - Egreso'!$I$3:$I$1048576,'Ingreso - Egreso'!$D$3:$D$1048576,"&gt;="&amp;'Fimubac, PF y HB'!$AA$2,'Ingreso - Egreso'!$D$3:$D$1048576,"&lt;="&amp;'Fimubac, PF y HB'!$AA$2,'Ingreso - Egreso'!$J$3:$J$1048576,'Fimubac, PF y HB'!B26)</f>
        <v>0</v>
      </c>
      <c r="AB26" s="47">
        <f>SUMIFS('Ingreso - Egreso'!$I$3:$I$1048576,'Ingreso - Egreso'!$D$3:$D$1048576,"&gt;="&amp;'Fimubac, PF y HB'!$AB$2,'Ingreso - Egreso'!$D$3:$D$1048576,"&lt;="&amp;'Fimubac, PF y HB'!$AB$2,'Ingreso - Egreso'!$J$3:$J$1048576,'Fimubac, PF y HB'!B26)</f>
        <v>0</v>
      </c>
      <c r="AC26" s="47">
        <f>SUMIFS('Ingreso - Egreso'!$I$3:$I$1048576,'Ingreso - Egreso'!$D$3:$D$1048576,"&gt;="&amp;'Fimubac, PF y HB'!$AC$2,'Ingreso - Egreso'!$D$3:$D$1048576,"&lt;="&amp;'Fimubac, PF y HB'!$AC$2,'Ingreso - Egreso'!$J$3:$J$1048576,'Fimubac, PF y HB'!B26)</f>
        <v>0</v>
      </c>
      <c r="AD26" s="47">
        <f>SUMIFS('Ingreso - Egreso'!$I$3:$I$1048576,'Ingreso - Egreso'!$D$3:$D$1048576,"&gt;="&amp;'Fimubac, PF y HB'!$AD$2,'Ingreso - Egreso'!$D$3:$D$1048576,"&lt;="&amp;'Fimubac, PF y HB'!$AD$2,'Ingreso - Egreso'!$J$3:$J$1048576,'Fimubac, PF y HB'!B26)</f>
        <v>0</v>
      </c>
      <c r="AE26" s="47">
        <f>SUMIFS('Ingreso - Egreso'!$I$3:$I$1048576,'Ingreso - Egreso'!$D$3:$D$1048576,"&gt;="&amp;'Fimubac, PF y HB'!$AE$2,'Ingreso - Egreso'!$D$3:$D$1048576,"&lt;="&amp;'Fimubac, PF y HB'!$AE$2,'Ingreso - Egreso'!$J$3:$J$1048576,'Fimubac, PF y HB'!B26)</f>
        <v>0</v>
      </c>
      <c r="AF26" s="47">
        <f>SUMIFS('Ingreso - Egreso'!$I$3:$I$1048576,'Ingreso - Egreso'!$D$3:$D$1048576,"&gt;="&amp;'Fimubac, PF y HB'!$AF$2,'Ingreso - Egreso'!$D$3:$D$1048576,"&lt;="&amp;'Fimubac, PF y HB'!$AF$2,'Ingreso - Egreso'!$J$3:$J$1048576,'Fimubac, PF y HB'!B26)</f>
        <v>0</v>
      </c>
      <c r="AG26" s="47">
        <f>SUMIFS('Ingreso - Egreso'!$I$3:$I$1048576,'Ingreso - Egreso'!$D$3:$D$1048576,"&gt;="&amp;'Fimubac, PF y HB'!$AG$2,'Ingreso - Egreso'!$D$3:$D$1048576,"&lt;="&amp;'Fimubac, PF y HB'!$AG$2,'Ingreso - Egreso'!$J$3:$J$1048576,'Fimubac, PF y HB'!B26)</f>
        <v>0</v>
      </c>
      <c r="AH26" s="47">
        <f>SUMIFS('Ingreso - Egreso'!$I$3:$I$1048576,'Ingreso - Egreso'!$D$3:$D$1048576,"&gt;="&amp;'Fimubac, PF y HB'!$AH$2,'Ingreso - Egreso'!$D$3:$D$1048576,"&lt;="&amp;'Fimubac, PF y HB'!$AH$2,'Ingreso - Egreso'!$J$3:$J$1048576,'Fimubac, PF y HB'!B26)</f>
        <v>0</v>
      </c>
      <c r="AI26" s="45">
        <f t="shared" si="2"/>
        <v>0</v>
      </c>
      <c r="AJ26" s="22">
        <f>+Cobranza!AJ20</f>
        <v>0.31844145000000001</v>
      </c>
    </row>
    <row r="27" spans="2:37" ht="15" customHeight="1" x14ac:dyDescent="0.25">
      <c r="B27" s="49" t="s">
        <v>137</v>
      </c>
      <c r="C27" s="46"/>
      <c r="D27" s="47">
        <f>SUMIFS('Ingreso - Egreso'!$I$3:$I$1048576,'Ingreso - Egreso'!$D$3:$D$1048576,"&gt;="&amp;'Fimubac, PF y HB'!$D$2,'Ingreso - Egreso'!$D$3:$D$1048576,"&lt;="&amp;'Fimubac, PF y HB'!$D$2,'Ingreso - Egreso'!$J$3:$J$1048576,'Fimubac, PF y HB'!B27)</f>
        <v>0</v>
      </c>
      <c r="E27" s="47">
        <f>SUMIFS('Ingreso - Egreso'!$I$3:$I$1048576,'Ingreso - Egreso'!$D$3:$D$1048576,"&gt;="&amp;'Fimubac, PF y HB'!$E$2,'Ingreso - Egreso'!$D$3:$D$1048576,"&lt;="&amp;'Fimubac, PF y HB'!$E$2,'Ingreso - Egreso'!$J$3:$J$1048576,'Fimubac, PF y HB'!B27)</f>
        <v>0</v>
      </c>
      <c r="F27" s="47">
        <f>SUMIFS('Ingreso - Egreso'!$I$3:$I$1048576,'Ingreso - Egreso'!$D$3:$D$1048576,"&gt;="&amp;'Fimubac, PF y HB'!$F$2,'Ingreso - Egreso'!$D$3:$D$1048576,"&lt;="&amp;'Fimubac, PF y HB'!$F$2,'Ingreso - Egreso'!$J$3:$J$1048576,'Fimubac, PF y HB'!B27)</f>
        <v>0</v>
      </c>
      <c r="G27" s="47">
        <f>SUMIFS('Ingreso - Egreso'!$I$3:$I$1048576,'Ingreso - Egreso'!$D$3:$D$1048576,"&gt;="&amp;'Fimubac, PF y HB'!$G$2,'Ingreso - Egreso'!$D$3:$D$1048576,"&lt;="&amp;'Fimubac, PF y HB'!$G$2,'Ingreso - Egreso'!$J$3:$J$1048576,'Fimubac, PF y HB'!B27)</f>
        <v>0</v>
      </c>
      <c r="H27" s="47">
        <f>SUMIFS('Ingreso - Egreso'!$I$3:$I$1048576,'Ingreso - Egreso'!$D$3:$D$1048576,"&gt;="&amp;'Fimubac, PF y HB'!$H$2,'Ingreso - Egreso'!$D$3:$D$1048576,"&lt;="&amp;'Fimubac, PF y HB'!$H$2,'Ingreso - Egreso'!$J$3:$J$1048576,'Fimubac, PF y HB'!B27)</f>
        <v>0</v>
      </c>
      <c r="I27" s="47">
        <f>SUMIFS('Ingreso - Egreso'!$I$3:$I$1048576,'Ingreso - Egreso'!$D$3:$D$1048576,"&gt;="&amp;'Fimubac, PF y HB'!$I$2,'Ingreso - Egreso'!$D$3:$D$1048576,"&lt;="&amp;'Fimubac, PF y HB'!$I$2,'Ingreso - Egreso'!$J$3:$J$1048576,'Fimubac, PF y HB'!B27)</f>
        <v>0</v>
      </c>
      <c r="J27" s="47">
        <f>SUMIFS('Ingreso - Egreso'!$I$3:$I$1048576,'Ingreso - Egreso'!$D$3:$D$1048576,"&gt;="&amp;'Fimubac, PF y HB'!$J$2,'Ingreso - Egreso'!$D$3:$D$1048576,"&lt;="&amp;'Fimubac, PF y HB'!$J$2,'Ingreso - Egreso'!$J$3:$J$1048576,'Fimubac, PF y HB'!B27)</f>
        <v>0</v>
      </c>
      <c r="K27" s="47">
        <f>SUMIFS('Ingreso - Egreso'!$I$3:$I$1048576,'Ingreso - Egreso'!$D$3:$D$1048576,"&gt;="&amp;'Fimubac, PF y HB'!$K$2,'Ingreso - Egreso'!$D$3:$D$1048576,"&lt;="&amp;'Fimubac, PF y HB'!$K$2,'Ingreso - Egreso'!$J$3:$J$1048576,'Fimubac, PF y HB'!B27)</f>
        <v>0</v>
      </c>
      <c r="L27" s="47">
        <f>SUMIFS('Ingreso - Egreso'!$I$3:$I$1048576,'Ingreso - Egreso'!$D$3:$D$1048576,"&gt;="&amp;'Fimubac, PF y HB'!$L$2,'Ingreso - Egreso'!$D$3:$D$1048576,"&lt;="&amp;'Fimubac, PF y HB'!$L$2,'Ingreso - Egreso'!$J$3:$J$1048576,'Fimubac, PF y HB'!B27)</f>
        <v>0</v>
      </c>
      <c r="M27" s="47">
        <f>SUMIFS('Ingreso - Egreso'!$I$3:$I$1048576,'Ingreso - Egreso'!$D$3:$D$1048576,"&gt;="&amp;'Fimubac, PF y HB'!$M$2,'Ingreso - Egreso'!$D$3:$D$1048576,"&lt;="&amp;'Fimubac, PF y HB'!$M$2,'Ingreso - Egreso'!$J$3:$J$1048576,'Fimubac, PF y HB'!B27)</f>
        <v>0</v>
      </c>
      <c r="N27" s="47">
        <f>SUMIFS('Ingreso - Egreso'!$I$3:$I$1048576,'Ingreso - Egreso'!$D$3:$D$1048576,"&gt;="&amp;'Fimubac, PF y HB'!$N$2,'Ingreso - Egreso'!$D$3:$D$1048576,"&lt;="&amp;'Fimubac, PF y HB'!$N$2,'Ingreso - Egreso'!$J$3:$J$1048576,'Fimubac, PF y HB'!B27)</f>
        <v>0</v>
      </c>
      <c r="O27" s="47">
        <f>SUMIFS('Ingreso - Egreso'!$I$3:$I$1048576,'Ingreso - Egreso'!$D$3:$D$1048576,"&gt;="&amp;'Fimubac, PF y HB'!$O$2,'Ingreso - Egreso'!$D$3:$D$1048576,"&lt;="&amp;'Fimubac, PF y HB'!$O$2,'Ingreso - Egreso'!$J$3:$J$1048576,'Fimubac, PF y HB'!B27)</f>
        <v>0</v>
      </c>
      <c r="P27" s="47">
        <f>SUMIFS('Ingreso - Egreso'!$I$3:$I$1048576,'Ingreso - Egreso'!$D$3:$D$1048576,"&gt;="&amp;'Fimubac, PF y HB'!$P$2,'Ingreso - Egreso'!$D$3:$D$1048576,"&lt;="&amp;'Fimubac, PF y HB'!$P$2,'Ingreso - Egreso'!$J$3:$J$1048576,'Fimubac, PF y HB'!B27)</f>
        <v>0</v>
      </c>
      <c r="Q27" s="47">
        <f>SUMIFS('Ingreso - Egreso'!$I$3:$I$1048576,'Ingreso - Egreso'!$D$3:$D$1048576,"&gt;="&amp;'Fimubac, PF y HB'!$Q$2,'Ingreso - Egreso'!$D$3:$D$1048576,"&lt;="&amp;'Fimubac, PF y HB'!$Q$2,'Ingreso - Egreso'!$J$3:$J$1048576,'Fimubac, PF y HB'!B27)</f>
        <v>0</v>
      </c>
      <c r="R27" s="47">
        <f>SUMIFS('Ingreso - Egreso'!$I$3:$I$1048576,'Ingreso - Egreso'!$D$3:$D$1048576,"&gt;="&amp;'Fimubac, PF y HB'!$R$2,'Ingreso - Egreso'!$D$3:$D$1048576,"&lt;="&amp;'Fimubac, PF y HB'!$R$2,'Ingreso - Egreso'!$J$3:$J$1048576,'Fimubac, PF y HB'!B27)</f>
        <v>0</v>
      </c>
      <c r="S27" s="47">
        <f>SUMIFS('Ingreso - Egreso'!$I$3:$I$1048576,'Ingreso - Egreso'!$D$3:$D$1048576,"&gt;="&amp;'Fimubac, PF y HB'!$S$2,'Ingreso - Egreso'!$D$3:$D$1048576,"&lt;="&amp;'Fimubac, PF y HB'!$S$2,'Ingreso - Egreso'!$J$3:$J$1048576,'Fimubac, PF y HB'!B27)</f>
        <v>0</v>
      </c>
      <c r="T27" s="47">
        <f>SUMIFS('Ingreso - Egreso'!$I$3:$I$1048576,'Ingreso - Egreso'!$D$3:$D$1048576,"&gt;="&amp;'Fimubac, PF y HB'!$T$2,'Ingreso - Egreso'!$D$3:$D$1048576,"&lt;="&amp;'Fimubac, PF y HB'!$T$2,'Ingreso - Egreso'!$J$3:$J$1048576,'Fimubac, PF y HB'!B27)</f>
        <v>0</v>
      </c>
      <c r="U27" s="47">
        <f>SUMIFS('Ingreso - Egreso'!$I$3:$I$1048576,'Ingreso - Egreso'!$D$3:$D$1048576,"&gt;="&amp;'Fimubac, PF y HB'!$U$2,'Ingreso - Egreso'!$D$3:$D$1048576,"&lt;="&amp;'Fimubac, PF y HB'!$U$2,'Ingreso - Egreso'!$J$3:$J$1048576,'Fimubac, PF y HB'!B27)</f>
        <v>0</v>
      </c>
      <c r="V27" s="47">
        <f>SUMIFS('Ingreso - Egreso'!$I$3:$I$1048576,'Ingreso - Egreso'!$D$3:$D$1048576,"&gt;="&amp;'Fimubac, PF y HB'!$V$2,'Ingreso - Egreso'!$D$3:$D$1048576,"&lt;="&amp;'Fimubac, PF y HB'!$V$2,'Ingreso - Egreso'!$J$3:$J$1048576,'Fimubac, PF y HB'!B27)</f>
        <v>0</v>
      </c>
      <c r="W27" s="47">
        <f>SUMIFS('Ingreso - Egreso'!$I$3:$I$1048576,'Ingreso - Egreso'!$D$3:$D$1048576,"&gt;="&amp;'Fimubac, PF y HB'!$W$2,'Ingreso - Egreso'!$D$3:$D$1048576,"&lt;="&amp;'Fimubac, PF y HB'!$W$2,'Ingreso - Egreso'!$J$3:$J$1048576,'Fimubac, PF y HB'!B27)</f>
        <v>0</v>
      </c>
      <c r="X27" s="47">
        <f>SUMIFS('Ingreso - Egreso'!$I$3:$I$1048576,'Ingreso - Egreso'!$D$3:$D$1048576,"&gt;="&amp;'Fimubac, PF y HB'!$X$2,'Ingreso - Egreso'!$D$3:$D$1048576,"&lt;="&amp;'Fimubac, PF y HB'!$X$2,'Ingreso - Egreso'!$J$3:$J$1048576,'Fimubac, PF y HB'!B27)</f>
        <v>0</v>
      </c>
      <c r="Y27" s="47">
        <f>SUMIFS('Ingreso - Egreso'!$I$3:$I$1048576,'Ingreso - Egreso'!$D$3:$D$1048576,"&gt;="&amp;'Fimubac, PF y HB'!$Y$2,'Ingreso - Egreso'!$D$3:$D$1048576,"&lt;="&amp;'Fimubac, PF y HB'!$Y$2,'Ingreso - Egreso'!$J$3:$J$1048576,'Fimubac, PF y HB'!B27)</f>
        <v>0</v>
      </c>
      <c r="Z27" s="47">
        <f>SUMIFS('Ingreso - Egreso'!$I$3:$I$1048576,'Ingreso - Egreso'!$D$3:$D$1048576,"&gt;="&amp;'Fimubac, PF y HB'!$Z$2,'Ingreso - Egreso'!$D$3:$D$1048576,"&lt;="&amp;'Fimubac, PF y HB'!$Z$2,'Ingreso - Egreso'!$J$3:$J$1048576,'Fimubac, PF y HB'!B27)</f>
        <v>0</v>
      </c>
      <c r="AA27" s="47">
        <f>SUMIFS('Ingreso - Egreso'!$I$3:$I$1048576,'Ingreso - Egreso'!$D$3:$D$1048576,"&gt;="&amp;'Fimubac, PF y HB'!$AA$2,'Ingreso - Egreso'!$D$3:$D$1048576,"&lt;="&amp;'Fimubac, PF y HB'!$AA$2,'Ingreso - Egreso'!$J$3:$J$1048576,'Fimubac, PF y HB'!B27)</f>
        <v>0</v>
      </c>
      <c r="AB27" s="47">
        <f>SUMIFS('Ingreso - Egreso'!$I$3:$I$1048576,'Ingreso - Egreso'!$D$3:$D$1048576,"&gt;="&amp;'Fimubac, PF y HB'!$AB$2,'Ingreso - Egreso'!$D$3:$D$1048576,"&lt;="&amp;'Fimubac, PF y HB'!$AB$2,'Ingreso - Egreso'!$J$3:$J$1048576,'Fimubac, PF y HB'!B27)</f>
        <v>0</v>
      </c>
      <c r="AC27" s="47">
        <f>SUMIFS('Ingreso - Egreso'!$I$3:$I$1048576,'Ingreso - Egreso'!$D$3:$D$1048576,"&gt;="&amp;'Fimubac, PF y HB'!$AC$2,'Ingreso - Egreso'!$D$3:$D$1048576,"&lt;="&amp;'Fimubac, PF y HB'!$AC$2,'Ingreso - Egreso'!$J$3:$J$1048576,'Fimubac, PF y HB'!B27)</f>
        <v>0</v>
      </c>
      <c r="AD27" s="47">
        <f>SUMIFS('Ingreso - Egreso'!$I$3:$I$1048576,'Ingreso - Egreso'!$D$3:$D$1048576,"&gt;="&amp;'Fimubac, PF y HB'!$AD$2,'Ingreso - Egreso'!$D$3:$D$1048576,"&lt;="&amp;'Fimubac, PF y HB'!$AD$2,'Ingreso - Egreso'!$J$3:$J$1048576,'Fimubac, PF y HB'!B27)</f>
        <v>0</v>
      </c>
      <c r="AE27" s="47">
        <f>SUMIFS('Ingreso - Egreso'!$I$3:$I$1048576,'Ingreso - Egreso'!$D$3:$D$1048576,"&gt;="&amp;'Fimubac, PF y HB'!$AE$2,'Ingreso - Egreso'!$D$3:$D$1048576,"&lt;="&amp;'Fimubac, PF y HB'!$AE$2,'Ingreso - Egreso'!$J$3:$J$1048576,'Fimubac, PF y HB'!B27)</f>
        <v>0</v>
      </c>
      <c r="AF27" s="47">
        <f>SUMIFS('Ingreso - Egreso'!$I$3:$I$1048576,'Ingreso - Egreso'!$D$3:$D$1048576,"&gt;="&amp;'Fimubac, PF y HB'!$AF$2,'Ingreso - Egreso'!$D$3:$D$1048576,"&lt;="&amp;'Fimubac, PF y HB'!$AF$2,'Ingreso - Egreso'!$J$3:$J$1048576,'Fimubac, PF y HB'!B27)</f>
        <v>0</v>
      </c>
      <c r="AG27" s="47">
        <f>SUMIFS('Ingreso - Egreso'!$I$3:$I$1048576,'Ingreso - Egreso'!$D$3:$D$1048576,"&gt;="&amp;'Fimubac, PF y HB'!$AG$2,'Ingreso - Egreso'!$D$3:$D$1048576,"&lt;="&amp;'Fimubac, PF y HB'!$AG$2,'Ingreso - Egreso'!$J$3:$J$1048576,'Fimubac, PF y HB'!B27)</f>
        <v>0</v>
      </c>
      <c r="AH27" s="47">
        <f>SUMIFS('Ingreso - Egreso'!$I$3:$I$1048576,'Ingreso - Egreso'!$D$3:$D$1048576,"&gt;="&amp;'Fimubac, PF y HB'!$AH$2,'Ingreso - Egreso'!$D$3:$D$1048576,"&lt;="&amp;'Fimubac, PF y HB'!$AH$2,'Ingreso - Egreso'!$J$3:$J$1048576,'Fimubac, PF y HB'!B27)</f>
        <v>0</v>
      </c>
      <c r="AI27" s="45">
        <f t="shared" si="2"/>
        <v>0</v>
      </c>
      <c r="AJ27" s="22">
        <f>+Cobranza!AJ23</f>
        <v>0</v>
      </c>
    </row>
    <row r="28" spans="2:37" ht="15" customHeight="1" x14ac:dyDescent="0.25">
      <c r="B28" s="49" t="s">
        <v>98</v>
      </c>
      <c r="C28" s="46"/>
      <c r="D28" s="47">
        <f>SUMIFS('Ingreso - Egreso'!$I$3:$I$1048576,'Ingreso - Egreso'!$D$3:$D$1048576,"&gt;="&amp;'Fimubac, PF y HB'!$D$2,'Ingreso - Egreso'!$D$3:$D$1048576,"&lt;="&amp;'Fimubac, PF y HB'!$D$2,'Ingreso - Egreso'!$J$3:$J$1048576,'Fimubac, PF y HB'!B28)</f>
        <v>0</v>
      </c>
      <c r="E28" s="47">
        <f>SUMIFS('Ingreso - Egreso'!$I$3:$I$1048576,'Ingreso - Egreso'!$D$3:$D$1048576,"&gt;="&amp;'Fimubac, PF y HB'!$E$2,'Ingreso - Egreso'!$D$3:$D$1048576,"&lt;="&amp;'Fimubac, PF y HB'!$E$2,'Ingreso - Egreso'!$J$3:$J$1048576,'Fimubac, PF y HB'!B28)</f>
        <v>0</v>
      </c>
      <c r="F28" s="47">
        <f>SUMIFS('Ingreso - Egreso'!$I$3:$I$1048576,'Ingreso - Egreso'!$D$3:$D$1048576,"&gt;="&amp;'Fimubac, PF y HB'!$F$2,'Ingreso - Egreso'!$D$3:$D$1048576,"&lt;="&amp;'Fimubac, PF y HB'!$F$2,'Ingreso - Egreso'!$J$3:$J$1048576,'Fimubac, PF y HB'!B28)</f>
        <v>0</v>
      </c>
      <c r="G28" s="47">
        <f>SUMIFS('Ingreso - Egreso'!$I$3:$I$1048576,'Ingreso - Egreso'!$D$3:$D$1048576,"&gt;="&amp;'Fimubac, PF y HB'!$G$2,'Ingreso - Egreso'!$D$3:$D$1048576,"&lt;="&amp;'Fimubac, PF y HB'!$G$2,'Ingreso - Egreso'!$J$3:$J$1048576,'Fimubac, PF y HB'!B28)</f>
        <v>0</v>
      </c>
      <c r="H28" s="47">
        <f>SUMIFS('Ingreso - Egreso'!$I$3:$I$1048576,'Ingreso - Egreso'!$D$3:$D$1048576,"&gt;="&amp;'Fimubac, PF y HB'!$H$2,'Ingreso - Egreso'!$D$3:$D$1048576,"&lt;="&amp;'Fimubac, PF y HB'!$H$2,'Ingreso - Egreso'!$J$3:$J$1048576,'Fimubac, PF y HB'!B28)</f>
        <v>0</v>
      </c>
      <c r="I28" s="47">
        <f>SUMIFS('Ingreso - Egreso'!$I$3:$I$1048576,'Ingreso - Egreso'!$D$3:$D$1048576,"&gt;="&amp;'Fimubac, PF y HB'!$I$2,'Ingreso - Egreso'!$D$3:$D$1048576,"&lt;="&amp;'Fimubac, PF y HB'!$I$2,'Ingreso - Egreso'!$J$3:$J$1048576,'Fimubac, PF y HB'!B28)</f>
        <v>0</v>
      </c>
      <c r="J28" s="47">
        <f>SUMIFS('Ingreso - Egreso'!$I$3:$I$1048576,'Ingreso - Egreso'!$D$3:$D$1048576,"&gt;="&amp;'Fimubac, PF y HB'!$J$2,'Ingreso - Egreso'!$D$3:$D$1048576,"&lt;="&amp;'Fimubac, PF y HB'!$J$2,'Ingreso - Egreso'!$J$3:$J$1048576,'Fimubac, PF y HB'!B28)</f>
        <v>0</v>
      </c>
      <c r="K28" s="47">
        <f>SUMIFS('Ingreso - Egreso'!$I$3:$I$1048576,'Ingreso - Egreso'!$D$3:$D$1048576,"&gt;="&amp;'Fimubac, PF y HB'!$K$2,'Ingreso - Egreso'!$D$3:$D$1048576,"&lt;="&amp;'Fimubac, PF y HB'!$K$2,'Ingreso - Egreso'!$J$3:$J$1048576,'Fimubac, PF y HB'!B28)</f>
        <v>0</v>
      </c>
      <c r="L28" s="47">
        <f>SUMIFS('Ingreso - Egreso'!$I$3:$I$1048576,'Ingreso - Egreso'!$D$3:$D$1048576,"&gt;="&amp;'Fimubac, PF y HB'!$L$2,'Ingreso - Egreso'!$D$3:$D$1048576,"&lt;="&amp;'Fimubac, PF y HB'!$L$2,'Ingreso - Egreso'!$J$3:$J$1048576,'Fimubac, PF y HB'!B28)</f>
        <v>0</v>
      </c>
      <c r="M28" s="47">
        <f>SUMIFS('Ingreso - Egreso'!$I$3:$I$1048576,'Ingreso - Egreso'!$D$3:$D$1048576,"&gt;="&amp;'Fimubac, PF y HB'!$M$2,'Ingreso - Egreso'!$D$3:$D$1048576,"&lt;="&amp;'Fimubac, PF y HB'!$M$2,'Ingreso - Egreso'!$J$3:$J$1048576,'Fimubac, PF y HB'!B28)</f>
        <v>0</v>
      </c>
      <c r="N28" s="47">
        <f>SUMIFS('Ingreso - Egreso'!$I$3:$I$1048576,'Ingreso - Egreso'!$D$3:$D$1048576,"&gt;="&amp;'Fimubac, PF y HB'!$N$2,'Ingreso - Egreso'!$D$3:$D$1048576,"&lt;="&amp;'Fimubac, PF y HB'!$N$2,'Ingreso - Egreso'!$J$3:$J$1048576,'Fimubac, PF y HB'!B28)</f>
        <v>0</v>
      </c>
      <c r="O28" s="47">
        <f>SUMIFS('Ingreso - Egreso'!$I$3:$I$1048576,'Ingreso - Egreso'!$D$3:$D$1048576,"&gt;="&amp;'Fimubac, PF y HB'!$O$2,'Ingreso - Egreso'!$D$3:$D$1048576,"&lt;="&amp;'Fimubac, PF y HB'!$O$2,'Ingreso - Egreso'!$J$3:$J$1048576,'Fimubac, PF y HB'!B28)</f>
        <v>0</v>
      </c>
      <c r="P28" s="47">
        <f>SUMIFS('Ingreso - Egreso'!$I$3:$I$1048576,'Ingreso - Egreso'!$D$3:$D$1048576,"&gt;="&amp;'Fimubac, PF y HB'!$P$2,'Ingreso - Egreso'!$D$3:$D$1048576,"&lt;="&amp;'Fimubac, PF y HB'!$P$2,'Ingreso - Egreso'!$J$3:$J$1048576,'Fimubac, PF y HB'!B28)</f>
        <v>0</v>
      </c>
      <c r="Q28" s="47">
        <f>SUMIFS('Ingreso - Egreso'!$I$3:$I$1048576,'Ingreso - Egreso'!$D$3:$D$1048576,"&gt;="&amp;'Fimubac, PF y HB'!$Q$2,'Ingreso - Egreso'!$D$3:$D$1048576,"&lt;="&amp;'Fimubac, PF y HB'!$Q$2,'Ingreso - Egreso'!$J$3:$J$1048576,'Fimubac, PF y HB'!B28)</f>
        <v>0</v>
      </c>
      <c r="R28" s="47">
        <f>SUMIFS('Ingreso - Egreso'!$I$3:$I$1048576,'Ingreso - Egreso'!$D$3:$D$1048576,"&gt;="&amp;'Fimubac, PF y HB'!$R$2,'Ingreso - Egreso'!$D$3:$D$1048576,"&lt;="&amp;'Fimubac, PF y HB'!$R$2,'Ingreso - Egreso'!$J$3:$J$1048576,'Fimubac, PF y HB'!B28)</f>
        <v>0</v>
      </c>
      <c r="S28" s="47">
        <f>SUMIFS('Ingreso - Egreso'!$I$3:$I$1048576,'Ingreso - Egreso'!$D$3:$D$1048576,"&gt;="&amp;'Fimubac, PF y HB'!$S$2,'Ingreso - Egreso'!$D$3:$D$1048576,"&lt;="&amp;'Fimubac, PF y HB'!$S$2,'Ingreso - Egreso'!$J$3:$J$1048576,'Fimubac, PF y HB'!B28)</f>
        <v>0</v>
      </c>
      <c r="T28" s="47">
        <f>SUMIFS('Ingreso - Egreso'!$I$3:$I$1048576,'Ingreso - Egreso'!$D$3:$D$1048576,"&gt;="&amp;'Fimubac, PF y HB'!$T$2,'Ingreso - Egreso'!$D$3:$D$1048576,"&lt;="&amp;'Fimubac, PF y HB'!$T$2,'Ingreso - Egreso'!$J$3:$J$1048576,'Fimubac, PF y HB'!B28)</f>
        <v>0</v>
      </c>
      <c r="U28" s="47">
        <f>SUMIFS('Ingreso - Egreso'!$I$3:$I$1048576,'Ingreso - Egreso'!$D$3:$D$1048576,"&gt;="&amp;'Fimubac, PF y HB'!$U$2,'Ingreso - Egreso'!$D$3:$D$1048576,"&lt;="&amp;'Fimubac, PF y HB'!$U$2,'Ingreso - Egreso'!$J$3:$J$1048576,'Fimubac, PF y HB'!B28)</f>
        <v>0</v>
      </c>
      <c r="V28" s="47">
        <f>SUMIFS('Ingreso - Egreso'!$I$3:$I$1048576,'Ingreso - Egreso'!$D$3:$D$1048576,"&gt;="&amp;'Fimubac, PF y HB'!$V$2,'Ingreso - Egreso'!$D$3:$D$1048576,"&lt;="&amp;'Fimubac, PF y HB'!$V$2,'Ingreso - Egreso'!$J$3:$J$1048576,'Fimubac, PF y HB'!B28)</f>
        <v>0</v>
      </c>
      <c r="W28" s="47">
        <f>SUMIFS('Ingreso - Egreso'!$I$3:$I$1048576,'Ingreso - Egreso'!$D$3:$D$1048576,"&gt;="&amp;'Fimubac, PF y HB'!$W$2,'Ingreso - Egreso'!$D$3:$D$1048576,"&lt;="&amp;'Fimubac, PF y HB'!$W$2,'Ingreso - Egreso'!$J$3:$J$1048576,'Fimubac, PF y HB'!B28)</f>
        <v>0</v>
      </c>
      <c r="X28" s="47">
        <f>SUMIFS('Ingreso - Egreso'!$I$3:$I$1048576,'Ingreso - Egreso'!$D$3:$D$1048576,"&gt;="&amp;'Fimubac, PF y HB'!$X$2,'Ingreso - Egreso'!$D$3:$D$1048576,"&lt;="&amp;'Fimubac, PF y HB'!$X$2,'Ingreso - Egreso'!$J$3:$J$1048576,'Fimubac, PF y HB'!B28)</f>
        <v>0</v>
      </c>
      <c r="Y28" s="47">
        <f>SUMIFS('Ingreso - Egreso'!$I$3:$I$1048576,'Ingreso - Egreso'!$D$3:$D$1048576,"&gt;="&amp;'Fimubac, PF y HB'!$Y$2,'Ingreso - Egreso'!$D$3:$D$1048576,"&lt;="&amp;'Fimubac, PF y HB'!$Y$2,'Ingreso - Egreso'!$J$3:$J$1048576,'Fimubac, PF y HB'!B28)</f>
        <v>0</v>
      </c>
      <c r="Z28" s="47">
        <f>SUMIFS('Ingreso - Egreso'!$I$3:$I$1048576,'Ingreso - Egreso'!$D$3:$D$1048576,"&gt;="&amp;'Fimubac, PF y HB'!$Z$2,'Ingreso - Egreso'!$D$3:$D$1048576,"&lt;="&amp;'Fimubac, PF y HB'!$Z$2,'Ingreso - Egreso'!$J$3:$J$1048576,'Fimubac, PF y HB'!B28)</f>
        <v>0</v>
      </c>
      <c r="AA28" s="47">
        <f>SUMIFS('Ingreso - Egreso'!$I$3:$I$1048576,'Ingreso - Egreso'!$D$3:$D$1048576,"&gt;="&amp;'Fimubac, PF y HB'!$AA$2,'Ingreso - Egreso'!$D$3:$D$1048576,"&lt;="&amp;'Fimubac, PF y HB'!$AA$2,'Ingreso - Egreso'!$J$3:$J$1048576,'Fimubac, PF y HB'!B28)</f>
        <v>0</v>
      </c>
      <c r="AB28" s="47">
        <f>SUMIFS('Ingreso - Egreso'!$I$3:$I$1048576,'Ingreso - Egreso'!$D$3:$D$1048576,"&gt;="&amp;'Fimubac, PF y HB'!$AB$2,'Ingreso - Egreso'!$D$3:$D$1048576,"&lt;="&amp;'Fimubac, PF y HB'!$AB$2,'Ingreso - Egreso'!$J$3:$J$1048576,'Fimubac, PF y HB'!B28)</f>
        <v>0</v>
      </c>
      <c r="AC28" s="47">
        <f>SUMIFS('Ingreso - Egreso'!$I$3:$I$1048576,'Ingreso - Egreso'!$D$3:$D$1048576,"&gt;="&amp;'Fimubac, PF y HB'!$AC$2,'Ingreso - Egreso'!$D$3:$D$1048576,"&lt;="&amp;'Fimubac, PF y HB'!$AC$2,'Ingreso - Egreso'!$J$3:$J$1048576,'Fimubac, PF y HB'!B28)</f>
        <v>0</v>
      </c>
      <c r="AD28" s="47">
        <f>SUMIFS('Ingreso - Egreso'!$I$3:$I$1048576,'Ingreso - Egreso'!$D$3:$D$1048576,"&gt;="&amp;'Fimubac, PF y HB'!$AD$2,'Ingreso - Egreso'!$D$3:$D$1048576,"&lt;="&amp;'Fimubac, PF y HB'!$AD$2,'Ingreso - Egreso'!$J$3:$J$1048576,'Fimubac, PF y HB'!B28)</f>
        <v>0</v>
      </c>
      <c r="AE28" s="47">
        <f>SUMIFS('Ingreso - Egreso'!$I$3:$I$1048576,'Ingreso - Egreso'!$D$3:$D$1048576,"&gt;="&amp;'Fimubac, PF y HB'!$AE$2,'Ingreso - Egreso'!$D$3:$D$1048576,"&lt;="&amp;'Fimubac, PF y HB'!$AE$2,'Ingreso - Egreso'!$J$3:$J$1048576,'Fimubac, PF y HB'!B28)</f>
        <v>0</v>
      </c>
      <c r="AF28" s="47">
        <f>SUMIFS('Ingreso - Egreso'!$I$3:$I$1048576,'Ingreso - Egreso'!$D$3:$D$1048576,"&gt;="&amp;'Fimubac, PF y HB'!$AF$2,'Ingreso - Egreso'!$D$3:$D$1048576,"&lt;="&amp;'Fimubac, PF y HB'!$AF$2,'Ingreso - Egreso'!$J$3:$J$1048576,'Fimubac, PF y HB'!B28)</f>
        <v>0</v>
      </c>
      <c r="AG28" s="47">
        <f>SUMIFS('Ingreso - Egreso'!$I$3:$I$1048576,'Ingreso - Egreso'!$D$3:$D$1048576,"&gt;="&amp;'Fimubac, PF y HB'!$AG$2,'Ingreso - Egreso'!$D$3:$D$1048576,"&lt;="&amp;'Fimubac, PF y HB'!$AG$2,'Ingreso - Egreso'!$J$3:$J$1048576,'Fimubac, PF y HB'!B28)</f>
        <v>0</v>
      </c>
      <c r="AH28" s="47">
        <f>SUMIFS('Ingreso - Egreso'!$I$3:$I$1048576,'Ingreso - Egreso'!$D$3:$D$1048576,"&gt;="&amp;'Fimubac, PF y HB'!$AH$2,'Ingreso - Egreso'!$D$3:$D$1048576,"&lt;="&amp;'Fimubac, PF y HB'!$AH$2,'Ingreso - Egreso'!$J$3:$J$1048576,'Fimubac, PF y HB'!B28)</f>
        <v>0</v>
      </c>
      <c r="AI28" s="45">
        <f t="shared" si="2"/>
        <v>0</v>
      </c>
      <c r="AJ28" s="22">
        <f>+Cobranza!AJ24</f>
        <v>0</v>
      </c>
    </row>
    <row r="29" spans="2:37" x14ac:dyDescent="0.25">
      <c r="AI29" s="41">
        <f>+SUM(AI10:AI28)</f>
        <v>1.1741701199999999</v>
      </c>
      <c r="AJ29" s="41">
        <f>SUM(AJ10:AJ28)</f>
        <v>8.9046840399999994</v>
      </c>
      <c r="AK29" s="112"/>
    </row>
    <row r="34" spans="2:33" x14ac:dyDescent="0.25">
      <c r="B34" s="112">
        <f>0.68/6.5</f>
        <v>0.10461538461538462</v>
      </c>
    </row>
    <row r="35" spans="2:33" x14ac:dyDescent="0.25">
      <c r="AG35" s="22"/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D2B3B2-5AD0-4868-A460-798039648EAE}">
  <sheetPr codeName="Hoja6"/>
  <dimension ref="A1:Y35"/>
  <sheetViews>
    <sheetView showGridLines="0" topLeftCell="P1" zoomScale="85" zoomScaleNormal="85" workbookViewId="0">
      <selection activeCell="R27" sqref="R27"/>
    </sheetView>
  </sheetViews>
  <sheetFormatPr baseColWidth="10" defaultRowHeight="15" x14ac:dyDescent="0.25"/>
  <cols>
    <col min="1" max="1" width="2.140625" hidden="1" customWidth="1"/>
    <col min="2" max="2" width="11.42578125" style="24" hidden="1" customWidth="1"/>
    <col min="3" max="3" width="21.28515625" hidden="1" customWidth="1"/>
    <col min="4" max="4" width="15.85546875" style="77" hidden="1" customWidth="1"/>
    <col min="5" max="5" width="15.7109375" style="77" hidden="1" customWidth="1"/>
    <col min="6" max="6" width="3.140625" hidden="1" customWidth="1"/>
    <col min="7" max="7" width="11.42578125" hidden="1" customWidth="1"/>
    <col min="8" max="8" width="24.7109375" hidden="1" customWidth="1"/>
    <col min="9" max="9" width="15.5703125" hidden="1" customWidth="1"/>
    <col min="10" max="10" width="15.140625" hidden="1" customWidth="1"/>
    <col min="11" max="11" width="1" hidden="1" customWidth="1"/>
    <col min="12" max="12" width="10" hidden="1" customWidth="1"/>
    <col min="13" max="13" width="21.28515625" hidden="1" customWidth="1"/>
    <col min="14" max="15" width="15.140625" hidden="1" customWidth="1"/>
    <col min="16" max="17" width="15.140625" customWidth="1"/>
    <col min="18" max="18" width="36.140625" bestFit="1" customWidth="1"/>
    <col min="19" max="19" width="15.140625" customWidth="1"/>
    <col min="20" max="20" width="16.28515625" bestFit="1" customWidth="1"/>
    <col min="21" max="60" width="27.5703125" bestFit="1" customWidth="1"/>
    <col min="61" max="61" width="20.5703125" bestFit="1" customWidth="1"/>
    <col min="62" max="62" width="19.85546875" bestFit="1" customWidth="1"/>
    <col min="63" max="63" width="32.5703125" bestFit="1" customWidth="1"/>
  </cols>
  <sheetData>
    <row r="1" spans="2:25" ht="3.75" customHeight="1" thickBot="1" x14ac:dyDescent="0.3">
      <c r="B1"/>
      <c r="D1"/>
      <c r="E1"/>
    </row>
    <row r="2" spans="2:25" ht="15" customHeight="1" thickBot="1" x14ac:dyDescent="0.3">
      <c r="B2" s="228" t="s">
        <v>100</v>
      </c>
      <c r="C2" s="229"/>
      <c r="D2" s="229"/>
      <c r="E2" s="230"/>
      <c r="G2" s="228" t="s">
        <v>121</v>
      </c>
      <c r="H2" s="229"/>
      <c r="I2" s="229"/>
      <c r="J2" s="230"/>
      <c r="L2" s="228" t="s">
        <v>122</v>
      </c>
      <c r="M2" s="229"/>
      <c r="N2" s="229"/>
      <c r="O2" s="230"/>
      <c r="Q2" s="228" t="s">
        <v>131</v>
      </c>
      <c r="R2" s="229"/>
      <c r="S2" s="229"/>
      <c r="T2" s="230"/>
    </row>
    <row r="3" spans="2:25" x14ac:dyDescent="0.25">
      <c r="B3" s="86" t="s">
        <v>89</v>
      </c>
      <c r="C3" s="87" t="s">
        <v>90</v>
      </c>
      <c r="D3" s="87" t="s">
        <v>91</v>
      </c>
      <c r="E3" s="88" t="s">
        <v>92</v>
      </c>
      <c r="G3" s="86" t="s">
        <v>89</v>
      </c>
      <c r="H3" s="87" t="s">
        <v>90</v>
      </c>
      <c r="I3" s="87" t="s">
        <v>91</v>
      </c>
      <c r="J3" s="88" t="s">
        <v>92</v>
      </c>
      <c r="L3" s="86" t="s">
        <v>89</v>
      </c>
      <c r="M3" s="87" t="s">
        <v>90</v>
      </c>
      <c r="N3" s="87" t="s">
        <v>92</v>
      </c>
      <c r="O3" s="88" t="s">
        <v>91</v>
      </c>
      <c r="Q3" s="86" t="s">
        <v>89</v>
      </c>
      <c r="R3" s="87" t="s">
        <v>90</v>
      </c>
      <c r="S3" s="87" t="s">
        <v>92</v>
      </c>
      <c r="T3" s="88" t="s">
        <v>91</v>
      </c>
      <c r="V3" s="108" t="s">
        <v>138</v>
      </c>
      <c r="W3" s="22">
        <v>99394</v>
      </c>
    </row>
    <row r="4" spans="2:25" x14ac:dyDescent="0.25">
      <c r="B4" s="78">
        <v>44554</v>
      </c>
      <c r="C4" s="79" t="s">
        <v>93</v>
      </c>
      <c r="D4" s="80"/>
      <c r="E4" s="81">
        <v>214246.01</v>
      </c>
      <c r="G4" s="78">
        <v>44593</v>
      </c>
      <c r="H4" s="79" t="s">
        <v>93</v>
      </c>
      <c r="I4" s="80"/>
      <c r="J4" s="81">
        <v>10113492</v>
      </c>
      <c r="L4" s="78">
        <v>44621</v>
      </c>
      <c r="M4" s="79" t="s">
        <v>93</v>
      </c>
      <c r="N4" s="80">
        <v>7813492</v>
      </c>
      <c r="O4" s="81"/>
      <c r="Q4" s="78">
        <v>44652</v>
      </c>
      <c r="R4" s="79" t="s">
        <v>93</v>
      </c>
      <c r="S4" s="80">
        <v>3015931.6900000013</v>
      </c>
      <c r="T4" s="81"/>
      <c r="V4" t="s">
        <v>139</v>
      </c>
      <c r="W4" s="22">
        <v>16005193.220000001</v>
      </c>
    </row>
    <row r="5" spans="2:25" x14ac:dyDescent="0.25">
      <c r="B5" s="78">
        <v>44554</v>
      </c>
      <c r="C5" s="79" t="s">
        <v>104</v>
      </c>
      <c r="D5" s="80"/>
      <c r="E5" s="81">
        <v>0</v>
      </c>
      <c r="G5" s="78">
        <v>44596</v>
      </c>
      <c r="H5" s="79" t="s">
        <v>106</v>
      </c>
      <c r="I5" s="80">
        <v>1000000</v>
      </c>
      <c r="J5" s="81"/>
      <c r="L5" s="92">
        <v>44621</v>
      </c>
      <c r="M5" s="93" t="s">
        <v>105</v>
      </c>
      <c r="N5" s="94">
        <v>4000000</v>
      </c>
      <c r="O5" s="81"/>
      <c r="Q5" s="92">
        <v>44659</v>
      </c>
      <c r="R5" s="93" t="s">
        <v>128</v>
      </c>
      <c r="S5" s="94">
        <v>3500000</v>
      </c>
      <c r="T5" s="81"/>
      <c r="V5" s="23" t="s">
        <v>47</v>
      </c>
      <c r="W5" s="41">
        <f>+W4+W3</f>
        <v>16104587.220000001</v>
      </c>
    </row>
    <row r="6" spans="2:25" x14ac:dyDescent="0.25">
      <c r="B6" s="78">
        <v>44554</v>
      </c>
      <c r="C6" s="79" t="s">
        <v>105</v>
      </c>
      <c r="D6" s="80"/>
      <c r="E6" s="81">
        <v>8900000</v>
      </c>
      <c r="G6" s="78">
        <v>44600</v>
      </c>
      <c r="H6" s="79" t="s">
        <v>106</v>
      </c>
      <c r="I6" s="80">
        <v>2000000</v>
      </c>
      <c r="J6" s="81"/>
      <c r="L6" s="78">
        <v>44630</v>
      </c>
      <c r="M6" s="93" t="s">
        <v>105</v>
      </c>
      <c r="N6" s="80"/>
      <c r="O6" s="81">
        <v>3500000</v>
      </c>
      <c r="Q6" s="92">
        <v>44659</v>
      </c>
      <c r="R6" s="93" t="s">
        <v>128</v>
      </c>
      <c r="S6" s="80">
        <v>3000000</v>
      </c>
      <c r="T6" s="81"/>
      <c r="V6" t="s">
        <v>140</v>
      </c>
      <c r="W6" s="105">
        <f>+W5-S21</f>
        <v>0</v>
      </c>
    </row>
    <row r="7" spans="2:25" x14ac:dyDescent="0.25">
      <c r="B7" s="78">
        <v>44559</v>
      </c>
      <c r="C7" s="79" t="s">
        <v>105</v>
      </c>
      <c r="D7" s="80"/>
      <c r="E7" s="81">
        <v>2000000</v>
      </c>
      <c r="G7" s="78">
        <v>44607</v>
      </c>
      <c r="H7" s="93" t="s">
        <v>109</v>
      </c>
      <c r="I7" s="80"/>
      <c r="J7" s="81">
        <v>650</v>
      </c>
      <c r="L7" s="78"/>
      <c r="M7" s="93"/>
      <c r="N7" s="80"/>
      <c r="O7" s="81"/>
      <c r="Q7" s="92">
        <v>44659</v>
      </c>
      <c r="R7" s="93" t="s">
        <v>128</v>
      </c>
      <c r="S7" s="80">
        <v>3000000</v>
      </c>
      <c r="T7" s="81"/>
    </row>
    <row r="8" spans="2:25" x14ac:dyDescent="0.25">
      <c r="B8" s="78">
        <v>44560</v>
      </c>
      <c r="C8" s="79" t="s">
        <v>104</v>
      </c>
      <c r="D8" s="80">
        <v>0.01</v>
      </c>
      <c r="E8" s="81"/>
      <c r="G8" s="92">
        <v>44607</v>
      </c>
      <c r="H8" s="93" t="s">
        <v>108</v>
      </c>
      <c r="I8" s="94"/>
      <c r="J8" s="91">
        <v>104</v>
      </c>
      <c r="L8" s="92"/>
      <c r="M8" s="93"/>
      <c r="N8" s="94"/>
      <c r="O8" s="91"/>
      <c r="Q8" s="92">
        <v>44659</v>
      </c>
      <c r="R8" s="93" t="s">
        <v>128</v>
      </c>
      <c r="S8" s="94">
        <v>3000000</v>
      </c>
      <c r="T8" s="91"/>
    </row>
    <row r="9" spans="2:25" x14ac:dyDescent="0.25">
      <c r="B9" s="78">
        <v>44560</v>
      </c>
      <c r="C9" s="79" t="s">
        <v>106</v>
      </c>
      <c r="D9" s="80">
        <v>2000000</v>
      </c>
      <c r="E9" s="81"/>
      <c r="G9" s="78">
        <v>44608</v>
      </c>
      <c r="H9" s="79" t="s">
        <v>106</v>
      </c>
      <c r="I9" s="80">
        <v>1000000</v>
      </c>
      <c r="J9" s="91"/>
      <c r="L9" s="78"/>
      <c r="M9" s="79"/>
      <c r="N9" s="80"/>
      <c r="O9" s="91"/>
      <c r="Q9" s="92">
        <v>44659</v>
      </c>
      <c r="R9" s="93" t="s">
        <v>128</v>
      </c>
      <c r="S9" s="80">
        <v>4000000</v>
      </c>
      <c r="T9" s="91"/>
    </row>
    <row r="10" spans="2:25" x14ac:dyDescent="0.25">
      <c r="B10" s="78">
        <v>44560</v>
      </c>
      <c r="C10" s="79" t="s">
        <v>106</v>
      </c>
      <c r="D10" s="80">
        <v>1000000</v>
      </c>
      <c r="E10" s="81"/>
      <c r="G10" s="92">
        <v>44610</v>
      </c>
      <c r="H10" s="93" t="s">
        <v>105</v>
      </c>
      <c r="I10" s="94"/>
      <c r="J10" s="91">
        <v>4000000</v>
      </c>
      <c r="L10" s="92"/>
      <c r="M10" s="93"/>
      <c r="N10" s="94"/>
      <c r="O10" s="91"/>
      <c r="Q10" s="92">
        <v>44659</v>
      </c>
      <c r="R10" s="93" t="s">
        <v>128</v>
      </c>
      <c r="S10" s="94">
        <v>3500000</v>
      </c>
      <c r="T10" s="91"/>
    </row>
    <row r="11" spans="2:25" x14ac:dyDescent="0.25">
      <c r="B11" s="78">
        <v>44560</v>
      </c>
      <c r="C11" s="79" t="s">
        <v>106</v>
      </c>
      <c r="D11" s="80">
        <v>1200000</v>
      </c>
      <c r="E11" s="81"/>
      <c r="G11" s="92">
        <v>44620</v>
      </c>
      <c r="H11" s="93" t="s">
        <v>106</v>
      </c>
      <c r="I11" s="94">
        <v>2300000</v>
      </c>
      <c r="J11" s="91"/>
      <c r="L11" s="92"/>
      <c r="M11" s="93"/>
      <c r="N11" s="94"/>
      <c r="O11" s="91"/>
      <c r="Q11" s="92">
        <v>44659</v>
      </c>
      <c r="R11" s="93" t="s">
        <v>129</v>
      </c>
      <c r="S11" s="94"/>
      <c r="T11" s="91">
        <v>1</v>
      </c>
    </row>
    <row r="12" spans="2:25" x14ac:dyDescent="0.25">
      <c r="B12" s="78">
        <v>44561</v>
      </c>
      <c r="C12" s="79" t="s">
        <v>94</v>
      </c>
      <c r="D12" s="80"/>
      <c r="E12" s="81">
        <v>0.02</v>
      </c>
      <c r="G12" s="92">
        <v>44620</v>
      </c>
      <c r="H12" s="93" t="s">
        <v>94</v>
      </c>
      <c r="I12" s="94"/>
      <c r="J12" s="91">
        <v>7.0000000000000007E-2</v>
      </c>
      <c r="L12" s="92"/>
      <c r="M12" s="93"/>
      <c r="N12" s="94"/>
      <c r="O12" s="91"/>
      <c r="Q12" s="92">
        <v>44659</v>
      </c>
      <c r="R12" s="93" t="s">
        <v>130</v>
      </c>
      <c r="S12" s="94"/>
      <c r="T12" s="91">
        <v>5914877</v>
      </c>
    </row>
    <row r="13" spans="2:25" x14ac:dyDescent="0.25">
      <c r="B13" s="78">
        <v>44561</v>
      </c>
      <c r="C13" s="79" t="s">
        <v>95</v>
      </c>
      <c r="D13" s="80">
        <v>0.02</v>
      </c>
      <c r="E13" s="81"/>
      <c r="G13" s="92">
        <v>44620</v>
      </c>
      <c r="H13" s="93" t="s">
        <v>95</v>
      </c>
      <c r="I13" s="94">
        <v>7.0000000000000007E-2</v>
      </c>
      <c r="J13" s="91"/>
      <c r="L13" s="92"/>
      <c r="M13" s="93"/>
      <c r="N13" s="94"/>
      <c r="O13" s="91"/>
      <c r="Q13" s="92">
        <v>44663</v>
      </c>
      <c r="R13" s="93" t="s">
        <v>136</v>
      </c>
      <c r="S13" s="94"/>
      <c r="T13" s="91">
        <v>1000000</v>
      </c>
    </row>
    <row r="14" spans="2:25" x14ac:dyDescent="0.25">
      <c r="B14" s="78">
        <v>44561</v>
      </c>
      <c r="C14" s="79" t="s">
        <v>107</v>
      </c>
      <c r="D14" s="80">
        <v>650</v>
      </c>
      <c r="E14" s="81"/>
      <c r="G14" s="92">
        <v>44620</v>
      </c>
      <c r="H14" s="93" t="s">
        <v>118</v>
      </c>
      <c r="I14" s="94">
        <v>650</v>
      </c>
      <c r="J14" s="91"/>
      <c r="L14" s="92"/>
      <c r="M14" s="93"/>
      <c r="N14" s="94"/>
      <c r="O14" s="91"/>
      <c r="Q14" s="92">
        <v>44669</v>
      </c>
      <c r="R14" s="93" t="s">
        <v>141</v>
      </c>
      <c r="S14" s="94">
        <v>3085.57</v>
      </c>
      <c r="T14" s="91"/>
      <c r="V14" s="22"/>
    </row>
    <row r="15" spans="2:25" x14ac:dyDescent="0.25">
      <c r="B15" s="78">
        <v>44561</v>
      </c>
      <c r="C15" s="79" t="s">
        <v>108</v>
      </c>
      <c r="D15" s="80">
        <v>104</v>
      </c>
      <c r="E15" s="81"/>
      <c r="G15" s="92">
        <v>44620</v>
      </c>
      <c r="H15" s="93" t="s">
        <v>108</v>
      </c>
      <c r="I15" s="94">
        <v>104</v>
      </c>
      <c r="J15" s="91"/>
      <c r="L15" s="92"/>
      <c r="M15" s="93"/>
      <c r="N15" s="94"/>
      <c r="O15" s="91"/>
      <c r="Q15" s="92">
        <v>44670</v>
      </c>
      <c r="R15" s="93" t="s">
        <v>141</v>
      </c>
      <c r="S15" s="94">
        <v>223.98</v>
      </c>
      <c r="T15" s="91"/>
    </row>
    <row r="16" spans="2:25" x14ac:dyDescent="0.25">
      <c r="B16" s="78">
        <v>44561</v>
      </c>
      <c r="C16" s="79" t="s">
        <v>105</v>
      </c>
      <c r="D16" s="80"/>
      <c r="E16" s="81">
        <v>5200000</v>
      </c>
      <c r="G16" s="92">
        <v>44621</v>
      </c>
      <c r="H16" s="93" t="s">
        <v>105</v>
      </c>
      <c r="I16" s="94"/>
      <c r="J16" s="91">
        <v>0</v>
      </c>
      <c r="L16" s="92"/>
      <c r="M16" s="93"/>
      <c r="N16" s="94"/>
      <c r="O16" s="91"/>
      <c r="Q16" s="92">
        <v>44671</v>
      </c>
      <c r="R16" s="93" t="s">
        <v>141</v>
      </c>
      <c r="S16" s="94">
        <v>223.98</v>
      </c>
      <c r="T16" s="91"/>
      <c r="V16" s="22"/>
      <c r="W16" s="22"/>
      <c r="X16" s="22"/>
      <c r="Y16" s="22"/>
    </row>
    <row r="17" spans="2:25" x14ac:dyDescent="0.25">
      <c r="B17" s="78">
        <v>44566</v>
      </c>
      <c r="C17" s="79" t="s">
        <v>106</v>
      </c>
      <c r="D17" s="80">
        <v>500000</v>
      </c>
      <c r="E17" s="81"/>
      <c r="G17" s="92"/>
      <c r="H17" s="93"/>
      <c r="I17" s="94"/>
      <c r="J17" s="91"/>
      <c r="L17" s="92"/>
      <c r="M17" s="93"/>
      <c r="N17" s="94"/>
      <c r="O17" s="91"/>
      <c r="Q17" s="92"/>
      <c r="R17" s="93"/>
      <c r="S17" s="94"/>
      <c r="T17" s="91"/>
      <c r="V17" s="22"/>
    </row>
    <row r="18" spans="2:25" ht="15.75" thickBot="1" x14ac:dyDescent="0.3">
      <c r="B18" s="78">
        <v>44568</v>
      </c>
      <c r="C18" s="79" t="s">
        <v>106</v>
      </c>
      <c r="D18" s="80">
        <v>500000</v>
      </c>
      <c r="E18" s="91"/>
      <c r="G18" s="82"/>
      <c r="H18" s="83"/>
      <c r="I18" s="84"/>
      <c r="J18" s="85"/>
      <c r="L18" s="82"/>
      <c r="M18" s="83"/>
      <c r="N18" s="84"/>
      <c r="O18" s="85"/>
      <c r="Q18" s="82"/>
      <c r="R18" s="83"/>
      <c r="S18" s="84"/>
      <c r="T18" s="85"/>
    </row>
    <row r="19" spans="2:25" ht="15.75" thickBot="1" x14ac:dyDescent="0.3">
      <c r="B19" s="92">
        <v>44571</v>
      </c>
      <c r="C19" s="79" t="s">
        <v>106</v>
      </c>
      <c r="D19" s="94">
        <v>500000</v>
      </c>
      <c r="E19" s="91"/>
      <c r="G19" s="24"/>
      <c r="I19" s="77"/>
      <c r="J19" s="77"/>
      <c r="L19" s="24"/>
      <c r="N19" s="77"/>
      <c r="O19" s="77"/>
      <c r="Q19" s="24"/>
      <c r="S19" s="77"/>
      <c r="T19" s="77"/>
      <c r="V19" s="22"/>
      <c r="W19" s="22"/>
      <c r="X19" s="22"/>
      <c r="Y19" s="22"/>
    </row>
    <row r="20" spans="2:25" ht="15.75" thickBot="1" x14ac:dyDescent="0.3">
      <c r="B20" s="92">
        <v>44574</v>
      </c>
      <c r="C20" s="79" t="s">
        <v>106</v>
      </c>
      <c r="D20" s="94">
        <v>500000</v>
      </c>
      <c r="E20" s="91"/>
      <c r="G20" s="231" t="s">
        <v>75</v>
      </c>
      <c r="H20" s="232"/>
      <c r="I20" s="89">
        <f>+SUBTOTAL(9,I4:I18)</f>
        <v>6300754.0700000003</v>
      </c>
      <c r="J20" s="90">
        <f>+SUBTOTAL(9,J4:J18)</f>
        <v>14114246.07</v>
      </c>
      <c r="L20" s="231" t="s">
        <v>75</v>
      </c>
      <c r="M20" s="232"/>
      <c r="N20" s="89">
        <f>+SUBTOTAL(9,N4:N18)</f>
        <v>11813492</v>
      </c>
      <c r="O20" s="90">
        <f>+SUBTOTAL(9,O4:O18)</f>
        <v>3500000</v>
      </c>
      <c r="Q20" s="231" t="s">
        <v>75</v>
      </c>
      <c r="R20" s="232"/>
      <c r="S20" s="89">
        <f>+SUBTOTAL(9,S4:S18)</f>
        <v>23019465.220000003</v>
      </c>
      <c r="T20" s="90">
        <f>+SUBTOTAL(9,T4:T18)</f>
        <v>6914878</v>
      </c>
      <c r="V20" s="22"/>
    </row>
    <row r="21" spans="2:25" ht="15.75" thickBot="1" x14ac:dyDescent="0.3">
      <c r="B21" s="92">
        <v>44575</v>
      </c>
      <c r="C21" s="79" t="s">
        <v>106</v>
      </c>
      <c r="D21" s="94">
        <v>500000</v>
      </c>
      <c r="E21" s="91"/>
      <c r="G21" s="233" t="s">
        <v>119</v>
      </c>
      <c r="H21" s="234"/>
      <c r="I21" s="235">
        <f>+J20-I20</f>
        <v>7813492</v>
      </c>
      <c r="J21" s="236"/>
      <c r="L21" s="233" t="s">
        <v>123</v>
      </c>
      <c r="M21" s="234"/>
      <c r="N21" s="235">
        <f>+N20-O20</f>
        <v>8313492</v>
      </c>
      <c r="O21" s="236"/>
      <c r="Q21" s="233" t="s">
        <v>142</v>
      </c>
      <c r="R21" s="234"/>
      <c r="S21" s="235">
        <f>+S20-T20</f>
        <v>16104587.220000003</v>
      </c>
      <c r="T21" s="236"/>
      <c r="U21" s="22"/>
      <c r="V21" s="105"/>
    </row>
    <row r="22" spans="2:25" x14ac:dyDescent="0.25">
      <c r="B22" s="92">
        <v>44575</v>
      </c>
      <c r="C22" s="93" t="s">
        <v>109</v>
      </c>
      <c r="D22" s="94"/>
      <c r="E22" s="91">
        <v>650</v>
      </c>
    </row>
    <row r="23" spans="2:25" ht="15.75" thickBot="1" x14ac:dyDescent="0.3">
      <c r="B23" s="92">
        <v>44575</v>
      </c>
      <c r="C23" s="93" t="s">
        <v>108</v>
      </c>
      <c r="D23" s="94"/>
      <c r="E23" s="91">
        <v>104</v>
      </c>
    </row>
    <row r="24" spans="2:25" ht="15.75" thickBot="1" x14ac:dyDescent="0.3">
      <c r="B24" s="92">
        <v>44579</v>
      </c>
      <c r="C24" s="79" t="s">
        <v>106</v>
      </c>
      <c r="D24" s="94">
        <v>1000000</v>
      </c>
      <c r="E24" s="91"/>
      <c r="Q24" s="237" t="s">
        <v>143</v>
      </c>
      <c r="R24" s="238"/>
      <c r="S24" s="239">
        <f>+S21-Bancos!F30</f>
        <v>15890341.210000003</v>
      </c>
      <c r="T24" s="240"/>
    </row>
    <row r="25" spans="2:25" x14ac:dyDescent="0.25">
      <c r="B25" s="92">
        <v>44581</v>
      </c>
      <c r="C25" s="79" t="s">
        <v>106</v>
      </c>
      <c r="D25" s="94">
        <v>1500000</v>
      </c>
      <c r="E25" s="91"/>
    </row>
    <row r="26" spans="2:25" x14ac:dyDescent="0.25">
      <c r="B26" s="92">
        <v>44589</v>
      </c>
      <c r="C26" s="79" t="s">
        <v>106</v>
      </c>
      <c r="D26" s="94">
        <v>2000000</v>
      </c>
      <c r="E26" s="91"/>
    </row>
    <row r="27" spans="2:25" x14ac:dyDescent="0.25">
      <c r="B27" s="92">
        <v>44590</v>
      </c>
      <c r="C27" s="79" t="s">
        <v>105</v>
      </c>
      <c r="D27" s="94"/>
      <c r="E27" s="91">
        <v>5000000</v>
      </c>
    </row>
    <row r="28" spans="2:25" x14ac:dyDescent="0.25">
      <c r="B28" s="92">
        <v>44592</v>
      </c>
      <c r="C28" s="93" t="s">
        <v>94</v>
      </c>
      <c r="D28" s="94"/>
      <c r="E28" s="91">
        <v>0.08</v>
      </c>
    </row>
    <row r="29" spans="2:25" x14ac:dyDescent="0.25">
      <c r="B29" s="92">
        <v>44592</v>
      </c>
      <c r="C29" s="93"/>
      <c r="D29" s="94">
        <v>0.08</v>
      </c>
      <c r="E29" s="91"/>
    </row>
    <row r="30" spans="2:25" x14ac:dyDescent="0.25">
      <c r="B30" s="92">
        <v>44592</v>
      </c>
      <c r="C30" s="93" t="s">
        <v>101</v>
      </c>
      <c r="D30" s="94">
        <v>650</v>
      </c>
      <c r="E30" s="91"/>
    </row>
    <row r="31" spans="2:25" x14ac:dyDescent="0.25">
      <c r="B31" s="92">
        <v>44592</v>
      </c>
      <c r="C31" s="93" t="s">
        <v>110</v>
      </c>
      <c r="D31" s="94">
        <v>104</v>
      </c>
      <c r="E31" s="91"/>
    </row>
    <row r="32" spans="2:25" ht="15.75" thickBot="1" x14ac:dyDescent="0.3">
      <c r="B32" s="82"/>
      <c r="C32" s="83"/>
      <c r="D32" s="84"/>
      <c r="E32" s="85"/>
    </row>
    <row r="33" spans="2:5" ht="15.75" thickBot="1" x14ac:dyDescent="0.3"/>
    <row r="34" spans="2:5" ht="15.75" thickBot="1" x14ac:dyDescent="0.3">
      <c r="B34" s="231" t="s">
        <v>75</v>
      </c>
      <c r="C34" s="232"/>
      <c r="D34" s="89">
        <f>+SUBTOTAL(9,D4:D32)</f>
        <v>11201508.109999999</v>
      </c>
      <c r="E34" s="90">
        <f>+SUBTOTAL(9,E4:E32)</f>
        <v>21315000.109999999</v>
      </c>
    </row>
    <row r="35" spans="2:5" ht="15.75" thickBot="1" x14ac:dyDescent="0.3">
      <c r="B35" s="233" t="s">
        <v>99</v>
      </c>
      <c r="C35" s="234"/>
      <c r="D35" s="235">
        <f>+E34-D34</f>
        <v>10113492</v>
      </c>
      <c r="E35" s="236"/>
    </row>
  </sheetData>
  <mergeCells count="18">
    <mergeCell ref="B34:C34"/>
    <mergeCell ref="B35:C35"/>
    <mergeCell ref="D35:E35"/>
    <mergeCell ref="G2:J2"/>
    <mergeCell ref="G20:H20"/>
    <mergeCell ref="G21:H21"/>
    <mergeCell ref="I21:J21"/>
    <mergeCell ref="L2:O2"/>
    <mergeCell ref="L20:M20"/>
    <mergeCell ref="L21:M21"/>
    <mergeCell ref="N21:O21"/>
    <mergeCell ref="B2:E2"/>
    <mergeCell ref="Q2:T2"/>
    <mergeCell ref="Q20:R20"/>
    <mergeCell ref="Q21:R21"/>
    <mergeCell ref="S21:T21"/>
    <mergeCell ref="Q24:R24"/>
    <mergeCell ref="S24:T2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Dashboard</vt:lpstr>
      <vt:lpstr>Bancos</vt:lpstr>
      <vt:lpstr>Marzo</vt:lpstr>
      <vt:lpstr>Ingreso - Egreso</vt:lpstr>
      <vt:lpstr>Cobranza</vt:lpstr>
      <vt:lpstr>Fimubac, PF y HB</vt:lpstr>
      <vt:lpstr>WS Promotora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Tania Tello</dc:creator>
  <cp:lastModifiedBy>Fondeo ValoraCredit</cp:lastModifiedBy>
  <cp:lastPrinted>2022-02-18T21:16:33Z</cp:lastPrinted>
  <dcterms:created xsi:type="dcterms:W3CDTF">2015-05-12T20:27:40Z</dcterms:created>
  <dcterms:modified xsi:type="dcterms:W3CDTF">2025-03-14T22:54:30Z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04410eb0-43b8-44f4-967a-932217772b46</vt:lpwstr>
  </property>
</Properties>
</file>