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DieseArbeitsmappe" defaultThemeVersion="124226"/>
  <bookViews>
    <workbookView xWindow="360" yWindow="135" windowWidth="16515" windowHeight="13170"/>
  </bookViews>
  <sheets>
    <sheet name="Productivity Calculator" sheetId="1" r:id="rId1"/>
    <sheet name="Listen" sheetId="2" state="hidden" r:id="rId2"/>
  </sheets>
  <definedNames>
    <definedName name="_10_2011__Image_Access__all_rights_reserved." localSheetId="1">"R2"</definedName>
    <definedName name="_2011_Image_Access._Click_here_to_see_scanner">'Productivity Calculator'!$D$14</definedName>
    <definedName name="_2013_Image_Access._Click_here_to_see_scanner">'Productivity Calculator'!$D$14,'Productivity Calculator'!$D$14</definedName>
    <definedName name="Buchstabe">'Productivity Calculator'!#REF!</definedName>
    <definedName name="CIS">'Productivity Calculator'!$B$5</definedName>
    <definedName name="_xlnm.Print_Area" localSheetId="0">'Productivity Calculator'!$A$1:$G$15</definedName>
    <definedName name="seconds">'Productivity Calculator'!#REF!</definedName>
  </definedNames>
  <calcPr calcId="144525"/>
</workbook>
</file>

<file path=xl/calcChain.xml><?xml version="1.0" encoding="utf-8"?>
<calcChain xmlns="http://schemas.openxmlformats.org/spreadsheetml/2006/main">
  <c r="D14" i="1" l="1"/>
  <c r="C19" i="2" l="1"/>
  <c r="B19" i="2"/>
  <c r="C18" i="2"/>
  <c r="B18" i="2"/>
  <c r="G29" i="2"/>
  <c r="G28" i="2"/>
  <c r="G27" i="2"/>
  <c r="G26" i="2"/>
  <c r="G25" i="2"/>
  <c r="G24" i="2"/>
  <c r="G23" i="2"/>
  <c r="G22" i="2"/>
  <c r="G21" i="2"/>
  <c r="G20" i="2"/>
  <c r="G19" i="2"/>
  <c r="G18" i="2"/>
  <c r="F8" i="1"/>
  <c r="B8" i="1"/>
  <c r="B5" i="1"/>
  <c r="C22" i="2"/>
  <c r="B22" i="2"/>
  <c r="G15" i="1"/>
  <c r="A15" i="1"/>
  <c r="F5" i="1"/>
  <c r="P3" i="2"/>
  <c r="P11" i="2" l="1"/>
  <c r="P10" i="2"/>
  <c r="R2" i="2" l="1"/>
  <c r="P9" i="2"/>
  <c r="P8" i="2"/>
  <c r="P7" i="2"/>
  <c r="P6" i="2"/>
  <c r="P2" i="2"/>
  <c r="G5" i="1" l="1"/>
  <c r="G8" i="1" l="1"/>
  <c r="G12" i="1" l="1"/>
  <c r="G11" i="1"/>
  <c r="G10" i="1"/>
  <c r="G9" i="1"/>
  <c r="G7" i="1"/>
  <c r="G6" i="1"/>
  <c r="G4" i="1"/>
  <c r="C20" i="2" l="1"/>
  <c r="B20" i="2"/>
  <c r="F3" i="2" l="1"/>
  <c r="F4" i="2" s="1"/>
  <c r="F5" i="2" s="1"/>
  <c r="H2" i="2"/>
  <c r="H5" i="2"/>
  <c r="H4" i="2"/>
  <c r="B21" i="2" l="1"/>
  <c r="B14" i="1" s="1"/>
  <c r="C21" i="2"/>
  <c r="F14" i="1" s="1"/>
  <c r="F6" i="2"/>
  <c r="F7" i="2" s="1"/>
  <c r="F8" i="2" s="1"/>
  <c r="F9" i="2" s="1"/>
  <c r="F10" i="2" s="1"/>
  <c r="F11" i="2" s="1"/>
  <c r="F12" i="2" s="1"/>
  <c r="F13" i="2" s="1"/>
  <c r="G8" i="2" l="1"/>
</calcChain>
</file>

<file path=xl/sharedStrings.xml><?xml version="1.0" encoding="utf-8"?>
<sst xmlns="http://schemas.openxmlformats.org/spreadsheetml/2006/main" count="211" uniqueCount="112">
  <si>
    <t>Zeiten</t>
  </si>
  <si>
    <t>Minutes</t>
  </si>
  <si>
    <t>Seconds</t>
  </si>
  <si>
    <t>Units</t>
  </si>
  <si>
    <t>Inch per second</t>
  </si>
  <si>
    <t>Meter per minute</t>
  </si>
  <si>
    <t>Formats</t>
  </si>
  <si>
    <t>Portrait A0</t>
  </si>
  <si>
    <t>Landscape A0</t>
  </si>
  <si>
    <t>Landscape A1</t>
  </si>
  <si>
    <t>Portrait A1</t>
  </si>
  <si>
    <t>Portrait A2</t>
  </si>
  <si>
    <t>Landscape A2</t>
  </si>
  <si>
    <t>Width</t>
  </si>
  <si>
    <t>Length</t>
  </si>
  <si>
    <t>SpeedUnits</t>
  </si>
  <si>
    <t>inch/s</t>
  </si>
  <si>
    <t>mm/s</t>
  </si>
  <si>
    <t>m/min</t>
  </si>
  <si>
    <t>km/h</t>
  </si>
  <si>
    <t>Factor to (mm/s)</t>
  </si>
  <si>
    <t>Feed - CCD</t>
  </si>
  <si>
    <t>Scanner</t>
  </si>
  <si>
    <t>Color</t>
  </si>
  <si>
    <t>B&amp;W</t>
  </si>
  <si>
    <t>Computations</t>
  </si>
  <si>
    <t>Speed</t>
  </si>
  <si>
    <t>Monochrome</t>
  </si>
  <si>
    <t>Color 24bit</t>
  </si>
  <si>
    <t>Choice</t>
  </si>
  <si>
    <t>Scanning Time</t>
  </si>
  <si>
    <t>Scanner 1</t>
  </si>
  <si>
    <t>Scanner 2</t>
  </si>
  <si>
    <t>Scenario 2</t>
  </si>
  <si>
    <t>Scenario 1</t>
  </si>
  <si>
    <t>Select the scanner model. If not found in list replace with scanner of similar rated speed.</t>
  </si>
  <si>
    <t>This time depends on your skills. Typical values are 0 (leave it in the basket) - 10s.</t>
  </si>
  <si>
    <t>Seconds to feed the document to the start position.</t>
  </si>
  <si>
    <t>Seconds to take the document out of the scanner's output basket.</t>
  </si>
  <si>
    <t>Seconds of processing time after the scan ended.</t>
  </si>
  <si>
    <t>Portrait E</t>
  </si>
  <si>
    <t>Landscape E</t>
  </si>
  <si>
    <t>Portrait D</t>
  </si>
  <si>
    <t>Landscape D</t>
  </si>
  <si>
    <t>Portrait C</t>
  </si>
  <si>
    <t>Landscape C</t>
  </si>
  <si>
    <t>Scanner Model (select from list)</t>
  </si>
  <si>
    <t>Image Access</t>
  </si>
  <si>
    <t>Contex</t>
  </si>
  <si>
    <t>Colortrac</t>
  </si>
  <si>
    <t>Seconds to pick up a document and present it to the scanner.</t>
  </si>
  <si>
    <t>The time entered here depends on the workflow and document preparation. Typical values are 2- 10s.</t>
  </si>
  <si>
    <t>Color (select from list)</t>
  </si>
  <si>
    <t>Rated speed at 200dpi color in inch/s according to spec. sheet.</t>
  </si>
  <si>
    <t>Technology</t>
  </si>
  <si>
    <t>Vendor</t>
  </si>
  <si>
    <t>CCD</t>
  </si>
  <si>
    <t>CIS</t>
  </si>
  <si>
    <t>Camera Technology</t>
  </si>
  <si>
    <t>CCD stands for reduction type cameras with lenses and mirrors. CIS are Contact Image Sensors.</t>
  </si>
  <si>
    <t>This time depends on your skills and the scanner's feeding delay. Typical values are 0,5 - 2s.</t>
  </si>
  <si>
    <t>Productivity (documents per hour)</t>
  </si>
  <si>
    <t>CIS only</t>
  </si>
  <si>
    <t>WT36DS-200</t>
  </si>
  <si>
    <t xml:space="preserve">Compare all Scanners (CIS and CCD) </t>
  </si>
  <si>
    <t>all</t>
  </si>
  <si>
    <t>cis</t>
  </si>
  <si>
    <t>Selection</t>
  </si>
  <si>
    <t>Compare CIS Scanners only</t>
  </si>
  <si>
    <t>http://www.imageaccess.us</t>
  </si>
  <si>
    <t>This time depends on the scanner, the PC and the options chosen. Typical values are 1 - 10s.</t>
  </si>
  <si>
    <t>Select Color 24bit or Monochrome.</t>
  </si>
  <si>
    <r>
      <t xml:space="preserve">Wide Format Scanner </t>
    </r>
    <r>
      <rPr>
        <b/>
        <sz val="24"/>
        <color rgb="FF0070C0"/>
        <rFont val="Calibri"/>
        <family val="2"/>
        <scheme val="minor"/>
      </rPr>
      <t>Productivity Calculator</t>
    </r>
  </si>
  <si>
    <t>SC 42e</t>
  </si>
  <si>
    <t>SC 42c</t>
  </si>
  <si>
    <t>SC 36c</t>
  </si>
  <si>
    <t>SC 36e</t>
  </si>
  <si>
    <t>Date revised:</t>
  </si>
  <si>
    <t>HD Ultra i3650s</t>
  </si>
  <si>
    <t>HD Ultra i3690s</t>
  </si>
  <si>
    <t>HD Ultra i4250s</t>
  </si>
  <si>
    <t>HD Ultra i4290s</t>
  </si>
  <si>
    <t>SD 3650</t>
  </si>
  <si>
    <t>SD 3690</t>
  </si>
  <si>
    <t xml:space="preserve">Rated speed of the scanner found in the literature. Does not include stops due to limited memory etc. </t>
  </si>
  <si>
    <t>no</t>
  </si>
  <si>
    <t>yes</t>
  </si>
  <si>
    <t>Select the paper format and orientation. To scan landscape A0 the scanner must scan 47" or more.</t>
  </si>
  <si>
    <t>Paper Size (select from list)
Landscape A0 must have 47" width</t>
  </si>
  <si>
    <t>Landscape A0 ?</t>
  </si>
  <si>
    <t>mm</t>
  </si>
  <si>
    <t>inch</t>
  </si>
  <si>
    <t>WT36C-600</t>
  </si>
  <si>
    <t>WT36-600</t>
  </si>
  <si>
    <t>http://www.imageaccess.us/index.php?page=ScannersWT36C-600</t>
  </si>
  <si>
    <t>http://www.imageaccess.us/index.php?page=ScannersWT48C-600</t>
  </si>
  <si>
    <t>http://www.imageaccess.us/index.php?page=ScannersWT36-600</t>
  </si>
  <si>
    <t>http://www.imageaccess.us/index.php?page=ScannersWT36DS-200</t>
  </si>
  <si>
    <t>http://www.imageaccess.us/index.php?page=ScannersWT44-600</t>
  </si>
  <si>
    <t>http://www.imageaccess.us/index.php?page=ScannersWT48-600</t>
  </si>
  <si>
    <t>WT48-600</t>
  </si>
  <si>
    <t>IQ Quatro 4450</t>
  </si>
  <si>
    <t>IQ Quatro 4490</t>
  </si>
  <si>
    <t>SG 36c</t>
  </si>
  <si>
    <t>SG 44c</t>
  </si>
  <si>
    <t>SG 44e</t>
  </si>
  <si>
    <t>SG 36e</t>
  </si>
  <si>
    <t>http://www.colortrac.com/scanner/smartlf-sg/</t>
  </si>
  <si>
    <t>http://www.colortrac.com/scanner/smartlf-sc-36-xpress-series-energy-star/</t>
  </si>
  <si>
    <t>WT44-600</t>
  </si>
  <si>
    <t>WT48C-600</t>
  </si>
  <si>
    <t>Last Update: 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</si>
</sst>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6FAFE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left" vertical="center" wrapText="1" indent="1"/>
    </xf>
    <xf numFmtId="0" fontId="5" fillId="2" borderId="9" xfId="0" applyFont="1" applyFill="1" applyBorder="1" applyAlignment="1" applyProtection="1">
      <alignment horizontal="left" vertical="center" wrapText="1" indent="1"/>
    </xf>
    <xf numFmtId="0" fontId="5" fillId="2" borderId="10" xfId="0" applyFont="1" applyFill="1" applyBorder="1" applyAlignment="1" applyProtection="1">
      <alignment horizontal="left" vertical="center" wrapText="1" indent="1"/>
    </xf>
    <xf numFmtId="0" fontId="5" fillId="2" borderId="5" xfId="0" applyFont="1" applyFill="1" applyBorder="1" applyAlignment="1" applyProtection="1">
      <alignment horizontal="left" vertical="center" wrapText="1" indent="1"/>
    </xf>
    <xf numFmtId="0" fontId="5" fillId="2" borderId="6" xfId="0" applyFont="1" applyFill="1" applyBorder="1" applyAlignment="1" applyProtection="1">
      <alignment horizontal="left" vertical="center" wrapText="1" indent="1"/>
    </xf>
    <xf numFmtId="0" fontId="5" fillId="2" borderId="7" xfId="0" applyFont="1" applyFill="1" applyBorder="1" applyAlignment="1" applyProtection="1">
      <alignment horizontal="left" vertical="center" wrapText="1" indent="1"/>
    </xf>
    <xf numFmtId="0" fontId="5" fillId="2" borderId="11" xfId="0" applyFont="1" applyFill="1" applyBorder="1" applyAlignment="1" applyProtection="1">
      <alignment horizontal="left" vertical="center" wrapText="1" indent="1"/>
    </xf>
    <xf numFmtId="0" fontId="5" fillId="2" borderId="12" xfId="0" applyFont="1" applyFill="1" applyBorder="1" applyAlignment="1" applyProtection="1">
      <alignment horizontal="left" vertical="center" wrapText="1" indent="1"/>
    </xf>
    <xf numFmtId="0" fontId="5" fillId="2" borderId="13" xfId="0" applyFont="1" applyFill="1" applyBorder="1" applyAlignment="1" applyProtection="1">
      <alignment horizontal="left" vertical="center" wrapText="1" indent="1"/>
    </xf>
    <xf numFmtId="0" fontId="3" fillId="2" borderId="23" xfId="0" applyFont="1" applyFill="1" applyBorder="1" applyAlignment="1" applyProtection="1">
      <alignment horizontal="left" vertical="center" wrapText="1" indent="1"/>
    </xf>
    <xf numFmtId="0" fontId="1" fillId="0" borderId="0" xfId="0" applyFont="1" applyProtection="1">
      <protection hidden="1"/>
    </xf>
    <xf numFmtId="2" fontId="1" fillId="0" borderId="0" xfId="0" applyNumberFormat="1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0" fillId="0" borderId="16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5" fillId="2" borderId="26" xfId="0" applyFont="1" applyFill="1" applyBorder="1" applyAlignment="1" applyProtection="1">
      <alignment horizontal="left" vertical="center" wrapText="1" indent="1"/>
    </xf>
    <xf numFmtId="0" fontId="5" fillId="2" borderId="27" xfId="0" applyFont="1" applyFill="1" applyBorder="1" applyAlignment="1" applyProtection="1">
      <alignment horizontal="left" vertical="center" wrapText="1" indent="1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5" fillId="2" borderId="22" xfId="0" applyFont="1" applyFill="1" applyBorder="1" applyAlignment="1" applyProtection="1">
      <alignment horizontal="left" vertical="center" wrapText="1" indent="1"/>
    </xf>
    <xf numFmtId="0" fontId="1" fillId="0" borderId="0" xfId="0" applyFont="1" applyAlignment="1" applyProtection="1">
      <alignment horizontal="center"/>
      <protection hidden="1"/>
    </xf>
    <xf numFmtId="2" fontId="1" fillId="0" borderId="28" xfId="0" applyNumberFormat="1" applyFont="1" applyBorder="1" applyAlignment="1" applyProtection="1">
      <alignment horizontal="center" vertical="center"/>
      <protection hidden="1"/>
    </xf>
    <xf numFmtId="0" fontId="0" fillId="0" borderId="28" xfId="0" applyBorder="1" applyProtection="1"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164" fontId="8" fillId="0" borderId="6" xfId="0" applyNumberFormat="1" applyFont="1" applyFill="1" applyBorder="1" applyAlignment="1" applyProtection="1">
      <alignment horizontal="center" vertical="center"/>
      <protection locked="0" hidden="1"/>
    </xf>
    <xf numFmtId="2" fontId="1" fillId="0" borderId="0" xfId="0" applyNumberFormat="1" applyFont="1" applyBorder="1" applyAlignment="1" applyProtection="1">
      <alignment horizontal="center" vertical="center"/>
      <protection hidden="1"/>
    </xf>
    <xf numFmtId="0" fontId="10" fillId="0" borderId="28" xfId="1" applyBorder="1" applyProtection="1"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wrapText="1"/>
      <protection hidden="1"/>
    </xf>
    <xf numFmtId="0" fontId="13" fillId="0" borderId="0" xfId="0" applyFont="1" applyProtection="1">
      <protection hidden="1"/>
    </xf>
    <xf numFmtId="14" fontId="13" fillId="0" borderId="0" xfId="0" applyNumberFormat="1" applyFont="1" applyProtection="1">
      <protection hidden="1"/>
    </xf>
    <xf numFmtId="0" fontId="0" fillId="0" borderId="0" xfId="0" applyBorder="1" applyProtection="1">
      <protection hidden="1"/>
    </xf>
    <xf numFmtId="0" fontId="0" fillId="0" borderId="20" xfId="0" applyBorder="1" applyAlignment="1" applyProtection="1">
      <alignment horizontal="right"/>
      <protection hidden="1"/>
    </xf>
    <xf numFmtId="0" fontId="0" fillId="0" borderId="21" xfId="0" applyBorder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1" fontId="0" fillId="0" borderId="28" xfId="0" applyNumberFormat="1" applyBorder="1" applyAlignment="1" applyProtection="1">
      <alignment horizontal="center" vertical="center"/>
      <protection hidden="1"/>
    </xf>
    <xf numFmtId="2" fontId="0" fillId="0" borderId="28" xfId="0" applyNumberFormat="1" applyBorder="1" applyProtection="1">
      <protection hidden="1"/>
    </xf>
    <xf numFmtId="0" fontId="5" fillId="2" borderId="4" xfId="0" applyFont="1" applyFill="1" applyBorder="1" applyAlignment="1" applyProtection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6" fillId="0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10" fillId="0" borderId="22" xfId="1" applyNumberFormat="1" applyBorder="1" applyAlignment="1" applyProtection="1">
      <alignment horizontal="center" vertical="center" wrapText="1"/>
      <protection locked="0" hidden="1"/>
    </xf>
    <xf numFmtId="0" fontId="11" fillId="0" borderId="23" xfId="0" applyNumberFormat="1" applyFont="1" applyBorder="1" applyAlignment="1" applyProtection="1">
      <alignment horizontal="center" vertical="center" wrapText="1"/>
      <protection locked="0" hidden="1"/>
    </xf>
    <xf numFmtId="1" fontId="6" fillId="0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49" fontId="0" fillId="0" borderId="0" xfId="0" applyNumberFormat="1" applyFont="1" applyBorder="1" applyAlignment="1" applyProtection="1">
      <alignment vertical="top"/>
    </xf>
    <xf numFmtId="0" fontId="0" fillId="0" borderId="0" xfId="0" applyBorder="1" applyAlignment="1" applyProtection="1"/>
    <xf numFmtId="0" fontId="0" fillId="0" borderId="0" xfId="0" applyAlignment="1" applyProtection="1"/>
    <xf numFmtId="0" fontId="0" fillId="0" borderId="33" xfId="0" applyBorder="1" applyAlignment="1" applyProtection="1"/>
    <xf numFmtId="0" fontId="0" fillId="0" borderId="32" xfId="0" applyBorder="1" applyAlignment="1" applyProtection="1"/>
    <xf numFmtId="0" fontId="0" fillId="0" borderId="32" xfId="0" applyBorder="1" applyAlignment="1"/>
    <xf numFmtId="0" fontId="0" fillId="0" borderId="29" xfId="0" applyBorder="1" applyAlignment="1" applyProtection="1">
      <alignment wrapText="1"/>
      <protection hidden="1"/>
    </xf>
    <xf numFmtId="0" fontId="0" fillId="0" borderId="30" xfId="0" applyBorder="1" applyAlignment="1" applyProtection="1">
      <alignment wrapText="1"/>
      <protection hidden="1"/>
    </xf>
    <xf numFmtId="0" fontId="0" fillId="0" borderId="31" xfId="0" applyBorder="1" applyAlignment="1" applyProtection="1">
      <alignment wrapText="1"/>
      <protection hidden="1"/>
    </xf>
  </cellXfs>
  <cellStyles count="2">
    <cellStyle name="Hyperlink" xfId="1" builtinId="8"/>
    <cellStyle name="Standard" xfId="0" builtinId="0"/>
  </cellStyles>
  <dxfs count="17">
    <dxf>
      <font>
        <strike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color rgb="FFFF0000"/>
      </font>
    </dxf>
    <dxf>
      <font>
        <strike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color rgb="FFFF0000"/>
      </font>
    </dxf>
    <dxf>
      <font>
        <strike val="0"/>
      </font>
      <fill>
        <patternFill>
          <bgColor rgb="FFFF3F3F"/>
        </patternFill>
      </fill>
    </dxf>
    <dxf>
      <fill>
        <patternFill>
          <bgColor rgb="FF00FF00"/>
        </patternFill>
      </fill>
    </dxf>
    <dxf>
      <font>
        <strike val="0"/>
      </font>
      <fill>
        <patternFill>
          <bgColor rgb="FFFF3F3F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FF3F3F"/>
      <color rgb="FF00FF00"/>
      <color rgb="FFD6FAFE"/>
      <color rgb="FFB8F7FE"/>
      <color rgb="FFFF5B5B"/>
      <color rgb="FFACFEB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14</xdr:row>
      <xdr:rowOff>171450</xdr:rowOff>
    </xdr:from>
    <xdr:ext cx="184731" cy="264560"/>
    <xdr:sp macro="" textlink="">
      <xdr:nvSpPr>
        <xdr:cNvPr id="4" name="Textfeld 3"/>
        <xdr:cNvSpPr txBox="1"/>
      </xdr:nvSpPr>
      <xdr:spPr>
        <a:xfrm>
          <a:off x="4067175" y="266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mageaccess.us/index.php?page=ScannersWT48-600" TargetMode="External"/><Relationship Id="rId13" Type="http://schemas.openxmlformats.org/officeDocument/2006/relationships/hyperlink" Target="http://www.colortrac.com/scanner/smartlf-sc-36-xpress-series-energy-star/" TargetMode="External"/><Relationship Id="rId3" Type="http://schemas.openxmlformats.org/officeDocument/2006/relationships/hyperlink" Target="http://www.imageaccess.us/index.php?page=ScannersWT36C-600" TargetMode="External"/><Relationship Id="rId7" Type="http://schemas.openxmlformats.org/officeDocument/2006/relationships/hyperlink" Target="http://www.imageaccess.us/index.php?page=ScannersWT44-600" TargetMode="External"/><Relationship Id="rId12" Type="http://schemas.openxmlformats.org/officeDocument/2006/relationships/hyperlink" Target="http://www.colortrac.com/scanner/smartlf-sg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imageaccess.us/" TargetMode="External"/><Relationship Id="rId16" Type="http://schemas.openxmlformats.org/officeDocument/2006/relationships/hyperlink" Target="http://www.colortrac.com/scanner/smartlf-sc-36-xpress-series-energy-star/" TargetMode="External"/><Relationship Id="rId1" Type="http://schemas.openxmlformats.org/officeDocument/2006/relationships/hyperlink" Target="http://www.imageaccess.us/" TargetMode="External"/><Relationship Id="rId6" Type="http://schemas.openxmlformats.org/officeDocument/2006/relationships/hyperlink" Target="http://www.imageaccess.us/index.php?page=ScannersWT36DS-200" TargetMode="External"/><Relationship Id="rId11" Type="http://schemas.openxmlformats.org/officeDocument/2006/relationships/hyperlink" Target="http://www.colortrac.com/scanner/smartlf-sg/" TargetMode="External"/><Relationship Id="rId5" Type="http://schemas.openxmlformats.org/officeDocument/2006/relationships/hyperlink" Target="http://www.imageaccess.us/index.php?page=ScannersWT48C-600" TargetMode="External"/><Relationship Id="rId15" Type="http://schemas.openxmlformats.org/officeDocument/2006/relationships/hyperlink" Target="http://www.colortrac.com/scanner/smartlf-sc-36-xpress-series-energy-star/" TargetMode="External"/><Relationship Id="rId10" Type="http://schemas.openxmlformats.org/officeDocument/2006/relationships/hyperlink" Target="http://www.colortrac.com/scanner/smartlf-sg/" TargetMode="External"/><Relationship Id="rId4" Type="http://schemas.openxmlformats.org/officeDocument/2006/relationships/hyperlink" Target="http://www.imageaccess.us/index.php?page=ScannersWT36-600" TargetMode="External"/><Relationship Id="rId9" Type="http://schemas.openxmlformats.org/officeDocument/2006/relationships/hyperlink" Target="http://www.colortrac.com/scanner/smartlf-sg/" TargetMode="External"/><Relationship Id="rId14" Type="http://schemas.openxmlformats.org/officeDocument/2006/relationships/hyperlink" Target="http://www.colortrac.com/scanner/smartlf-sc-36-xpress-series-energy-st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K134"/>
  <sheetViews>
    <sheetView tabSelected="1" zoomScale="75" zoomScaleNormal="75" zoomScaleSheetLayoutView="75" workbookViewId="0">
      <selection activeCell="B4" sqref="B4"/>
    </sheetView>
  </sheetViews>
  <sheetFormatPr baseColWidth="10" defaultRowHeight="44.1" customHeight="1" x14ac:dyDescent="0.25"/>
  <cols>
    <col min="1" max="1" width="35.7109375" customWidth="1"/>
    <col min="2" max="2" width="18.7109375" style="1" customWidth="1"/>
    <col min="3" max="3" width="5.7109375" style="1" customWidth="1"/>
    <col min="4" max="4" width="50.7109375" customWidth="1"/>
    <col min="5" max="5" width="5.7109375" style="1" customWidth="1"/>
    <col min="6" max="6" width="18.7109375" style="1" customWidth="1"/>
    <col min="7" max="7" width="35.7109375" customWidth="1"/>
    <col min="8" max="8" width="15.7109375" customWidth="1"/>
  </cols>
  <sheetData>
    <row r="1" spans="1:11" ht="48" customHeight="1" thickBot="1" x14ac:dyDescent="0.3">
      <c r="A1" s="52" t="s">
        <v>72</v>
      </c>
      <c r="B1" s="53"/>
      <c r="C1" s="53"/>
      <c r="D1" s="53"/>
      <c r="E1" s="53"/>
      <c r="F1" s="53"/>
      <c r="G1" s="54"/>
      <c r="H1" s="42"/>
      <c r="I1" s="19"/>
      <c r="J1" s="19"/>
      <c r="K1" s="19"/>
    </row>
    <row r="2" spans="1:11" ht="48" customHeight="1" thickBot="1" x14ac:dyDescent="0.3">
      <c r="A2" s="51" t="s">
        <v>111</v>
      </c>
      <c r="B2" s="65"/>
      <c r="C2" s="66"/>
      <c r="D2" s="66"/>
      <c r="E2" s="66"/>
      <c r="F2" s="66"/>
      <c r="G2" s="66"/>
      <c r="H2" s="41"/>
      <c r="I2" s="19"/>
      <c r="J2" s="19"/>
      <c r="K2" s="19"/>
    </row>
    <row r="3" spans="1:11" ht="48" customHeight="1" thickBot="1" x14ac:dyDescent="0.3">
      <c r="A3" s="4" t="s">
        <v>34</v>
      </c>
      <c r="B3" s="2" t="s">
        <v>29</v>
      </c>
      <c r="C3" s="64"/>
      <c r="D3" s="5" t="s">
        <v>64</v>
      </c>
      <c r="E3" s="64"/>
      <c r="F3" s="2" t="s">
        <v>29</v>
      </c>
      <c r="G3" s="3" t="s">
        <v>33</v>
      </c>
      <c r="H3" s="19"/>
      <c r="I3" s="19"/>
      <c r="J3" s="19"/>
      <c r="K3" s="19"/>
    </row>
    <row r="4" spans="1:11" ht="48" customHeight="1" x14ac:dyDescent="0.25">
      <c r="A4" s="7" t="s">
        <v>46</v>
      </c>
      <c r="B4" s="5" t="s">
        <v>100</v>
      </c>
      <c r="C4" s="64"/>
      <c r="D4" s="10" t="s">
        <v>35</v>
      </c>
      <c r="E4" s="64"/>
      <c r="F4" s="5" t="s">
        <v>81</v>
      </c>
      <c r="G4" s="13" t="str">
        <f t="shared" ref="G4:G12" si="0">A4</f>
        <v>Scanner Model (select from list)</v>
      </c>
      <c r="H4" s="19"/>
      <c r="I4" s="19"/>
      <c r="J4" s="19"/>
      <c r="K4" s="19"/>
    </row>
    <row r="5" spans="1:11" ht="48" customHeight="1" x14ac:dyDescent="0.25">
      <c r="A5" s="29" t="s">
        <v>58</v>
      </c>
      <c r="B5" s="38" t="str">
        <f>VLOOKUP(B4,Listen!I2:N23,4,FALSE)</f>
        <v>CCD</v>
      </c>
      <c r="C5" s="64"/>
      <c r="D5" s="30" t="s">
        <v>59</v>
      </c>
      <c r="E5" s="64"/>
      <c r="F5" s="38" t="str">
        <f>VLOOKUP(F4,Listen!I2:N23,4,FALSE)</f>
        <v>CCD</v>
      </c>
      <c r="G5" s="14" t="str">
        <f t="shared" si="0"/>
        <v>Camera Technology</v>
      </c>
      <c r="H5" s="19"/>
      <c r="I5" s="19"/>
      <c r="J5" s="19"/>
      <c r="K5" s="19"/>
    </row>
    <row r="6" spans="1:11" ht="48" customHeight="1" x14ac:dyDescent="0.25">
      <c r="A6" s="8" t="s">
        <v>88</v>
      </c>
      <c r="B6" s="6" t="s">
        <v>8</v>
      </c>
      <c r="C6" s="64"/>
      <c r="D6" s="11" t="s">
        <v>87</v>
      </c>
      <c r="E6" s="64"/>
      <c r="F6" s="6" t="s">
        <v>7</v>
      </c>
      <c r="G6" s="14" t="str">
        <f t="shared" si="0"/>
        <v>Paper Size (select from list)
Landscape A0 must have 47" width</v>
      </c>
      <c r="H6" s="19"/>
      <c r="I6" s="19"/>
      <c r="J6" s="19"/>
      <c r="K6" s="19"/>
    </row>
    <row r="7" spans="1:11" ht="48" customHeight="1" x14ac:dyDescent="0.25">
      <c r="A7" s="8" t="s">
        <v>52</v>
      </c>
      <c r="B7" s="6" t="s">
        <v>28</v>
      </c>
      <c r="C7" s="64"/>
      <c r="D7" s="11" t="s">
        <v>71</v>
      </c>
      <c r="E7" s="64"/>
      <c r="F7" s="6" t="s">
        <v>28</v>
      </c>
      <c r="G7" s="14" t="str">
        <f t="shared" si="0"/>
        <v>Color (select from list)</v>
      </c>
      <c r="H7" s="19"/>
      <c r="I7" s="19"/>
      <c r="J7" s="19"/>
      <c r="K7" s="19"/>
    </row>
    <row r="8" spans="1:11" ht="48" customHeight="1" x14ac:dyDescent="0.25">
      <c r="A8" s="8" t="s">
        <v>53</v>
      </c>
      <c r="B8" s="38">
        <f>VLOOKUP(B4,Listen!I2:K23,IF(B7="Color 24bit",2,3),FALSE)</f>
        <v>8.4</v>
      </c>
      <c r="C8" s="64"/>
      <c r="D8" s="11" t="s">
        <v>84</v>
      </c>
      <c r="E8" s="64"/>
      <c r="F8" s="38">
        <f>VLOOKUP(F4,Listen!I2:K23,IF(F7="Color 24bit",2,3),FALSE)</f>
        <v>8</v>
      </c>
      <c r="G8" s="14" t="str">
        <f t="shared" si="0"/>
        <v>Rated speed at 200dpi color in inch/s according to spec. sheet.</v>
      </c>
      <c r="H8" s="19"/>
      <c r="I8" s="19"/>
      <c r="J8" s="19"/>
      <c r="K8" s="19"/>
    </row>
    <row r="9" spans="1:11" ht="48" customHeight="1" x14ac:dyDescent="0.25">
      <c r="A9" s="8" t="s">
        <v>50</v>
      </c>
      <c r="B9" s="31">
        <v>3</v>
      </c>
      <c r="C9" s="64"/>
      <c r="D9" s="11" t="s">
        <v>51</v>
      </c>
      <c r="E9" s="64"/>
      <c r="F9" s="31">
        <v>3</v>
      </c>
      <c r="G9" s="14" t="str">
        <f t="shared" si="0"/>
        <v>Seconds to pick up a document and present it to the scanner.</v>
      </c>
      <c r="H9" s="19"/>
      <c r="I9" s="19"/>
      <c r="J9" s="19"/>
      <c r="K9" s="19"/>
    </row>
    <row r="10" spans="1:11" ht="48" customHeight="1" x14ac:dyDescent="0.25">
      <c r="A10" s="8" t="s">
        <v>37</v>
      </c>
      <c r="B10" s="31">
        <v>1</v>
      </c>
      <c r="C10" s="64"/>
      <c r="D10" s="11" t="s">
        <v>60</v>
      </c>
      <c r="E10" s="64"/>
      <c r="F10" s="31">
        <v>1</v>
      </c>
      <c r="G10" s="14" t="str">
        <f t="shared" si="0"/>
        <v>Seconds to feed the document to the start position.</v>
      </c>
      <c r="H10" s="19"/>
      <c r="I10" s="19"/>
      <c r="J10" s="19"/>
      <c r="K10" s="19"/>
    </row>
    <row r="11" spans="1:11" ht="48" customHeight="1" x14ac:dyDescent="0.25">
      <c r="A11" s="8" t="s">
        <v>38</v>
      </c>
      <c r="B11" s="31">
        <v>0</v>
      </c>
      <c r="C11" s="64"/>
      <c r="D11" s="11" t="s">
        <v>36</v>
      </c>
      <c r="E11" s="64"/>
      <c r="F11" s="31">
        <v>0</v>
      </c>
      <c r="G11" s="14" t="str">
        <f t="shared" si="0"/>
        <v>Seconds to take the document out of the scanner's output basket.</v>
      </c>
      <c r="H11" s="19"/>
      <c r="I11" s="19"/>
      <c r="J11" s="19"/>
      <c r="K11" s="19"/>
    </row>
    <row r="12" spans="1:11" ht="48" customHeight="1" thickBot="1" x14ac:dyDescent="0.3">
      <c r="A12" s="9" t="s">
        <v>39</v>
      </c>
      <c r="B12" s="32">
        <v>2</v>
      </c>
      <c r="C12" s="64"/>
      <c r="D12" s="12" t="s">
        <v>70</v>
      </c>
      <c r="E12" s="64"/>
      <c r="F12" s="32">
        <v>2</v>
      </c>
      <c r="G12" s="15" t="str">
        <f t="shared" si="0"/>
        <v>Seconds of processing time after the scan ended.</v>
      </c>
      <c r="H12" s="19"/>
      <c r="I12" s="19"/>
      <c r="J12" s="19"/>
      <c r="K12" s="19"/>
    </row>
    <row r="13" spans="1:11" ht="48" customHeight="1" thickBot="1" x14ac:dyDescent="0.3">
      <c r="A13" s="61"/>
      <c r="B13" s="62"/>
      <c r="C13" s="63"/>
      <c r="D13" s="63"/>
      <c r="E13" s="63"/>
      <c r="F13" s="63"/>
      <c r="G13" s="63"/>
      <c r="H13" s="19"/>
      <c r="I13" s="19"/>
      <c r="J13" s="19"/>
      <c r="K13" s="19"/>
    </row>
    <row r="14" spans="1:11" ht="24" customHeight="1" x14ac:dyDescent="0.25">
      <c r="A14" s="33" t="s">
        <v>61</v>
      </c>
      <c r="B14" s="55">
        <f>3600/(Listen!B21+IF(B12&lt;=(B9+B10+B11),(B9+B10+B11),(B12-(B9+B10+B11))+(B9+B10+B11)))</f>
        <v>448.01567858892707</v>
      </c>
      <c r="C14" s="64"/>
      <c r="D14" s="57" t="str">
        <f>HYPERLINK(VLOOKUP($B$4,Listen!I2:O23,7,FALSE),"©2013 Image Access. Click here to see scanner")</f>
        <v>©2013 Image Access. Click here to see scanner</v>
      </c>
      <c r="E14" s="64"/>
      <c r="F14" s="59">
        <f>3600/(Listen!C21+IF(F12&lt;=(F9+F10+F11),(F9+F10+F11),(F12-(F9+F10+F11))+(F9+F10+F11)))</f>
        <v>361.81620338312393</v>
      </c>
      <c r="G14" s="33" t="s">
        <v>61</v>
      </c>
      <c r="H14" s="19"/>
      <c r="I14" s="19"/>
      <c r="J14" s="19"/>
      <c r="K14" s="19"/>
    </row>
    <row r="15" spans="1:11" ht="24" customHeight="1" thickBot="1" x14ac:dyDescent="0.3">
      <c r="A15" s="16" t="str">
        <f>CONCATENATE(B4," from ",VLOOKUP(B4,Listen!I2:N23,6,FALSE))</f>
        <v>WT48-600 from Image Access</v>
      </c>
      <c r="B15" s="56"/>
      <c r="C15" s="64"/>
      <c r="D15" s="58"/>
      <c r="E15" s="64"/>
      <c r="F15" s="60"/>
      <c r="G15" s="16" t="str">
        <f>CONCATENATE(F4," from ",VLOOKUP(F4,Listen!I2:N23,6,FALSE))</f>
        <v>HD Ultra i4290s from Contex</v>
      </c>
      <c r="H15" s="19"/>
      <c r="I15" s="19"/>
      <c r="J15" s="19"/>
      <c r="K15" s="19"/>
    </row>
    <row r="16" spans="1:11" s="19" customFormat="1" ht="44.1" customHeight="1" x14ac:dyDescent="0.25"/>
    <row r="17" spans="2:6" s="19" customFormat="1" ht="44.1" customHeight="1" x14ac:dyDescent="0.25">
      <c r="B17" s="41"/>
      <c r="C17" s="41"/>
      <c r="E17" s="41"/>
      <c r="F17" s="41"/>
    </row>
    <row r="18" spans="2:6" s="19" customFormat="1" ht="44.1" customHeight="1" x14ac:dyDescent="0.25">
      <c r="B18" s="41"/>
      <c r="C18" s="41"/>
      <c r="E18" s="41"/>
      <c r="F18" s="41"/>
    </row>
    <row r="19" spans="2:6" s="19" customFormat="1" ht="44.1" customHeight="1" x14ac:dyDescent="0.25">
      <c r="B19" s="41"/>
      <c r="C19" s="41"/>
      <c r="E19" s="41"/>
      <c r="F19" s="41"/>
    </row>
    <row r="20" spans="2:6" s="19" customFormat="1" ht="44.1" customHeight="1" x14ac:dyDescent="0.25">
      <c r="B20" s="41"/>
      <c r="C20" s="41"/>
      <c r="E20" s="41"/>
      <c r="F20" s="41"/>
    </row>
    <row r="21" spans="2:6" s="19" customFormat="1" ht="44.1" customHeight="1" x14ac:dyDescent="0.25">
      <c r="B21" s="41"/>
      <c r="C21" s="41"/>
      <c r="E21" s="41"/>
      <c r="F21" s="41"/>
    </row>
    <row r="22" spans="2:6" s="19" customFormat="1" ht="44.1" customHeight="1" x14ac:dyDescent="0.25">
      <c r="B22" s="41"/>
      <c r="C22" s="41"/>
      <c r="E22" s="41"/>
      <c r="F22" s="41"/>
    </row>
    <row r="23" spans="2:6" s="19" customFormat="1" ht="44.1" customHeight="1" x14ac:dyDescent="0.25">
      <c r="B23" s="41"/>
      <c r="C23" s="41"/>
      <c r="E23" s="41"/>
      <c r="F23" s="41"/>
    </row>
    <row r="24" spans="2:6" s="19" customFormat="1" ht="44.1" customHeight="1" x14ac:dyDescent="0.25">
      <c r="B24" s="41"/>
      <c r="C24" s="41"/>
      <c r="E24" s="41"/>
      <c r="F24" s="41"/>
    </row>
    <row r="25" spans="2:6" s="19" customFormat="1" ht="44.1" customHeight="1" x14ac:dyDescent="0.25">
      <c r="B25" s="41"/>
      <c r="C25" s="41"/>
      <c r="E25" s="41"/>
      <c r="F25" s="41"/>
    </row>
    <row r="26" spans="2:6" s="19" customFormat="1" ht="44.1" customHeight="1" x14ac:dyDescent="0.25">
      <c r="B26" s="41"/>
      <c r="C26" s="41"/>
      <c r="E26" s="41"/>
      <c r="F26" s="41"/>
    </row>
    <row r="27" spans="2:6" s="19" customFormat="1" ht="44.1" customHeight="1" x14ac:dyDescent="0.25">
      <c r="B27" s="41"/>
      <c r="C27" s="41"/>
      <c r="E27" s="41"/>
      <c r="F27" s="41"/>
    </row>
    <row r="28" spans="2:6" s="19" customFormat="1" ht="44.1" customHeight="1" x14ac:dyDescent="0.25">
      <c r="B28" s="41"/>
      <c r="C28" s="41"/>
      <c r="E28" s="41"/>
      <c r="F28" s="41"/>
    </row>
    <row r="29" spans="2:6" s="19" customFormat="1" ht="44.1" customHeight="1" x14ac:dyDescent="0.25">
      <c r="B29" s="41"/>
      <c r="C29" s="41"/>
      <c r="E29" s="41"/>
      <c r="F29" s="41"/>
    </row>
    <row r="30" spans="2:6" s="19" customFormat="1" ht="44.1" customHeight="1" x14ac:dyDescent="0.25">
      <c r="B30" s="41"/>
      <c r="C30" s="41"/>
      <c r="E30" s="41"/>
      <c r="F30" s="41"/>
    </row>
    <row r="31" spans="2:6" s="19" customFormat="1" ht="44.1" customHeight="1" x14ac:dyDescent="0.25">
      <c r="B31" s="41"/>
      <c r="C31" s="41"/>
      <c r="E31" s="41"/>
      <c r="F31" s="41"/>
    </row>
    <row r="32" spans="2:6" s="19" customFormat="1" ht="44.1" customHeight="1" x14ac:dyDescent="0.25">
      <c r="B32" s="41"/>
      <c r="C32" s="41"/>
      <c r="E32" s="41"/>
      <c r="F32" s="41"/>
    </row>
    <row r="33" spans="2:6" s="19" customFormat="1" ht="44.1" customHeight="1" x14ac:dyDescent="0.25">
      <c r="B33" s="41"/>
      <c r="C33" s="41"/>
      <c r="E33" s="41"/>
      <c r="F33" s="41"/>
    </row>
    <row r="34" spans="2:6" s="19" customFormat="1" ht="44.1" customHeight="1" x14ac:dyDescent="0.25">
      <c r="B34" s="41"/>
      <c r="C34" s="41"/>
      <c r="E34" s="41"/>
      <c r="F34" s="41"/>
    </row>
    <row r="35" spans="2:6" s="19" customFormat="1" ht="44.1" customHeight="1" x14ac:dyDescent="0.25">
      <c r="B35" s="41"/>
      <c r="C35" s="41"/>
      <c r="E35" s="41"/>
      <c r="F35" s="41"/>
    </row>
    <row r="36" spans="2:6" s="19" customFormat="1" ht="44.1" customHeight="1" x14ac:dyDescent="0.25">
      <c r="B36" s="41"/>
      <c r="C36" s="41"/>
      <c r="E36" s="41"/>
      <c r="F36" s="41"/>
    </row>
    <row r="37" spans="2:6" s="19" customFormat="1" ht="44.1" customHeight="1" x14ac:dyDescent="0.25">
      <c r="B37" s="41"/>
      <c r="C37" s="41"/>
      <c r="E37" s="41"/>
      <c r="F37" s="41"/>
    </row>
    <row r="38" spans="2:6" s="19" customFormat="1" ht="44.1" customHeight="1" x14ac:dyDescent="0.25">
      <c r="B38" s="41"/>
      <c r="C38" s="41"/>
      <c r="E38" s="41"/>
      <c r="F38" s="41"/>
    </row>
    <row r="39" spans="2:6" s="19" customFormat="1" ht="44.1" customHeight="1" x14ac:dyDescent="0.25">
      <c r="B39" s="41"/>
      <c r="C39" s="41"/>
      <c r="E39" s="41"/>
      <c r="F39" s="41"/>
    </row>
    <row r="40" spans="2:6" s="19" customFormat="1" ht="44.1" customHeight="1" x14ac:dyDescent="0.25">
      <c r="B40" s="41"/>
      <c r="C40" s="41"/>
      <c r="E40" s="41"/>
      <c r="F40" s="41"/>
    </row>
    <row r="41" spans="2:6" s="19" customFormat="1" ht="44.1" customHeight="1" x14ac:dyDescent="0.25">
      <c r="B41" s="41"/>
      <c r="C41" s="41"/>
      <c r="E41" s="41"/>
      <c r="F41" s="41"/>
    </row>
    <row r="42" spans="2:6" s="19" customFormat="1" ht="44.1" customHeight="1" x14ac:dyDescent="0.25">
      <c r="B42" s="41"/>
      <c r="C42" s="41"/>
      <c r="E42" s="41"/>
      <c r="F42" s="41"/>
    </row>
    <row r="43" spans="2:6" s="19" customFormat="1" ht="44.1" customHeight="1" x14ac:dyDescent="0.25">
      <c r="B43" s="41"/>
      <c r="C43" s="41"/>
      <c r="E43" s="41"/>
      <c r="F43" s="41"/>
    </row>
    <row r="44" spans="2:6" s="19" customFormat="1" ht="44.1" customHeight="1" x14ac:dyDescent="0.25">
      <c r="B44" s="41"/>
      <c r="C44" s="41"/>
      <c r="E44" s="41"/>
      <c r="F44" s="41"/>
    </row>
    <row r="45" spans="2:6" s="19" customFormat="1" ht="44.1" customHeight="1" x14ac:dyDescent="0.25">
      <c r="B45" s="41"/>
      <c r="C45" s="41"/>
      <c r="E45" s="41"/>
      <c r="F45" s="41"/>
    </row>
    <row r="46" spans="2:6" s="19" customFormat="1" ht="44.1" customHeight="1" x14ac:dyDescent="0.25">
      <c r="B46" s="41"/>
      <c r="C46" s="41"/>
      <c r="E46" s="41"/>
      <c r="F46" s="41"/>
    </row>
    <row r="47" spans="2:6" s="19" customFormat="1" ht="44.1" customHeight="1" x14ac:dyDescent="0.25">
      <c r="B47" s="41"/>
      <c r="C47" s="41"/>
      <c r="E47" s="41"/>
      <c r="F47" s="41"/>
    </row>
    <row r="48" spans="2:6" s="19" customFormat="1" ht="44.1" customHeight="1" x14ac:dyDescent="0.25">
      <c r="B48" s="41"/>
      <c r="C48" s="41"/>
      <c r="E48" s="41"/>
      <c r="F48" s="41"/>
    </row>
    <row r="49" spans="2:6" s="19" customFormat="1" ht="44.1" customHeight="1" x14ac:dyDescent="0.25">
      <c r="B49" s="41"/>
      <c r="C49" s="41"/>
      <c r="E49" s="41"/>
      <c r="F49" s="41"/>
    </row>
    <row r="50" spans="2:6" s="19" customFormat="1" ht="44.1" customHeight="1" x14ac:dyDescent="0.25">
      <c r="B50" s="41"/>
      <c r="C50" s="41"/>
      <c r="E50" s="41"/>
      <c r="F50" s="41"/>
    </row>
    <row r="51" spans="2:6" s="19" customFormat="1" ht="44.1" customHeight="1" x14ac:dyDescent="0.25">
      <c r="B51" s="41"/>
      <c r="C51" s="41"/>
      <c r="E51" s="41"/>
      <c r="F51" s="41"/>
    </row>
    <row r="52" spans="2:6" s="19" customFormat="1" ht="44.1" customHeight="1" x14ac:dyDescent="0.25">
      <c r="B52" s="41"/>
      <c r="C52" s="41"/>
      <c r="E52" s="41"/>
      <c r="F52" s="41"/>
    </row>
    <row r="53" spans="2:6" s="19" customFormat="1" ht="44.1" customHeight="1" x14ac:dyDescent="0.25">
      <c r="B53" s="41"/>
      <c r="C53" s="41"/>
      <c r="E53" s="41"/>
      <c r="F53" s="41"/>
    </row>
    <row r="54" spans="2:6" s="19" customFormat="1" ht="44.1" customHeight="1" x14ac:dyDescent="0.25">
      <c r="B54" s="41"/>
      <c r="C54" s="41"/>
      <c r="E54" s="41"/>
      <c r="F54" s="41"/>
    </row>
    <row r="55" spans="2:6" s="19" customFormat="1" ht="44.1" customHeight="1" x14ac:dyDescent="0.25">
      <c r="B55" s="41"/>
      <c r="C55" s="41"/>
      <c r="E55" s="41"/>
      <c r="F55" s="41"/>
    </row>
    <row r="56" spans="2:6" s="19" customFormat="1" ht="44.1" customHeight="1" x14ac:dyDescent="0.25">
      <c r="B56" s="41"/>
      <c r="C56" s="41"/>
      <c r="E56" s="41"/>
      <c r="F56" s="41"/>
    </row>
    <row r="57" spans="2:6" s="19" customFormat="1" ht="44.1" customHeight="1" x14ac:dyDescent="0.25">
      <c r="B57" s="41"/>
      <c r="C57" s="41"/>
      <c r="E57" s="41"/>
      <c r="F57" s="41"/>
    </row>
    <row r="58" spans="2:6" s="19" customFormat="1" ht="44.1" customHeight="1" x14ac:dyDescent="0.25">
      <c r="B58" s="41"/>
      <c r="C58" s="41"/>
      <c r="E58" s="41"/>
      <c r="F58" s="41"/>
    </row>
    <row r="59" spans="2:6" s="19" customFormat="1" ht="44.1" customHeight="1" x14ac:dyDescent="0.25">
      <c r="B59" s="41"/>
      <c r="C59" s="41"/>
      <c r="E59" s="41"/>
      <c r="F59" s="41"/>
    </row>
    <row r="60" spans="2:6" s="19" customFormat="1" ht="44.1" customHeight="1" x14ac:dyDescent="0.25">
      <c r="B60" s="41"/>
      <c r="C60" s="41"/>
      <c r="E60" s="41"/>
      <c r="F60" s="41"/>
    </row>
    <row r="61" spans="2:6" s="19" customFormat="1" ht="44.1" customHeight="1" x14ac:dyDescent="0.25">
      <c r="B61" s="41"/>
      <c r="C61" s="41"/>
      <c r="E61" s="41"/>
      <c r="F61" s="41"/>
    </row>
    <row r="62" spans="2:6" s="19" customFormat="1" ht="44.1" customHeight="1" x14ac:dyDescent="0.25">
      <c r="B62" s="41"/>
      <c r="C62" s="41"/>
      <c r="E62" s="41"/>
      <c r="F62" s="41"/>
    </row>
    <row r="63" spans="2:6" s="19" customFormat="1" ht="44.1" customHeight="1" x14ac:dyDescent="0.25">
      <c r="B63" s="41"/>
      <c r="C63" s="41"/>
      <c r="E63" s="41"/>
      <c r="F63" s="41"/>
    </row>
    <row r="64" spans="2:6" s="19" customFormat="1" ht="44.1" customHeight="1" x14ac:dyDescent="0.25">
      <c r="B64" s="41"/>
      <c r="C64" s="41"/>
      <c r="E64" s="41"/>
      <c r="F64" s="41"/>
    </row>
    <row r="65" spans="2:6" s="19" customFormat="1" ht="44.1" customHeight="1" x14ac:dyDescent="0.25">
      <c r="B65" s="41"/>
      <c r="C65" s="41"/>
      <c r="E65" s="41"/>
      <c r="F65" s="41"/>
    </row>
    <row r="66" spans="2:6" s="19" customFormat="1" ht="44.1" customHeight="1" x14ac:dyDescent="0.25">
      <c r="B66" s="41"/>
      <c r="C66" s="41"/>
      <c r="E66" s="41"/>
      <c r="F66" s="41"/>
    </row>
    <row r="67" spans="2:6" s="19" customFormat="1" ht="44.1" customHeight="1" x14ac:dyDescent="0.25">
      <c r="B67" s="41"/>
      <c r="C67" s="41"/>
      <c r="E67" s="41"/>
      <c r="F67" s="41"/>
    </row>
    <row r="68" spans="2:6" s="19" customFormat="1" ht="44.1" customHeight="1" x14ac:dyDescent="0.25">
      <c r="B68" s="41"/>
      <c r="C68" s="41"/>
      <c r="E68" s="41"/>
      <c r="F68" s="41"/>
    </row>
    <row r="69" spans="2:6" s="19" customFormat="1" ht="44.1" customHeight="1" x14ac:dyDescent="0.25">
      <c r="B69" s="41"/>
      <c r="C69" s="41"/>
      <c r="E69" s="41"/>
      <c r="F69" s="41"/>
    </row>
    <row r="70" spans="2:6" s="19" customFormat="1" ht="44.1" customHeight="1" x14ac:dyDescent="0.25">
      <c r="B70" s="41"/>
      <c r="C70" s="41"/>
      <c r="E70" s="41"/>
      <c r="F70" s="41"/>
    </row>
    <row r="71" spans="2:6" s="19" customFormat="1" ht="44.1" customHeight="1" x14ac:dyDescent="0.25">
      <c r="B71" s="41"/>
      <c r="C71" s="41"/>
      <c r="E71" s="41"/>
      <c r="F71" s="41"/>
    </row>
    <row r="72" spans="2:6" s="19" customFormat="1" ht="44.1" customHeight="1" x14ac:dyDescent="0.25">
      <c r="B72" s="41"/>
      <c r="C72" s="41"/>
      <c r="E72" s="41"/>
      <c r="F72" s="41"/>
    </row>
    <row r="73" spans="2:6" s="19" customFormat="1" ht="44.1" customHeight="1" x14ac:dyDescent="0.25">
      <c r="B73" s="41"/>
      <c r="C73" s="41"/>
      <c r="E73" s="41"/>
      <c r="F73" s="41"/>
    </row>
    <row r="74" spans="2:6" s="19" customFormat="1" ht="44.1" customHeight="1" x14ac:dyDescent="0.25">
      <c r="B74" s="41"/>
      <c r="C74" s="41"/>
      <c r="E74" s="41"/>
      <c r="F74" s="41"/>
    </row>
    <row r="75" spans="2:6" s="19" customFormat="1" ht="44.1" customHeight="1" x14ac:dyDescent="0.25">
      <c r="B75" s="41"/>
      <c r="C75" s="41"/>
      <c r="E75" s="41"/>
      <c r="F75" s="41"/>
    </row>
    <row r="76" spans="2:6" s="19" customFormat="1" ht="44.1" customHeight="1" x14ac:dyDescent="0.25">
      <c r="B76" s="41"/>
      <c r="C76" s="41"/>
      <c r="E76" s="41"/>
      <c r="F76" s="41"/>
    </row>
    <row r="77" spans="2:6" s="19" customFormat="1" ht="44.1" customHeight="1" x14ac:dyDescent="0.25">
      <c r="B77" s="41"/>
      <c r="C77" s="41"/>
      <c r="E77" s="41"/>
      <c r="F77" s="41"/>
    </row>
    <row r="78" spans="2:6" s="19" customFormat="1" ht="44.1" customHeight="1" x14ac:dyDescent="0.25">
      <c r="B78" s="41"/>
      <c r="C78" s="41"/>
      <c r="E78" s="41"/>
      <c r="F78" s="41"/>
    </row>
    <row r="79" spans="2:6" s="19" customFormat="1" ht="44.1" customHeight="1" x14ac:dyDescent="0.25">
      <c r="B79" s="41"/>
      <c r="C79" s="41"/>
      <c r="E79" s="41"/>
      <c r="F79" s="41"/>
    </row>
    <row r="80" spans="2:6" s="19" customFormat="1" ht="44.1" customHeight="1" x14ac:dyDescent="0.25">
      <c r="B80" s="41"/>
      <c r="C80" s="41"/>
      <c r="E80" s="41"/>
      <c r="F80" s="41"/>
    </row>
    <row r="81" spans="2:6" s="19" customFormat="1" ht="44.1" customHeight="1" x14ac:dyDescent="0.25">
      <c r="B81" s="41"/>
      <c r="C81" s="41"/>
      <c r="E81" s="41"/>
      <c r="F81" s="41"/>
    </row>
    <row r="82" spans="2:6" s="19" customFormat="1" ht="44.1" customHeight="1" x14ac:dyDescent="0.25">
      <c r="B82" s="41"/>
      <c r="C82" s="41"/>
      <c r="E82" s="41"/>
      <c r="F82" s="41"/>
    </row>
    <row r="83" spans="2:6" s="19" customFormat="1" ht="44.1" customHeight="1" x14ac:dyDescent="0.25">
      <c r="B83" s="41"/>
      <c r="C83" s="41"/>
      <c r="E83" s="41"/>
      <c r="F83" s="41"/>
    </row>
    <row r="84" spans="2:6" s="19" customFormat="1" ht="44.1" customHeight="1" x14ac:dyDescent="0.25">
      <c r="B84" s="41"/>
      <c r="C84" s="41"/>
      <c r="E84" s="41"/>
      <c r="F84" s="41"/>
    </row>
    <row r="85" spans="2:6" s="19" customFormat="1" ht="44.1" customHeight="1" x14ac:dyDescent="0.25">
      <c r="B85" s="41"/>
      <c r="C85" s="41"/>
      <c r="E85" s="41"/>
      <c r="F85" s="41"/>
    </row>
    <row r="86" spans="2:6" s="19" customFormat="1" ht="44.1" customHeight="1" x14ac:dyDescent="0.25">
      <c r="B86" s="41"/>
      <c r="C86" s="41"/>
      <c r="E86" s="41"/>
      <c r="F86" s="41"/>
    </row>
    <row r="87" spans="2:6" s="19" customFormat="1" ht="44.1" customHeight="1" x14ac:dyDescent="0.25">
      <c r="B87" s="41"/>
      <c r="C87" s="41"/>
      <c r="E87" s="41"/>
      <c r="F87" s="41"/>
    </row>
    <row r="88" spans="2:6" s="19" customFormat="1" ht="44.1" customHeight="1" x14ac:dyDescent="0.25">
      <c r="B88" s="41"/>
      <c r="C88" s="41"/>
      <c r="E88" s="41"/>
      <c r="F88" s="41"/>
    </row>
    <row r="89" spans="2:6" s="19" customFormat="1" ht="44.1" customHeight="1" x14ac:dyDescent="0.25">
      <c r="B89" s="41"/>
      <c r="C89" s="41"/>
      <c r="E89" s="41"/>
      <c r="F89" s="41"/>
    </row>
    <row r="90" spans="2:6" s="19" customFormat="1" ht="44.1" customHeight="1" x14ac:dyDescent="0.25">
      <c r="B90" s="41"/>
      <c r="C90" s="41"/>
      <c r="E90" s="41"/>
      <c r="F90" s="41"/>
    </row>
    <row r="91" spans="2:6" s="19" customFormat="1" ht="44.1" customHeight="1" x14ac:dyDescent="0.25">
      <c r="B91" s="41"/>
      <c r="C91" s="41"/>
      <c r="E91" s="41"/>
      <c r="F91" s="41"/>
    </row>
    <row r="92" spans="2:6" s="19" customFormat="1" ht="44.1" customHeight="1" x14ac:dyDescent="0.25">
      <c r="B92" s="41"/>
      <c r="C92" s="41"/>
      <c r="E92" s="41"/>
      <c r="F92" s="41"/>
    </row>
    <row r="93" spans="2:6" s="19" customFormat="1" ht="44.1" customHeight="1" x14ac:dyDescent="0.25">
      <c r="B93" s="41"/>
      <c r="C93" s="41"/>
      <c r="E93" s="41"/>
      <c r="F93" s="41"/>
    </row>
    <row r="94" spans="2:6" s="19" customFormat="1" ht="44.1" customHeight="1" x14ac:dyDescent="0.25">
      <c r="B94" s="41"/>
      <c r="C94" s="41"/>
      <c r="E94" s="41"/>
      <c r="F94" s="41"/>
    </row>
    <row r="95" spans="2:6" s="19" customFormat="1" ht="44.1" customHeight="1" x14ac:dyDescent="0.25">
      <c r="B95" s="41"/>
      <c r="C95" s="41"/>
      <c r="E95" s="41"/>
      <c r="F95" s="41"/>
    </row>
    <row r="96" spans="2:6" s="19" customFormat="1" ht="44.1" customHeight="1" x14ac:dyDescent="0.25">
      <c r="B96" s="41"/>
      <c r="C96" s="41"/>
      <c r="E96" s="41"/>
      <c r="F96" s="41"/>
    </row>
    <row r="97" spans="2:6" s="19" customFormat="1" ht="44.1" customHeight="1" x14ac:dyDescent="0.25">
      <c r="B97" s="41"/>
      <c r="C97" s="41"/>
      <c r="E97" s="41"/>
      <c r="F97" s="41"/>
    </row>
    <row r="98" spans="2:6" s="19" customFormat="1" ht="44.1" customHeight="1" x14ac:dyDescent="0.25">
      <c r="B98" s="41"/>
      <c r="C98" s="41"/>
      <c r="E98" s="41"/>
      <c r="F98" s="41"/>
    </row>
    <row r="99" spans="2:6" s="19" customFormat="1" ht="44.1" customHeight="1" x14ac:dyDescent="0.25">
      <c r="B99" s="41"/>
      <c r="C99" s="41"/>
      <c r="E99" s="41"/>
      <c r="F99" s="41"/>
    </row>
    <row r="100" spans="2:6" s="19" customFormat="1" ht="44.1" customHeight="1" x14ac:dyDescent="0.25">
      <c r="B100" s="41"/>
      <c r="C100" s="41"/>
      <c r="E100" s="41"/>
      <c r="F100" s="41"/>
    </row>
    <row r="101" spans="2:6" s="19" customFormat="1" ht="44.1" customHeight="1" x14ac:dyDescent="0.25">
      <c r="B101" s="41"/>
      <c r="C101" s="41"/>
      <c r="E101" s="41"/>
      <c r="F101" s="41"/>
    </row>
    <row r="102" spans="2:6" s="19" customFormat="1" ht="44.1" customHeight="1" x14ac:dyDescent="0.25">
      <c r="B102" s="41"/>
      <c r="C102" s="41"/>
      <c r="E102" s="41"/>
      <c r="F102" s="41"/>
    </row>
    <row r="103" spans="2:6" s="19" customFormat="1" ht="44.1" customHeight="1" x14ac:dyDescent="0.25">
      <c r="B103" s="41"/>
      <c r="C103" s="41"/>
      <c r="E103" s="41"/>
      <c r="F103" s="41"/>
    </row>
    <row r="104" spans="2:6" s="19" customFormat="1" ht="44.1" customHeight="1" x14ac:dyDescent="0.25">
      <c r="B104" s="41"/>
      <c r="C104" s="41"/>
      <c r="E104" s="41"/>
      <c r="F104" s="41"/>
    </row>
    <row r="105" spans="2:6" s="19" customFormat="1" ht="44.1" customHeight="1" x14ac:dyDescent="0.25">
      <c r="B105" s="41"/>
      <c r="C105" s="41"/>
      <c r="E105" s="41"/>
      <c r="F105" s="41"/>
    </row>
    <row r="106" spans="2:6" s="19" customFormat="1" ht="44.1" customHeight="1" x14ac:dyDescent="0.25">
      <c r="B106" s="41"/>
      <c r="C106" s="41"/>
      <c r="E106" s="41"/>
      <c r="F106" s="41"/>
    </row>
    <row r="107" spans="2:6" s="19" customFormat="1" ht="44.1" customHeight="1" x14ac:dyDescent="0.25">
      <c r="B107" s="41"/>
      <c r="C107" s="41"/>
      <c r="E107" s="41"/>
      <c r="F107" s="41"/>
    </row>
    <row r="108" spans="2:6" s="19" customFormat="1" ht="44.1" customHeight="1" x14ac:dyDescent="0.25">
      <c r="B108" s="41"/>
      <c r="C108" s="41"/>
      <c r="E108" s="41"/>
      <c r="F108" s="41"/>
    </row>
    <row r="109" spans="2:6" s="19" customFormat="1" ht="44.1" customHeight="1" x14ac:dyDescent="0.25">
      <c r="B109" s="41"/>
      <c r="C109" s="41"/>
      <c r="E109" s="41"/>
      <c r="F109" s="41"/>
    </row>
    <row r="110" spans="2:6" s="19" customFormat="1" ht="44.1" customHeight="1" x14ac:dyDescent="0.25">
      <c r="B110" s="41"/>
      <c r="C110" s="41"/>
      <c r="E110" s="41"/>
      <c r="F110" s="41"/>
    </row>
    <row r="111" spans="2:6" s="19" customFormat="1" ht="44.1" customHeight="1" x14ac:dyDescent="0.25">
      <c r="B111" s="41"/>
      <c r="C111" s="41"/>
      <c r="E111" s="41"/>
      <c r="F111" s="41"/>
    </row>
    <row r="112" spans="2:6" s="19" customFormat="1" ht="44.1" customHeight="1" x14ac:dyDescent="0.25">
      <c r="B112" s="41"/>
      <c r="C112" s="41"/>
      <c r="E112" s="41"/>
      <c r="F112" s="41"/>
    </row>
    <row r="113" spans="2:6" s="19" customFormat="1" ht="44.1" customHeight="1" x14ac:dyDescent="0.25">
      <c r="B113" s="41"/>
      <c r="C113" s="41"/>
      <c r="E113" s="41"/>
      <c r="F113" s="41"/>
    </row>
    <row r="114" spans="2:6" s="19" customFormat="1" ht="44.1" customHeight="1" x14ac:dyDescent="0.25">
      <c r="B114" s="41"/>
      <c r="C114" s="41"/>
      <c r="E114" s="41"/>
      <c r="F114" s="41"/>
    </row>
    <row r="115" spans="2:6" s="19" customFormat="1" ht="44.1" customHeight="1" x14ac:dyDescent="0.25">
      <c r="B115" s="41"/>
      <c r="C115" s="41"/>
      <c r="E115" s="41"/>
      <c r="F115" s="41"/>
    </row>
    <row r="116" spans="2:6" s="19" customFormat="1" ht="44.1" customHeight="1" x14ac:dyDescent="0.25">
      <c r="B116" s="41"/>
      <c r="C116" s="41"/>
      <c r="E116" s="41"/>
      <c r="F116" s="41"/>
    </row>
    <row r="117" spans="2:6" s="19" customFormat="1" ht="44.1" customHeight="1" x14ac:dyDescent="0.25">
      <c r="B117" s="41"/>
      <c r="C117" s="41"/>
      <c r="E117" s="41"/>
      <c r="F117" s="41"/>
    </row>
    <row r="118" spans="2:6" s="19" customFormat="1" ht="44.1" customHeight="1" x14ac:dyDescent="0.25">
      <c r="B118" s="41"/>
      <c r="C118" s="41"/>
      <c r="E118" s="41"/>
      <c r="F118" s="41"/>
    </row>
    <row r="119" spans="2:6" s="19" customFormat="1" ht="44.1" customHeight="1" x14ac:dyDescent="0.25">
      <c r="B119" s="41"/>
      <c r="C119" s="41"/>
      <c r="E119" s="41"/>
      <c r="F119" s="41"/>
    </row>
    <row r="120" spans="2:6" s="19" customFormat="1" ht="44.1" customHeight="1" x14ac:dyDescent="0.25">
      <c r="B120" s="41"/>
      <c r="C120" s="41"/>
      <c r="E120" s="41"/>
      <c r="F120" s="41"/>
    </row>
    <row r="121" spans="2:6" s="19" customFormat="1" ht="44.1" customHeight="1" x14ac:dyDescent="0.25">
      <c r="B121" s="41"/>
      <c r="C121" s="41"/>
      <c r="E121" s="41"/>
      <c r="F121" s="41"/>
    </row>
    <row r="122" spans="2:6" s="19" customFormat="1" ht="44.1" customHeight="1" x14ac:dyDescent="0.25">
      <c r="B122" s="41"/>
      <c r="C122" s="41"/>
      <c r="E122" s="41"/>
      <c r="F122" s="41"/>
    </row>
    <row r="123" spans="2:6" s="19" customFormat="1" ht="44.1" customHeight="1" x14ac:dyDescent="0.25">
      <c r="B123" s="41"/>
      <c r="C123" s="41"/>
      <c r="E123" s="41"/>
      <c r="F123" s="41"/>
    </row>
    <row r="124" spans="2:6" s="19" customFormat="1" ht="44.1" customHeight="1" x14ac:dyDescent="0.25">
      <c r="B124" s="41"/>
      <c r="C124" s="41"/>
      <c r="E124" s="41"/>
      <c r="F124" s="41"/>
    </row>
    <row r="125" spans="2:6" s="19" customFormat="1" ht="44.1" customHeight="1" x14ac:dyDescent="0.25">
      <c r="B125" s="41"/>
      <c r="C125" s="41"/>
      <c r="E125" s="41"/>
      <c r="F125" s="41"/>
    </row>
    <row r="126" spans="2:6" s="19" customFormat="1" ht="44.1" customHeight="1" x14ac:dyDescent="0.25">
      <c r="B126" s="41"/>
      <c r="C126" s="41"/>
      <c r="E126" s="41"/>
      <c r="F126" s="41"/>
    </row>
    <row r="127" spans="2:6" s="19" customFormat="1" ht="44.1" customHeight="1" x14ac:dyDescent="0.25">
      <c r="B127" s="41"/>
      <c r="C127" s="41"/>
      <c r="E127" s="41"/>
      <c r="F127" s="41"/>
    </row>
    <row r="128" spans="2:6" s="19" customFormat="1" ht="44.1" customHeight="1" x14ac:dyDescent="0.25">
      <c r="B128" s="41"/>
      <c r="C128" s="41"/>
      <c r="E128" s="41"/>
      <c r="F128" s="41"/>
    </row>
    <row r="129" spans="2:6" s="19" customFormat="1" ht="44.1" customHeight="1" x14ac:dyDescent="0.25">
      <c r="B129" s="41"/>
      <c r="C129" s="41"/>
      <c r="E129" s="41"/>
      <c r="F129" s="41"/>
    </row>
    <row r="130" spans="2:6" s="19" customFormat="1" ht="44.1" customHeight="1" x14ac:dyDescent="0.25">
      <c r="B130" s="41"/>
      <c r="C130" s="41"/>
      <c r="E130" s="41"/>
      <c r="F130" s="41"/>
    </row>
    <row r="131" spans="2:6" s="19" customFormat="1" ht="44.1" customHeight="1" x14ac:dyDescent="0.25">
      <c r="B131" s="41"/>
      <c r="C131" s="41"/>
      <c r="E131" s="41"/>
      <c r="F131" s="41"/>
    </row>
    <row r="132" spans="2:6" s="19" customFormat="1" ht="44.1" customHeight="1" x14ac:dyDescent="0.25">
      <c r="B132" s="41"/>
      <c r="C132" s="41"/>
      <c r="E132" s="41"/>
      <c r="F132" s="41"/>
    </row>
    <row r="133" spans="2:6" s="19" customFormat="1" ht="44.1" customHeight="1" x14ac:dyDescent="0.25">
      <c r="B133" s="41"/>
      <c r="C133" s="41"/>
      <c r="E133" s="41"/>
      <c r="F133" s="41"/>
    </row>
    <row r="134" spans="2:6" s="19" customFormat="1" ht="44.1" customHeight="1" x14ac:dyDescent="0.25">
      <c r="B134" s="41"/>
      <c r="C134" s="41"/>
      <c r="E134" s="41"/>
      <c r="F134" s="41"/>
    </row>
  </sheetData>
  <sheetProtection password="C855" sheet="1" objects="1" scenarios="1" selectLockedCells="1"/>
  <protectedRanges>
    <protectedRange password="C855" sqref="B5" name="Bereich1"/>
  </protectedRanges>
  <dataConsolidate/>
  <mergeCells count="10">
    <mergeCell ref="A1:G1"/>
    <mergeCell ref="B14:B15"/>
    <mergeCell ref="D14:D15"/>
    <mergeCell ref="F14:F15"/>
    <mergeCell ref="A13:G13"/>
    <mergeCell ref="C14:C15"/>
    <mergeCell ref="E14:E15"/>
    <mergeCell ref="E3:E12"/>
    <mergeCell ref="C3:C12"/>
    <mergeCell ref="B2:G2"/>
  </mergeCells>
  <conditionalFormatting sqref="F14">
    <cfRule type="expression" dxfId="16" priority="24">
      <formula>$B$14&lt;$F$14</formula>
    </cfRule>
    <cfRule type="expression" dxfId="15" priority="25">
      <formula>$F$14&lt;$B$14</formula>
    </cfRule>
  </conditionalFormatting>
  <conditionalFormatting sqref="B14">
    <cfRule type="expression" dxfId="14" priority="53">
      <formula>$B$14&gt;$F$14</formula>
    </cfRule>
    <cfRule type="expression" dxfId="13" priority="54">
      <formula>$F$14&gt;$B$14</formula>
    </cfRule>
  </conditionalFormatting>
  <conditionalFormatting sqref="F9">
    <cfRule type="expression" dxfId="12" priority="12">
      <formula>($F$9&gt;$B$9)</formula>
    </cfRule>
  </conditionalFormatting>
  <conditionalFormatting sqref="B9">
    <cfRule type="expression" dxfId="11" priority="11">
      <formula>$B$9&gt;$F$9</formula>
    </cfRule>
  </conditionalFormatting>
  <conditionalFormatting sqref="B10">
    <cfRule type="expression" dxfId="10" priority="10">
      <formula>$B$10&gt;$F$10</formula>
    </cfRule>
  </conditionalFormatting>
  <conditionalFormatting sqref="B11">
    <cfRule type="expression" dxfId="9" priority="9">
      <formula>$B$11&gt;$F$11</formula>
    </cfRule>
  </conditionalFormatting>
  <conditionalFormatting sqref="B12">
    <cfRule type="expression" dxfId="8" priority="8">
      <formula>$B$12&gt;$F$12</formula>
    </cfRule>
  </conditionalFormatting>
  <conditionalFormatting sqref="F10">
    <cfRule type="expression" dxfId="7" priority="7">
      <formula>$F$10&gt;$B$10</formula>
    </cfRule>
  </conditionalFormatting>
  <conditionalFormatting sqref="F11">
    <cfRule type="expression" dxfId="6" priority="6">
      <formula>$F$11&gt;$B$11</formula>
    </cfRule>
  </conditionalFormatting>
  <conditionalFormatting sqref="F12">
    <cfRule type="expression" dxfId="5" priority="5">
      <formula>$B$12&lt;$F$12</formula>
    </cfRule>
  </conditionalFormatting>
  <conditionalFormatting sqref="F6">
    <cfRule type="expression" dxfId="4" priority="4">
      <formula>IF($B$6=$F$6,UNWAHR,TRUE)</formula>
    </cfRule>
  </conditionalFormatting>
  <conditionalFormatting sqref="F7">
    <cfRule type="expression" dxfId="3" priority="3">
      <formula>IF($B$7=$F$7,UNWAHR,TRUE)</formula>
    </cfRule>
  </conditionalFormatting>
  <conditionalFormatting sqref="B6">
    <cfRule type="expression" dxfId="2" priority="2">
      <formula>IF($B$6=$F$6,UNWAHR,TRUE)</formula>
    </cfRule>
  </conditionalFormatting>
  <conditionalFormatting sqref="B7">
    <cfRule type="expression" dxfId="1" priority="1">
      <formula>IF($B$7=$F$7,UNWAHR,TRUE)</formula>
    </cfRule>
  </conditionalFormatting>
  <dataValidations xWindow="656" yWindow="398" count="13">
    <dataValidation type="decimal" showInputMessage="1" showErrorMessage="1" errorTitle="Out of Range" error="Value must be between 0 and 99." promptTitle="Time to Remove Document" prompt="Estimate time. Set to 0 if documents are left in basket." sqref="B11">
      <formula1>0</formula1>
      <formula2>99</formula2>
    </dataValidation>
    <dataValidation type="decimal" showInputMessage="1" showErrorMessage="1" errorTitle="Out of Range" error="Processing time must be between 0,5s and 99s." promptTitle="Processing Time after Scan" prompt="Estimate time. Depends on image treatment options and many other factors." sqref="B12">
      <formula1>0.5</formula1>
      <formula2>99</formula2>
    </dataValidation>
    <dataValidation type="decimal" showInputMessage="1" showErrorMessage="1" errorTitle="Out of Range" error="Value must be between 0,5 and 10." promptTitle="Time to Feed to Start Position" prompt="Estimate Time. This time is programmable on WideTEK scanners." sqref="B10">
      <formula1>0.5</formula1>
      <formula2>10</formula2>
    </dataValidation>
    <dataValidation type="decimal" showInputMessage="1" showErrorMessage="1" errorTitle="Out of Range" error="Value must be between 1 and 99." promptTitle="Time to Pick a Document" prompt="Estimate time. Factor in extra time for uneven, sticky or partially destroyed documents. Add 1 second minimum for face down scanners." sqref="B9">
      <formula1>1</formula1>
      <formula2>99</formula2>
    </dataValidation>
    <dataValidation type="textLength" allowBlank="1" showInputMessage="1" showErrorMessage="1" errorTitle="Computed Data" error="This cannot be edited, data is taken from the specification sheet." promptTitle="Rated Speed @ 200dpi" prompt="This value is taken from the manufacturers specification sheet. It usually is the best case scenario for continuos scanning." sqref="B8">
      <formula1>0</formula1>
      <formula2>0</formula2>
    </dataValidation>
    <dataValidation type="textLength" allowBlank="1" showInputMessage="1" showErrorMessage="1" errorTitle="Computed Data" error="This cannot be edited, data is taken from the specification sheet." promptTitle="Scanner Camera Technology" prompt="Scanners are either equipped with 2 or more CIS modules or they are equipped with 2 or more reduction type CCD cameras. The technology listed here is for reference only." sqref="F5">
      <formula1>0</formula1>
      <formula2>0</formula2>
    </dataValidation>
    <dataValidation type="decimal" showInputMessage="1" showErrorMessage="1" errorTitle="Out of Range" error="Processing time must be between 0,5s and 99s." promptTitle="Processing Time after Scan" prompt="Estimate time. Depends on image treatment options and many other factors." sqref="F12">
      <formula1>0.5</formula1>
      <formula2>99</formula2>
    </dataValidation>
    <dataValidation type="textLength" allowBlank="1" showInputMessage="1" showErrorMessage="1" error="Link is not editable" promptTitle="Scanner home page" sqref="D14:D15">
      <formula1>0</formula1>
      <formula2>0</formula2>
    </dataValidation>
    <dataValidation type="decimal" showInputMessage="1" showErrorMessage="1" errorTitle="Out of Range" error="Value must be between 0 and 99." promptTitle="Time to Remove Document" prompt="Estimate time. Set to 0 if documents are left in basket." sqref="F11">
      <formula1>0</formula1>
      <formula2>99</formula2>
    </dataValidation>
    <dataValidation type="decimal" showInputMessage="1" showErrorMessage="1" errorTitle="Out of Range" error="Value must be between 0,5 and 10." promptTitle="Time to Feed to Start Position" prompt="Estimate Time. This time is programmable on WideTEK scanners." sqref="F10">
      <formula1>0.5</formula1>
      <formula2>10</formula2>
    </dataValidation>
    <dataValidation type="decimal" showInputMessage="1" showErrorMessage="1" errorTitle="Out of Range" error="Value must be between 1 and 99." promptTitle="Time to Pick a Document" prompt="Estimate time. Factor in extra time for uneven, sticky or partially destroyed documents. Add 1 second minimum for face down scanners." sqref="F9">
      <formula1>1</formula1>
      <formula2>99</formula2>
    </dataValidation>
    <dataValidation type="textLength" allowBlank="1" showInputMessage="1" showErrorMessage="1" errorTitle="Computed Data" error="This cannot be edited, data is taken from the specification sheet." promptTitle="Scanner Camera Technology" prompt="Scanners are either equipped with 2 or more CIS modules or they are equipped with 2 or more reduction type CCD cameras. The technology listed here is for reference only." sqref="B5">
      <formula1>0</formula1>
      <formula2>0</formula2>
    </dataValidation>
    <dataValidation type="textLength" allowBlank="1" showInputMessage="1" showErrorMessage="1" errorTitle="Computed Data" error="This cannot be edited, data is taken from the specification sheet." promptTitle="Rated Speed @ 200dpi" prompt="This value is taken from the manufacturers specification sheet. It usually is the best case scenario for continuos scanning." sqref="F8">
      <formula1>0</formula1>
      <formula2>0</formula2>
    </dataValidation>
  </dataValidations>
  <pageMargins left="0.7" right="0.7" top="0.75" bottom="0.75" header="0.3" footer="0.3"/>
  <pageSetup paperSize="9" scale="74" orientation="landscape" r:id="rId1"/>
  <rowBreaks count="2" manualBreakCount="2">
    <brk id="13" max="8" man="1"/>
    <brk id="14" max="16383" man="1"/>
  </rowBreaks>
  <colBreaks count="1" manualBreakCount="1">
    <brk id="3" max="13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C688ADFF-FA91-4B01-AF35-4D74901A05A2}">
            <xm:f>Listen!$R$2="cis"</xm:f>
            <x14:dxf>
              <font>
                <strike val="0"/>
                <color rgb="FFFF0000"/>
              </font>
            </x14:dxf>
          </x14:cfRule>
          <xm:sqref>D3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656" yWindow="398" count="7">
        <x14:dataValidation type="list" allowBlank="1" showInputMessage="1" showErrorMessage="1" error="Select color depth from list!" promptTitle="Color or Monochrome" prompt="Select from list.">
          <x14:formula1>
            <xm:f>Listen!$Q$2:$Q$3</xm:f>
          </x14:formula1>
          <xm:sqref>F7</xm:sqref>
        </x14:dataValidation>
        <x14:dataValidation type="list" allowBlank="1" showInputMessage="1" showErrorMessage="1" error="Select format from list!" promptTitle="Paper Size &amp; Orientation" prompt="Select paper format and orientation. Make sure width of scanner is sufficient.">
          <x14:formula1>
            <xm:f>IF(Listen!$C$22="yes",Listen!$C$2:$C$13,Listen!$C$3:$C$13)</xm:f>
          </x14:formula1>
          <xm:sqref>F6</xm:sqref>
        </x14:dataValidation>
        <x14:dataValidation type="list" allowBlank="1" showInputMessage="1" showErrorMessage="1" error="Select technology from list!" promptTitle="Scanner Technology" prompt="Select technology of scanners to be compared.">
          <x14:formula1>
            <xm:f>Listen!$I$25:$I$26</xm:f>
          </x14:formula1>
          <xm:sqref>D3</xm:sqref>
        </x14:dataValidation>
        <x14:dataValidation type="list" allowBlank="1" showInputMessage="1" showErrorMessage="1" error="Select color depth from list!" promptTitle="Color or Monochrome" prompt="Select from list.">
          <x14:formula1>
            <xm:f>Listen!$Q$2:$Q$3</xm:f>
          </x14:formula1>
          <xm:sqref>B7</xm:sqref>
        </x14:dataValidation>
        <x14:dataValidation type="list" allowBlank="1" showInputMessage="1" showErrorMessage="1" error="Select scanner from list!" promptTitle="Scanner Model" prompt="Select model from list.">
          <x14:formula1>
            <xm:f>IF(Listen!$R$2="cis",Listen!$P$2:$P$11,Listen!$I$2:$I$23)</xm:f>
          </x14:formula1>
          <xm:sqref>F4</xm:sqref>
        </x14:dataValidation>
        <x14:dataValidation type="list" allowBlank="1" showInputMessage="1" showErrorMessage="1" error="Select scanner from list!" promptTitle="Scanner Model" prompt="Select model from list.">
          <x14:formula1>
            <xm:f>IF(Listen!$R$2="cis",Listen!$P$2:$P$11,Listen!$I$2:$I$23)</xm:f>
          </x14:formula1>
          <xm:sqref>B4</xm:sqref>
        </x14:dataValidation>
        <x14:dataValidation type="list" allowBlank="1" showInputMessage="1" showErrorMessage="1" error="Select format from list!" promptTitle="Paper Size &amp; Orientation" prompt="Select paper format and orientation. Make sure width of scanner is sufficient.">
          <x14:formula1>
            <xm:f>IF(Listen!$B$22="yes",Listen!$C$2:$C$13,Listen!$C$3:$C$13)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R29"/>
  <sheetViews>
    <sheetView topLeftCell="H27" workbookViewId="0">
      <selection activeCell="H1" sqref="A1:XFD26"/>
    </sheetView>
  </sheetViews>
  <sheetFormatPr baseColWidth="10" defaultColWidth="11.42578125" defaultRowHeight="15" x14ac:dyDescent="0.25"/>
  <cols>
    <col min="1" max="1" width="16.7109375" style="19" customWidth="1"/>
    <col min="2" max="2" width="17.85546875" style="19" customWidth="1"/>
    <col min="3" max="3" width="16.28515625" style="19" customWidth="1"/>
    <col min="4" max="6" width="11.42578125" style="19"/>
    <col min="7" max="7" width="11.42578125" style="19" customWidth="1"/>
    <col min="8" max="8" width="17" style="19" customWidth="1"/>
    <col min="9" max="9" width="13.85546875" style="19" customWidth="1"/>
    <col min="10" max="12" width="11.42578125" style="19"/>
    <col min="13" max="13" width="13.85546875" style="19" customWidth="1"/>
    <col min="14" max="14" width="13.140625" style="19" customWidth="1"/>
    <col min="15" max="15" width="80.42578125" style="19" customWidth="1"/>
    <col min="16" max="17" width="13.140625" style="19" customWidth="1"/>
    <col min="18" max="16384" width="11.42578125" style="19"/>
  </cols>
  <sheetData>
    <row r="1" spans="1:18" hidden="1" x14ac:dyDescent="0.25">
      <c r="A1" s="17" t="s">
        <v>0</v>
      </c>
      <c r="B1" s="17" t="s">
        <v>3</v>
      </c>
      <c r="C1" s="17" t="s">
        <v>6</v>
      </c>
      <c r="D1" s="18" t="s">
        <v>14</v>
      </c>
      <c r="E1" s="18" t="s">
        <v>13</v>
      </c>
      <c r="F1" s="18" t="s">
        <v>21</v>
      </c>
      <c r="G1" s="17" t="s">
        <v>15</v>
      </c>
      <c r="H1" s="17" t="s">
        <v>20</v>
      </c>
      <c r="I1" s="35" t="s">
        <v>22</v>
      </c>
      <c r="J1" s="35" t="s">
        <v>23</v>
      </c>
      <c r="K1" s="35" t="s">
        <v>24</v>
      </c>
      <c r="L1" s="35" t="s">
        <v>54</v>
      </c>
      <c r="M1" s="35" t="s">
        <v>8</v>
      </c>
      <c r="N1" s="35" t="s">
        <v>55</v>
      </c>
      <c r="O1" s="39"/>
      <c r="P1" s="34" t="s">
        <v>62</v>
      </c>
      <c r="Q1" s="18" t="s">
        <v>23</v>
      </c>
      <c r="R1" s="18" t="s">
        <v>67</v>
      </c>
    </row>
    <row r="2" spans="1:18" hidden="1" x14ac:dyDescent="0.25">
      <c r="A2" s="19" t="s">
        <v>1</v>
      </c>
      <c r="B2" s="19" t="s">
        <v>4</v>
      </c>
      <c r="C2" s="19" t="s">
        <v>8</v>
      </c>
      <c r="D2" s="20">
        <v>841</v>
      </c>
      <c r="E2" s="20">
        <v>1189</v>
      </c>
      <c r="F2" s="20">
        <v>20</v>
      </c>
      <c r="G2" s="21" t="s">
        <v>16</v>
      </c>
      <c r="H2" s="21">
        <f>25.4</f>
        <v>25.4</v>
      </c>
      <c r="I2" s="36" t="s">
        <v>92</v>
      </c>
      <c r="J2" s="36">
        <v>10</v>
      </c>
      <c r="K2" s="36">
        <v>10</v>
      </c>
      <c r="L2" s="37" t="s">
        <v>57</v>
      </c>
      <c r="M2" s="37" t="s">
        <v>85</v>
      </c>
      <c r="N2" s="36" t="s">
        <v>47</v>
      </c>
      <c r="O2" s="40" t="s">
        <v>94</v>
      </c>
      <c r="P2" s="36" t="str">
        <f>I2</f>
        <v>WT36C-600</v>
      </c>
      <c r="Q2" s="37" t="s">
        <v>28</v>
      </c>
      <c r="R2" s="37" t="str">
        <f>VLOOKUP('Productivity Calculator'!$D$3,I25:L26,4,FALSE)</f>
        <v>all</v>
      </c>
    </row>
    <row r="3" spans="1:18" hidden="1" x14ac:dyDescent="0.25">
      <c r="A3" s="19" t="s">
        <v>2</v>
      </c>
      <c r="B3" s="19" t="s">
        <v>5</v>
      </c>
      <c r="C3" s="19" t="s">
        <v>7</v>
      </c>
      <c r="D3" s="20">
        <v>1189</v>
      </c>
      <c r="E3" s="20">
        <v>841</v>
      </c>
      <c r="F3" s="20">
        <f>F2</f>
        <v>20</v>
      </c>
      <c r="G3" s="21" t="s">
        <v>17</v>
      </c>
      <c r="H3" s="21">
        <v>1</v>
      </c>
      <c r="I3" s="36" t="s">
        <v>110</v>
      </c>
      <c r="J3" s="36">
        <v>10</v>
      </c>
      <c r="K3" s="36">
        <v>10</v>
      </c>
      <c r="L3" s="37" t="s">
        <v>57</v>
      </c>
      <c r="M3" s="37" t="s">
        <v>86</v>
      </c>
      <c r="N3" s="36" t="s">
        <v>47</v>
      </c>
      <c r="O3" s="40" t="s">
        <v>95</v>
      </c>
      <c r="P3" s="36" t="str">
        <f>I3</f>
        <v>WT48C-600</v>
      </c>
      <c r="Q3" s="37" t="s">
        <v>27</v>
      </c>
    </row>
    <row r="4" spans="1:18" hidden="1" x14ac:dyDescent="0.25">
      <c r="C4" s="19" t="s">
        <v>9</v>
      </c>
      <c r="D4" s="20">
        <v>594</v>
      </c>
      <c r="E4" s="20">
        <v>841</v>
      </c>
      <c r="F4" s="20">
        <f t="shared" ref="F4:F13" si="0">F3</f>
        <v>20</v>
      </c>
      <c r="G4" s="21" t="s">
        <v>18</v>
      </c>
      <c r="H4" s="21">
        <f>1000/60</f>
        <v>16.666666666666668</v>
      </c>
      <c r="I4" s="36" t="s">
        <v>93</v>
      </c>
      <c r="J4" s="36">
        <v>14.2</v>
      </c>
      <c r="K4" s="36">
        <v>12.4</v>
      </c>
      <c r="L4" s="37" t="s">
        <v>56</v>
      </c>
      <c r="M4" s="37" t="s">
        <v>85</v>
      </c>
      <c r="N4" s="36" t="s">
        <v>47</v>
      </c>
      <c r="O4" s="40" t="s">
        <v>96</v>
      </c>
      <c r="P4" s="36" t="s">
        <v>82</v>
      </c>
    </row>
    <row r="5" spans="1:18" hidden="1" x14ac:dyDescent="0.25">
      <c r="C5" s="19" t="s">
        <v>10</v>
      </c>
      <c r="D5" s="20">
        <v>841</v>
      </c>
      <c r="E5" s="20">
        <v>594</v>
      </c>
      <c r="F5" s="20">
        <f t="shared" si="0"/>
        <v>20</v>
      </c>
      <c r="G5" s="21" t="s">
        <v>19</v>
      </c>
      <c r="H5" s="21">
        <f>1000000/3600</f>
        <v>277.77777777777777</v>
      </c>
      <c r="I5" s="36" t="s">
        <v>63</v>
      </c>
      <c r="J5" s="36">
        <v>12.4</v>
      </c>
      <c r="K5" s="36">
        <v>12.4</v>
      </c>
      <c r="L5" s="37" t="s">
        <v>56</v>
      </c>
      <c r="M5" s="37" t="s">
        <v>85</v>
      </c>
      <c r="N5" s="36" t="s">
        <v>47</v>
      </c>
      <c r="O5" s="40" t="s">
        <v>97</v>
      </c>
      <c r="P5" s="36" t="s">
        <v>83</v>
      </c>
    </row>
    <row r="6" spans="1:18" hidden="1" x14ac:dyDescent="0.25">
      <c r="C6" s="19" t="s">
        <v>12</v>
      </c>
      <c r="D6" s="20">
        <v>420</v>
      </c>
      <c r="E6" s="20">
        <v>594</v>
      </c>
      <c r="F6" s="20">
        <f t="shared" si="0"/>
        <v>20</v>
      </c>
      <c r="I6" s="36" t="s">
        <v>109</v>
      </c>
      <c r="J6" s="36">
        <v>8.4</v>
      </c>
      <c r="K6" s="36">
        <v>12.4</v>
      </c>
      <c r="L6" s="37" t="s">
        <v>56</v>
      </c>
      <c r="M6" s="37" t="s">
        <v>85</v>
      </c>
      <c r="N6" s="36" t="s">
        <v>47</v>
      </c>
      <c r="O6" s="40" t="s">
        <v>98</v>
      </c>
      <c r="P6" s="36" t="str">
        <f t="shared" ref="P6:P7" si="1">I14</f>
        <v>IQ Quatro 4450</v>
      </c>
    </row>
    <row r="7" spans="1:18" hidden="1" x14ac:dyDescent="0.25">
      <c r="C7" s="19" t="s">
        <v>11</v>
      </c>
      <c r="D7" s="20">
        <v>594</v>
      </c>
      <c r="E7" s="20">
        <v>420</v>
      </c>
      <c r="F7" s="20">
        <f t="shared" si="0"/>
        <v>20</v>
      </c>
      <c r="I7" s="36" t="s">
        <v>100</v>
      </c>
      <c r="J7" s="36">
        <v>8.4</v>
      </c>
      <c r="K7" s="36">
        <v>12.4</v>
      </c>
      <c r="L7" s="37" t="s">
        <v>56</v>
      </c>
      <c r="M7" s="37" t="s">
        <v>86</v>
      </c>
      <c r="N7" s="36" t="s">
        <v>47</v>
      </c>
      <c r="O7" s="40" t="s">
        <v>99</v>
      </c>
      <c r="P7" s="36" t="str">
        <f t="shared" si="1"/>
        <v>IQ Quatro 4490</v>
      </c>
    </row>
    <row r="8" spans="1:18" hidden="1" x14ac:dyDescent="0.25">
      <c r="C8" s="19" t="s">
        <v>41</v>
      </c>
      <c r="D8" s="20">
        <v>864</v>
      </c>
      <c r="E8" s="20">
        <v>1118</v>
      </c>
      <c r="F8" s="20">
        <f t="shared" si="0"/>
        <v>20</v>
      </c>
      <c r="G8" s="19">
        <f>E4/25.4</f>
        <v>33.110236220472444</v>
      </c>
      <c r="I8" s="36" t="s">
        <v>78</v>
      </c>
      <c r="J8" s="36">
        <v>4</v>
      </c>
      <c r="K8" s="36">
        <v>12</v>
      </c>
      <c r="L8" s="37" t="s">
        <v>56</v>
      </c>
      <c r="M8" s="37" t="s">
        <v>85</v>
      </c>
      <c r="N8" s="36" t="s">
        <v>48</v>
      </c>
      <c r="O8" s="40" t="s">
        <v>69</v>
      </c>
      <c r="P8" s="36" t="str">
        <f>I16</f>
        <v>SC 36c</v>
      </c>
    </row>
    <row r="9" spans="1:18" hidden="1" x14ac:dyDescent="0.25">
      <c r="C9" s="19" t="s">
        <v>40</v>
      </c>
      <c r="D9" s="20">
        <v>1118</v>
      </c>
      <c r="E9" s="20">
        <v>864</v>
      </c>
      <c r="F9" s="20">
        <f t="shared" si="0"/>
        <v>20</v>
      </c>
      <c r="I9" s="36" t="s">
        <v>79</v>
      </c>
      <c r="J9" s="36">
        <v>8</v>
      </c>
      <c r="K9" s="36">
        <v>12</v>
      </c>
      <c r="L9" s="37" t="s">
        <v>56</v>
      </c>
      <c r="M9" s="37" t="s">
        <v>85</v>
      </c>
      <c r="N9" s="36" t="s">
        <v>48</v>
      </c>
      <c r="O9" s="40" t="s">
        <v>69</v>
      </c>
      <c r="P9" s="36" t="str">
        <f>I17</f>
        <v>SC 36e</v>
      </c>
    </row>
    <row r="10" spans="1:18" hidden="1" x14ac:dyDescent="0.25">
      <c r="C10" s="19" t="s">
        <v>43</v>
      </c>
      <c r="D10" s="20">
        <v>559</v>
      </c>
      <c r="E10" s="20">
        <v>864</v>
      </c>
      <c r="F10" s="20">
        <f t="shared" si="0"/>
        <v>20</v>
      </c>
      <c r="I10" s="36" t="s">
        <v>80</v>
      </c>
      <c r="J10" s="36">
        <v>4</v>
      </c>
      <c r="K10" s="36">
        <v>12</v>
      </c>
      <c r="L10" s="37" t="s">
        <v>56</v>
      </c>
      <c r="M10" s="37" t="s">
        <v>85</v>
      </c>
      <c r="N10" s="36" t="s">
        <v>48</v>
      </c>
      <c r="O10" s="40" t="s">
        <v>69</v>
      </c>
      <c r="P10" s="36" t="str">
        <f>I18</f>
        <v>SC 42c</v>
      </c>
    </row>
    <row r="11" spans="1:18" hidden="1" x14ac:dyDescent="0.25">
      <c r="C11" s="19" t="s">
        <v>42</v>
      </c>
      <c r="D11" s="20">
        <v>864</v>
      </c>
      <c r="E11" s="20">
        <v>559</v>
      </c>
      <c r="F11" s="20">
        <f t="shared" si="0"/>
        <v>20</v>
      </c>
      <c r="I11" s="36" t="s">
        <v>81</v>
      </c>
      <c r="J11" s="36">
        <v>8</v>
      </c>
      <c r="K11" s="36">
        <v>12</v>
      </c>
      <c r="L11" s="37" t="s">
        <v>56</v>
      </c>
      <c r="M11" s="37" t="s">
        <v>85</v>
      </c>
      <c r="N11" s="36" t="s">
        <v>48</v>
      </c>
      <c r="O11" s="40" t="s">
        <v>69</v>
      </c>
      <c r="P11" s="36" t="str">
        <f>I19</f>
        <v>SC 42e</v>
      </c>
    </row>
    <row r="12" spans="1:18" hidden="1" x14ac:dyDescent="0.25">
      <c r="C12" s="19" t="s">
        <v>45</v>
      </c>
      <c r="D12" s="20">
        <v>432</v>
      </c>
      <c r="E12" s="20">
        <v>559</v>
      </c>
      <c r="F12" s="20">
        <f t="shared" si="0"/>
        <v>20</v>
      </c>
      <c r="I12" s="36" t="s">
        <v>82</v>
      </c>
      <c r="J12" s="36">
        <v>1.5</v>
      </c>
      <c r="K12" s="36">
        <v>10</v>
      </c>
      <c r="L12" s="37" t="s">
        <v>57</v>
      </c>
      <c r="M12" s="37" t="s">
        <v>85</v>
      </c>
      <c r="N12" s="36" t="s">
        <v>48</v>
      </c>
      <c r="O12" s="40" t="s">
        <v>69</v>
      </c>
    </row>
    <row r="13" spans="1:18" hidden="1" x14ac:dyDescent="0.25">
      <c r="C13" s="19" t="s">
        <v>44</v>
      </c>
      <c r="D13" s="20">
        <v>559</v>
      </c>
      <c r="E13" s="20">
        <v>432</v>
      </c>
      <c r="F13" s="20">
        <f t="shared" si="0"/>
        <v>20</v>
      </c>
      <c r="I13" s="36" t="s">
        <v>83</v>
      </c>
      <c r="J13" s="36">
        <v>3</v>
      </c>
      <c r="K13" s="36">
        <v>10</v>
      </c>
      <c r="L13" s="37" t="s">
        <v>57</v>
      </c>
      <c r="M13" s="37" t="s">
        <v>85</v>
      </c>
      <c r="N13" s="36" t="s">
        <v>48</v>
      </c>
      <c r="O13" s="40" t="s">
        <v>69</v>
      </c>
    </row>
    <row r="14" spans="1:18" hidden="1" x14ac:dyDescent="0.25">
      <c r="I14" s="36" t="s">
        <v>101</v>
      </c>
      <c r="J14" s="36">
        <v>7</v>
      </c>
      <c r="K14" s="36">
        <v>14</v>
      </c>
      <c r="L14" s="37" t="s">
        <v>57</v>
      </c>
      <c r="M14" s="37" t="s">
        <v>85</v>
      </c>
      <c r="N14" s="36" t="s">
        <v>48</v>
      </c>
      <c r="O14" s="40" t="s">
        <v>69</v>
      </c>
    </row>
    <row r="15" spans="1:18" hidden="1" x14ac:dyDescent="0.25">
      <c r="I15" s="36" t="s">
        <v>102</v>
      </c>
      <c r="J15" s="36">
        <v>14</v>
      </c>
      <c r="K15" s="36">
        <v>14</v>
      </c>
      <c r="L15" s="37" t="s">
        <v>57</v>
      </c>
      <c r="M15" s="37" t="s">
        <v>85</v>
      </c>
      <c r="N15" s="36" t="s">
        <v>48</v>
      </c>
      <c r="O15" s="40" t="s">
        <v>69</v>
      </c>
    </row>
    <row r="16" spans="1:18" hidden="1" x14ac:dyDescent="0.25">
      <c r="I16" s="36" t="s">
        <v>75</v>
      </c>
      <c r="J16" s="36">
        <v>6</v>
      </c>
      <c r="K16" s="36">
        <v>13</v>
      </c>
      <c r="L16" s="37" t="s">
        <v>57</v>
      </c>
      <c r="M16" s="37" t="s">
        <v>85</v>
      </c>
      <c r="N16" s="36" t="s">
        <v>49</v>
      </c>
      <c r="O16" s="40" t="s">
        <v>108</v>
      </c>
    </row>
    <row r="17" spans="1:15" hidden="1" x14ac:dyDescent="0.25">
      <c r="A17" s="17" t="s">
        <v>25</v>
      </c>
      <c r="B17" s="17" t="s">
        <v>31</v>
      </c>
      <c r="C17" s="17" t="s">
        <v>32</v>
      </c>
      <c r="F17" s="48" t="s">
        <v>90</v>
      </c>
      <c r="G17" s="48" t="s">
        <v>91</v>
      </c>
      <c r="I17" s="36" t="s">
        <v>76</v>
      </c>
      <c r="J17" s="36">
        <v>12</v>
      </c>
      <c r="K17" s="36">
        <v>13</v>
      </c>
      <c r="L17" s="37" t="s">
        <v>57</v>
      </c>
      <c r="M17" s="37" t="s">
        <v>85</v>
      </c>
      <c r="N17" s="36" t="s">
        <v>49</v>
      </c>
      <c r="O17" s="40" t="s">
        <v>108</v>
      </c>
    </row>
    <row r="18" spans="1:15" hidden="1" x14ac:dyDescent="0.25">
      <c r="A18" s="22" t="s">
        <v>13</v>
      </c>
      <c r="B18" s="23">
        <f>VLOOKUP('Productivity Calculator'!B6,C2:F13,3,FALSE)</f>
        <v>1189</v>
      </c>
      <c r="C18" s="24">
        <f>VLOOKUP('Productivity Calculator'!F6,C2:F13,3,FALSE)</f>
        <v>841</v>
      </c>
      <c r="E18" s="36" t="s">
        <v>8</v>
      </c>
      <c r="F18" s="49">
        <v>1189</v>
      </c>
      <c r="G18" s="50">
        <f>F18/25.4</f>
        <v>46.811023622047244</v>
      </c>
      <c r="I18" s="36" t="s">
        <v>74</v>
      </c>
      <c r="J18" s="36">
        <v>3</v>
      </c>
      <c r="K18" s="36">
        <v>13</v>
      </c>
      <c r="L18" s="37" t="s">
        <v>57</v>
      </c>
      <c r="M18" s="37" t="s">
        <v>85</v>
      </c>
      <c r="N18" s="36" t="s">
        <v>49</v>
      </c>
      <c r="O18" s="40" t="s">
        <v>108</v>
      </c>
    </row>
    <row r="19" spans="1:15" hidden="1" x14ac:dyDescent="0.25">
      <c r="A19" s="25" t="s">
        <v>14</v>
      </c>
      <c r="B19" s="26">
        <f>VLOOKUP('Productivity Calculator'!B6,C2:F13,2,FALSE)</f>
        <v>841</v>
      </c>
      <c r="C19" s="27">
        <f>VLOOKUP('Productivity Calculator'!F6,C2:F13,2,FALSE)</f>
        <v>1189</v>
      </c>
      <c r="E19" s="36" t="s">
        <v>7</v>
      </c>
      <c r="F19" s="49">
        <v>841</v>
      </c>
      <c r="G19" s="50">
        <f t="shared" ref="G19:G29" si="2">F19/25.4</f>
        <v>33.110236220472444</v>
      </c>
      <c r="I19" s="36" t="s">
        <v>73</v>
      </c>
      <c r="J19" s="36">
        <v>6</v>
      </c>
      <c r="K19" s="36">
        <v>13</v>
      </c>
      <c r="L19" s="37" t="s">
        <v>57</v>
      </c>
      <c r="M19" s="37" t="s">
        <v>85</v>
      </c>
      <c r="N19" s="36" t="s">
        <v>49</v>
      </c>
      <c r="O19" s="40" t="s">
        <v>108</v>
      </c>
    </row>
    <row r="20" spans="1:15" hidden="1" x14ac:dyDescent="0.25">
      <c r="A20" s="25" t="s">
        <v>26</v>
      </c>
      <c r="B20" s="26">
        <f>'Productivity Calculator'!B8*25.4</f>
        <v>213.35999999999999</v>
      </c>
      <c r="C20" s="27">
        <f>'Productivity Calculator'!F8*25.4</f>
        <v>203.2</v>
      </c>
      <c r="E20" s="36" t="s">
        <v>9</v>
      </c>
      <c r="F20" s="49">
        <v>841</v>
      </c>
      <c r="G20" s="50">
        <f t="shared" si="2"/>
        <v>33.110236220472444</v>
      </c>
      <c r="I20" s="36" t="s">
        <v>103</v>
      </c>
      <c r="J20" s="36">
        <v>4</v>
      </c>
      <c r="K20" s="36">
        <v>13</v>
      </c>
      <c r="L20" s="37" t="s">
        <v>56</v>
      </c>
      <c r="M20" s="37" t="s">
        <v>85</v>
      </c>
      <c r="N20" s="36" t="s">
        <v>49</v>
      </c>
      <c r="O20" s="40" t="s">
        <v>107</v>
      </c>
    </row>
    <row r="21" spans="1:15" hidden="1" x14ac:dyDescent="0.25">
      <c r="A21" s="25" t="s">
        <v>30</v>
      </c>
      <c r="B21" s="45">
        <f>($B$19+$F$2)/$B$20</f>
        <v>4.0354330708661417</v>
      </c>
      <c r="C21" s="27">
        <f>($C$19+$F$2)/$C$20</f>
        <v>5.9498031496063</v>
      </c>
      <c r="E21" s="36" t="s">
        <v>10</v>
      </c>
      <c r="F21" s="49">
        <v>594</v>
      </c>
      <c r="G21" s="50">
        <f t="shared" si="2"/>
        <v>23.385826771653544</v>
      </c>
      <c r="I21" s="36" t="s">
        <v>106</v>
      </c>
      <c r="J21" s="36">
        <v>8</v>
      </c>
      <c r="K21" s="36">
        <v>13</v>
      </c>
      <c r="L21" s="37" t="s">
        <v>56</v>
      </c>
      <c r="M21" s="37" t="s">
        <v>85</v>
      </c>
      <c r="N21" s="36" t="s">
        <v>49</v>
      </c>
      <c r="O21" s="40" t="s">
        <v>107</v>
      </c>
    </row>
    <row r="22" spans="1:15" hidden="1" x14ac:dyDescent="0.25">
      <c r="A22" s="28" t="s">
        <v>89</v>
      </c>
      <c r="B22" s="46" t="str">
        <f>VLOOKUP('Productivity Calculator'!B4,Listen!I2:M24,5,FALSE)</f>
        <v>yes</v>
      </c>
      <c r="C22" s="47" t="str">
        <f>VLOOKUP('Productivity Calculator'!F4,Listen!I2:M24,5,FALSE)</f>
        <v>no</v>
      </c>
      <c r="E22" s="36" t="s">
        <v>12</v>
      </c>
      <c r="F22" s="49">
        <v>594</v>
      </c>
      <c r="G22" s="50">
        <f t="shared" si="2"/>
        <v>23.385826771653544</v>
      </c>
      <c r="I22" s="36" t="s">
        <v>104</v>
      </c>
      <c r="J22" s="36">
        <v>4</v>
      </c>
      <c r="K22" s="36">
        <v>13</v>
      </c>
      <c r="L22" s="37" t="s">
        <v>56</v>
      </c>
      <c r="M22" s="37" t="s">
        <v>85</v>
      </c>
      <c r="N22" s="36" t="s">
        <v>49</v>
      </c>
      <c r="O22" s="40" t="s">
        <v>107</v>
      </c>
    </row>
    <row r="23" spans="1:15" hidden="1" x14ac:dyDescent="0.25">
      <c r="E23" s="36" t="s">
        <v>11</v>
      </c>
      <c r="F23" s="49">
        <v>420</v>
      </c>
      <c r="G23" s="50">
        <f t="shared" si="2"/>
        <v>16.535433070866144</v>
      </c>
      <c r="I23" s="36" t="s">
        <v>105</v>
      </c>
      <c r="J23" s="36">
        <v>8</v>
      </c>
      <c r="K23" s="36">
        <v>13</v>
      </c>
      <c r="L23" s="37" t="s">
        <v>56</v>
      </c>
      <c r="M23" s="37" t="s">
        <v>85</v>
      </c>
      <c r="N23" s="36" t="s">
        <v>49</v>
      </c>
      <c r="O23" s="40" t="s">
        <v>107</v>
      </c>
    </row>
    <row r="24" spans="1:15" hidden="1" x14ac:dyDescent="0.25">
      <c r="E24" s="36" t="s">
        <v>41</v>
      </c>
      <c r="F24" s="49">
        <v>1118</v>
      </c>
      <c r="G24" s="50">
        <f t="shared" si="2"/>
        <v>44.015748031496067</v>
      </c>
      <c r="L24" s="21"/>
      <c r="M24" s="21"/>
    </row>
    <row r="25" spans="1:15" hidden="1" x14ac:dyDescent="0.25">
      <c r="E25" s="36" t="s">
        <v>40</v>
      </c>
      <c r="F25" s="49">
        <v>864</v>
      </c>
      <c r="G25" s="50">
        <f t="shared" si="2"/>
        <v>34.015748031496067</v>
      </c>
      <c r="I25" s="67" t="s">
        <v>64</v>
      </c>
      <c r="J25" s="68"/>
      <c r="K25" s="69"/>
      <c r="L25" s="37" t="s">
        <v>65</v>
      </c>
      <c r="M25" s="26"/>
    </row>
    <row r="26" spans="1:15" hidden="1" x14ac:dyDescent="0.25">
      <c r="E26" s="36" t="s">
        <v>43</v>
      </c>
      <c r="F26" s="49">
        <v>864</v>
      </c>
      <c r="G26" s="50">
        <f t="shared" si="2"/>
        <v>34.015748031496067</v>
      </c>
      <c r="I26" s="67" t="s">
        <v>68</v>
      </c>
      <c r="J26" s="68"/>
      <c r="K26" s="69"/>
      <c r="L26" s="37" t="s">
        <v>66</v>
      </c>
      <c r="M26" s="26"/>
    </row>
    <row r="27" spans="1:15" x14ac:dyDescent="0.25">
      <c r="E27" s="36" t="s">
        <v>42</v>
      </c>
      <c r="F27" s="49">
        <v>559</v>
      </c>
      <c r="G27" s="50">
        <f t="shared" si="2"/>
        <v>22.007874015748033</v>
      </c>
      <c r="L27" s="21"/>
      <c r="M27" s="21"/>
    </row>
    <row r="28" spans="1:15" x14ac:dyDescent="0.25">
      <c r="E28" s="36" t="s">
        <v>45</v>
      </c>
      <c r="F28" s="49">
        <v>559</v>
      </c>
      <c r="G28" s="50">
        <f t="shared" si="2"/>
        <v>22.007874015748033</v>
      </c>
    </row>
    <row r="29" spans="1:15" x14ac:dyDescent="0.25">
      <c r="A29" s="43" t="s">
        <v>77</v>
      </c>
      <c r="B29" s="44">
        <v>41488</v>
      </c>
      <c r="E29" s="36" t="s">
        <v>44</v>
      </c>
      <c r="F29" s="49">
        <v>432</v>
      </c>
      <c r="G29" s="50">
        <f t="shared" si="2"/>
        <v>17.007874015748033</v>
      </c>
    </row>
  </sheetData>
  <sheetProtection password="C855" sheet="1" objects="1" scenarios="1" selectLockedCells="1" selectUnlockedCells="1"/>
  <mergeCells count="2">
    <mergeCell ref="I25:K25"/>
    <mergeCell ref="I26:K26"/>
  </mergeCells>
  <hyperlinks>
    <hyperlink ref="O12" r:id="rId1"/>
    <hyperlink ref="O13" r:id="rId2"/>
    <hyperlink ref="O2" r:id="rId3"/>
    <hyperlink ref="O4" r:id="rId4"/>
    <hyperlink ref="O3" r:id="rId5"/>
    <hyperlink ref="O5" r:id="rId6"/>
    <hyperlink ref="O6" r:id="rId7"/>
    <hyperlink ref="O7" r:id="rId8"/>
    <hyperlink ref="O20" r:id="rId9"/>
    <hyperlink ref="O21" r:id="rId10"/>
    <hyperlink ref="O22" r:id="rId11"/>
    <hyperlink ref="O23" r:id="rId12"/>
    <hyperlink ref="O16" r:id="rId13"/>
    <hyperlink ref="O17" r:id="rId14"/>
    <hyperlink ref="O18" r:id="rId15"/>
    <hyperlink ref="O19" r:id="rId16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Productivity Calculator</vt:lpstr>
      <vt:lpstr>Listen</vt:lpstr>
      <vt:lpstr>_2011_Image_Access._Click_here_to_see_scanner</vt:lpstr>
      <vt:lpstr>_2013_Image_Access._Click_here_to_see_scanner</vt:lpstr>
      <vt:lpstr>CIS</vt:lpstr>
      <vt:lpstr>'Productivity Calculator'!Druckbereich</vt:lpstr>
    </vt:vector>
  </TitlesOfParts>
  <Company>Image Access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Productivity Calculator</dc:title>
  <dc:subject>Speed Comparison between Wide Format Scanners</dc:subject>
  <dc:creator>ingeth;T. Ingendoh</dc:creator>
  <cp:keywords>CCD, CIS, comparison, scanner speed</cp:keywords>
  <cp:lastModifiedBy>Thomas Ingendoh</cp:lastModifiedBy>
  <cp:lastPrinted>2015-03-06T14:47:33Z</cp:lastPrinted>
  <dcterms:created xsi:type="dcterms:W3CDTF">2011-10-25T13:00:27Z</dcterms:created>
  <dcterms:modified xsi:type="dcterms:W3CDTF">2015-03-06T14:48:45Z</dcterms:modified>
  <cp:category>CCD, CIS, comparison, scanner speed</cp:category>
</cp:coreProperties>
</file>