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20115" windowHeight="8265" activeTab="5"/>
  </bookViews>
  <sheets>
    <sheet name="Libor Curve" sheetId="6" r:id="rId1"/>
    <sheet name="Floating Rate Note" sheetId="1" r:id="rId2"/>
    <sheet name="Par Swap" sheetId="4" r:id="rId3"/>
    <sheet name="Fixed Coupon Bond" sheetId="5" r:id="rId4"/>
    <sheet name="Swap" sheetId="8" r:id="rId5"/>
    <sheet name="Float Leg = Notional Exchange" sheetId="9" r:id="rId6"/>
  </sheets>
  <definedNames>
    <definedName name="FixedLegNotionalExchange">'Float Leg = Notional Exchange'!$L$18</definedName>
    <definedName name="FloatLegNotionalExchange">'Float Leg = Notional Exchange'!$H$18</definedName>
    <definedName name="SwapRate">'Libor Curve'!$B$17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P14" i="9" l="1"/>
  <c r="P4" i="9"/>
  <c r="R4" i="9" s="1"/>
  <c r="G4" i="9"/>
  <c r="I4" i="9" s="1"/>
  <c r="P13" i="9"/>
  <c r="P12" i="9"/>
  <c r="P11" i="9"/>
  <c r="P10" i="9"/>
  <c r="P9" i="9"/>
  <c r="P8" i="9"/>
  <c r="P7" i="9"/>
  <c r="P6" i="9"/>
  <c r="L6" i="9"/>
  <c r="L7" i="9" s="1"/>
  <c r="L8" i="9" s="1"/>
  <c r="L9" i="9" s="1"/>
  <c r="L10" i="9" s="1"/>
  <c r="L11" i="9" s="1"/>
  <c r="L12" i="9" s="1"/>
  <c r="L13" i="9" s="1"/>
  <c r="L14" i="9" s="1"/>
  <c r="E6" i="9"/>
  <c r="E7" i="9" s="1"/>
  <c r="C6" i="9"/>
  <c r="C7" i="9" s="1"/>
  <c r="C8" i="9" s="1"/>
  <c r="C9" i="9" s="1"/>
  <c r="C10" i="9" s="1"/>
  <c r="C11" i="9" s="1"/>
  <c r="C12" i="9" s="1"/>
  <c r="C13" i="9" s="1"/>
  <c r="C14" i="9" s="1"/>
  <c r="Q5" i="9"/>
  <c r="P5" i="9"/>
  <c r="K5" i="9"/>
  <c r="K6" i="9" s="1"/>
  <c r="K7" i="9" s="1"/>
  <c r="K8" i="9" s="1"/>
  <c r="K9" i="9" s="1"/>
  <c r="K10" i="9" s="1"/>
  <c r="K11" i="9" s="1"/>
  <c r="K12" i="9" s="1"/>
  <c r="K13" i="9" s="1"/>
  <c r="K14" i="9" s="1"/>
  <c r="H5" i="9"/>
  <c r="G5" i="9"/>
  <c r="B5" i="9"/>
  <c r="B6" i="9" s="1"/>
  <c r="B7" i="9" s="1"/>
  <c r="B8" i="9" s="1"/>
  <c r="B9" i="9" s="1"/>
  <c r="B10" i="9" s="1"/>
  <c r="B11" i="9" s="1"/>
  <c r="B12" i="9" s="1"/>
  <c r="B13" i="9" s="1"/>
  <c r="B14" i="9" s="1"/>
  <c r="D30" i="8"/>
  <c r="D28" i="8"/>
  <c r="E7" i="6"/>
  <c r="E6" i="6"/>
  <c r="E5" i="6"/>
  <c r="N13" i="8"/>
  <c r="N12" i="8"/>
  <c r="N11" i="8"/>
  <c r="N10" i="8"/>
  <c r="N9" i="8"/>
  <c r="N8" i="8"/>
  <c r="N7" i="8"/>
  <c r="N6" i="8"/>
  <c r="N5" i="8"/>
  <c r="N4" i="8"/>
  <c r="B4" i="8"/>
  <c r="G4" i="8"/>
  <c r="H4" i="8"/>
  <c r="I4" i="8"/>
  <c r="K4" i="8"/>
  <c r="P4" i="8"/>
  <c r="Q4" i="8"/>
  <c r="R4" i="8"/>
  <c r="B5" i="8"/>
  <c r="C5" i="8"/>
  <c r="E5" i="8"/>
  <c r="G5" i="8"/>
  <c r="H5" i="8"/>
  <c r="I5" i="8"/>
  <c r="K5" i="8"/>
  <c r="L5" i="8"/>
  <c r="P5" i="8"/>
  <c r="Q5" i="8"/>
  <c r="R5" i="8"/>
  <c r="B6" i="8"/>
  <c r="C6" i="8"/>
  <c r="E6" i="8"/>
  <c r="G6" i="8"/>
  <c r="H6" i="8"/>
  <c r="I6" i="8"/>
  <c r="K6" i="8"/>
  <c r="L6" i="8"/>
  <c r="P6" i="8"/>
  <c r="Q6" i="8"/>
  <c r="R6" i="8"/>
  <c r="B7" i="8"/>
  <c r="C7" i="8"/>
  <c r="E7" i="8"/>
  <c r="G7" i="8"/>
  <c r="H7" i="8"/>
  <c r="I7" i="8"/>
  <c r="K7" i="8"/>
  <c r="L7" i="8"/>
  <c r="P7" i="8"/>
  <c r="Q7" i="8"/>
  <c r="R7" i="8"/>
  <c r="B8" i="8"/>
  <c r="C8" i="8"/>
  <c r="E8" i="8"/>
  <c r="G8" i="8"/>
  <c r="H8" i="8"/>
  <c r="I8" i="8"/>
  <c r="K8" i="8"/>
  <c r="L8" i="8"/>
  <c r="P8" i="8"/>
  <c r="Q8" i="8"/>
  <c r="R8" i="8"/>
  <c r="B9" i="8"/>
  <c r="C9" i="8"/>
  <c r="E9" i="8"/>
  <c r="G9" i="8"/>
  <c r="H9" i="8"/>
  <c r="I9" i="8"/>
  <c r="K9" i="8"/>
  <c r="L9" i="8"/>
  <c r="P9" i="8"/>
  <c r="Q9" i="8"/>
  <c r="R9" i="8"/>
  <c r="B10" i="8"/>
  <c r="C10" i="8"/>
  <c r="E10" i="8"/>
  <c r="G10" i="8"/>
  <c r="H10" i="8"/>
  <c r="I10" i="8"/>
  <c r="K10" i="8"/>
  <c r="L10" i="8"/>
  <c r="P10" i="8"/>
  <c r="Q10" i="8"/>
  <c r="R10" i="8"/>
  <c r="B11" i="8"/>
  <c r="C11" i="8"/>
  <c r="E11" i="8"/>
  <c r="G11" i="8"/>
  <c r="H11" i="8"/>
  <c r="I11" i="8"/>
  <c r="K11" i="8"/>
  <c r="L11" i="8"/>
  <c r="P11" i="8"/>
  <c r="Q11" i="8"/>
  <c r="R11" i="8"/>
  <c r="B12" i="8"/>
  <c r="C12" i="8"/>
  <c r="E12" i="8"/>
  <c r="G12" i="8"/>
  <c r="H12" i="8"/>
  <c r="I12" i="8"/>
  <c r="K12" i="8"/>
  <c r="L12" i="8"/>
  <c r="P12" i="8"/>
  <c r="Q12" i="8"/>
  <c r="R12" i="8"/>
  <c r="B13" i="8"/>
  <c r="C13" i="8"/>
  <c r="E13" i="8"/>
  <c r="G13" i="8"/>
  <c r="H13" i="8"/>
  <c r="I13" i="8"/>
  <c r="K13" i="8"/>
  <c r="L13" i="8"/>
  <c r="P13" i="8"/>
  <c r="Q13" i="8"/>
  <c r="R13" i="8"/>
  <c r="D16" i="8"/>
  <c r="D18" i="8"/>
  <c r="D20" i="8"/>
  <c r="H13" i="5"/>
  <c r="H12" i="5"/>
  <c r="H11" i="5"/>
  <c r="H10" i="5"/>
  <c r="H9" i="5"/>
  <c r="H8" i="5"/>
  <c r="H7" i="5"/>
  <c r="H6" i="5"/>
  <c r="H5" i="5"/>
  <c r="H4" i="5"/>
  <c r="G4" i="5"/>
  <c r="I4" i="5"/>
  <c r="G5" i="5"/>
  <c r="I5" i="5"/>
  <c r="G6" i="5"/>
  <c r="I6" i="5"/>
  <c r="G7" i="5"/>
  <c r="I7" i="5"/>
  <c r="G8" i="5"/>
  <c r="I8" i="5"/>
  <c r="G9" i="5"/>
  <c r="I9" i="5"/>
  <c r="G10" i="5"/>
  <c r="I10" i="5"/>
  <c r="G11" i="5"/>
  <c r="I11" i="5"/>
  <c r="G12" i="5"/>
  <c r="I12" i="5"/>
  <c r="G13" i="5"/>
  <c r="I13" i="5"/>
  <c r="H16" i="5"/>
  <c r="H4" i="1"/>
  <c r="H5" i="1"/>
  <c r="H6" i="1"/>
  <c r="H7" i="1"/>
  <c r="H8" i="1"/>
  <c r="H9" i="1"/>
  <c r="H10" i="1"/>
  <c r="H11" i="1"/>
  <c r="H12" i="1"/>
  <c r="H13" i="1"/>
  <c r="E13" i="1"/>
  <c r="E12" i="1"/>
  <c r="E11" i="1"/>
  <c r="E10" i="1"/>
  <c r="E9" i="1"/>
  <c r="E8" i="1"/>
  <c r="E7" i="1"/>
  <c r="E6" i="1"/>
  <c r="E5" i="1"/>
  <c r="E4" i="1"/>
  <c r="N4" i="4"/>
  <c r="N5" i="4"/>
  <c r="N6" i="4"/>
  <c r="N7" i="4"/>
  <c r="N8" i="4"/>
  <c r="N9" i="4"/>
  <c r="N10" i="4"/>
  <c r="N11" i="4"/>
  <c r="N12" i="4"/>
  <c r="N13" i="4"/>
  <c r="B17" i="6"/>
  <c r="E8" i="6"/>
  <c r="E9" i="6"/>
  <c r="E10" i="6"/>
  <c r="E11" i="6"/>
  <c r="E12" i="6"/>
  <c r="E13" i="6"/>
  <c r="E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B4" i="6"/>
  <c r="G4" i="4"/>
  <c r="H4" i="4"/>
  <c r="I4" i="4"/>
  <c r="E5" i="4"/>
  <c r="G5" i="4"/>
  <c r="H5" i="4"/>
  <c r="I5" i="4"/>
  <c r="E6" i="4"/>
  <c r="G6" i="4"/>
  <c r="H6" i="4"/>
  <c r="I6" i="4"/>
  <c r="E7" i="4"/>
  <c r="G7" i="4"/>
  <c r="H7" i="4"/>
  <c r="I7" i="4"/>
  <c r="E8" i="4"/>
  <c r="G8" i="4"/>
  <c r="H8" i="4"/>
  <c r="I8" i="4"/>
  <c r="E9" i="4"/>
  <c r="G9" i="4"/>
  <c r="H9" i="4"/>
  <c r="I9" i="4"/>
  <c r="E10" i="4"/>
  <c r="G10" i="4"/>
  <c r="H10" i="4"/>
  <c r="I10" i="4"/>
  <c r="E11" i="4"/>
  <c r="G11" i="4"/>
  <c r="H11" i="4"/>
  <c r="I11" i="4"/>
  <c r="E12" i="4"/>
  <c r="G12" i="4"/>
  <c r="H12" i="4"/>
  <c r="I12" i="4"/>
  <c r="E13" i="4"/>
  <c r="G13" i="4"/>
  <c r="H13" i="4"/>
  <c r="I13" i="4"/>
  <c r="D16" i="4"/>
  <c r="P4" i="4"/>
  <c r="Q4" i="4"/>
  <c r="R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D18" i="4"/>
  <c r="D20" i="4"/>
  <c r="B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L5" i="4"/>
  <c r="L6" i="4"/>
  <c r="L7" i="4"/>
  <c r="L8" i="4"/>
  <c r="L9" i="4"/>
  <c r="L10" i="4"/>
  <c r="L11" i="4"/>
  <c r="L12" i="4"/>
  <c r="L13" i="4"/>
  <c r="K4" i="4"/>
  <c r="K5" i="4"/>
  <c r="K6" i="4"/>
  <c r="K7" i="4"/>
  <c r="K8" i="4"/>
  <c r="K9" i="4"/>
  <c r="K10" i="4"/>
  <c r="K11" i="4"/>
  <c r="K12" i="4"/>
  <c r="K13" i="4"/>
  <c r="B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G1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I13" i="1"/>
  <c r="H16" i="1"/>
  <c r="B4" i="1"/>
  <c r="B5" i="1"/>
  <c r="B6" i="1"/>
  <c r="B7" i="1"/>
  <c r="B8" i="1"/>
  <c r="B9" i="1"/>
  <c r="B10" i="1"/>
  <c r="B11" i="1"/>
  <c r="B12" i="1"/>
  <c r="B13" i="1"/>
  <c r="C5" i="1"/>
  <c r="C6" i="1"/>
  <c r="C7" i="1"/>
  <c r="C8" i="1"/>
  <c r="C9" i="1"/>
  <c r="C10" i="1"/>
  <c r="C11" i="1"/>
  <c r="C12" i="1"/>
  <c r="C13" i="1"/>
  <c r="I5" i="9" l="1"/>
  <c r="Q6" i="9"/>
  <c r="Q7" i="9" s="1"/>
  <c r="R7" i="9" s="1"/>
  <c r="E8" i="9"/>
  <c r="G7" i="9"/>
  <c r="R5" i="9"/>
  <c r="H6" i="9"/>
  <c r="H7" i="9" s="1"/>
  <c r="G6" i="9"/>
  <c r="R6" i="9" l="1"/>
  <c r="H8" i="9"/>
  <c r="Q8" i="9"/>
  <c r="R8" i="9" s="1"/>
  <c r="I7" i="9"/>
  <c r="I6" i="9"/>
  <c r="G8" i="9"/>
  <c r="E9" i="9"/>
  <c r="I8" i="9" l="1"/>
  <c r="E10" i="9"/>
  <c r="G9" i="9"/>
  <c r="Q9" i="9"/>
  <c r="H9" i="9"/>
  <c r="H10" i="9" l="1"/>
  <c r="I9" i="9"/>
  <c r="Q10" i="9"/>
  <c r="R9" i="9"/>
  <c r="E11" i="9"/>
  <c r="H11" i="9" s="1"/>
  <c r="G10" i="9"/>
  <c r="I10" i="9" l="1"/>
  <c r="R10" i="9"/>
  <c r="Q11" i="9"/>
  <c r="E12" i="9"/>
  <c r="G11" i="9"/>
  <c r="I11" i="9" s="1"/>
  <c r="G12" i="9" l="1"/>
  <c r="E13" i="9"/>
  <c r="H12" i="9"/>
  <c r="Q12" i="9"/>
  <c r="R11" i="9"/>
  <c r="I12" i="9" l="1"/>
  <c r="Q13" i="9"/>
  <c r="R12" i="9"/>
  <c r="G13" i="9"/>
  <c r="E14" i="9"/>
  <c r="G14" i="9" s="1"/>
  <c r="H13" i="9"/>
  <c r="H14" i="9" l="1"/>
  <c r="I14" i="9" s="1"/>
  <c r="Q14" i="9"/>
  <c r="R14" i="9" s="1"/>
  <c r="R13" i="9"/>
  <c r="I13" i="9"/>
  <c r="D17" i="9" l="1"/>
  <c r="D19" i="9"/>
  <c r="D21" i="9" l="1"/>
</calcChain>
</file>

<file path=xl/sharedStrings.xml><?xml version="1.0" encoding="utf-8"?>
<sst xmlns="http://schemas.openxmlformats.org/spreadsheetml/2006/main" count="114" uniqueCount="37">
  <si>
    <t>Notional</t>
  </si>
  <si>
    <t>Tenor</t>
  </si>
  <si>
    <t>Period</t>
  </si>
  <si>
    <t>Libor</t>
  </si>
  <si>
    <t>Cashflow</t>
  </si>
  <si>
    <t>DiscFact</t>
  </si>
  <si>
    <t>NPV</t>
  </si>
  <si>
    <t>Coupon</t>
  </si>
  <si>
    <t>YearFract</t>
  </si>
  <si>
    <t>Float Leg Libor Spread can be modelled by adding / subtracting from fixed leg</t>
  </si>
  <si>
    <t>Comment:</t>
  </si>
  <si>
    <t>Floating Rate Note, FRN</t>
  </si>
  <si>
    <t>Swap float leg NPV ( with no Libor Spread ) = Notional Value</t>
  </si>
  <si>
    <t>Swap Float Leg</t>
  </si>
  <si>
    <t>Swap Fixed Leg</t>
  </si>
  <si>
    <t>Swap Rate</t>
  </si>
  <si>
    <t>Float Leg</t>
  </si>
  <si>
    <t>Swap NPV</t>
  </si>
  <si>
    <t>Fixed Rate Coupon Bond</t>
  </si>
  <si>
    <t>Bond NPV</t>
  </si>
  <si>
    <t>FRN NPV</t>
  </si>
  <si>
    <t>The swap is a par swap since the fixed leg coupon has been set to the swap rate</t>
  </si>
  <si>
    <t>Fixed Leg coupon is the same as Fixed Coupon Bond</t>
  </si>
  <si>
    <t>Swap = Notional - Fixed Coupon Bond</t>
  </si>
  <si>
    <t>Fixed Leg</t>
  </si>
  <si>
    <t>replicates float leg</t>
  </si>
  <si>
    <t>replicates fixed leg</t>
  </si>
  <si>
    <t>Apply Notional Exchange</t>
  </si>
  <si>
    <t>LIBOR</t>
  </si>
  <si>
    <t>LIBOR Curve</t>
  </si>
  <si>
    <t>When markets were using LIBOR discounting (before OIS discounting) a swap float leg could be replicated using notional exchanges.</t>
  </si>
  <si>
    <t>Notional Exchanges have the effect of cancelling out the float leg coupons as they are growing at Libor and being discounted at Libor</t>
  </si>
  <si>
    <t>Experiment</t>
  </si>
  <si>
    <t>works for LIBOR plus zero spread, any spread should be treated as a fixed rate for the demo purposes here.</t>
  </si>
  <si>
    <t>simultaneously giving par as the net result. With OIS discounting this effect is still there for the large part, but no longer exact. This</t>
  </si>
  <si>
    <r>
      <t xml:space="preserve">1. </t>
    </r>
    <r>
      <rPr>
        <b/>
        <sz val="10"/>
        <rFont val="Arial"/>
        <family val="2"/>
      </rPr>
      <t>Cancel-Out the Float Flows</t>
    </r>
    <r>
      <rPr>
        <sz val="10"/>
        <rFont val="Arial"/>
        <family val="2"/>
      </rPr>
      <t>: Turn-on float leg exchanges in Cell H18, resfresh using Shift-F9 and the Float leg PV should go to zero</t>
    </r>
  </si>
  <si>
    <r>
      <t xml:space="preserve">2. </t>
    </r>
    <r>
      <rPr>
        <b/>
        <sz val="10"/>
        <rFont val="Arial"/>
        <family val="2"/>
      </rPr>
      <t>Create Float Flows on the Fixed Leg</t>
    </r>
    <r>
      <rPr>
        <sz val="10"/>
        <rFont val="Arial"/>
        <family val="2"/>
      </rPr>
      <t>: Turn-on fixed leg exchanges in cell L18, refresh using shift-F9 and the Fixed Leg should replicate the float leg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</si>
</sst>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.000%"/>
    <numFmt numFmtId="166" formatCode="0.00000%"/>
    <numFmt numFmtId="167" formatCode="#,##0.00000"/>
    <numFmt numFmtId="168" formatCode="#,##0_ ;[Red]\-#,##0\ "/>
  </numFmts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6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3" fillId="0" borderId="0" xfId="0" applyFont="1"/>
    <xf numFmtId="4" fontId="3" fillId="3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3" fillId="0" borderId="1" xfId="0" applyFont="1" applyBorder="1"/>
    <xf numFmtId="0" fontId="3" fillId="0" borderId="6" xfId="0" applyFont="1" applyBorder="1"/>
    <xf numFmtId="0" fontId="6" fillId="0" borderId="0" xfId="0" applyFont="1"/>
    <xf numFmtId="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workbookViewId="0">
      <selection activeCell="G15" sqref="G15"/>
    </sheetView>
  </sheetViews>
  <sheetFormatPr defaultRowHeight="12.75" x14ac:dyDescent="0.2"/>
  <cols>
    <col min="2" max="2" width="9" customWidth="1"/>
    <col min="5" max="5" width="11.5703125" customWidth="1"/>
  </cols>
  <sheetData>
    <row r="2" spans="2:5" x14ac:dyDescent="0.2">
      <c r="B2" s="5" t="s">
        <v>29</v>
      </c>
    </row>
    <row r="3" spans="2:5" x14ac:dyDescent="0.2">
      <c r="B3" s="6" t="s">
        <v>1</v>
      </c>
      <c r="C3" s="7" t="s">
        <v>28</v>
      </c>
      <c r="D3" s="7" t="s">
        <v>8</v>
      </c>
      <c r="E3" s="8" t="s">
        <v>5</v>
      </c>
    </row>
    <row r="4" spans="2:5" x14ac:dyDescent="0.2">
      <c r="B4" s="9">
        <f ca="1">E4</f>
        <v>0.5</v>
      </c>
      <c r="C4" s="12">
        <v>5.0000000000000001E-3</v>
      </c>
      <c r="D4" s="13">
        <v>0.5</v>
      </c>
      <c r="E4" s="39">
        <f ca="1">1/(1+C4*D4)</f>
        <v>0.99750623441396513</v>
      </c>
    </row>
    <row r="5" spans="2:5" x14ac:dyDescent="0.2">
      <c r="B5" s="9">
        <f t="shared" ref="B5:B13" ca="1" si="0">B4+E5</f>
        <v>1</v>
      </c>
      <c r="C5" s="12">
        <f ca="1">C4+0.125%</f>
        <v>6.2500000000000003E-3</v>
      </c>
      <c r="D5" s="13">
        <v>0.5</v>
      </c>
      <c r="E5" s="39">
        <f ca="1">E4/(1+C5*D5)</f>
        <v>0.99439873835660075</v>
      </c>
    </row>
    <row r="6" spans="2:5" x14ac:dyDescent="0.2">
      <c r="B6" s="9">
        <f t="shared" ca="1" si="0"/>
        <v>1.5</v>
      </c>
      <c r="C6" s="12">
        <f t="shared" ref="C6:C13" ca="1" si="1">C5+0.125%</f>
        <v>7.5000000000000006E-3</v>
      </c>
      <c r="D6" s="13">
        <v>0.5</v>
      </c>
      <c r="E6" s="39">
        <f ca="1">E5/(1+C6*D6)</f>
        <v>0.99068367457693729</v>
      </c>
    </row>
    <row r="7" spans="2:5" x14ac:dyDescent="0.2">
      <c r="B7" s="9">
        <f t="shared" ca="1" si="0"/>
        <v>2</v>
      </c>
      <c r="C7" s="12">
        <f t="shared" ca="1" si="1"/>
        <v>8.7500000000000008E-3</v>
      </c>
      <c r="D7" s="13">
        <v>0.5</v>
      </c>
      <c r="E7" s="39">
        <f ca="1">E6/(1+C7*D7)</f>
        <v>0.98636831320665819</v>
      </c>
    </row>
    <row r="8" spans="2:5" x14ac:dyDescent="0.2">
      <c r="B8" s="9">
        <f t="shared" ca="1" si="0"/>
        <v>2.5</v>
      </c>
      <c r="C8" s="12">
        <f t="shared" ca="1" si="1"/>
        <v>0.01</v>
      </c>
      <c r="D8" s="13">
        <v>0.5</v>
      </c>
      <c r="E8" s="39">
        <f t="shared" ref="E8:E13" ca="1" si="2">E7/(1+C8*D8)</f>
        <v>0.98146100816582915</v>
      </c>
    </row>
    <row r="9" spans="2:5" x14ac:dyDescent="0.2">
      <c r="B9" s="9">
        <f t="shared" ca="1" si="0"/>
        <v>3</v>
      </c>
      <c r="C9" s="12">
        <f t="shared" ca="1" si="1"/>
        <v>1.125E-2</v>
      </c>
      <c r="D9" s="13">
        <v>0.5</v>
      </c>
      <c r="E9" s="39">
        <f t="shared" ca="1" si="2"/>
        <v>0.97597117033270764</v>
      </c>
    </row>
    <row r="10" spans="2:5" x14ac:dyDescent="0.2">
      <c r="B10" s="9">
        <f t="shared" ca="1" si="0"/>
        <v>3.5</v>
      </c>
      <c r="C10" s="12">
        <f t="shared" ca="1" si="1"/>
        <v>1.2499999999999999E-2</v>
      </c>
      <c r="D10" s="13">
        <v>0.5</v>
      </c>
      <c r="E10" s="39">
        <f t="shared" ca="1" si="2"/>
        <v>0.96990923759772174</v>
      </c>
    </row>
    <row r="11" spans="2:5" x14ac:dyDescent="0.2">
      <c r="B11" s="9">
        <f t="shared" ca="1" si="0"/>
        <v>4</v>
      </c>
      <c r="C11" s="12">
        <f t="shared" ca="1" si="1"/>
        <v>1.3749999999999998E-2</v>
      </c>
      <c r="D11" s="13">
        <v>0.5</v>
      </c>
      <c r="E11" s="39">
        <f t="shared" ca="1" si="2"/>
        <v>0.96328664193442259</v>
      </c>
    </row>
    <row r="12" spans="2:5" x14ac:dyDescent="0.2">
      <c r="B12" s="9">
        <f t="shared" ca="1" si="0"/>
        <v>4.5</v>
      </c>
      <c r="C12" s="12">
        <f t="shared" ca="1" si="1"/>
        <v>1.4999999999999998E-2</v>
      </c>
      <c r="D12" s="13">
        <v>0.5</v>
      </c>
      <c r="E12" s="39">
        <f t="shared" ca="1" si="2"/>
        <v>0.95611577363218114</v>
      </c>
    </row>
    <row r="13" spans="2:5" x14ac:dyDescent="0.2">
      <c r="B13" s="9">
        <f t="shared" ca="1" si="0"/>
        <v>5</v>
      </c>
      <c r="C13" s="12">
        <f t="shared" ca="1" si="1"/>
        <v>1.6249999999999997E-2</v>
      </c>
      <c r="D13" s="13">
        <v>0.5</v>
      </c>
      <c r="E13" s="39">
        <f t="shared" ca="1" si="2"/>
        <v>0.948409942846553</v>
      </c>
    </row>
    <row r="14" spans="2:5" x14ac:dyDescent="0.2">
      <c r="B14" s="16"/>
      <c r="C14" s="19"/>
      <c r="D14" s="19"/>
      <c r="E14" s="40"/>
    </row>
    <row r="16" spans="2:5" x14ac:dyDescent="0.2">
      <c r="B16" s="5" t="s">
        <v>15</v>
      </c>
    </row>
    <row r="17" spans="2:2" x14ac:dyDescent="0.2">
      <c r="B17" s="3">
        <f ca="1">SUMPRODUCT(C4:C13,E4:E13)/SUM(E4:E13)</f>
        <v>1.0567282275524328E-2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23"/>
  <sheetViews>
    <sheetView showGridLines="0" workbookViewId="0">
      <selection activeCell="B19" sqref="B19:I23"/>
    </sheetView>
  </sheetViews>
  <sheetFormatPr defaultRowHeight="12.75" x14ac:dyDescent="0.2"/>
  <cols>
    <col min="4" max="4" width="9.28515625" bestFit="1" customWidth="1"/>
    <col min="8" max="8" width="9.140625" customWidth="1"/>
  </cols>
  <sheetData>
    <row r="2" spans="2:9" x14ac:dyDescent="0.2">
      <c r="B2" s="5" t="s">
        <v>11</v>
      </c>
      <c r="C2" s="1"/>
      <c r="D2" s="2"/>
    </row>
    <row r="3" spans="2:9" x14ac:dyDescent="0.2">
      <c r="B3" s="6" t="s">
        <v>1</v>
      </c>
      <c r="C3" s="7" t="s">
        <v>2</v>
      </c>
      <c r="D3" s="7" t="s">
        <v>0</v>
      </c>
      <c r="E3" s="7" t="s">
        <v>3</v>
      </c>
      <c r="F3" s="7" t="s">
        <v>8</v>
      </c>
      <c r="G3" s="7" t="s">
        <v>4</v>
      </c>
      <c r="H3" s="7" t="s">
        <v>5</v>
      </c>
      <c r="I3" s="8" t="s">
        <v>6</v>
      </c>
    </row>
    <row r="4" spans="2:9" x14ac:dyDescent="0.2">
      <c r="B4" s="9">
        <f ca="1">F4</f>
        <v>0.5</v>
      </c>
      <c r="C4" s="10">
        <v>1</v>
      </c>
      <c r="D4" s="11">
        <v>100</v>
      </c>
      <c r="E4" s="12">
        <f ca="1">'Libor Curve'!C4</f>
        <v>5.0000000000000001E-3</v>
      </c>
      <c r="F4" s="10">
        <v>0.5</v>
      </c>
      <c r="G4" s="13">
        <f t="shared" ref="G4:G13" ca="1" si="0">D4*E4*F4+(D4-D5)</f>
        <v>0.25</v>
      </c>
      <c r="H4" s="14">
        <f ca="1">1/(1+E4*F4)</f>
        <v>0.99750623441396513</v>
      </c>
      <c r="I4" s="15">
        <f t="shared" ref="I4:I13" ca="1" si="1">G4*H4</f>
        <v>0.24937655860349128</v>
      </c>
    </row>
    <row r="5" spans="2:9" x14ac:dyDescent="0.2">
      <c r="B5" s="9">
        <f t="shared" ref="B5:B13" ca="1" si="2">B4+F5</f>
        <v>1</v>
      </c>
      <c r="C5" s="10">
        <f ca="1">C4+1</f>
        <v>2</v>
      </c>
      <c r="D5" s="11">
        <v>100</v>
      </c>
      <c r="E5" s="12">
        <f ca="1">'Libor Curve'!C5</f>
        <v>6.2500000000000003E-3</v>
      </c>
      <c r="F5" s="10">
        <v>0.5</v>
      </c>
      <c r="G5" s="13">
        <f t="shared" ca="1" si="0"/>
        <v>0.3125</v>
      </c>
      <c r="H5" s="14">
        <f ca="1">H4/(1+E5*F5)</f>
        <v>0.99439873835660075</v>
      </c>
      <c r="I5" s="15">
        <f t="shared" ca="1" si="1"/>
        <v>0.31074960573643773</v>
      </c>
    </row>
    <row r="6" spans="2:9" x14ac:dyDescent="0.2">
      <c r="B6" s="9">
        <f t="shared" ca="1" si="2"/>
        <v>1.5</v>
      </c>
      <c r="C6" s="10">
        <f t="shared" ref="C6:C13" ca="1" si="3">C5+1</f>
        <v>3</v>
      </c>
      <c r="D6" s="11">
        <v>100</v>
      </c>
      <c r="E6" s="12">
        <f ca="1">'Libor Curve'!C6</f>
        <v>7.5000000000000006E-3</v>
      </c>
      <c r="F6" s="10">
        <v>0.5</v>
      </c>
      <c r="G6" s="13">
        <f t="shared" ca="1" si="0"/>
        <v>0.37500000000000006</v>
      </c>
      <c r="H6" s="14">
        <f t="shared" ref="H6:H13" ca="1" si="4">H5/(1+E6*F6)</f>
        <v>0.99068367457693729</v>
      </c>
      <c r="I6" s="15">
        <f t="shared" ca="1" si="1"/>
        <v>0.37150637796635155</v>
      </c>
    </row>
    <row r="7" spans="2:9" x14ac:dyDescent="0.2">
      <c r="B7" s="9">
        <f t="shared" ca="1" si="2"/>
        <v>2</v>
      </c>
      <c r="C7" s="10">
        <f t="shared" ca="1" si="3"/>
        <v>4</v>
      </c>
      <c r="D7" s="11">
        <v>100</v>
      </c>
      <c r="E7" s="12">
        <f ca="1">'Libor Curve'!C7</f>
        <v>8.7500000000000008E-3</v>
      </c>
      <c r="F7" s="10">
        <v>0.5</v>
      </c>
      <c r="G7" s="13">
        <f t="shared" ca="1" si="0"/>
        <v>0.43750000000000006</v>
      </c>
      <c r="H7" s="14">
        <f t="shared" ca="1" si="4"/>
        <v>0.98636831320665819</v>
      </c>
      <c r="I7" s="15">
        <f t="shared" ca="1" si="1"/>
        <v>0.43153613702791299</v>
      </c>
    </row>
    <row r="8" spans="2:9" x14ac:dyDescent="0.2">
      <c r="B8" s="9">
        <f t="shared" ca="1" si="2"/>
        <v>2.5</v>
      </c>
      <c r="C8" s="10">
        <f t="shared" ca="1" si="3"/>
        <v>5</v>
      </c>
      <c r="D8" s="11">
        <v>100</v>
      </c>
      <c r="E8" s="12">
        <f ca="1">'Libor Curve'!C8</f>
        <v>0.01</v>
      </c>
      <c r="F8" s="10">
        <v>0.5</v>
      </c>
      <c r="G8" s="13">
        <f t="shared" ca="1" si="0"/>
        <v>0.5</v>
      </c>
      <c r="H8" s="14">
        <f t="shared" ca="1" si="4"/>
        <v>0.98146100816582915</v>
      </c>
      <c r="I8" s="15">
        <f t="shared" ca="1" si="1"/>
        <v>0.49073050408291458</v>
      </c>
    </row>
    <row r="9" spans="2:9" x14ac:dyDescent="0.2">
      <c r="B9" s="9">
        <f t="shared" ca="1" si="2"/>
        <v>3</v>
      </c>
      <c r="C9" s="10">
        <f t="shared" ca="1" si="3"/>
        <v>6</v>
      </c>
      <c r="D9" s="11">
        <v>100</v>
      </c>
      <c r="E9" s="12">
        <f ca="1">'Libor Curve'!C9</f>
        <v>1.125E-2</v>
      </c>
      <c r="F9" s="10">
        <v>0.5</v>
      </c>
      <c r="G9" s="13">
        <f t="shared" ca="1" si="0"/>
        <v>0.5625</v>
      </c>
      <c r="H9" s="14">
        <f t="shared" ca="1" si="4"/>
        <v>0.97597117033270764</v>
      </c>
      <c r="I9" s="15">
        <f t="shared" ca="1" si="1"/>
        <v>0.54898378331214803</v>
      </c>
    </row>
    <row r="10" spans="2:9" x14ac:dyDescent="0.2">
      <c r="B10" s="9">
        <f t="shared" ca="1" si="2"/>
        <v>3.5</v>
      </c>
      <c r="C10" s="10">
        <f t="shared" ca="1" si="3"/>
        <v>7</v>
      </c>
      <c r="D10" s="11">
        <v>100</v>
      </c>
      <c r="E10" s="12">
        <f ca="1">'Libor Curve'!C10</f>
        <v>1.2499999999999999E-2</v>
      </c>
      <c r="F10" s="10">
        <v>0.5</v>
      </c>
      <c r="G10" s="13">
        <f t="shared" ca="1" si="0"/>
        <v>0.625</v>
      </c>
      <c r="H10" s="14">
        <f t="shared" ca="1" si="4"/>
        <v>0.96990923759772174</v>
      </c>
      <c r="I10" s="15">
        <f t="shared" ca="1" si="1"/>
        <v>0.6061932734985761</v>
      </c>
    </row>
    <row r="11" spans="2:9" x14ac:dyDescent="0.2">
      <c r="B11" s="9">
        <f t="shared" ca="1" si="2"/>
        <v>4</v>
      </c>
      <c r="C11" s="10">
        <f t="shared" ca="1" si="3"/>
        <v>8</v>
      </c>
      <c r="D11" s="11">
        <v>100</v>
      </c>
      <c r="E11" s="12">
        <f ca="1">'Libor Curve'!C11</f>
        <v>1.3749999999999998E-2</v>
      </c>
      <c r="F11" s="10">
        <v>0.5</v>
      </c>
      <c r="G11" s="13">
        <f t="shared" ca="1" si="0"/>
        <v>0.68749999999999989</v>
      </c>
      <c r="H11" s="14">
        <f t="shared" ca="1" si="4"/>
        <v>0.96328664193442259</v>
      </c>
      <c r="I11" s="15">
        <f t="shared" ca="1" si="1"/>
        <v>0.66225956632991545</v>
      </c>
    </row>
    <row r="12" spans="2:9" x14ac:dyDescent="0.2">
      <c r="B12" s="9">
        <f t="shared" ca="1" si="2"/>
        <v>4.5</v>
      </c>
      <c r="C12" s="10">
        <f t="shared" ca="1" si="3"/>
        <v>9</v>
      </c>
      <c r="D12" s="11">
        <v>100</v>
      </c>
      <c r="E12" s="12">
        <f ca="1">'Libor Curve'!C12</f>
        <v>1.4999999999999998E-2</v>
      </c>
      <c r="F12" s="10">
        <v>0.5</v>
      </c>
      <c r="G12" s="13">
        <f t="shared" ca="1" si="0"/>
        <v>0.74999999999999989</v>
      </c>
      <c r="H12" s="14">
        <f t="shared" ca="1" si="4"/>
        <v>0.95611577363218114</v>
      </c>
      <c r="I12" s="15">
        <f t="shared" ca="1" si="1"/>
        <v>0.71708683022413577</v>
      </c>
    </row>
    <row r="13" spans="2:9" x14ac:dyDescent="0.2">
      <c r="B13" s="9">
        <f t="shared" ca="1" si="2"/>
        <v>5</v>
      </c>
      <c r="C13" s="10">
        <f t="shared" ca="1" si="3"/>
        <v>10</v>
      </c>
      <c r="D13" s="11">
        <v>100</v>
      </c>
      <c r="E13" s="12">
        <f ca="1">'Libor Curve'!C13</f>
        <v>1.6249999999999997E-2</v>
      </c>
      <c r="F13" s="10">
        <v>0.5</v>
      </c>
      <c r="G13" s="13">
        <f t="shared" ca="1" si="0"/>
        <v>100.8125</v>
      </c>
      <c r="H13" s="14">
        <f t="shared" ca="1" si="4"/>
        <v>0.948409942846553</v>
      </c>
      <c r="I13" s="15">
        <f t="shared" ca="1" si="1"/>
        <v>95.611577363218117</v>
      </c>
    </row>
    <row r="14" spans="2:9" x14ac:dyDescent="0.2">
      <c r="B14" s="16"/>
      <c r="C14" s="17"/>
      <c r="D14" s="18">
        <v>0</v>
      </c>
      <c r="E14" s="19"/>
      <c r="F14" s="17"/>
      <c r="G14" s="20"/>
      <c r="H14" s="21"/>
      <c r="I14" s="22"/>
    </row>
    <row r="15" spans="2:9" x14ac:dyDescent="0.2">
      <c r="B15" s="2"/>
      <c r="C15" s="2"/>
      <c r="D15" s="4"/>
      <c r="E15" s="2"/>
      <c r="F15" s="2"/>
      <c r="G15" s="2"/>
      <c r="H15" s="2"/>
      <c r="I15" s="2"/>
    </row>
    <row r="16" spans="2:9" ht="12.75" customHeight="1" x14ac:dyDescent="0.2">
      <c r="B16" s="5"/>
      <c r="C16" s="2"/>
      <c r="D16" s="2"/>
      <c r="E16" s="2"/>
      <c r="F16" s="54" t="s">
        <v>20</v>
      </c>
      <c r="G16" s="54"/>
      <c r="H16" s="52">
        <f ca="1">SUM(I4:I14)</f>
        <v>100</v>
      </c>
      <c r="I16" s="53"/>
    </row>
    <row r="17" spans="2:9" ht="12.75" customHeight="1" x14ac:dyDescent="0.2">
      <c r="F17" s="55"/>
      <c r="G17" s="55"/>
      <c r="H17" s="53"/>
      <c r="I17" s="53"/>
    </row>
    <row r="19" spans="2:9" x14ac:dyDescent="0.2">
      <c r="B19" s="5" t="s">
        <v>10</v>
      </c>
    </row>
    <row r="20" spans="2:9" x14ac:dyDescent="0.2">
      <c r="B20" s="23" t="s">
        <v>12</v>
      </c>
      <c r="C20" s="24"/>
      <c r="D20" s="24"/>
      <c r="E20" s="24"/>
      <c r="F20" s="24"/>
      <c r="G20" s="24"/>
      <c r="H20" s="24"/>
      <c r="I20" s="25"/>
    </row>
    <row r="21" spans="2:9" x14ac:dyDescent="0.2">
      <c r="B21" s="32" t="s">
        <v>9</v>
      </c>
      <c r="C21" s="26"/>
      <c r="D21" s="26"/>
      <c r="E21" s="26"/>
      <c r="F21" s="26"/>
      <c r="G21" s="26"/>
      <c r="H21" s="26"/>
      <c r="I21" s="27"/>
    </row>
    <row r="22" spans="2:9" x14ac:dyDescent="0.2">
      <c r="B22" s="28"/>
      <c r="C22" s="26"/>
      <c r="D22" s="26"/>
      <c r="E22" s="26"/>
      <c r="F22" s="26"/>
      <c r="G22" s="26"/>
      <c r="H22" s="26"/>
      <c r="I22" s="27"/>
    </row>
    <row r="23" spans="2:9" x14ac:dyDescent="0.2">
      <c r="B23" s="29"/>
      <c r="C23" s="30"/>
      <c r="D23" s="30"/>
      <c r="E23" s="30"/>
      <c r="F23" s="30"/>
      <c r="G23" s="30"/>
      <c r="H23" s="30"/>
      <c r="I23" s="31"/>
    </row>
  </sheetData>
  <mergeCells count="2">
    <mergeCell ref="H16:I17"/>
    <mergeCell ref="F16:G17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showGridLines="0" workbookViewId="0"/>
  </sheetViews>
  <sheetFormatPr defaultRowHeight="12.75" x14ac:dyDescent="0.2"/>
  <cols>
    <col min="4" max="4" width="9.28515625" bestFit="1" customWidth="1"/>
  </cols>
  <sheetData>
    <row r="2" spans="2:18" x14ac:dyDescent="0.2">
      <c r="B2" s="5" t="s">
        <v>13</v>
      </c>
      <c r="C2" s="1"/>
      <c r="D2" s="2"/>
      <c r="K2" s="5" t="s">
        <v>14</v>
      </c>
      <c r="L2" s="1"/>
      <c r="M2" s="2"/>
    </row>
    <row r="3" spans="2:18" x14ac:dyDescent="0.2">
      <c r="B3" s="6" t="s">
        <v>1</v>
      </c>
      <c r="C3" s="7" t="s">
        <v>2</v>
      </c>
      <c r="D3" s="7" t="s">
        <v>0</v>
      </c>
      <c r="E3" s="7" t="s">
        <v>3</v>
      </c>
      <c r="F3" s="7" t="s">
        <v>8</v>
      </c>
      <c r="G3" s="7" t="s">
        <v>4</v>
      </c>
      <c r="H3" s="7" t="s">
        <v>5</v>
      </c>
      <c r="I3" s="8" t="s">
        <v>6</v>
      </c>
      <c r="K3" s="6" t="s">
        <v>1</v>
      </c>
      <c r="L3" s="7" t="s">
        <v>2</v>
      </c>
      <c r="M3" s="7" t="s">
        <v>0</v>
      </c>
      <c r="N3" s="7" t="s">
        <v>7</v>
      </c>
      <c r="O3" s="7" t="s">
        <v>8</v>
      </c>
      <c r="P3" s="7" t="s">
        <v>4</v>
      </c>
      <c r="Q3" s="7" t="s">
        <v>5</v>
      </c>
      <c r="R3" s="8" t="s">
        <v>6</v>
      </c>
    </row>
    <row r="4" spans="2:18" x14ac:dyDescent="0.2">
      <c r="B4" s="9">
        <f ca="1">F4</f>
        <v>0.5</v>
      </c>
      <c r="C4" s="10">
        <v>1</v>
      </c>
      <c r="D4" s="37">
        <v>100</v>
      </c>
      <c r="E4" s="12">
        <v>5.0000000000000001E-3</v>
      </c>
      <c r="F4" s="10">
        <v>0.5</v>
      </c>
      <c r="G4" s="33">
        <f ca="1">D4*E4*F4</f>
        <v>0.25</v>
      </c>
      <c r="H4" s="14">
        <f ca="1">1/(1+E4*F4)</f>
        <v>0.99750623441396513</v>
      </c>
      <c r="I4" s="35">
        <f t="shared" ref="I4:I13" ca="1" si="0">G4*H4</f>
        <v>0.24937655860349128</v>
      </c>
      <c r="K4" s="9">
        <f ca="1">O4</f>
        <v>0.5</v>
      </c>
      <c r="L4" s="10">
        <v>1</v>
      </c>
      <c r="M4" s="37">
        <v>-100</v>
      </c>
      <c r="N4" s="12">
        <f t="shared" ref="N4:N13" ca="1" si="1">SwapRate</f>
        <v>1.0567282275524328E-2</v>
      </c>
      <c r="O4" s="10">
        <v>0.5</v>
      </c>
      <c r="P4" s="33">
        <f ca="1">M4*N4*O4</f>
        <v>-0.52836411377621639</v>
      </c>
      <c r="Q4" s="14">
        <f ca="1">1/(1+E4*O4)</f>
        <v>0.99750623441396513</v>
      </c>
      <c r="R4" s="35">
        <f t="shared" ref="R4:R12" ca="1" si="2">P4*Q4</f>
        <v>-0.52704649753238542</v>
      </c>
    </row>
    <row r="5" spans="2:18" x14ac:dyDescent="0.2">
      <c r="B5" s="9">
        <f t="shared" ref="B5:B13" ca="1" si="3">B4+F5</f>
        <v>1</v>
      </c>
      <c r="C5" s="10">
        <f t="shared" ref="C5:C13" ca="1" si="4">C4+1</f>
        <v>2</v>
      </c>
      <c r="D5" s="37">
        <v>100</v>
      </c>
      <c r="E5" s="12">
        <f t="shared" ref="E5:E13" ca="1" si="5">E4+0.125%</f>
        <v>6.2500000000000003E-3</v>
      </c>
      <c r="F5" s="10">
        <v>0.5</v>
      </c>
      <c r="G5" s="33">
        <f t="shared" ref="G5:G13" ca="1" si="6">D5*E5*F5</f>
        <v>0.3125</v>
      </c>
      <c r="H5" s="14">
        <f t="shared" ref="H5:H13" ca="1" si="7">H4/(1+E5*F5)</f>
        <v>0.99439873835660075</v>
      </c>
      <c r="I5" s="35">
        <f t="shared" ca="1" si="0"/>
        <v>0.31074960573643773</v>
      </c>
      <c r="K5" s="9">
        <f t="shared" ref="K5:K13" ca="1" si="8">K4+O5</f>
        <v>1</v>
      </c>
      <c r="L5" s="10">
        <f t="shared" ref="L5:L13" ca="1" si="9">L4+1</f>
        <v>2</v>
      </c>
      <c r="M5" s="37">
        <v>-100</v>
      </c>
      <c r="N5" s="12">
        <f t="shared" ca="1" si="1"/>
        <v>1.0567282275524328E-2</v>
      </c>
      <c r="O5" s="10">
        <v>0.5</v>
      </c>
      <c r="P5" s="33">
        <f t="shared" ref="P5:P13" ca="1" si="10">M5*N5*O5</f>
        <v>-0.52836411377621639</v>
      </c>
      <c r="Q5" s="14">
        <f ca="1">Q4/(1+E5*O5)</f>
        <v>0.99439873835660075</v>
      </c>
      <c r="R5" s="35">
        <f t="shared" ca="1" si="2"/>
        <v>-0.52540460813197298</v>
      </c>
    </row>
    <row r="6" spans="2:18" x14ac:dyDescent="0.2">
      <c r="B6" s="9">
        <f t="shared" ca="1" si="3"/>
        <v>1.5</v>
      </c>
      <c r="C6" s="10">
        <f t="shared" ca="1" si="4"/>
        <v>3</v>
      </c>
      <c r="D6" s="37">
        <v>100</v>
      </c>
      <c r="E6" s="12">
        <f t="shared" ca="1" si="5"/>
        <v>7.5000000000000006E-3</v>
      </c>
      <c r="F6" s="10">
        <v>0.5</v>
      </c>
      <c r="G6" s="33">
        <f t="shared" ca="1" si="6"/>
        <v>0.37500000000000006</v>
      </c>
      <c r="H6" s="14">
        <f t="shared" ca="1" si="7"/>
        <v>0.99068367457693729</v>
      </c>
      <c r="I6" s="35">
        <f t="shared" ca="1" si="0"/>
        <v>0.37150637796635155</v>
      </c>
      <c r="K6" s="9">
        <f t="shared" ca="1" si="8"/>
        <v>1.5</v>
      </c>
      <c r="L6" s="10">
        <f t="shared" ca="1" si="9"/>
        <v>3</v>
      </c>
      <c r="M6" s="37">
        <v>-100</v>
      </c>
      <c r="N6" s="12">
        <f t="shared" ca="1" si="1"/>
        <v>1.0567282275524328E-2</v>
      </c>
      <c r="O6" s="10">
        <v>0.5</v>
      </c>
      <c r="P6" s="33">
        <f t="shared" ca="1" si="10"/>
        <v>-0.52836411377621639</v>
      </c>
      <c r="Q6" s="14">
        <f t="shared" ref="Q6:Q13" ca="1" si="11">Q5/(1+E6*O6)</f>
        <v>0.99068367457693729</v>
      </c>
      <c r="R6" s="35">
        <f t="shared" ca="1" si="2"/>
        <v>-0.52344170175040905</v>
      </c>
    </row>
    <row r="7" spans="2:18" x14ac:dyDescent="0.2">
      <c r="B7" s="9">
        <f t="shared" ca="1" si="3"/>
        <v>2</v>
      </c>
      <c r="C7" s="10">
        <f t="shared" ca="1" si="4"/>
        <v>4</v>
      </c>
      <c r="D7" s="37">
        <v>100</v>
      </c>
      <c r="E7" s="12">
        <f t="shared" ca="1" si="5"/>
        <v>8.7500000000000008E-3</v>
      </c>
      <c r="F7" s="10">
        <v>0.5</v>
      </c>
      <c r="G7" s="33">
        <f t="shared" ca="1" si="6"/>
        <v>0.43750000000000006</v>
      </c>
      <c r="H7" s="14">
        <f t="shared" ca="1" si="7"/>
        <v>0.98636831320665819</v>
      </c>
      <c r="I7" s="35">
        <f t="shared" ca="1" si="0"/>
        <v>0.43153613702791299</v>
      </c>
      <c r="K7" s="9">
        <f t="shared" ca="1" si="8"/>
        <v>2</v>
      </c>
      <c r="L7" s="10">
        <f t="shared" ca="1" si="9"/>
        <v>4</v>
      </c>
      <c r="M7" s="37">
        <v>-100</v>
      </c>
      <c r="N7" s="12">
        <f t="shared" ca="1" si="1"/>
        <v>1.0567282275524328E-2</v>
      </c>
      <c r="O7" s="10">
        <v>0.5</v>
      </c>
      <c r="P7" s="33">
        <f t="shared" ca="1" si="10"/>
        <v>-0.52836411377621639</v>
      </c>
      <c r="Q7" s="14">
        <f t="shared" ca="1" si="11"/>
        <v>0.98636831320665819</v>
      </c>
      <c r="R7" s="35">
        <f t="shared" ca="1" si="2"/>
        <v>-0.52116161966437735</v>
      </c>
    </row>
    <row r="8" spans="2:18" x14ac:dyDescent="0.2">
      <c r="B8" s="9">
        <f t="shared" ca="1" si="3"/>
        <v>2.5</v>
      </c>
      <c r="C8" s="10">
        <f t="shared" ca="1" si="4"/>
        <v>5</v>
      </c>
      <c r="D8" s="37">
        <v>100</v>
      </c>
      <c r="E8" s="12">
        <f t="shared" ca="1" si="5"/>
        <v>0.01</v>
      </c>
      <c r="F8" s="10">
        <v>0.5</v>
      </c>
      <c r="G8" s="33">
        <f t="shared" ca="1" si="6"/>
        <v>0.5</v>
      </c>
      <c r="H8" s="14">
        <f t="shared" ca="1" si="7"/>
        <v>0.98146100816582915</v>
      </c>
      <c r="I8" s="35">
        <f t="shared" ca="1" si="0"/>
        <v>0.49073050408291458</v>
      </c>
      <c r="K8" s="9">
        <f t="shared" ca="1" si="8"/>
        <v>2.5</v>
      </c>
      <c r="L8" s="10">
        <f t="shared" ca="1" si="9"/>
        <v>5</v>
      </c>
      <c r="M8" s="37">
        <v>-100</v>
      </c>
      <c r="N8" s="12">
        <f t="shared" ca="1" si="1"/>
        <v>1.0567282275524328E-2</v>
      </c>
      <c r="O8" s="10">
        <v>0.5</v>
      </c>
      <c r="P8" s="33">
        <f t="shared" ca="1" si="10"/>
        <v>-0.52836411377621639</v>
      </c>
      <c r="Q8" s="14">
        <f t="shared" ca="1" si="11"/>
        <v>0.98146100816582915</v>
      </c>
      <c r="R8" s="35">
        <f t="shared" ca="1" si="2"/>
        <v>-0.51856877578545024</v>
      </c>
    </row>
    <row r="9" spans="2:18" x14ac:dyDescent="0.2">
      <c r="B9" s="9">
        <f t="shared" ca="1" si="3"/>
        <v>3</v>
      </c>
      <c r="C9" s="10">
        <f t="shared" ca="1" si="4"/>
        <v>6</v>
      </c>
      <c r="D9" s="37">
        <v>100</v>
      </c>
      <c r="E9" s="12">
        <f t="shared" ca="1" si="5"/>
        <v>1.125E-2</v>
      </c>
      <c r="F9" s="10">
        <v>0.5</v>
      </c>
      <c r="G9" s="33">
        <f t="shared" ca="1" si="6"/>
        <v>0.5625</v>
      </c>
      <c r="H9" s="14">
        <f t="shared" ca="1" si="7"/>
        <v>0.97597117033270764</v>
      </c>
      <c r="I9" s="35">
        <f t="shared" ca="1" si="0"/>
        <v>0.54898378331214803</v>
      </c>
      <c r="K9" s="9">
        <f t="shared" ca="1" si="8"/>
        <v>3</v>
      </c>
      <c r="L9" s="10">
        <f t="shared" ca="1" si="9"/>
        <v>6</v>
      </c>
      <c r="M9" s="37">
        <v>-100</v>
      </c>
      <c r="N9" s="12">
        <f t="shared" ca="1" si="1"/>
        <v>1.0567282275524328E-2</v>
      </c>
      <c r="O9" s="10">
        <v>0.5</v>
      </c>
      <c r="P9" s="33">
        <f t="shared" ca="1" si="10"/>
        <v>-0.52836411377621639</v>
      </c>
      <c r="Q9" s="14">
        <f t="shared" ca="1" si="11"/>
        <v>0.97597117033270764</v>
      </c>
      <c r="R9" s="35">
        <f t="shared" ca="1" si="2"/>
        <v>-0.51566814248397785</v>
      </c>
    </row>
    <row r="10" spans="2:18" x14ac:dyDescent="0.2">
      <c r="B10" s="9">
        <f t="shared" ca="1" si="3"/>
        <v>3.5</v>
      </c>
      <c r="C10" s="10">
        <f t="shared" ca="1" si="4"/>
        <v>7</v>
      </c>
      <c r="D10" s="37">
        <v>100</v>
      </c>
      <c r="E10" s="12">
        <f t="shared" ca="1" si="5"/>
        <v>1.2499999999999999E-2</v>
      </c>
      <c r="F10" s="10">
        <v>0.5</v>
      </c>
      <c r="G10" s="33">
        <f t="shared" ca="1" si="6"/>
        <v>0.625</v>
      </c>
      <c r="H10" s="14">
        <f t="shared" ca="1" si="7"/>
        <v>0.96990923759772174</v>
      </c>
      <c r="I10" s="35">
        <f t="shared" ca="1" si="0"/>
        <v>0.6061932734985761</v>
      </c>
      <c r="K10" s="9">
        <f t="shared" ca="1" si="8"/>
        <v>3.5</v>
      </c>
      <c r="L10" s="10">
        <f t="shared" ca="1" si="9"/>
        <v>7</v>
      </c>
      <c r="M10" s="37">
        <v>-100</v>
      </c>
      <c r="N10" s="12">
        <f t="shared" ca="1" si="1"/>
        <v>1.0567282275524328E-2</v>
      </c>
      <c r="O10" s="10">
        <v>0.5</v>
      </c>
      <c r="P10" s="33">
        <f t="shared" ca="1" si="10"/>
        <v>-0.52836411377621639</v>
      </c>
      <c r="Q10" s="14">
        <f t="shared" ca="1" si="11"/>
        <v>0.96990923759772174</v>
      </c>
      <c r="R10" s="35">
        <f t="shared" ca="1" si="2"/>
        <v>-0.51246523476668593</v>
      </c>
    </row>
    <row r="11" spans="2:18" x14ac:dyDescent="0.2">
      <c r="B11" s="9">
        <f t="shared" ca="1" si="3"/>
        <v>4</v>
      </c>
      <c r="C11" s="10">
        <f t="shared" ca="1" si="4"/>
        <v>8</v>
      </c>
      <c r="D11" s="37">
        <v>100</v>
      </c>
      <c r="E11" s="12">
        <f t="shared" ca="1" si="5"/>
        <v>1.3749999999999998E-2</v>
      </c>
      <c r="F11" s="10">
        <v>0.5</v>
      </c>
      <c r="G11" s="33">
        <f t="shared" ca="1" si="6"/>
        <v>0.68749999999999989</v>
      </c>
      <c r="H11" s="14">
        <f t="shared" ca="1" si="7"/>
        <v>0.96328664193442259</v>
      </c>
      <c r="I11" s="35">
        <f t="shared" ca="1" si="0"/>
        <v>0.66225956632991545</v>
      </c>
      <c r="K11" s="9">
        <f t="shared" ca="1" si="8"/>
        <v>4</v>
      </c>
      <c r="L11" s="10">
        <f t="shared" ca="1" si="9"/>
        <v>8</v>
      </c>
      <c r="M11" s="37">
        <v>-100</v>
      </c>
      <c r="N11" s="12">
        <f t="shared" ca="1" si="1"/>
        <v>1.0567282275524328E-2</v>
      </c>
      <c r="O11" s="10">
        <v>0.5</v>
      </c>
      <c r="P11" s="33">
        <f t="shared" ca="1" si="10"/>
        <v>-0.52836411377621639</v>
      </c>
      <c r="Q11" s="14">
        <f t="shared" ca="1" si="11"/>
        <v>0.96328664193442259</v>
      </c>
      <c r="R11" s="35">
        <f t="shared" ca="1" si="2"/>
        <v>-0.50896609287814865</v>
      </c>
    </row>
    <row r="12" spans="2:18" x14ac:dyDescent="0.2">
      <c r="B12" s="9">
        <f t="shared" ca="1" si="3"/>
        <v>4.5</v>
      </c>
      <c r="C12" s="10">
        <f t="shared" ca="1" si="4"/>
        <v>9</v>
      </c>
      <c r="D12" s="37">
        <v>100</v>
      </c>
      <c r="E12" s="12">
        <f t="shared" ca="1" si="5"/>
        <v>1.4999999999999998E-2</v>
      </c>
      <c r="F12" s="10">
        <v>0.5</v>
      </c>
      <c r="G12" s="33">
        <f t="shared" ca="1" si="6"/>
        <v>0.74999999999999989</v>
      </c>
      <c r="H12" s="14">
        <f t="shared" ca="1" si="7"/>
        <v>0.95611577363218114</v>
      </c>
      <c r="I12" s="35">
        <f t="shared" ca="1" si="0"/>
        <v>0.71708683022413577</v>
      </c>
      <c r="K12" s="9">
        <f t="shared" ca="1" si="8"/>
        <v>4.5</v>
      </c>
      <c r="L12" s="10">
        <f t="shared" ca="1" si="9"/>
        <v>9</v>
      </c>
      <c r="M12" s="37">
        <v>-100</v>
      </c>
      <c r="N12" s="12">
        <f t="shared" ca="1" si="1"/>
        <v>1.0567282275524328E-2</v>
      </c>
      <c r="O12" s="10">
        <v>0.5</v>
      </c>
      <c r="P12" s="33">
        <f t="shared" ca="1" si="10"/>
        <v>-0.52836411377621639</v>
      </c>
      <c r="Q12" s="14">
        <f t="shared" ca="1" si="11"/>
        <v>0.95611577363218114</v>
      </c>
      <c r="R12" s="35">
        <f t="shared" ca="1" si="2"/>
        <v>-0.50517726340262892</v>
      </c>
    </row>
    <row r="13" spans="2:18" x14ac:dyDescent="0.2">
      <c r="B13" s="9">
        <f t="shared" ca="1" si="3"/>
        <v>5</v>
      </c>
      <c r="C13" s="10">
        <f t="shared" ca="1" si="4"/>
        <v>10</v>
      </c>
      <c r="D13" s="37">
        <v>100</v>
      </c>
      <c r="E13" s="12">
        <f t="shared" ca="1" si="5"/>
        <v>1.6249999999999997E-2</v>
      </c>
      <c r="F13" s="10">
        <v>0.5</v>
      </c>
      <c r="G13" s="33">
        <f t="shared" ca="1" si="6"/>
        <v>0.81249999999999989</v>
      </c>
      <c r="H13" s="14">
        <f t="shared" ca="1" si="7"/>
        <v>0.948409942846553</v>
      </c>
      <c r="I13" s="35">
        <f t="shared" ca="1" si="0"/>
        <v>0.77058307856282415</v>
      </c>
      <c r="K13" s="9">
        <f t="shared" ca="1" si="8"/>
        <v>5</v>
      </c>
      <c r="L13" s="10">
        <f t="shared" ca="1" si="9"/>
        <v>10</v>
      </c>
      <c r="M13" s="37">
        <v>-100</v>
      </c>
      <c r="N13" s="12">
        <f t="shared" ca="1" si="1"/>
        <v>1.0567282275524328E-2</v>
      </c>
      <c r="O13" s="10">
        <v>0.5</v>
      </c>
      <c r="P13" s="33">
        <f t="shared" ca="1" si="10"/>
        <v>-0.52836411377621639</v>
      </c>
      <c r="Q13" s="14">
        <f t="shared" ca="1" si="11"/>
        <v>0.948409942846553</v>
      </c>
      <c r="R13" s="35">
        <f ca="1">P13*Q13</f>
        <v>-0.50110577894867103</v>
      </c>
    </row>
    <row r="14" spans="2:18" x14ac:dyDescent="0.2">
      <c r="B14" s="16"/>
      <c r="C14" s="17"/>
      <c r="D14" s="38">
        <v>0</v>
      </c>
      <c r="E14" s="19"/>
      <c r="F14" s="17"/>
      <c r="G14" s="34"/>
      <c r="H14" s="21"/>
      <c r="I14" s="36"/>
      <c r="K14" s="16"/>
      <c r="L14" s="17"/>
      <c r="M14" s="38">
        <v>0</v>
      </c>
      <c r="N14" s="19"/>
      <c r="O14" s="17"/>
      <c r="P14" s="34"/>
      <c r="Q14" s="21"/>
      <c r="R14" s="36"/>
    </row>
    <row r="15" spans="2:18" x14ac:dyDescent="0.2">
      <c r="B15" s="2"/>
      <c r="C15" s="2"/>
      <c r="D15" s="4"/>
      <c r="E15" s="2"/>
      <c r="F15" s="2"/>
      <c r="G15" s="2"/>
      <c r="H15" s="2"/>
      <c r="I15" s="2"/>
    </row>
    <row r="16" spans="2:18" x14ac:dyDescent="0.2">
      <c r="B16" s="56" t="s">
        <v>16</v>
      </c>
      <c r="C16" s="56"/>
      <c r="D16" s="52">
        <f ca="1">SUM(I4:I14)</f>
        <v>5.1590057153447075</v>
      </c>
      <c r="E16" s="53"/>
      <c r="K16" s="56"/>
      <c r="L16" s="56"/>
      <c r="M16" s="52"/>
      <c r="N16" s="53"/>
    </row>
    <row r="17" spans="2:14" x14ac:dyDescent="0.2">
      <c r="B17" s="56"/>
      <c r="C17" s="56"/>
      <c r="D17" s="53"/>
      <c r="E17" s="53"/>
      <c r="K17" s="56"/>
      <c r="L17" s="56"/>
      <c r="M17" s="53"/>
      <c r="N17" s="53"/>
    </row>
    <row r="18" spans="2:14" x14ac:dyDescent="0.2">
      <c r="B18" s="56" t="s">
        <v>16</v>
      </c>
      <c r="C18" s="56"/>
      <c r="D18" s="57">
        <f ca="1">SUM(R4:R14)</f>
        <v>-5.1590057153447075</v>
      </c>
      <c r="E18" s="58"/>
      <c r="K18" s="56"/>
      <c r="L18" s="56"/>
      <c r="M18" s="57"/>
      <c r="N18" s="58"/>
    </row>
    <row r="19" spans="2:14" x14ac:dyDescent="0.2">
      <c r="B19" s="56"/>
      <c r="C19" s="56"/>
      <c r="D19" s="58"/>
      <c r="E19" s="58"/>
      <c r="K19" s="56"/>
      <c r="L19" s="56"/>
      <c r="M19" s="58"/>
      <c r="N19" s="58"/>
    </row>
    <row r="20" spans="2:14" x14ac:dyDescent="0.2">
      <c r="B20" s="56" t="s">
        <v>17</v>
      </c>
      <c r="C20" s="56"/>
      <c r="D20" s="52">
        <f ca="1">D16+D18</f>
        <v>0</v>
      </c>
      <c r="E20" s="53"/>
      <c r="K20" s="56"/>
      <c r="L20" s="56"/>
      <c r="M20" s="52"/>
      <c r="N20" s="53"/>
    </row>
    <row r="21" spans="2:14" x14ac:dyDescent="0.2">
      <c r="B21" s="56"/>
      <c r="C21" s="56"/>
      <c r="D21" s="53"/>
      <c r="E21" s="53"/>
      <c r="K21" s="56"/>
      <c r="L21" s="56"/>
      <c r="M21" s="53"/>
      <c r="N21" s="53"/>
    </row>
    <row r="24" spans="2:14" x14ac:dyDescent="0.2">
      <c r="B24" s="5" t="s">
        <v>10</v>
      </c>
    </row>
    <row r="25" spans="2:14" x14ac:dyDescent="0.2">
      <c r="B25" s="23" t="s">
        <v>21</v>
      </c>
      <c r="C25" s="24"/>
      <c r="D25" s="24"/>
      <c r="E25" s="24"/>
      <c r="F25" s="24"/>
      <c r="G25" s="24"/>
      <c r="H25" s="24"/>
      <c r="I25" s="25"/>
    </row>
    <row r="26" spans="2:14" x14ac:dyDescent="0.2">
      <c r="B26" s="32"/>
      <c r="C26" s="26"/>
      <c r="D26" s="26"/>
      <c r="E26" s="26"/>
      <c r="F26" s="26"/>
      <c r="G26" s="26"/>
      <c r="H26" s="26"/>
      <c r="I26" s="27"/>
    </row>
    <row r="27" spans="2:14" x14ac:dyDescent="0.2">
      <c r="B27" s="28"/>
      <c r="C27" s="26"/>
      <c r="D27" s="26"/>
      <c r="E27" s="26"/>
      <c r="F27" s="26"/>
      <c r="G27" s="26"/>
      <c r="H27" s="26"/>
      <c r="I27" s="27"/>
    </row>
    <row r="28" spans="2:14" x14ac:dyDescent="0.2">
      <c r="B28" s="29"/>
      <c r="C28" s="30"/>
      <c r="D28" s="30"/>
      <c r="E28" s="30"/>
      <c r="F28" s="30"/>
      <c r="G28" s="30"/>
      <c r="H28" s="30"/>
      <c r="I28" s="31"/>
    </row>
  </sheetData>
  <mergeCells count="12">
    <mergeCell ref="K16:L17"/>
    <mergeCell ref="M16:N17"/>
    <mergeCell ref="K18:L19"/>
    <mergeCell ref="M18:N19"/>
    <mergeCell ref="K20:L21"/>
    <mergeCell ref="M20:N21"/>
    <mergeCell ref="B18:C19"/>
    <mergeCell ref="D18:E19"/>
    <mergeCell ref="D16:E17"/>
    <mergeCell ref="B16:C17"/>
    <mergeCell ref="B20:C21"/>
    <mergeCell ref="D20:E21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showGridLines="0" workbookViewId="0"/>
  </sheetViews>
  <sheetFormatPr defaultRowHeight="12.75" x14ac:dyDescent="0.2"/>
  <cols>
    <col min="4" max="4" width="9.28515625" bestFit="1" customWidth="1"/>
  </cols>
  <sheetData>
    <row r="2" spans="2:9" x14ac:dyDescent="0.2">
      <c r="B2" s="5" t="s">
        <v>18</v>
      </c>
      <c r="C2" s="1"/>
      <c r="D2" s="2"/>
    </row>
    <row r="3" spans="2:9" x14ac:dyDescent="0.2">
      <c r="B3" s="6" t="s">
        <v>1</v>
      </c>
      <c r="C3" s="7" t="s">
        <v>2</v>
      </c>
      <c r="D3" s="7" t="s">
        <v>0</v>
      </c>
      <c r="E3" s="7" t="s">
        <v>7</v>
      </c>
      <c r="F3" s="7" t="s">
        <v>8</v>
      </c>
      <c r="G3" s="7" t="s">
        <v>4</v>
      </c>
      <c r="H3" s="7" t="s">
        <v>5</v>
      </c>
      <c r="I3" s="8" t="s">
        <v>6</v>
      </c>
    </row>
    <row r="4" spans="2:9" x14ac:dyDescent="0.2">
      <c r="B4" s="9">
        <f ca="1">F4</f>
        <v>0.5</v>
      </c>
      <c r="C4" s="10">
        <v>1</v>
      </c>
      <c r="D4" s="11">
        <v>100</v>
      </c>
      <c r="E4" s="12">
        <v>0.05</v>
      </c>
      <c r="F4" s="10">
        <v>0.5</v>
      </c>
      <c r="G4" s="13">
        <f t="shared" ref="G4:G13" ca="1" si="0">D4*E4*F4+(D4-D5)</f>
        <v>2.5</v>
      </c>
      <c r="H4" s="14">
        <f ca="1">'Libor Curve'!E4</f>
        <v>0.99750623441396513</v>
      </c>
      <c r="I4" s="15">
        <f t="shared" ref="I4:I12" ca="1" si="1">G4*H4</f>
        <v>2.4937655860349128</v>
      </c>
    </row>
    <row r="5" spans="2:9" x14ac:dyDescent="0.2">
      <c r="B5" s="9">
        <f t="shared" ref="B5:B13" ca="1" si="2">B4+F5</f>
        <v>1</v>
      </c>
      <c r="C5" s="10">
        <f t="shared" ref="C5:C13" ca="1" si="3">C4+1</f>
        <v>2</v>
      </c>
      <c r="D5" s="11">
        <v>100</v>
      </c>
      <c r="E5" s="12">
        <v>0.05</v>
      </c>
      <c r="F5" s="10">
        <v>0.5</v>
      </c>
      <c r="G5" s="13">
        <f t="shared" ca="1" si="0"/>
        <v>2.5</v>
      </c>
      <c r="H5" s="14">
        <f ca="1">'Libor Curve'!E5</f>
        <v>0.99439873835660075</v>
      </c>
      <c r="I5" s="15">
        <f t="shared" ca="1" si="1"/>
        <v>2.4859968458915018</v>
      </c>
    </row>
    <row r="6" spans="2:9" x14ac:dyDescent="0.2">
      <c r="B6" s="9">
        <f t="shared" ca="1" si="2"/>
        <v>1.5</v>
      </c>
      <c r="C6" s="10">
        <f t="shared" ca="1" si="3"/>
        <v>3</v>
      </c>
      <c r="D6" s="11">
        <v>100</v>
      </c>
      <c r="E6" s="12">
        <v>0.05</v>
      </c>
      <c r="F6" s="10">
        <v>0.5</v>
      </c>
      <c r="G6" s="13">
        <f t="shared" ca="1" si="0"/>
        <v>2.5</v>
      </c>
      <c r="H6" s="14">
        <f ca="1">'Libor Curve'!E6</f>
        <v>0.99068367457693729</v>
      </c>
      <c r="I6" s="15">
        <f t="shared" ca="1" si="1"/>
        <v>2.4767091864423434</v>
      </c>
    </row>
    <row r="7" spans="2:9" x14ac:dyDescent="0.2">
      <c r="B7" s="9">
        <f t="shared" ca="1" si="2"/>
        <v>2</v>
      </c>
      <c r="C7" s="10">
        <f t="shared" ca="1" si="3"/>
        <v>4</v>
      </c>
      <c r="D7" s="11">
        <v>100</v>
      </c>
      <c r="E7" s="12">
        <v>0.05</v>
      </c>
      <c r="F7" s="10">
        <v>0.5</v>
      </c>
      <c r="G7" s="13">
        <f t="shared" ca="1" si="0"/>
        <v>2.5</v>
      </c>
      <c r="H7" s="14">
        <f ca="1">'Libor Curve'!E7</f>
        <v>0.98636831320665819</v>
      </c>
      <c r="I7" s="15">
        <f t="shared" ca="1" si="1"/>
        <v>2.4659207830166454</v>
      </c>
    </row>
    <row r="8" spans="2:9" x14ac:dyDescent="0.2">
      <c r="B8" s="9">
        <f t="shared" ca="1" si="2"/>
        <v>2.5</v>
      </c>
      <c r="C8" s="10">
        <f t="shared" ca="1" si="3"/>
        <v>5</v>
      </c>
      <c r="D8" s="11">
        <v>100</v>
      </c>
      <c r="E8" s="12">
        <v>0.05</v>
      </c>
      <c r="F8" s="10">
        <v>0.5</v>
      </c>
      <c r="G8" s="13">
        <f t="shared" ca="1" si="0"/>
        <v>2.5</v>
      </c>
      <c r="H8" s="14">
        <f ca="1">'Libor Curve'!E8</f>
        <v>0.98146100816582915</v>
      </c>
      <c r="I8" s="15">
        <f t="shared" ca="1" si="1"/>
        <v>2.4536525204145727</v>
      </c>
    </row>
    <row r="9" spans="2:9" x14ac:dyDescent="0.2">
      <c r="B9" s="9">
        <f t="shared" ca="1" si="2"/>
        <v>3</v>
      </c>
      <c r="C9" s="10">
        <f t="shared" ca="1" si="3"/>
        <v>6</v>
      </c>
      <c r="D9" s="11">
        <v>100</v>
      </c>
      <c r="E9" s="12">
        <v>0.05</v>
      </c>
      <c r="F9" s="10">
        <v>0.5</v>
      </c>
      <c r="G9" s="13">
        <f t="shared" ca="1" si="0"/>
        <v>2.5</v>
      </c>
      <c r="H9" s="14">
        <f ca="1">'Libor Curve'!E9</f>
        <v>0.97597117033270764</v>
      </c>
      <c r="I9" s="15">
        <f t="shared" ca="1" si="1"/>
        <v>2.439927925831769</v>
      </c>
    </row>
    <row r="10" spans="2:9" x14ac:dyDescent="0.2">
      <c r="B10" s="9">
        <f t="shared" ca="1" si="2"/>
        <v>3.5</v>
      </c>
      <c r="C10" s="10">
        <f t="shared" ca="1" si="3"/>
        <v>7</v>
      </c>
      <c r="D10" s="11">
        <v>100</v>
      </c>
      <c r="E10" s="12">
        <v>0.05</v>
      </c>
      <c r="F10" s="10">
        <v>0.5</v>
      </c>
      <c r="G10" s="13">
        <f t="shared" ca="1" si="0"/>
        <v>2.5</v>
      </c>
      <c r="H10" s="14">
        <f ca="1">'Libor Curve'!E10</f>
        <v>0.96990923759772174</v>
      </c>
      <c r="I10" s="15">
        <f t="shared" ca="1" si="1"/>
        <v>2.4247730939943044</v>
      </c>
    </row>
    <row r="11" spans="2:9" x14ac:dyDescent="0.2">
      <c r="B11" s="9">
        <f t="shared" ca="1" si="2"/>
        <v>4</v>
      </c>
      <c r="C11" s="10">
        <f t="shared" ca="1" si="3"/>
        <v>8</v>
      </c>
      <c r="D11" s="11">
        <v>100</v>
      </c>
      <c r="E11" s="12">
        <v>0.05</v>
      </c>
      <c r="F11" s="10">
        <v>0.5</v>
      </c>
      <c r="G11" s="13">
        <f t="shared" ca="1" si="0"/>
        <v>2.5</v>
      </c>
      <c r="H11" s="14">
        <f ca="1">'Libor Curve'!E11</f>
        <v>0.96328664193442259</v>
      </c>
      <c r="I11" s="15">
        <f t="shared" ca="1" si="1"/>
        <v>2.4082166048360563</v>
      </c>
    </row>
    <row r="12" spans="2:9" x14ac:dyDescent="0.2">
      <c r="B12" s="9">
        <f t="shared" ca="1" si="2"/>
        <v>4.5</v>
      </c>
      <c r="C12" s="10">
        <f t="shared" ca="1" si="3"/>
        <v>9</v>
      </c>
      <c r="D12" s="11">
        <v>100</v>
      </c>
      <c r="E12" s="12">
        <v>0.05</v>
      </c>
      <c r="F12" s="10">
        <v>0.5</v>
      </c>
      <c r="G12" s="13">
        <f t="shared" ca="1" si="0"/>
        <v>2.5</v>
      </c>
      <c r="H12" s="14">
        <f ca="1">'Libor Curve'!E12</f>
        <v>0.95611577363218114</v>
      </c>
      <c r="I12" s="15">
        <f t="shared" ca="1" si="1"/>
        <v>2.390289434080453</v>
      </c>
    </row>
    <row r="13" spans="2:9" x14ac:dyDescent="0.2">
      <c r="B13" s="9">
        <f t="shared" ca="1" si="2"/>
        <v>5</v>
      </c>
      <c r="C13" s="10">
        <f t="shared" ca="1" si="3"/>
        <v>10</v>
      </c>
      <c r="D13" s="11">
        <v>100</v>
      </c>
      <c r="E13" s="12">
        <v>0.05</v>
      </c>
      <c r="F13" s="10">
        <v>0.5</v>
      </c>
      <c r="G13" s="13">
        <f t="shared" ca="1" si="0"/>
        <v>102.5</v>
      </c>
      <c r="H13" s="14">
        <f ca="1">'Libor Curve'!E13</f>
        <v>0.948409942846553</v>
      </c>
      <c r="I13" s="15">
        <f ca="1">G13*H13</f>
        <v>97.212019141771677</v>
      </c>
    </row>
    <row r="14" spans="2:9" x14ac:dyDescent="0.2">
      <c r="B14" s="16"/>
      <c r="C14" s="17"/>
      <c r="D14" s="18">
        <v>0</v>
      </c>
      <c r="E14" s="19"/>
      <c r="F14" s="17"/>
      <c r="G14" s="20"/>
      <c r="H14" s="21"/>
      <c r="I14" s="22"/>
    </row>
    <row r="15" spans="2:9" x14ac:dyDescent="0.2">
      <c r="B15" s="2"/>
      <c r="C15" s="2"/>
      <c r="D15" s="4"/>
      <c r="E15" s="2"/>
      <c r="F15" s="2"/>
      <c r="G15" s="2"/>
      <c r="H15" s="2"/>
      <c r="I15" s="2"/>
    </row>
    <row r="16" spans="2:9" ht="12.75" customHeight="1" x14ac:dyDescent="0.2">
      <c r="B16" s="5"/>
      <c r="C16" s="2"/>
      <c r="D16" s="2"/>
      <c r="E16" s="2"/>
      <c r="F16" s="54" t="s">
        <v>19</v>
      </c>
      <c r="G16" s="54"/>
      <c r="H16" s="52">
        <f ca="1">SUM(I4:I14)</f>
        <v>119.25127112231424</v>
      </c>
      <c r="I16" s="53"/>
    </row>
    <row r="17" spans="6:9" ht="12.75" customHeight="1" x14ac:dyDescent="0.2">
      <c r="F17" s="55"/>
      <c r="G17" s="55"/>
      <c r="H17" s="53"/>
      <c r="I17" s="53"/>
    </row>
  </sheetData>
  <mergeCells count="2">
    <mergeCell ref="H16:I17"/>
    <mergeCell ref="F16:G17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showGridLines="0" workbookViewId="0"/>
  </sheetViews>
  <sheetFormatPr defaultRowHeight="12.75" x14ac:dyDescent="0.2"/>
  <cols>
    <col min="4" max="4" width="9.28515625" bestFit="1" customWidth="1"/>
  </cols>
  <sheetData>
    <row r="2" spans="2:18" x14ac:dyDescent="0.2">
      <c r="B2" s="5" t="s">
        <v>13</v>
      </c>
      <c r="C2" s="1"/>
      <c r="D2" s="2"/>
      <c r="K2" s="5" t="s">
        <v>14</v>
      </c>
      <c r="L2" s="1"/>
      <c r="M2" s="2"/>
    </row>
    <row r="3" spans="2:18" x14ac:dyDescent="0.2">
      <c r="B3" s="6" t="s">
        <v>1</v>
      </c>
      <c r="C3" s="7" t="s">
        <v>2</v>
      </c>
      <c r="D3" s="7" t="s">
        <v>0</v>
      </c>
      <c r="E3" s="7" t="s">
        <v>3</v>
      </c>
      <c r="F3" s="7" t="s">
        <v>8</v>
      </c>
      <c r="G3" s="7" t="s">
        <v>4</v>
      </c>
      <c r="H3" s="7" t="s">
        <v>5</v>
      </c>
      <c r="I3" s="8" t="s">
        <v>6</v>
      </c>
      <c r="K3" s="6" t="s">
        <v>1</v>
      </c>
      <c r="L3" s="7" t="s">
        <v>2</v>
      </c>
      <c r="M3" s="7" t="s">
        <v>0</v>
      </c>
      <c r="N3" s="7" t="s">
        <v>7</v>
      </c>
      <c r="O3" s="7" t="s">
        <v>8</v>
      </c>
      <c r="P3" s="7" t="s">
        <v>4</v>
      </c>
      <c r="Q3" s="7" t="s">
        <v>5</v>
      </c>
      <c r="R3" s="8" t="s">
        <v>6</v>
      </c>
    </row>
    <row r="4" spans="2:18" x14ac:dyDescent="0.2">
      <c r="B4" s="9">
        <f ca="1">F4</f>
        <v>0.5</v>
      </c>
      <c r="C4" s="10">
        <v>1</v>
      </c>
      <c r="D4" s="37">
        <v>100</v>
      </c>
      <c r="E4" s="12">
        <v>5.0000000000000001E-3</v>
      </c>
      <c r="F4" s="10">
        <v>0.5</v>
      </c>
      <c r="G4" s="33">
        <f t="shared" ref="G4:G13" ca="1" si="0">D4*E4*F4</f>
        <v>0.25</v>
      </c>
      <c r="H4" s="14">
        <f ca="1">1/(1+E4*F4)</f>
        <v>0.99750623441396513</v>
      </c>
      <c r="I4" s="35">
        <f t="shared" ref="I4:I13" ca="1" si="1">G4*H4</f>
        <v>0.24937655860349128</v>
      </c>
      <c r="K4" s="9">
        <f ca="1">O4</f>
        <v>0.5</v>
      </c>
      <c r="L4" s="10">
        <v>1</v>
      </c>
      <c r="M4" s="37">
        <v>-100</v>
      </c>
      <c r="N4" s="12">
        <f ca="1">'Fixed Coupon Bond'!E4</f>
        <v>0.05</v>
      </c>
      <c r="O4" s="10">
        <v>0.5</v>
      </c>
      <c r="P4" s="33">
        <f t="shared" ref="P4:P13" ca="1" si="2">M4*N4*O4</f>
        <v>-2.5</v>
      </c>
      <c r="Q4" s="14">
        <f ca="1">1/(1+E4*O4)</f>
        <v>0.99750623441396513</v>
      </c>
      <c r="R4" s="35">
        <f t="shared" ref="R4:R13" ca="1" si="3">P4*Q4</f>
        <v>-2.4937655860349128</v>
      </c>
    </row>
    <row r="5" spans="2:18" x14ac:dyDescent="0.2">
      <c r="B5" s="9">
        <f t="shared" ref="B5:B13" ca="1" si="4">B4+F5</f>
        <v>1</v>
      </c>
      <c r="C5" s="10">
        <f t="shared" ref="C5:C13" ca="1" si="5">C4+1</f>
        <v>2</v>
      </c>
      <c r="D5" s="37">
        <v>100</v>
      </c>
      <c r="E5" s="12">
        <f t="shared" ref="E5:E13" ca="1" si="6">E4+0.125%</f>
        <v>6.2500000000000003E-3</v>
      </c>
      <c r="F5" s="10">
        <v>0.5</v>
      </c>
      <c r="G5" s="33">
        <f t="shared" ca="1" si="0"/>
        <v>0.3125</v>
      </c>
      <c r="H5" s="14">
        <f t="shared" ref="H5:H13" ca="1" si="7">H4/(1+E5*F5)</f>
        <v>0.99439873835660075</v>
      </c>
      <c r="I5" s="35">
        <f t="shared" ca="1" si="1"/>
        <v>0.31074960573643773</v>
      </c>
      <c r="K5" s="9">
        <f t="shared" ref="K5:K13" ca="1" si="8">K4+O5</f>
        <v>1</v>
      </c>
      <c r="L5" s="10">
        <f t="shared" ref="L5:L13" ca="1" si="9">L4+1</f>
        <v>2</v>
      </c>
      <c r="M5" s="37">
        <v>-100</v>
      </c>
      <c r="N5" s="12">
        <f ca="1">'Fixed Coupon Bond'!E5</f>
        <v>0.05</v>
      </c>
      <c r="O5" s="10">
        <v>0.5</v>
      </c>
      <c r="P5" s="33">
        <f t="shared" ca="1" si="2"/>
        <v>-2.5</v>
      </c>
      <c r="Q5" s="14">
        <f t="shared" ref="Q5:Q13" ca="1" si="10">Q4/(1+E5*O5)</f>
        <v>0.99439873835660075</v>
      </c>
      <c r="R5" s="35">
        <f t="shared" ca="1" si="3"/>
        <v>-2.4859968458915018</v>
      </c>
    </row>
    <row r="6" spans="2:18" x14ac:dyDescent="0.2">
      <c r="B6" s="9">
        <f t="shared" ca="1" si="4"/>
        <v>1.5</v>
      </c>
      <c r="C6" s="10">
        <f t="shared" ca="1" si="5"/>
        <v>3</v>
      </c>
      <c r="D6" s="37">
        <v>100</v>
      </c>
      <c r="E6" s="12">
        <f t="shared" ca="1" si="6"/>
        <v>7.5000000000000006E-3</v>
      </c>
      <c r="F6" s="10">
        <v>0.5</v>
      </c>
      <c r="G6" s="33">
        <f t="shared" ca="1" si="0"/>
        <v>0.37500000000000006</v>
      </c>
      <c r="H6" s="14">
        <f t="shared" ca="1" si="7"/>
        <v>0.99068367457693729</v>
      </c>
      <c r="I6" s="35">
        <f t="shared" ca="1" si="1"/>
        <v>0.37150637796635155</v>
      </c>
      <c r="K6" s="9">
        <f t="shared" ca="1" si="8"/>
        <v>1.5</v>
      </c>
      <c r="L6" s="10">
        <f t="shared" ca="1" si="9"/>
        <v>3</v>
      </c>
      <c r="M6" s="37">
        <v>-100</v>
      </c>
      <c r="N6" s="12">
        <f ca="1">'Fixed Coupon Bond'!E6</f>
        <v>0.05</v>
      </c>
      <c r="O6" s="10">
        <v>0.5</v>
      </c>
      <c r="P6" s="33">
        <f t="shared" ca="1" si="2"/>
        <v>-2.5</v>
      </c>
      <c r="Q6" s="14">
        <f t="shared" ca="1" si="10"/>
        <v>0.99068367457693729</v>
      </c>
      <c r="R6" s="35">
        <f t="shared" ca="1" si="3"/>
        <v>-2.4767091864423434</v>
      </c>
    </row>
    <row r="7" spans="2:18" x14ac:dyDescent="0.2">
      <c r="B7" s="9">
        <f t="shared" ca="1" si="4"/>
        <v>2</v>
      </c>
      <c r="C7" s="10">
        <f t="shared" ca="1" si="5"/>
        <v>4</v>
      </c>
      <c r="D7" s="37">
        <v>100</v>
      </c>
      <c r="E7" s="12">
        <f t="shared" ca="1" si="6"/>
        <v>8.7500000000000008E-3</v>
      </c>
      <c r="F7" s="10">
        <v>0.5</v>
      </c>
      <c r="G7" s="33">
        <f t="shared" ca="1" si="0"/>
        <v>0.43750000000000006</v>
      </c>
      <c r="H7" s="14">
        <f t="shared" ca="1" si="7"/>
        <v>0.98636831320665819</v>
      </c>
      <c r="I7" s="35">
        <f t="shared" ca="1" si="1"/>
        <v>0.43153613702791299</v>
      </c>
      <c r="K7" s="9">
        <f t="shared" ca="1" si="8"/>
        <v>2</v>
      </c>
      <c r="L7" s="10">
        <f t="shared" ca="1" si="9"/>
        <v>4</v>
      </c>
      <c r="M7" s="37">
        <v>-100</v>
      </c>
      <c r="N7" s="12">
        <f ca="1">'Fixed Coupon Bond'!E7</f>
        <v>0.05</v>
      </c>
      <c r="O7" s="10">
        <v>0.5</v>
      </c>
      <c r="P7" s="33">
        <f t="shared" ca="1" si="2"/>
        <v>-2.5</v>
      </c>
      <c r="Q7" s="14">
        <f t="shared" ca="1" si="10"/>
        <v>0.98636831320665819</v>
      </c>
      <c r="R7" s="35">
        <f t="shared" ca="1" si="3"/>
        <v>-2.4659207830166454</v>
      </c>
    </row>
    <row r="8" spans="2:18" x14ac:dyDescent="0.2">
      <c r="B8" s="9">
        <f t="shared" ca="1" si="4"/>
        <v>2.5</v>
      </c>
      <c r="C8" s="10">
        <f t="shared" ca="1" si="5"/>
        <v>5</v>
      </c>
      <c r="D8" s="37">
        <v>100</v>
      </c>
      <c r="E8" s="12">
        <f t="shared" ca="1" si="6"/>
        <v>0.01</v>
      </c>
      <c r="F8" s="10">
        <v>0.5</v>
      </c>
      <c r="G8" s="33">
        <f t="shared" ca="1" si="0"/>
        <v>0.5</v>
      </c>
      <c r="H8" s="14">
        <f t="shared" ca="1" si="7"/>
        <v>0.98146100816582915</v>
      </c>
      <c r="I8" s="35">
        <f t="shared" ca="1" si="1"/>
        <v>0.49073050408291458</v>
      </c>
      <c r="K8" s="9">
        <f t="shared" ca="1" si="8"/>
        <v>2.5</v>
      </c>
      <c r="L8" s="10">
        <f t="shared" ca="1" si="9"/>
        <v>5</v>
      </c>
      <c r="M8" s="37">
        <v>-100</v>
      </c>
      <c r="N8" s="12">
        <f ca="1">'Fixed Coupon Bond'!E8</f>
        <v>0.05</v>
      </c>
      <c r="O8" s="10">
        <v>0.5</v>
      </c>
      <c r="P8" s="33">
        <f t="shared" ca="1" si="2"/>
        <v>-2.5</v>
      </c>
      <c r="Q8" s="14">
        <f t="shared" ca="1" si="10"/>
        <v>0.98146100816582915</v>
      </c>
      <c r="R8" s="35">
        <f t="shared" ca="1" si="3"/>
        <v>-2.4536525204145727</v>
      </c>
    </row>
    <row r="9" spans="2:18" x14ac:dyDescent="0.2">
      <c r="B9" s="9">
        <f t="shared" ca="1" si="4"/>
        <v>3</v>
      </c>
      <c r="C9" s="10">
        <f t="shared" ca="1" si="5"/>
        <v>6</v>
      </c>
      <c r="D9" s="37">
        <v>100</v>
      </c>
      <c r="E9" s="12">
        <f t="shared" ca="1" si="6"/>
        <v>1.125E-2</v>
      </c>
      <c r="F9" s="10">
        <v>0.5</v>
      </c>
      <c r="G9" s="33">
        <f t="shared" ca="1" si="0"/>
        <v>0.5625</v>
      </c>
      <c r="H9" s="14">
        <f t="shared" ca="1" si="7"/>
        <v>0.97597117033270764</v>
      </c>
      <c r="I9" s="35">
        <f t="shared" ca="1" si="1"/>
        <v>0.54898378331214803</v>
      </c>
      <c r="K9" s="9">
        <f t="shared" ca="1" si="8"/>
        <v>3</v>
      </c>
      <c r="L9" s="10">
        <f t="shared" ca="1" si="9"/>
        <v>6</v>
      </c>
      <c r="M9" s="37">
        <v>-100</v>
      </c>
      <c r="N9" s="12">
        <f ca="1">'Fixed Coupon Bond'!E9</f>
        <v>0.05</v>
      </c>
      <c r="O9" s="10">
        <v>0.5</v>
      </c>
      <c r="P9" s="33">
        <f t="shared" ca="1" si="2"/>
        <v>-2.5</v>
      </c>
      <c r="Q9" s="14">
        <f t="shared" ca="1" si="10"/>
        <v>0.97597117033270764</v>
      </c>
      <c r="R9" s="35">
        <f t="shared" ca="1" si="3"/>
        <v>-2.439927925831769</v>
      </c>
    </row>
    <row r="10" spans="2:18" x14ac:dyDescent="0.2">
      <c r="B10" s="9">
        <f t="shared" ca="1" si="4"/>
        <v>3.5</v>
      </c>
      <c r="C10" s="10">
        <f t="shared" ca="1" si="5"/>
        <v>7</v>
      </c>
      <c r="D10" s="37">
        <v>100</v>
      </c>
      <c r="E10" s="12">
        <f t="shared" ca="1" si="6"/>
        <v>1.2499999999999999E-2</v>
      </c>
      <c r="F10" s="10">
        <v>0.5</v>
      </c>
      <c r="G10" s="33">
        <f t="shared" ca="1" si="0"/>
        <v>0.625</v>
      </c>
      <c r="H10" s="14">
        <f t="shared" ca="1" si="7"/>
        <v>0.96990923759772174</v>
      </c>
      <c r="I10" s="35">
        <f t="shared" ca="1" si="1"/>
        <v>0.6061932734985761</v>
      </c>
      <c r="K10" s="9">
        <f t="shared" ca="1" si="8"/>
        <v>3.5</v>
      </c>
      <c r="L10" s="10">
        <f t="shared" ca="1" si="9"/>
        <v>7</v>
      </c>
      <c r="M10" s="37">
        <v>-100</v>
      </c>
      <c r="N10" s="12">
        <f ca="1">'Fixed Coupon Bond'!E10</f>
        <v>0.05</v>
      </c>
      <c r="O10" s="10">
        <v>0.5</v>
      </c>
      <c r="P10" s="33">
        <f t="shared" ca="1" si="2"/>
        <v>-2.5</v>
      </c>
      <c r="Q10" s="14">
        <f t="shared" ca="1" si="10"/>
        <v>0.96990923759772174</v>
      </c>
      <c r="R10" s="35">
        <f t="shared" ca="1" si="3"/>
        <v>-2.4247730939943044</v>
      </c>
    </row>
    <row r="11" spans="2:18" x14ac:dyDescent="0.2">
      <c r="B11" s="9">
        <f t="shared" ca="1" si="4"/>
        <v>4</v>
      </c>
      <c r="C11" s="10">
        <f t="shared" ca="1" si="5"/>
        <v>8</v>
      </c>
      <c r="D11" s="37">
        <v>100</v>
      </c>
      <c r="E11" s="12">
        <f t="shared" ca="1" si="6"/>
        <v>1.3749999999999998E-2</v>
      </c>
      <c r="F11" s="10">
        <v>0.5</v>
      </c>
      <c r="G11" s="33">
        <f t="shared" ca="1" si="0"/>
        <v>0.68749999999999989</v>
      </c>
      <c r="H11" s="14">
        <f t="shared" ca="1" si="7"/>
        <v>0.96328664193442259</v>
      </c>
      <c r="I11" s="35">
        <f t="shared" ca="1" si="1"/>
        <v>0.66225956632991545</v>
      </c>
      <c r="K11" s="9">
        <f t="shared" ca="1" si="8"/>
        <v>4</v>
      </c>
      <c r="L11" s="10">
        <f t="shared" ca="1" si="9"/>
        <v>8</v>
      </c>
      <c r="M11" s="37">
        <v>-100</v>
      </c>
      <c r="N11" s="12">
        <f ca="1">'Fixed Coupon Bond'!E11</f>
        <v>0.05</v>
      </c>
      <c r="O11" s="10">
        <v>0.5</v>
      </c>
      <c r="P11" s="33">
        <f t="shared" ca="1" si="2"/>
        <v>-2.5</v>
      </c>
      <c r="Q11" s="14">
        <f t="shared" ca="1" si="10"/>
        <v>0.96328664193442259</v>
      </c>
      <c r="R11" s="35">
        <f t="shared" ca="1" si="3"/>
        <v>-2.4082166048360563</v>
      </c>
    </row>
    <row r="12" spans="2:18" x14ac:dyDescent="0.2">
      <c r="B12" s="9">
        <f t="shared" ca="1" si="4"/>
        <v>4.5</v>
      </c>
      <c r="C12" s="10">
        <f t="shared" ca="1" si="5"/>
        <v>9</v>
      </c>
      <c r="D12" s="37">
        <v>100</v>
      </c>
      <c r="E12" s="12">
        <f t="shared" ca="1" si="6"/>
        <v>1.4999999999999998E-2</v>
      </c>
      <c r="F12" s="10">
        <v>0.5</v>
      </c>
      <c r="G12" s="33">
        <f t="shared" ca="1" si="0"/>
        <v>0.74999999999999989</v>
      </c>
      <c r="H12" s="14">
        <f t="shared" ca="1" si="7"/>
        <v>0.95611577363218114</v>
      </c>
      <c r="I12" s="35">
        <f t="shared" ca="1" si="1"/>
        <v>0.71708683022413577</v>
      </c>
      <c r="K12" s="9">
        <f t="shared" ca="1" si="8"/>
        <v>4.5</v>
      </c>
      <c r="L12" s="10">
        <f t="shared" ca="1" si="9"/>
        <v>9</v>
      </c>
      <c r="M12" s="37">
        <v>-100</v>
      </c>
      <c r="N12" s="12">
        <f ca="1">'Fixed Coupon Bond'!E12</f>
        <v>0.05</v>
      </c>
      <c r="O12" s="10">
        <v>0.5</v>
      </c>
      <c r="P12" s="33">
        <f t="shared" ca="1" si="2"/>
        <v>-2.5</v>
      </c>
      <c r="Q12" s="14">
        <f t="shared" ca="1" si="10"/>
        <v>0.95611577363218114</v>
      </c>
      <c r="R12" s="35">
        <f t="shared" ca="1" si="3"/>
        <v>-2.390289434080453</v>
      </c>
    </row>
    <row r="13" spans="2:18" x14ac:dyDescent="0.2">
      <c r="B13" s="9">
        <f t="shared" ca="1" si="4"/>
        <v>5</v>
      </c>
      <c r="C13" s="10">
        <f t="shared" ca="1" si="5"/>
        <v>10</v>
      </c>
      <c r="D13" s="37">
        <v>100</v>
      </c>
      <c r="E13" s="12">
        <f t="shared" ca="1" si="6"/>
        <v>1.6249999999999997E-2</v>
      </c>
      <c r="F13" s="10">
        <v>0.5</v>
      </c>
      <c r="G13" s="33">
        <f t="shared" ca="1" si="0"/>
        <v>0.81249999999999989</v>
      </c>
      <c r="H13" s="14">
        <f t="shared" ca="1" si="7"/>
        <v>0.948409942846553</v>
      </c>
      <c r="I13" s="35">
        <f t="shared" ca="1" si="1"/>
        <v>0.77058307856282415</v>
      </c>
      <c r="K13" s="9">
        <f t="shared" ca="1" si="8"/>
        <v>5</v>
      </c>
      <c r="L13" s="10">
        <f t="shared" ca="1" si="9"/>
        <v>10</v>
      </c>
      <c r="M13" s="37">
        <v>-100</v>
      </c>
      <c r="N13" s="12">
        <f ca="1">'Fixed Coupon Bond'!E13</f>
        <v>0.05</v>
      </c>
      <c r="O13" s="10">
        <v>0.5</v>
      </c>
      <c r="P13" s="33">
        <f t="shared" ca="1" si="2"/>
        <v>-2.5</v>
      </c>
      <c r="Q13" s="14">
        <f t="shared" ca="1" si="10"/>
        <v>0.948409942846553</v>
      </c>
      <c r="R13" s="35">
        <f t="shared" ca="1" si="3"/>
        <v>-2.3710248571163826</v>
      </c>
    </row>
    <row r="14" spans="2:18" x14ac:dyDescent="0.2">
      <c r="B14" s="16"/>
      <c r="C14" s="17"/>
      <c r="D14" s="38">
        <v>0</v>
      </c>
      <c r="E14" s="19"/>
      <c r="F14" s="17"/>
      <c r="G14" s="34"/>
      <c r="H14" s="21"/>
      <c r="I14" s="36"/>
      <c r="K14" s="16"/>
      <c r="L14" s="17"/>
      <c r="M14" s="38">
        <v>0</v>
      </c>
      <c r="N14" s="19"/>
      <c r="O14" s="17"/>
      <c r="P14" s="34"/>
      <c r="Q14" s="21"/>
      <c r="R14" s="36"/>
    </row>
    <row r="15" spans="2:18" x14ac:dyDescent="0.2">
      <c r="B15" s="2"/>
      <c r="C15" s="2"/>
      <c r="D15" s="4"/>
      <c r="E15" s="2"/>
      <c r="F15" s="2"/>
      <c r="G15" s="2"/>
      <c r="H15" s="2"/>
      <c r="I15" s="2"/>
    </row>
    <row r="16" spans="2:18" ht="12.75" customHeight="1" x14ac:dyDescent="0.2">
      <c r="B16" s="56" t="s">
        <v>16</v>
      </c>
      <c r="C16" s="56"/>
      <c r="D16" s="57">
        <f ca="1">SUM(I4:I14)</f>
        <v>5.1590057153447075</v>
      </c>
      <c r="E16" s="57"/>
      <c r="K16" s="56"/>
      <c r="L16" s="56"/>
      <c r="M16" s="52"/>
      <c r="N16" s="53"/>
    </row>
    <row r="17" spans="2:14" x14ac:dyDescent="0.2">
      <c r="B17" s="56"/>
      <c r="C17" s="56"/>
      <c r="D17" s="57"/>
      <c r="E17" s="57"/>
      <c r="K17" s="56"/>
      <c r="L17" s="56"/>
      <c r="M17" s="53"/>
      <c r="N17" s="53"/>
    </row>
    <row r="18" spans="2:14" ht="12.75" customHeight="1" x14ac:dyDescent="0.2">
      <c r="B18" s="56" t="s">
        <v>24</v>
      </c>
      <c r="C18" s="56"/>
      <c r="D18" s="57">
        <f ca="1">SUM(R4:R14)</f>
        <v>-24.410276837658945</v>
      </c>
      <c r="E18" s="57"/>
      <c r="K18" s="56"/>
      <c r="L18" s="56"/>
      <c r="M18" s="57"/>
      <c r="N18" s="58"/>
    </row>
    <row r="19" spans="2:14" x14ac:dyDescent="0.2">
      <c r="B19" s="56"/>
      <c r="C19" s="56"/>
      <c r="D19" s="57"/>
      <c r="E19" s="57"/>
      <c r="K19" s="56"/>
      <c r="L19" s="56"/>
      <c r="M19" s="58"/>
      <c r="N19" s="58"/>
    </row>
    <row r="20" spans="2:14" ht="12.75" customHeight="1" x14ac:dyDescent="0.2">
      <c r="B20" s="56" t="s">
        <v>17</v>
      </c>
      <c r="C20" s="56"/>
      <c r="D20" s="57">
        <f ca="1">D16+D18</f>
        <v>-19.251271122314236</v>
      </c>
      <c r="E20" s="57"/>
      <c r="K20" s="56"/>
      <c r="L20" s="56"/>
      <c r="M20" s="52"/>
      <c r="N20" s="53"/>
    </row>
    <row r="21" spans="2:14" x14ac:dyDescent="0.2">
      <c r="B21" s="56"/>
      <c r="C21" s="56"/>
      <c r="D21" s="57"/>
      <c r="E21" s="57"/>
      <c r="K21" s="56"/>
      <c r="L21" s="56"/>
      <c r="M21" s="53"/>
      <c r="N21" s="53"/>
    </row>
    <row r="26" spans="2:14" ht="12.75" customHeight="1" x14ac:dyDescent="0.2">
      <c r="B26" s="56" t="s">
        <v>0</v>
      </c>
      <c r="C26" s="56"/>
      <c r="D26" s="57">
        <v>100</v>
      </c>
      <c r="E26" s="58"/>
      <c r="F26" s="59" t="s">
        <v>25</v>
      </c>
      <c r="G26" s="59"/>
      <c r="H26" s="60"/>
      <c r="I26" s="60"/>
    </row>
    <row r="27" spans="2:14" ht="12.75" customHeight="1" x14ac:dyDescent="0.2">
      <c r="B27" s="56"/>
      <c r="C27" s="56"/>
      <c r="D27" s="58"/>
      <c r="E27" s="58"/>
      <c r="F27" s="59"/>
      <c r="G27" s="59"/>
      <c r="H27" s="60"/>
      <c r="I27" s="60"/>
    </row>
    <row r="28" spans="2:14" ht="12.75" customHeight="1" x14ac:dyDescent="0.2">
      <c r="B28" s="56" t="s">
        <v>19</v>
      </c>
      <c r="C28" s="56"/>
      <c r="D28" s="57">
        <f ca="1">-'Fixed Coupon Bond'!H16</f>
        <v>-119.25127112231424</v>
      </c>
      <c r="E28" s="57"/>
      <c r="F28" s="59" t="s">
        <v>26</v>
      </c>
      <c r="G28" s="59"/>
      <c r="H28" s="60"/>
      <c r="I28" s="60"/>
    </row>
    <row r="29" spans="2:14" ht="12.75" customHeight="1" x14ac:dyDescent="0.2">
      <c r="B29" s="56"/>
      <c r="C29" s="56"/>
      <c r="D29" s="57"/>
      <c r="E29" s="57"/>
      <c r="F29" s="59"/>
      <c r="G29" s="59"/>
      <c r="H29" s="60"/>
      <c r="I29" s="60"/>
    </row>
    <row r="30" spans="2:14" x14ac:dyDescent="0.2">
      <c r="B30" s="56" t="s">
        <v>17</v>
      </c>
      <c r="C30" s="56"/>
      <c r="D30" s="57">
        <f ca="1">D28+D26</f>
        <v>-19.251271122314236</v>
      </c>
      <c r="E30" s="58"/>
    </row>
    <row r="31" spans="2:14" x14ac:dyDescent="0.2">
      <c r="B31" s="56"/>
      <c r="C31" s="56"/>
      <c r="D31" s="58"/>
      <c r="E31" s="58"/>
    </row>
    <row r="34" spans="2:9" x14ac:dyDescent="0.2">
      <c r="B34" s="5" t="s">
        <v>10</v>
      </c>
    </row>
    <row r="35" spans="2:9" x14ac:dyDescent="0.2">
      <c r="B35" s="23" t="s">
        <v>22</v>
      </c>
      <c r="C35" s="24"/>
      <c r="D35" s="24"/>
      <c r="E35" s="24"/>
      <c r="F35" s="24"/>
      <c r="G35" s="24"/>
      <c r="H35" s="24"/>
      <c r="I35" s="25"/>
    </row>
    <row r="36" spans="2:9" x14ac:dyDescent="0.2">
      <c r="B36" s="32" t="s">
        <v>23</v>
      </c>
      <c r="C36" s="26"/>
      <c r="D36" s="26"/>
      <c r="E36" s="26"/>
      <c r="F36" s="26"/>
      <c r="G36" s="26"/>
      <c r="H36" s="26"/>
      <c r="I36" s="27"/>
    </row>
    <row r="37" spans="2:9" x14ac:dyDescent="0.2">
      <c r="B37" s="28"/>
      <c r="C37" s="26"/>
      <c r="D37" s="26"/>
      <c r="E37" s="26"/>
      <c r="F37" s="26"/>
      <c r="G37" s="26"/>
      <c r="H37" s="26"/>
      <c r="I37" s="27"/>
    </row>
    <row r="38" spans="2:9" x14ac:dyDescent="0.2">
      <c r="B38" s="29"/>
      <c r="C38" s="30"/>
      <c r="D38" s="30"/>
      <c r="E38" s="30"/>
      <c r="F38" s="30"/>
      <c r="G38" s="30"/>
      <c r="H38" s="30"/>
      <c r="I38" s="31"/>
    </row>
  </sheetData>
  <mergeCells count="20">
    <mergeCell ref="F26:I27"/>
    <mergeCell ref="F28:I29"/>
    <mergeCell ref="K16:L17"/>
    <mergeCell ref="M16:N17"/>
    <mergeCell ref="K18:L19"/>
    <mergeCell ref="M18:N19"/>
    <mergeCell ref="K20:L21"/>
    <mergeCell ref="M20:N21"/>
    <mergeCell ref="B26:C27"/>
    <mergeCell ref="D26:E27"/>
    <mergeCell ref="B30:C31"/>
    <mergeCell ref="D30:E31"/>
    <mergeCell ref="D16:E17"/>
    <mergeCell ref="B16:C17"/>
    <mergeCell ref="B28:C29"/>
    <mergeCell ref="D28:E29"/>
    <mergeCell ref="B20:C21"/>
    <mergeCell ref="D20:E21"/>
    <mergeCell ref="B18:C19"/>
    <mergeCell ref="D18:E19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showGridLines="0" tabSelected="1" workbookViewId="0"/>
  </sheetViews>
  <sheetFormatPr defaultRowHeight="12.75" x14ac:dyDescent="0.2"/>
  <cols>
    <col min="10" max="10" width="10" customWidth="1"/>
  </cols>
  <sheetData>
    <row r="2" spans="2:18" x14ac:dyDescent="0.2">
      <c r="B2" s="5" t="s">
        <v>13</v>
      </c>
      <c r="C2" s="1"/>
      <c r="D2" s="2"/>
      <c r="K2" s="5" t="s">
        <v>14</v>
      </c>
      <c r="L2" s="1"/>
      <c r="M2" s="2"/>
    </row>
    <row r="3" spans="2:18" x14ac:dyDescent="0.2">
      <c r="B3" s="6" t="s">
        <v>1</v>
      </c>
      <c r="C3" s="7" t="s">
        <v>2</v>
      </c>
      <c r="D3" s="7" t="s">
        <v>0</v>
      </c>
      <c r="E3" s="7" t="s">
        <v>28</v>
      </c>
      <c r="F3" s="7" t="s">
        <v>8</v>
      </c>
      <c r="G3" s="7" t="s">
        <v>4</v>
      </c>
      <c r="H3" s="7" t="s">
        <v>5</v>
      </c>
      <c r="I3" s="8" t="s">
        <v>6</v>
      </c>
      <c r="K3" s="6" t="s">
        <v>1</v>
      </c>
      <c r="L3" s="7" t="s">
        <v>2</v>
      </c>
      <c r="M3" s="7" t="s">
        <v>0</v>
      </c>
      <c r="N3" s="7" t="s">
        <v>7</v>
      </c>
      <c r="O3" s="7" t="s">
        <v>8</v>
      </c>
      <c r="P3" s="7" t="s">
        <v>4</v>
      </c>
      <c r="Q3" s="7" t="s">
        <v>5</v>
      </c>
      <c r="R3" s="8" t="s">
        <v>6</v>
      </c>
    </row>
    <row r="4" spans="2:18" x14ac:dyDescent="0.2">
      <c r="B4" s="42">
        <v>0</v>
      </c>
      <c r="C4" s="41"/>
      <c r="D4" s="43">
        <v>100</v>
      </c>
      <c r="E4" s="41"/>
      <c r="F4" s="41"/>
      <c r="G4" s="44">
        <f ca="1">IF(FloatLegNotionalExchange,-D4,0)</f>
        <v>0</v>
      </c>
      <c r="H4" s="14">
        <v>1</v>
      </c>
      <c r="I4" s="35">
        <f t="shared" ref="I4:I14" ca="1" si="0">G4*H4</f>
        <v>0</v>
      </c>
      <c r="K4" s="42">
        <v>0</v>
      </c>
      <c r="L4" s="41"/>
      <c r="M4" s="43">
        <v>-100</v>
      </c>
      <c r="N4" s="41"/>
      <c r="O4" s="41"/>
      <c r="P4" s="47">
        <f ca="1">IF(FixedLegNotionalExchange,-M4,0)</f>
        <v>0</v>
      </c>
      <c r="Q4" s="14">
        <v>1</v>
      </c>
      <c r="R4" s="35">
        <f t="shared" ref="R4:R14" ca="1" si="1">P4*Q4</f>
        <v>0</v>
      </c>
    </row>
    <row r="5" spans="2:18" x14ac:dyDescent="0.2">
      <c r="B5" s="9">
        <f ca="1">F5</f>
        <v>0.5</v>
      </c>
      <c r="C5" s="10">
        <v>1</v>
      </c>
      <c r="D5" s="37">
        <v>100</v>
      </c>
      <c r="E5" s="12">
        <v>5.0000000000000001E-3</v>
      </c>
      <c r="F5" s="10">
        <v>0.5</v>
      </c>
      <c r="G5" s="33">
        <f t="shared" ref="G5:G13" ca="1" si="2">D5*E5*F5</f>
        <v>0.25</v>
      </c>
      <c r="H5" s="14">
        <f ca="1">1/(1+E5*F5)</f>
        <v>0.99750623441396513</v>
      </c>
      <c r="I5" s="35">
        <f t="shared" ca="1" si="0"/>
        <v>0.24937655860349128</v>
      </c>
      <c r="K5" s="9">
        <f ca="1">O5</f>
        <v>0.5</v>
      </c>
      <c r="L5" s="10">
        <v>1</v>
      </c>
      <c r="M5" s="37">
        <v>-100</v>
      </c>
      <c r="N5" s="12">
        <v>0</v>
      </c>
      <c r="O5" s="10">
        <v>0.5</v>
      </c>
      <c r="P5" s="33">
        <f t="shared" ref="P5:P13" ca="1" si="3">M5*N5*O5</f>
        <v>0</v>
      </c>
      <c r="Q5" s="14">
        <f ca="1">1/(1+E5*O5)</f>
        <v>0.99750623441396513</v>
      </c>
      <c r="R5" s="35">
        <f t="shared" ca="1" si="1"/>
        <v>0</v>
      </c>
    </row>
    <row r="6" spans="2:18" x14ac:dyDescent="0.2">
      <c r="B6" s="9">
        <f t="shared" ref="B6:B14" ca="1" si="4">B5+F6</f>
        <v>1</v>
      </c>
      <c r="C6" s="10">
        <f t="shared" ref="C6:C14" ca="1" si="5">C5+1</f>
        <v>2</v>
      </c>
      <c r="D6" s="37">
        <v>100</v>
      </c>
      <c r="E6" s="12">
        <f t="shared" ref="E6:E14" ca="1" si="6">E5+0.125%</f>
        <v>6.2500000000000003E-3</v>
      </c>
      <c r="F6" s="10">
        <v>0.5</v>
      </c>
      <c r="G6" s="33">
        <f t="shared" ca="1" si="2"/>
        <v>0.3125</v>
      </c>
      <c r="H6" s="14">
        <f t="shared" ref="H6:H14" ca="1" si="7">H5/(1+E6*F6)</f>
        <v>0.99439873835660075</v>
      </c>
      <c r="I6" s="35">
        <f t="shared" ca="1" si="0"/>
        <v>0.31074960573643773</v>
      </c>
      <c r="K6" s="9">
        <f t="shared" ref="K6:K14" ca="1" si="8">K5+O6</f>
        <v>1</v>
      </c>
      <c r="L6" s="10">
        <f t="shared" ref="L6:L14" ca="1" si="9">L5+1</f>
        <v>2</v>
      </c>
      <c r="M6" s="37">
        <v>-100</v>
      </c>
      <c r="N6" s="12">
        <v>0</v>
      </c>
      <c r="O6" s="10">
        <v>0.5</v>
      </c>
      <c r="P6" s="33">
        <f t="shared" ca="1" si="3"/>
        <v>0</v>
      </c>
      <c r="Q6" s="14">
        <f t="shared" ref="Q6:Q14" ca="1" si="10">Q5/(1+E6*O6)</f>
        <v>0.99439873835660075</v>
      </c>
      <c r="R6" s="35">
        <f t="shared" ca="1" si="1"/>
        <v>0</v>
      </c>
    </row>
    <row r="7" spans="2:18" x14ac:dyDescent="0.2">
      <c r="B7" s="9">
        <f t="shared" ca="1" si="4"/>
        <v>1.5</v>
      </c>
      <c r="C7" s="10">
        <f t="shared" ca="1" si="5"/>
        <v>3</v>
      </c>
      <c r="D7" s="37">
        <v>100</v>
      </c>
      <c r="E7" s="12">
        <f t="shared" ca="1" si="6"/>
        <v>7.5000000000000006E-3</v>
      </c>
      <c r="F7" s="10">
        <v>0.5</v>
      </c>
      <c r="G7" s="33">
        <f t="shared" ca="1" si="2"/>
        <v>0.37500000000000006</v>
      </c>
      <c r="H7" s="14">
        <f t="shared" ca="1" si="7"/>
        <v>0.99068367457693729</v>
      </c>
      <c r="I7" s="35">
        <f t="shared" ca="1" si="0"/>
        <v>0.37150637796635155</v>
      </c>
      <c r="K7" s="9">
        <f t="shared" ca="1" si="8"/>
        <v>1.5</v>
      </c>
      <c r="L7" s="10">
        <f t="shared" ca="1" si="9"/>
        <v>3</v>
      </c>
      <c r="M7" s="37">
        <v>-100</v>
      </c>
      <c r="N7" s="12">
        <v>0</v>
      </c>
      <c r="O7" s="10">
        <v>0.5</v>
      </c>
      <c r="P7" s="33">
        <f t="shared" ca="1" si="3"/>
        <v>0</v>
      </c>
      <c r="Q7" s="14">
        <f t="shared" ca="1" si="10"/>
        <v>0.99068367457693729</v>
      </c>
      <c r="R7" s="35">
        <f t="shared" ca="1" si="1"/>
        <v>0</v>
      </c>
    </row>
    <row r="8" spans="2:18" x14ac:dyDescent="0.2">
      <c r="B8" s="9">
        <f t="shared" ca="1" si="4"/>
        <v>2</v>
      </c>
      <c r="C8" s="10">
        <f t="shared" ca="1" si="5"/>
        <v>4</v>
      </c>
      <c r="D8" s="37">
        <v>100</v>
      </c>
      <c r="E8" s="12">
        <f t="shared" ca="1" si="6"/>
        <v>8.7500000000000008E-3</v>
      </c>
      <c r="F8" s="10">
        <v>0.5</v>
      </c>
      <c r="G8" s="33">
        <f t="shared" ca="1" si="2"/>
        <v>0.43750000000000006</v>
      </c>
      <c r="H8" s="14">
        <f t="shared" ca="1" si="7"/>
        <v>0.98636831320665819</v>
      </c>
      <c r="I8" s="35">
        <f t="shared" ca="1" si="0"/>
        <v>0.43153613702791299</v>
      </c>
      <c r="K8" s="9">
        <f t="shared" ca="1" si="8"/>
        <v>2</v>
      </c>
      <c r="L8" s="10">
        <f t="shared" ca="1" si="9"/>
        <v>4</v>
      </c>
      <c r="M8" s="37">
        <v>-100</v>
      </c>
      <c r="N8" s="12">
        <v>0</v>
      </c>
      <c r="O8" s="10">
        <v>0.5</v>
      </c>
      <c r="P8" s="33">
        <f t="shared" ca="1" si="3"/>
        <v>0</v>
      </c>
      <c r="Q8" s="14">
        <f t="shared" ca="1" si="10"/>
        <v>0.98636831320665819</v>
      </c>
      <c r="R8" s="35">
        <f t="shared" ca="1" si="1"/>
        <v>0</v>
      </c>
    </row>
    <row r="9" spans="2:18" x14ac:dyDescent="0.2">
      <c r="B9" s="9">
        <f t="shared" ca="1" si="4"/>
        <v>2.5</v>
      </c>
      <c r="C9" s="10">
        <f t="shared" ca="1" si="5"/>
        <v>5</v>
      </c>
      <c r="D9" s="37">
        <v>100</v>
      </c>
      <c r="E9" s="12">
        <f t="shared" ca="1" si="6"/>
        <v>0.01</v>
      </c>
      <c r="F9" s="10">
        <v>0.5</v>
      </c>
      <c r="G9" s="33">
        <f t="shared" ca="1" si="2"/>
        <v>0.5</v>
      </c>
      <c r="H9" s="14">
        <f t="shared" ca="1" si="7"/>
        <v>0.98146100816582915</v>
      </c>
      <c r="I9" s="35">
        <f t="shared" ca="1" si="0"/>
        <v>0.49073050408291458</v>
      </c>
      <c r="K9" s="9">
        <f t="shared" ca="1" si="8"/>
        <v>2.5</v>
      </c>
      <c r="L9" s="10">
        <f t="shared" ca="1" si="9"/>
        <v>5</v>
      </c>
      <c r="M9" s="37">
        <v>-100</v>
      </c>
      <c r="N9" s="12">
        <v>0</v>
      </c>
      <c r="O9" s="10">
        <v>0.5</v>
      </c>
      <c r="P9" s="33">
        <f t="shared" ca="1" si="3"/>
        <v>0</v>
      </c>
      <c r="Q9" s="14">
        <f t="shared" ca="1" si="10"/>
        <v>0.98146100816582915</v>
      </c>
      <c r="R9" s="35">
        <f t="shared" ca="1" si="1"/>
        <v>0</v>
      </c>
    </row>
    <row r="10" spans="2:18" x14ac:dyDescent="0.2">
      <c r="B10" s="9">
        <f t="shared" ca="1" si="4"/>
        <v>3</v>
      </c>
      <c r="C10" s="10">
        <f t="shared" ca="1" si="5"/>
        <v>6</v>
      </c>
      <c r="D10" s="37">
        <v>100</v>
      </c>
      <c r="E10" s="12">
        <f t="shared" ca="1" si="6"/>
        <v>1.125E-2</v>
      </c>
      <c r="F10" s="10">
        <v>0.5</v>
      </c>
      <c r="G10" s="33">
        <f t="shared" ca="1" si="2"/>
        <v>0.5625</v>
      </c>
      <c r="H10" s="14">
        <f t="shared" ca="1" si="7"/>
        <v>0.97597117033270764</v>
      </c>
      <c r="I10" s="35">
        <f t="shared" ca="1" si="0"/>
        <v>0.54898378331214803</v>
      </c>
      <c r="K10" s="9">
        <f t="shared" ca="1" si="8"/>
        <v>3</v>
      </c>
      <c r="L10" s="10">
        <f t="shared" ca="1" si="9"/>
        <v>6</v>
      </c>
      <c r="M10" s="37">
        <v>-100</v>
      </c>
      <c r="N10" s="12">
        <v>0</v>
      </c>
      <c r="O10" s="10">
        <v>0.5</v>
      </c>
      <c r="P10" s="33">
        <f t="shared" ca="1" si="3"/>
        <v>0</v>
      </c>
      <c r="Q10" s="14">
        <f t="shared" ca="1" si="10"/>
        <v>0.97597117033270764</v>
      </c>
      <c r="R10" s="35">
        <f t="shared" ca="1" si="1"/>
        <v>0</v>
      </c>
    </row>
    <row r="11" spans="2:18" x14ac:dyDescent="0.2">
      <c r="B11" s="9">
        <f t="shared" ca="1" si="4"/>
        <v>3.5</v>
      </c>
      <c r="C11" s="10">
        <f t="shared" ca="1" si="5"/>
        <v>7</v>
      </c>
      <c r="D11" s="37">
        <v>100</v>
      </c>
      <c r="E11" s="12">
        <f t="shared" ca="1" si="6"/>
        <v>1.2499999999999999E-2</v>
      </c>
      <c r="F11" s="10">
        <v>0.5</v>
      </c>
      <c r="G11" s="33">
        <f t="shared" ca="1" si="2"/>
        <v>0.625</v>
      </c>
      <c r="H11" s="14">
        <f t="shared" ca="1" si="7"/>
        <v>0.96990923759772174</v>
      </c>
      <c r="I11" s="35">
        <f t="shared" ca="1" si="0"/>
        <v>0.6061932734985761</v>
      </c>
      <c r="K11" s="9">
        <f t="shared" ca="1" si="8"/>
        <v>3.5</v>
      </c>
      <c r="L11" s="10">
        <f t="shared" ca="1" si="9"/>
        <v>7</v>
      </c>
      <c r="M11" s="37">
        <v>-100</v>
      </c>
      <c r="N11" s="12">
        <v>0</v>
      </c>
      <c r="O11" s="10">
        <v>0.5</v>
      </c>
      <c r="P11" s="33">
        <f t="shared" ca="1" si="3"/>
        <v>0</v>
      </c>
      <c r="Q11" s="14">
        <f t="shared" ca="1" si="10"/>
        <v>0.96990923759772174</v>
      </c>
      <c r="R11" s="35">
        <f t="shared" ca="1" si="1"/>
        <v>0</v>
      </c>
    </row>
    <row r="12" spans="2:18" x14ac:dyDescent="0.2">
      <c r="B12" s="9">
        <f t="shared" ca="1" si="4"/>
        <v>4</v>
      </c>
      <c r="C12" s="10">
        <f t="shared" ca="1" si="5"/>
        <v>8</v>
      </c>
      <c r="D12" s="37">
        <v>100</v>
      </c>
      <c r="E12" s="12">
        <f t="shared" ca="1" si="6"/>
        <v>1.3749999999999998E-2</v>
      </c>
      <c r="F12" s="10">
        <v>0.5</v>
      </c>
      <c r="G12" s="33">
        <f t="shared" ca="1" si="2"/>
        <v>0.68749999999999989</v>
      </c>
      <c r="H12" s="14">
        <f t="shared" ca="1" si="7"/>
        <v>0.96328664193442259</v>
      </c>
      <c r="I12" s="35">
        <f t="shared" ca="1" si="0"/>
        <v>0.66225956632991545</v>
      </c>
      <c r="K12" s="9">
        <f t="shared" ca="1" si="8"/>
        <v>4</v>
      </c>
      <c r="L12" s="10">
        <f t="shared" ca="1" si="9"/>
        <v>8</v>
      </c>
      <c r="M12" s="37">
        <v>-100</v>
      </c>
      <c r="N12" s="12">
        <v>0</v>
      </c>
      <c r="O12" s="10">
        <v>0.5</v>
      </c>
      <c r="P12" s="33">
        <f t="shared" ca="1" si="3"/>
        <v>0</v>
      </c>
      <c r="Q12" s="14">
        <f t="shared" ca="1" si="10"/>
        <v>0.96328664193442259</v>
      </c>
      <c r="R12" s="35">
        <f t="shared" ca="1" si="1"/>
        <v>0</v>
      </c>
    </row>
    <row r="13" spans="2:18" x14ac:dyDescent="0.2">
      <c r="B13" s="9">
        <f t="shared" ca="1" si="4"/>
        <v>4.5</v>
      </c>
      <c r="C13" s="10">
        <f t="shared" ca="1" si="5"/>
        <v>9</v>
      </c>
      <c r="D13" s="37">
        <v>100</v>
      </c>
      <c r="E13" s="12">
        <f t="shared" ca="1" si="6"/>
        <v>1.4999999999999998E-2</v>
      </c>
      <c r="F13" s="10">
        <v>0.5</v>
      </c>
      <c r="G13" s="33">
        <f t="shared" ca="1" si="2"/>
        <v>0.74999999999999989</v>
      </c>
      <c r="H13" s="14">
        <f t="shared" ca="1" si="7"/>
        <v>0.95611577363218114</v>
      </c>
      <c r="I13" s="35">
        <f t="shared" ca="1" si="0"/>
        <v>0.71708683022413577</v>
      </c>
      <c r="K13" s="9">
        <f t="shared" ca="1" si="8"/>
        <v>4.5</v>
      </c>
      <c r="L13" s="10">
        <f t="shared" ca="1" si="9"/>
        <v>9</v>
      </c>
      <c r="M13" s="37">
        <v>-100</v>
      </c>
      <c r="N13" s="12">
        <v>0</v>
      </c>
      <c r="O13" s="10">
        <v>0.5</v>
      </c>
      <c r="P13" s="33">
        <f t="shared" ca="1" si="3"/>
        <v>0</v>
      </c>
      <c r="Q13" s="14">
        <f t="shared" ca="1" si="10"/>
        <v>0.95611577363218114</v>
      </c>
      <c r="R13" s="35">
        <f t="shared" ca="1" si="1"/>
        <v>0</v>
      </c>
    </row>
    <row r="14" spans="2:18" x14ac:dyDescent="0.2">
      <c r="B14" s="9">
        <f t="shared" ca="1" si="4"/>
        <v>5</v>
      </c>
      <c r="C14" s="10">
        <f t="shared" ca="1" si="5"/>
        <v>10</v>
      </c>
      <c r="D14" s="37">
        <v>100</v>
      </c>
      <c r="E14" s="12">
        <f t="shared" ca="1" si="6"/>
        <v>1.6249999999999997E-2</v>
      </c>
      <c r="F14" s="10">
        <v>0.5</v>
      </c>
      <c r="G14" s="45">
        <f ca="1">D14*E14*F14+IF(FloatLegNotionalExchange,D14,0)</f>
        <v>0.81249999999999989</v>
      </c>
      <c r="H14" s="14">
        <f t="shared" ca="1" si="7"/>
        <v>0.948409942846553</v>
      </c>
      <c r="I14" s="35">
        <f t="shared" ca="1" si="0"/>
        <v>0.77058307856282415</v>
      </c>
      <c r="K14" s="9">
        <f t="shared" ca="1" si="8"/>
        <v>5</v>
      </c>
      <c r="L14" s="10">
        <f t="shared" ca="1" si="9"/>
        <v>10</v>
      </c>
      <c r="M14" s="37">
        <v>-100</v>
      </c>
      <c r="N14" s="12">
        <v>0</v>
      </c>
      <c r="O14" s="10">
        <v>0.5</v>
      </c>
      <c r="P14" s="48">
        <f ca="1">M14*N14*O14+IF(FixedLegNotionalExchange,M14,0)</f>
        <v>0</v>
      </c>
      <c r="Q14" s="14">
        <f t="shared" ca="1" si="10"/>
        <v>0.948409942846553</v>
      </c>
      <c r="R14" s="35">
        <f t="shared" ca="1" si="1"/>
        <v>0</v>
      </c>
    </row>
    <row r="15" spans="2:18" x14ac:dyDescent="0.2">
      <c r="B15" s="16"/>
      <c r="C15" s="17"/>
      <c r="D15" s="38">
        <v>0</v>
      </c>
      <c r="E15" s="19"/>
      <c r="F15" s="17"/>
      <c r="G15" s="34"/>
      <c r="H15" s="21"/>
      <c r="I15" s="36"/>
      <c r="K15" s="16"/>
      <c r="L15" s="17"/>
      <c r="M15" s="38">
        <v>0</v>
      </c>
      <c r="N15" s="19"/>
      <c r="O15" s="17"/>
      <c r="P15" s="34"/>
      <c r="Q15" s="21"/>
      <c r="R15" s="36"/>
    </row>
    <row r="16" spans="2:18" x14ac:dyDescent="0.2">
      <c r="B16" s="2"/>
      <c r="C16" s="2"/>
      <c r="D16" s="4"/>
      <c r="E16" s="2"/>
      <c r="F16" s="2"/>
      <c r="G16" s="2"/>
      <c r="H16" s="2"/>
      <c r="I16" s="2"/>
    </row>
    <row r="17" spans="2:13" ht="12.75" customHeight="1" x14ac:dyDescent="0.2">
      <c r="B17" s="56" t="s">
        <v>16</v>
      </c>
      <c r="C17" s="56"/>
      <c r="D17" s="57">
        <f ca="1">SUM(I4:I15)</f>
        <v>5.1590057153447075</v>
      </c>
      <c r="E17" s="57"/>
      <c r="G17" s="62" t="s">
        <v>27</v>
      </c>
      <c r="H17" s="62"/>
      <c r="I17" s="62"/>
      <c r="K17" s="62" t="s">
        <v>27</v>
      </c>
      <c r="L17" s="62"/>
      <c r="M17" s="62"/>
    </row>
    <row r="18" spans="2:13" ht="12.75" customHeight="1" x14ac:dyDescent="0.2">
      <c r="B18" s="56"/>
      <c r="C18" s="56"/>
      <c r="D18" s="57"/>
      <c r="E18" s="57"/>
      <c r="G18" s="46" t="s">
        <v>16</v>
      </c>
      <c r="H18" s="61" t="b">
        <v>0</v>
      </c>
      <c r="I18" s="61"/>
      <c r="K18" s="46" t="s">
        <v>24</v>
      </c>
      <c r="L18" s="63" t="b">
        <v>0</v>
      </c>
      <c r="M18" s="63"/>
    </row>
    <row r="19" spans="2:13" ht="12.75" customHeight="1" x14ac:dyDescent="0.2">
      <c r="B19" s="56" t="s">
        <v>24</v>
      </c>
      <c r="C19" s="56"/>
      <c r="D19" s="57">
        <f ca="1">SUM(R4:R15)</f>
        <v>0</v>
      </c>
      <c r="E19" s="57"/>
    </row>
    <row r="20" spans="2:13" ht="12.75" customHeight="1" x14ac:dyDescent="0.2">
      <c r="B20" s="56"/>
      <c r="C20" s="56"/>
      <c r="D20" s="57"/>
      <c r="E20" s="57"/>
      <c r="G20" s="51" t="s">
        <v>32</v>
      </c>
    </row>
    <row r="21" spans="2:13" ht="12.75" customHeight="1" x14ac:dyDescent="0.2">
      <c r="B21" s="56" t="s">
        <v>17</v>
      </c>
      <c r="C21" s="56"/>
      <c r="D21" s="57">
        <f ca="1">D17+D19</f>
        <v>5.1590057153447075</v>
      </c>
      <c r="E21" s="57"/>
      <c r="G21" s="46" t="s">
        <v>35</v>
      </c>
    </row>
    <row r="22" spans="2:13" ht="12.75" customHeight="1" x14ac:dyDescent="0.2">
      <c r="B22" s="56"/>
      <c r="C22" s="56"/>
      <c r="D22" s="57"/>
      <c r="E22" s="57"/>
      <c r="G22" s="46" t="s">
        <v>36</v>
      </c>
    </row>
    <row r="24" spans="2:13" x14ac:dyDescent="0.2">
      <c r="B24" s="5" t="s">
        <v>10</v>
      </c>
    </row>
    <row r="25" spans="2:13" x14ac:dyDescent="0.2">
      <c r="B25" s="49" t="s">
        <v>30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5"/>
    </row>
    <row r="26" spans="2:13" x14ac:dyDescent="0.2">
      <c r="B26" s="32" t="s">
        <v>31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7"/>
    </row>
    <row r="27" spans="2:13" x14ac:dyDescent="0.2">
      <c r="B27" s="32" t="s">
        <v>34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7"/>
    </row>
    <row r="28" spans="2:13" x14ac:dyDescent="0.2">
      <c r="B28" s="50" t="s">
        <v>33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</row>
  </sheetData>
  <mergeCells count="10">
    <mergeCell ref="K17:M17"/>
    <mergeCell ref="B17:C18"/>
    <mergeCell ref="D17:E18"/>
    <mergeCell ref="L18:M18"/>
    <mergeCell ref="G17:I17"/>
    <mergeCell ref="B19:C20"/>
    <mergeCell ref="D19:E20"/>
    <mergeCell ref="B21:C22"/>
    <mergeCell ref="D21:E22"/>
    <mergeCell ref="H18:I18"/>
  </mergeCells>
  <dataValidations count="1">
    <dataValidation type="list" allowBlank="1" showInputMessage="1" showErrorMessage="1" sqref="L18:M18 H18:I18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Libor Curve</vt:lpstr>
      <vt:lpstr>Floating Rate Note</vt:lpstr>
      <vt:lpstr>Par Swap</vt:lpstr>
      <vt:lpstr>Fixed Coupon Bond</vt:lpstr>
      <vt:lpstr>Swap</vt:lpstr>
      <vt:lpstr>Float Leg = Notional Exchange</vt:lpstr>
      <vt:lpstr>FixedLegNotionalExchange</vt:lpstr>
      <vt:lpstr>FloatLegNotionalExchange</vt:lpstr>
      <vt:lpstr>SwapRate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nburgessx@gmail.com</dc:creator>
  <cp:lastModifiedBy>Nicholas Burgess</cp:lastModifiedBy>
  <dcterms:created xsi:type="dcterms:W3CDTF">2014-08-20T22:10:15Z</dcterms:created>
  <dcterms:modified xsi:type="dcterms:W3CDTF">2022-05-12T15:29:40Z</dcterms:modified>
</cp:coreProperties>
</file>