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ddytenetcha/Desktop/"/>
    </mc:Choice>
  </mc:AlternateContent>
  <xr:revisionPtr revIDLastSave="0" documentId="8_{8B5295D1-016B-7E4F-80B2-D3ABC2FA9AA4}" xr6:coauthVersionLast="47" xr6:coauthVersionMax="47" xr10:uidLastSave="{00000000-0000-0000-0000-000000000000}"/>
  <bookViews>
    <workbookView xWindow="0" yWindow="740" windowWidth="30240" windowHeight="18900" activeTab="10" xr2:uid="{60901756-EE42-4A90-BD96-81066C0A878D}"/>
  </bookViews>
  <sheets>
    <sheet name="Copyright" sheetId="1" r:id="rId1"/>
    <sheet name="Table A" sheetId="53" r:id="rId2"/>
    <sheet name="Table B" sheetId="52" r:id="rId3"/>
    <sheet name="Exhibit 1" sheetId="51" r:id="rId4"/>
    <sheet name="Exhibit 2" sheetId="50" r:id="rId5"/>
    <sheet name="Exhibit 3" sheetId="54" r:id="rId6"/>
    <sheet name="Exhibit 4" sheetId="49" r:id="rId7"/>
    <sheet name="Exhibit 5" sheetId="48" r:id="rId8"/>
    <sheet name="Cost of Debt" sheetId="55" r:id="rId9"/>
    <sheet name="Cost of Equity" sheetId="56" r:id="rId10"/>
    <sheet name="WACC" sheetId="5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57" l="1"/>
  <c r="E4" i="57"/>
  <c r="E5" i="57"/>
  <c r="E6" i="57"/>
  <c r="E7" i="57"/>
  <c r="E8" i="57"/>
  <c r="E9" i="57"/>
  <c r="F9" i="57"/>
  <c r="E10" i="57"/>
  <c r="E11" i="57"/>
  <c r="E13" i="57"/>
  <c r="E15" i="57"/>
  <c r="E16" i="57"/>
  <c r="E17" i="57"/>
  <c r="E18" i="57"/>
  <c r="E19" i="57"/>
  <c r="E20" i="57"/>
  <c r="F20" i="57"/>
  <c r="E21" i="57"/>
  <c r="E22" i="57"/>
  <c r="E24" i="57"/>
  <c r="E26" i="57"/>
  <c r="E27" i="57"/>
  <c r="E28" i="57"/>
  <c r="E29" i="57"/>
  <c r="E30" i="57"/>
  <c r="E31" i="57"/>
  <c r="F31" i="57"/>
  <c r="E32" i="57"/>
  <c r="E34" i="57"/>
  <c r="E36" i="57"/>
  <c r="E37" i="57"/>
  <c r="E38" i="57"/>
  <c r="E39" i="57"/>
  <c r="E40" i="57"/>
  <c r="E41" i="57"/>
  <c r="F41" i="57"/>
  <c r="E42" i="57"/>
  <c r="E43" i="57"/>
  <c r="E45" i="57"/>
  <c r="B4" i="57"/>
  <c r="B5" i="57"/>
  <c r="B7" i="57"/>
  <c r="B8" i="57"/>
  <c r="B10" i="57"/>
  <c r="B11" i="57"/>
  <c r="B13" i="57"/>
  <c r="B14" i="57"/>
  <c r="B16" i="57"/>
  <c r="B17" i="57"/>
  <c r="B19" i="57"/>
  <c r="B20" i="57"/>
  <c r="B22" i="57"/>
  <c r="B23" i="57"/>
  <c r="B25" i="57"/>
  <c r="B26" i="57"/>
  <c r="G31" i="56"/>
  <c r="G41" i="56" s="1"/>
  <c r="G20" i="56"/>
  <c r="F81" i="56"/>
  <c r="F75" i="56"/>
  <c r="F70" i="56"/>
  <c r="F67" i="56"/>
  <c r="I67" i="56" s="1"/>
  <c r="B51" i="56"/>
  <c r="C51" i="56"/>
  <c r="D51" i="56"/>
  <c r="E51" i="56"/>
  <c r="F51" i="56"/>
  <c r="C53" i="56"/>
  <c r="D53" i="56"/>
  <c r="E53" i="56"/>
  <c r="H53" i="56"/>
  <c r="B55" i="56"/>
  <c r="C55" i="56"/>
  <c r="D55" i="56"/>
  <c r="E55" i="56"/>
  <c r="F55" i="56" s="1"/>
  <c r="H55" i="56"/>
  <c r="B56" i="56"/>
  <c r="B57" i="56"/>
  <c r="B59" i="56"/>
  <c r="B61" i="56"/>
  <c r="C61" i="56"/>
  <c r="D61" i="56"/>
  <c r="E61" i="56"/>
  <c r="F61" i="56" s="1"/>
  <c r="I61" i="56" s="1"/>
  <c r="H61" i="56"/>
  <c r="B62" i="56"/>
  <c r="B64" i="56"/>
  <c r="C64" i="56"/>
  <c r="D64" i="56"/>
  <c r="E64" i="56"/>
  <c r="F64" i="56" s="1"/>
  <c r="I64" i="56" s="1"/>
  <c r="H64" i="56"/>
  <c r="B65" i="56"/>
  <c r="B67" i="56"/>
  <c r="C67" i="56"/>
  <c r="D67" i="56"/>
  <c r="E67" i="56"/>
  <c r="H67" i="56"/>
  <c r="B68" i="56"/>
  <c r="B70" i="56"/>
  <c r="C70" i="56"/>
  <c r="D70" i="56"/>
  <c r="I70" i="56" s="1"/>
  <c r="E70" i="56"/>
  <c r="H70" i="56"/>
  <c r="B71" i="56"/>
  <c r="B73" i="56"/>
  <c r="B75" i="56"/>
  <c r="C75" i="56"/>
  <c r="D75" i="56"/>
  <c r="I75" i="56" s="1"/>
  <c r="E75" i="56"/>
  <c r="H75" i="56"/>
  <c r="B76" i="56"/>
  <c r="B78" i="56"/>
  <c r="C78" i="56"/>
  <c r="D78" i="56"/>
  <c r="E78" i="56"/>
  <c r="F78" i="56" s="1"/>
  <c r="H78" i="56"/>
  <c r="B79" i="56"/>
  <c r="B81" i="56"/>
  <c r="C81" i="56"/>
  <c r="D81" i="56"/>
  <c r="I81" i="56" s="1"/>
  <c r="E81" i="56"/>
  <c r="H81" i="56"/>
  <c r="B82" i="56"/>
  <c r="B84" i="56"/>
  <c r="C84" i="56"/>
  <c r="D84" i="56"/>
  <c r="E84" i="56"/>
  <c r="F84" i="56" s="1"/>
  <c r="I84" i="56" s="1"/>
  <c r="H84" i="56"/>
  <c r="B85" i="56"/>
  <c r="B87" i="56"/>
  <c r="C87" i="56"/>
  <c r="D87" i="56"/>
  <c r="E87" i="56"/>
  <c r="F87" i="56" s="1"/>
  <c r="H87" i="56"/>
  <c r="B88" i="56"/>
  <c r="B90" i="56"/>
  <c r="C90" i="56"/>
  <c r="D90" i="56"/>
  <c r="E90" i="56"/>
  <c r="F90" i="56" s="1"/>
  <c r="I90" i="56" s="1"/>
  <c r="H90" i="56"/>
  <c r="B91" i="56"/>
  <c r="B93" i="56"/>
  <c r="C93" i="56"/>
  <c r="D93" i="56"/>
  <c r="E93" i="56"/>
  <c r="F93" i="56"/>
  <c r="B94" i="56"/>
  <c r="C94" i="56"/>
  <c r="D94" i="56"/>
  <c r="E94" i="56"/>
  <c r="F94" i="56"/>
  <c r="B95" i="56"/>
  <c r="C95" i="56"/>
  <c r="D95" i="56"/>
  <c r="E95" i="56"/>
  <c r="F95" i="56"/>
  <c r="B96" i="56"/>
  <c r="C96" i="56"/>
  <c r="D96" i="56"/>
  <c r="E96" i="56"/>
  <c r="F96" i="56"/>
  <c r="G8" i="56"/>
  <c r="F8" i="57" s="1"/>
  <c r="B14" i="56"/>
  <c r="C14" i="56"/>
  <c r="D14" i="56"/>
  <c r="B16" i="56"/>
  <c r="C16" i="56"/>
  <c r="D16" i="56"/>
  <c r="B18" i="56"/>
  <c r="B20" i="56"/>
  <c r="C20" i="56"/>
  <c r="D20" i="56"/>
  <c r="B21" i="56"/>
  <c r="C21" i="56"/>
  <c r="D21" i="56"/>
  <c r="B22" i="56"/>
  <c r="C22" i="56"/>
  <c r="D22" i="56"/>
  <c r="B23" i="56"/>
  <c r="C23" i="56"/>
  <c r="D23" i="56"/>
  <c r="B24" i="56"/>
  <c r="C24" i="56"/>
  <c r="D24" i="56"/>
  <c r="B25" i="56"/>
  <c r="C25" i="56"/>
  <c r="D25" i="56"/>
  <c r="B26" i="56"/>
  <c r="C26" i="56"/>
  <c r="D26" i="56"/>
  <c r="B28" i="56"/>
  <c r="B30" i="56"/>
  <c r="C30" i="56"/>
  <c r="G19" i="56" s="1"/>
  <c r="F19" i="57" s="1"/>
  <c r="D30" i="56"/>
  <c r="B31" i="56"/>
  <c r="C31" i="56"/>
  <c r="D31" i="56"/>
  <c r="B32" i="56"/>
  <c r="C32" i="56"/>
  <c r="D32" i="56"/>
  <c r="B33" i="56"/>
  <c r="C33" i="56"/>
  <c r="G40" i="56" s="1"/>
  <c r="F40" i="57" s="1"/>
  <c r="D33" i="56"/>
  <c r="B34" i="56"/>
  <c r="C34" i="56"/>
  <c r="D34" i="56"/>
  <c r="B35" i="56"/>
  <c r="C35" i="56"/>
  <c r="D35" i="56"/>
  <c r="B36" i="56"/>
  <c r="C36" i="56"/>
  <c r="D36" i="56"/>
  <c r="B38" i="56"/>
  <c r="B40" i="56"/>
  <c r="C40" i="56"/>
  <c r="D40" i="56"/>
  <c r="B41" i="56"/>
  <c r="C41" i="56"/>
  <c r="D41" i="56"/>
  <c r="B42" i="56"/>
  <c r="C42" i="56"/>
  <c r="D42" i="56"/>
  <c r="B43" i="56"/>
  <c r="C43" i="56"/>
  <c r="D43" i="56"/>
  <c r="B44" i="56"/>
  <c r="C44" i="56"/>
  <c r="D44" i="56"/>
  <c r="B45" i="56"/>
  <c r="C45" i="56"/>
  <c r="D45" i="56"/>
  <c r="B46" i="56"/>
  <c r="C46" i="56"/>
  <c r="D46" i="56"/>
  <c r="B49" i="56"/>
  <c r="C49" i="56"/>
  <c r="D49" i="56"/>
  <c r="F18" i="56"/>
  <c r="F29" i="56" s="1"/>
  <c r="F39" i="56" s="1"/>
  <c r="B5" i="56"/>
  <c r="C5" i="56"/>
  <c r="B7" i="56"/>
  <c r="C7" i="56"/>
  <c r="B9" i="56"/>
  <c r="C9" i="56"/>
  <c r="B10" i="56"/>
  <c r="C10" i="56"/>
  <c r="G39" i="56" s="1"/>
  <c r="F39" i="57" s="1"/>
  <c r="B11" i="56"/>
  <c r="C11" i="56"/>
  <c r="B15" i="55"/>
  <c r="C15" i="55"/>
  <c r="B17" i="55"/>
  <c r="C17" i="55"/>
  <c r="B19" i="55"/>
  <c r="C19" i="55"/>
  <c r="C27" i="55" s="1"/>
  <c r="C7" i="57" s="1"/>
  <c r="B20" i="55"/>
  <c r="C20" i="55"/>
  <c r="C39" i="55" s="1"/>
  <c r="C19" i="57" s="1"/>
  <c r="B21" i="55"/>
  <c r="C21" i="55"/>
  <c r="B4" i="55"/>
  <c r="C4" i="55"/>
  <c r="D4" i="55"/>
  <c r="E4" i="55"/>
  <c r="F4" i="55"/>
  <c r="C6" i="55"/>
  <c r="D6" i="55"/>
  <c r="E6" i="55"/>
  <c r="F6" i="55"/>
  <c r="B26" i="55" s="1"/>
  <c r="B32" i="55" s="1"/>
  <c r="B38" i="55" s="1"/>
  <c r="B44" i="55" s="1"/>
  <c r="B24" i="57" s="1"/>
  <c r="B8" i="55"/>
  <c r="C8" i="55"/>
  <c r="C25" i="55" s="1"/>
  <c r="D8" i="55"/>
  <c r="E8" i="55"/>
  <c r="F8" i="55"/>
  <c r="C26" i="55" s="1"/>
  <c r="C6" i="57" s="1"/>
  <c r="B10" i="55"/>
  <c r="C10" i="55"/>
  <c r="C31" i="55" s="1"/>
  <c r="C11" i="57" s="1"/>
  <c r="D10" i="55"/>
  <c r="E10" i="55"/>
  <c r="F10" i="55"/>
  <c r="C32" i="55" s="1"/>
  <c r="C12" i="57" s="1"/>
  <c r="B11" i="55"/>
  <c r="C11" i="55"/>
  <c r="C37" i="55" s="1"/>
  <c r="C17" i="57" s="1"/>
  <c r="D11" i="55"/>
  <c r="E11" i="55"/>
  <c r="F11" i="55"/>
  <c r="C38" i="55" s="1"/>
  <c r="C18" i="57" s="1"/>
  <c r="B12" i="55"/>
  <c r="C12" i="55"/>
  <c r="C43" i="55" s="1"/>
  <c r="G37" i="56" s="1"/>
  <c r="F37" i="57" s="1"/>
  <c r="D12" i="55"/>
  <c r="E12" i="55"/>
  <c r="F12" i="55"/>
  <c r="C44" i="55" s="1"/>
  <c r="C24" i="57" s="1"/>
  <c r="G5" i="56" l="1"/>
  <c r="F5" i="57" s="1"/>
  <c r="G6" i="56"/>
  <c r="F6" i="57" s="1"/>
  <c r="C5" i="57"/>
  <c r="I87" i="56"/>
  <c r="G21" i="56"/>
  <c r="F21" i="57" s="1"/>
  <c r="I55" i="56"/>
  <c r="G10" i="56" s="1"/>
  <c r="I78" i="56"/>
  <c r="G42" i="56" s="1"/>
  <c r="G17" i="56"/>
  <c r="F17" i="57" s="1"/>
  <c r="G30" i="56"/>
  <c r="F30" i="57" s="1"/>
  <c r="G28" i="56"/>
  <c r="F28" i="57" s="1"/>
  <c r="G38" i="56"/>
  <c r="F38" i="57" s="1"/>
  <c r="G16" i="56"/>
  <c r="F16" i="57" s="1"/>
  <c r="C23" i="57"/>
  <c r="B18" i="57"/>
  <c r="G27" i="56"/>
  <c r="F27" i="57" s="1"/>
  <c r="B12" i="57"/>
  <c r="B6" i="57"/>
  <c r="G7" i="56"/>
  <c r="G29" i="56"/>
  <c r="G18" i="56"/>
  <c r="F18" i="57" s="1"/>
  <c r="C28" i="55"/>
  <c r="C8" i="57" s="1"/>
  <c r="C33" i="55"/>
  <c r="C40" i="55"/>
  <c r="C20" i="57" s="1"/>
  <c r="C46" i="55"/>
  <c r="F42" i="57" l="1"/>
  <c r="G43" i="56"/>
  <c r="F29" i="57"/>
  <c r="G34" i="56"/>
  <c r="F34" i="57" s="1"/>
  <c r="I7" i="57" s="1"/>
  <c r="G13" i="56"/>
  <c r="F13" i="57" s="1"/>
  <c r="I5" i="57" s="1"/>
  <c r="F7" i="57"/>
  <c r="G11" i="56"/>
  <c r="F10" i="57"/>
  <c r="C26" i="57"/>
  <c r="C34" i="55"/>
  <c r="C14" i="57" s="1"/>
  <c r="C13" i="57"/>
  <c r="G22" i="56"/>
  <c r="G24" i="56" l="1"/>
  <c r="F24" i="57" s="1"/>
  <c r="F22" i="57"/>
  <c r="F11" i="57"/>
  <c r="G32" i="56"/>
  <c r="F32" i="57" s="1"/>
  <c r="I6" i="57"/>
  <c r="G45" i="56"/>
  <c r="F45" i="57" s="1"/>
  <c r="I8" i="57" s="1"/>
  <c r="F43" i="57"/>
</calcChain>
</file>

<file path=xl/sharedStrings.xml><?xml version="1.0" encoding="utf-8"?>
<sst xmlns="http://schemas.openxmlformats.org/spreadsheetml/2006/main" count="220" uniqueCount="139">
  <si>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</si>
  <si>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t>Debt Percentage in Capital</t>
  </si>
  <si>
    <t>Fraction of Debt at Floating</t>
  </si>
  <si>
    <t>Fraction of Debt at Fixed</t>
  </si>
  <si>
    <t>Debt Rate Premium Above Government</t>
  </si>
  <si>
    <t>Marriott</t>
  </si>
  <si>
    <t>Lodging</t>
  </si>
  <si>
    <t>Contract services</t>
  </si>
  <si>
    <t>Restaurants</t>
  </si>
  <si>
    <r>
      <t>Table A</t>
    </r>
    <r>
      <rPr>
        <sz val="10"/>
        <rFont val="Arial"/>
        <family val="2"/>
      </rPr>
      <t xml:space="preserve">     Market-Value Target-Leverage Ratios and Credit Spreads for Marriott and Its Divisions</t>
    </r>
  </si>
  <si>
    <t>Maturity</t>
  </si>
  <si>
    <t>Rate</t>
  </si>
  <si>
    <t>30-year</t>
  </si>
  <si>
    <t>10-year</t>
  </si>
  <si>
    <t>1-year</t>
  </si>
  <si>
    <r>
      <t>Table B</t>
    </r>
    <r>
      <rPr>
        <sz val="10"/>
        <rFont val="Arial"/>
        <family val="2"/>
      </rPr>
      <t xml:space="preserve">     U.S. Government Interest Rates in April 1988</t>
    </r>
  </si>
  <si>
    <t>Summary of Operations</t>
  </si>
  <si>
    <t>Sales</t>
  </si>
  <si>
    <t>Interest expense</t>
  </si>
  <si>
    <t>Income before income taxes</t>
  </si>
  <si>
    <t>Income taxes</t>
  </si>
  <si>
    <t>Net income</t>
  </si>
  <si>
    <t>Capitalization and Returns</t>
  </si>
  <si>
    <t>Total assets</t>
  </si>
  <si>
    <t>2.007.5</t>
  </si>
  <si>
    <t>Long-term debt</t>
  </si>
  <si>
    <t>Percent to total capita</t>
  </si>
  <si>
    <t>Shareholders’ equity</t>
  </si>
  <si>
    <t>Per Share and Other Data</t>
  </si>
  <si>
    <t>Earnings per share:</t>
  </si>
  <si>
    <t>Cash dividends</t>
  </si>
  <si>
    <t>Market price at year end</t>
  </si>
  <si>
    <t>Shares outstanding (in millions)</t>
  </si>
  <si>
    <t>Return on avg. shareholders’ equity</t>
  </si>
  <si>
    <t>Source: Company reports.</t>
  </si>
  <si>
    <r>
      <t>Exhibit 1</t>
    </r>
    <r>
      <rPr>
        <sz val="10"/>
        <rFont val="Arial"/>
        <family val="2"/>
      </rPr>
      <t xml:space="preserve">     Financial History of Marriott Corporation (dollars in millions, except per share amounts)</t>
    </r>
  </si>
  <si>
    <t>Earnings before interest expense and income taxes</t>
  </si>
  <si>
    <r>
      <t>Income from continuing operations</t>
    </r>
    <r>
      <rPr>
        <vertAlign val="superscript"/>
        <sz val="10"/>
        <rFont val="Arial"/>
        <family val="2"/>
      </rPr>
      <t>a</t>
    </r>
  </si>
  <si>
    <r>
      <t>Funds provided from cont. operations</t>
    </r>
    <r>
      <rPr>
        <vertAlign val="superscript"/>
        <sz val="10"/>
        <rFont val="Arial"/>
        <family val="2"/>
      </rPr>
      <t>b</t>
    </r>
  </si>
  <si>
    <r>
      <t>a</t>
    </r>
    <r>
      <rPr>
        <sz val="8"/>
        <rFont val="Arial"/>
        <family val="2"/>
      </rPr>
      <t>The company’s theme-park operations were discontinued in 1984.</t>
    </r>
  </si>
  <si>
    <r>
      <t>b</t>
    </r>
    <r>
      <rPr>
        <sz val="8"/>
        <rFont val="Arial"/>
        <family val="2"/>
      </rPr>
      <t>Funds provided from continuing operations consist of income from continuing operations plus depreciation, deferred income taxes, and other items not currently affecting working capital.</t>
    </r>
  </si>
  <si>
    <r>
      <t>c</t>
    </r>
    <r>
      <rPr>
        <sz val="8"/>
        <rFont val="Arial"/>
        <family val="2"/>
      </rPr>
      <t>Total capital represents total assets less current liabilities.</t>
    </r>
  </si>
  <si>
    <r>
      <t>Continuing operations</t>
    </r>
    <r>
      <rPr>
        <vertAlign val="superscript"/>
        <sz val="10"/>
        <rFont val="Arial"/>
        <family val="2"/>
      </rPr>
      <t>a</t>
    </r>
  </si>
  <si>
    <t>Lodging:</t>
  </si>
  <si>
    <t>Operating profit</t>
  </si>
  <si>
    <t>Identifiable assets</t>
  </si>
  <si>
    <t>Depreciation</t>
  </si>
  <si>
    <t>Capital expenditures</t>
  </si>
  <si>
    <t>Contract Services:</t>
  </si>
  <si>
    <t>Restaurants:</t>
  </si>
  <si>
    <r>
      <t>Exhibit 2</t>
    </r>
    <r>
      <rPr>
        <sz val="10"/>
        <rFont val="Arial"/>
        <family val="2"/>
      </rPr>
      <t xml:space="preserve">     Financial Summary of Marriott by Business Segment, 1982-1987 (dollars in millions)</t>
    </r>
  </si>
  <si>
    <t>1987 Revenues ($ billions)</t>
  </si>
  <si>
    <t>MARRIOTT CORPORATION</t>
  </si>
  <si>
    <t>(Owns, operates, and manages hotels, restaurants, and</t>
  </si>
  <si>
    <t>airline and institutional food services.)</t>
  </si>
  <si>
    <t>Hotels:</t>
  </si>
  <si>
    <t>HILTON HOTELS CORPORATION</t>
  </si>
  <si>
    <t>(Owns, manages, and licenses hotels. Operates casinos.)</t>
  </si>
  <si>
    <t>HOLIDAY CORPORATION</t>
  </si>
  <si>
    <t>LA QUINTA MOTOR INNS</t>
  </si>
  <si>
    <t>(Owns, operates, and licenses motor inns.)</t>
  </si>
  <si>
    <t>RAMADA INNS, INC.</t>
  </si>
  <si>
    <t>(Owns and operates hotels and restaurants.)</t>
  </si>
  <si>
    <t>CHURCH’S FRIED CHICKEN</t>
  </si>
  <si>
    <t>COLLINS FOODS INTERNATIONAL</t>
  </si>
  <si>
    <t>FRISCH’S RESTAURANTS</t>
  </si>
  <si>
    <t>(Operates and franchises restaurants.)</t>
  </si>
  <si>
    <t>LUBY’S CAFETERIAS</t>
  </si>
  <si>
    <t>(Operates cafeterias.)</t>
  </si>
  <si>
    <t>McDONALD’S</t>
  </si>
  <si>
    <t>(Operates, franchises, and services restaurants.)</t>
  </si>
  <si>
    <t>WENDY’S INTERNATIONAL</t>
  </si>
  <si>
    <t>Source: Casewriter estimates.</t>
  </si>
  <si>
    <r>
      <t>Arithmetic</t>
    </r>
    <r>
      <rPr>
        <b/>
        <vertAlign val="superscript"/>
        <sz val="10"/>
        <rFont val="Arial"/>
        <family val="2"/>
      </rPr>
      <t>a</t>
    </r>
    <r>
      <rPr>
        <b/>
        <sz val="10"/>
        <rFont val="Arial"/>
        <family val="2"/>
      </rPr>
      <t xml:space="preserve"> Average Return</t>
    </r>
  </si>
  <si>
    <r>
      <t>Equity</t>
    </r>
    <r>
      <rPr>
        <b/>
        <vertAlign val="superscript"/>
        <sz val="10"/>
        <rFont val="Arial"/>
        <family val="2"/>
      </rPr>
      <t>b</t>
    </r>
    <r>
      <rPr>
        <b/>
        <sz val="10"/>
        <rFont val="Arial"/>
        <family val="2"/>
      </rPr>
      <t xml:space="preserve"> Beta</t>
    </r>
  </si>
  <si>
    <r>
      <t>Market</t>
    </r>
    <r>
      <rPr>
        <b/>
        <vertAlign val="superscript"/>
        <sz val="10"/>
        <rFont val="Arial"/>
        <family val="2"/>
      </rPr>
      <t>c</t>
    </r>
    <r>
      <rPr>
        <b/>
        <sz val="10"/>
        <rFont val="Arial"/>
        <family val="2"/>
      </rPr>
      <t xml:space="preserve"> Leverage</t>
    </r>
  </si>
  <si>
    <t>(Owns, manages, and licenses hotels and restaurants. Operates casinos.)</t>
  </si>
  <si>
    <t>(Owns and franchises restaurants and gaming businesses.)</t>
  </si>
  <si>
    <t>(Operates Kentucky Fried Chicken franchise and moderately priced restaurants.)</t>
  </si>
  <si>
    <r>
      <t>a</t>
    </r>
    <r>
      <rPr>
        <sz val="8"/>
        <rFont val="Arial"/>
        <family val="2"/>
      </rPr>
      <t>Calculated over the five-year period 1983-1987.</t>
    </r>
  </si>
  <si>
    <r>
      <t>b</t>
    </r>
    <r>
      <rPr>
        <sz val="8"/>
        <rFont val="Arial"/>
        <family val="2"/>
      </rPr>
      <t>Estimated using five years of monthly data over the 1983-1987 period.</t>
    </r>
  </si>
  <si>
    <r>
      <t>c</t>
    </r>
    <r>
      <rPr>
        <sz val="8"/>
        <rFont val="Arial"/>
        <family val="2"/>
      </rPr>
      <t>Book value of debt divided by the sum of the book value of debt plus the market value of equity.</t>
    </r>
  </si>
  <si>
    <t>Years</t>
  </si>
  <si>
    <t>Short-term Treasury bills:</t>
  </si>
  <si>
    <t>1926-87</t>
  </si>
  <si>
    <t>1926-50</t>
  </si>
  <si>
    <t>1951-75</t>
  </si>
  <si>
    <t>1976-80</t>
  </si>
  <si>
    <t>1981-85</t>
  </si>
  <si>
    <t>1980-85</t>
  </si>
  <si>
    <t>Source: Casewriter estimates based on data from the University of Chicago’s Center for Research in Security Prices.</t>
  </si>
  <si>
    <r>
      <t>Exhibit 4</t>
    </r>
    <r>
      <rPr>
        <sz val="10"/>
        <rFont val="Arial"/>
        <family val="2"/>
      </rPr>
      <t xml:space="preserve">     Annual Holding-Period Returns for Selected Securities and Market Indexes, 1926-1987</t>
    </r>
  </si>
  <si>
    <t>Arithmetic Average</t>
  </si>
  <si>
    <t>Standard Deviation</t>
  </si>
  <si>
    <t>Long-term U.S. government bond returns:</t>
  </si>
  <si>
    <t>Long-term, high-grade corporate bonds returns:</t>
  </si>
  <si>
    <t>Standard &amp; Poor’s 500 Composite Stock Index returns:</t>
  </si>
  <si>
    <t>Spread between S&amp;P 500 Composite returns and short-term U.S. Treasury bill returns:</t>
  </si>
  <si>
    <t>Spread between S&amp;P 500 Composite returns and long-term U.S. government bond returns:</t>
  </si>
  <si>
    <t>Spread between S&amp;P 500 Composite returns and long-term, high-grade corporate bonds:</t>
  </si>
  <si>
    <r>
      <t>Exhibit 5</t>
    </r>
    <r>
      <rPr>
        <sz val="10"/>
        <rFont val="Arial"/>
        <family val="2"/>
      </rPr>
      <t xml:space="preserve">     Spreads between S&amp;P 500 Composite Returns and Bond Rates</t>
    </r>
  </si>
  <si>
    <r>
      <t>Total capital</t>
    </r>
    <r>
      <rPr>
        <vertAlign val="superscript"/>
        <sz val="10"/>
        <rFont val="Arial"/>
        <family val="2"/>
      </rPr>
      <t>c</t>
    </r>
  </si>
  <si>
    <r>
      <t>Exhibit 3</t>
    </r>
    <r>
      <rPr>
        <sz val="10"/>
        <rFont val="Arial"/>
        <family val="2"/>
      </rPr>
      <t xml:space="preserve">       Information on Comparable Hotel and Restaurant Companies</t>
    </r>
  </si>
  <si>
    <t>Marriott Corp./Cost Abridged</t>
  </si>
  <si>
    <t>Harvard Business School Case #289-047</t>
  </si>
  <si>
    <t>Case Software #XLS069</t>
  </si>
  <si>
    <t>βUnlevered​=βLevered​×1+Equity(1−Tax Rate)×Debt​1​</t>
  </si>
  <si>
    <t>Tax Rate</t>
  </si>
  <si>
    <t>Risk Free Rate</t>
  </si>
  <si>
    <t>Cost of Debt</t>
  </si>
  <si>
    <t>Cost of Debt Calculations</t>
  </si>
  <si>
    <t>Cost of Debt - Marriott</t>
  </si>
  <si>
    <t>U.S Govt. Rate</t>
  </si>
  <si>
    <t>Cost of Debt - Lodging</t>
  </si>
  <si>
    <t>Cost of Debt - Contract Services</t>
  </si>
  <si>
    <t>Cost of Debt - Restaurants</t>
  </si>
  <si>
    <t>Overall Company includes majorly lodging which is a long-term project and so we have used the longest term rate</t>
  </si>
  <si>
    <t>Lodging is a long-term project and so we have used the longest term rate</t>
  </si>
  <si>
    <t>Contract Services is a shorter-term project and so we have used the medium term rate</t>
  </si>
  <si>
    <t>Restaurants is the shortest-term project and so we have used the short term rate</t>
  </si>
  <si>
    <t>D/V</t>
  </si>
  <si>
    <t>Cost of Equity Calculations</t>
  </si>
  <si>
    <t>Cost of Equity - Marriott</t>
  </si>
  <si>
    <t>Cost of Equity</t>
  </si>
  <si>
    <t>Cost of Equity - Lodging</t>
  </si>
  <si>
    <t>Cost of Equity - Contract Services</t>
  </si>
  <si>
    <t>Cost of Equity - Restaurants</t>
  </si>
  <si>
    <t>E/V</t>
  </si>
  <si>
    <t>Risk Premium</t>
  </si>
  <si>
    <t xml:space="preserve">Unlevered Beta
βUnlevered​=βLevered​×1+Equity(1−Tax Rate)×Debt​1​
</t>
  </si>
  <si>
    <t>Tax Rates</t>
  </si>
  <si>
    <t>Debt / Equity</t>
  </si>
  <si>
    <t>Average Unlevered Beta</t>
  </si>
  <si>
    <t>Relevered Beta</t>
  </si>
  <si>
    <t>D/E</t>
  </si>
  <si>
    <t>Back Calculated Beta</t>
  </si>
  <si>
    <t>WACC Calculations</t>
  </si>
  <si>
    <t>WACC</t>
  </si>
  <si>
    <t>Contract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</si>
</sst>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%"/>
    <numFmt numFmtId="166" formatCode="#,##0.0"/>
    <numFmt numFmtId="167" formatCode="&quot;$&quot;#,##0.0"/>
    <numFmt numFmtId="168" formatCode="0.00\x"/>
    <numFmt numFmtId="169" formatCode="0.000\x"/>
    <numFmt numFmtId="170" formatCode="0.000000000000000"/>
  </numFmts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91">
    <xf numFmtId="0" fontId="0" fillId="0" borderId="0" xfId="0">
      <alignment horizontal="right"/>
    </xf>
    <xf numFmtId="10" fontId="0" fillId="0" borderId="0" xfId="0" applyNumberForma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right" indent="3"/>
    </xf>
    <xf numFmtId="0" fontId="0" fillId="0" borderId="1" xfId="0" applyBorder="1">
      <alignment horizontal="right"/>
    </xf>
    <xf numFmtId="0" fontId="0" fillId="0" borderId="2" xfId="0" applyBorder="1">
      <alignment horizontal="right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horizontal="righ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2" xfId="0" applyNumberFormat="1" applyFont="1" applyBorder="1">
      <alignment horizontal="right"/>
    </xf>
    <xf numFmtId="0" fontId="2" fillId="0" borderId="2" xfId="0" applyFont="1" applyBorder="1">
      <alignment horizontal="right"/>
    </xf>
    <xf numFmtId="49" fontId="0" fillId="0" borderId="1" xfId="0" applyNumberFormat="1" applyBorder="1" applyAlignment="1">
      <alignment horizontal="left"/>
    </xf>
    <xf numFmtId="10" fontId="0" fillId="0" borderId="1" xfId="0" applyNumberFormat="1" applyBorder="1">
      <alignment horizontal="right"/>
    </xf>
    <xf numFmtId="4" fontId="0" fillId="0" borderId="0" xfId="0" applyNumberForma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indent="2"/>
    </xf>
    <xf numFmtId="164" fontId="0" fillId="0" borderId="0" xfId="0" applyNumberFormat="1">
      <alignment horizontal="right"/>
    </xf>
    <xf numFmtId="2" fontId="0" fillId="0" borderId="0" xfId="0" applyNumberFormat="1">
      <alignment horizontal="right"/>
    </xf>
    <xf numFmtId="166" fontId="0" fillId="0" borderId="0" xfId="0" applyNumberFormat="1">
      <alignment horizontal="right"/>
    </xf>
    <xf numFmtId="165" fontId="0" fillId="0" borderId="1" xfId="0" applyNumberFormat="1" applyBorder="1">
      <alignment horizontal="right"/>
    </xf>
    <xf numFmtId="164" fontId="0" fillId="0" borderId="1" xfId="0" applyNumberFormat="1" applyBorder="1">
      <alignment horizontal="right"/>
    </xf>
    <xf numFmtId="49" fontId="0" fillId="0" borderId="0" xfId="0" applyNumberFormat="1" applyAlignment="1">
      <alignment horizontal="left" indent="2"/>
    </xf>
    <xf numFmtId="167" fontId="0" fillId="0" borderId="0" xfId="0" applyNumberFormat="1">
      <alignment horizontal="righ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10" fontId="2" fillId="0" borderId="0" xfId="0" applyNumberFormat="1" applyFont="1">
      <alignment horizontal="right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65" fontId="0" fillId="0" borderId="0" xfId="0" applyNumberForma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centerContinuous"/>
    </xf>
    <xf numFmtId="0" fontId="11" fillId="2" borderId="0" xfId="0" applyFont="1" applyFill="1" applyAlignment="1">
      <alignment horizontal="centerContinuous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0" borderId="3" xfId="0" applyNumberFormat="1" applyFont="1" applyBorder="1">
      <alignment horizontal="right"/>
    </xf>
    <xf numFmtId="0" fontId="7" fillId="0" borderId="0" xfId="0" applyFont="1" applyAlignment="1">
      <alignment horizontal="left" vertical="top"/>
    </xf>
    <xf numFmtId="168" fontId="0" fillId="0" borderId="0" xfId="0" applyNumberFormat="1">
      <alignment horizontal="right"/>
    </xf>
    <xf numFmtId="0" fontId="2" fillId="0" borderId="1" xfId="0" applyFon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9" fontId="0" fillId="0" borderId="0" xfId="0" applyNumberFormat="1">
      <alignment horizontal="right"/>
    </xf>
    <xf numFmtId="0" fontId="9" fillId="0" borderId="0" xfId="0" quotePrefix="1" applyFont="1">
      <alignment horizontal="right"/>
    </xf>
    <xf numFmtId="170" fontId="0" fillId="0" borderId="0" xfId="0" applyNumberFormat="1">
      <alignment horizontal="right"/>
    </xf>
    <xf numFmtId="0" fontId="10" fillId="2" borderId="4" xfId="0" applyFont="1" applyFill="1" applyBorder="1" applyAlignment="1">
      <alignment horizontal="centerContinuous"/>
    </xf>
    <xf numFmtId="0" fontId="11" fillId="2" borderId="5" xfId="0" applyFont="1" applyFill="1" applyBorder="1" applyAlignment="1">
      <alignment horizontal="centerContinuous"/>
    </xf>
    <xf numFmtId="0" fontId="9" fillId="0" borderId="6" xfId="0" applyFont="1" applyBorder="1" applyAlignment="1">
      <alignment horizontal="left"/>
    </xf>
    <xf numFmtId="10" fontId="0" fillId="0" borderId="7" xfId="0" applyNumberFormat="1" applyBorder="1">
      <alignment horizontal="right"/>
    </xf>
    <xf numFmtId="0" fontId="9" fillId="0" borderId="8" xfId="0" applyFont="1" applyBorder="1" applyAlignment="1">
      <alignment horizontal="left"/>
    </xf>
    <xf numFmtId="10" fontId="0" fillId="0" borderId="9" xfId="0" applyNumberFormat="1" applyBorder="1">
      <alignment horizontal="right"/>
    </xf>
    <xf numFmtId="0" fontId="0" fillId="0" borderId="0" xfId="0" applyAlignment="1">
      <alignment horizontal="justify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EF1D-C2CE-4A9A-9A06-8672F8BA7E91}">
  <sheetPr codeName="Sheet1"/>
  <dimension ref="A1:I5"/>
  <sheetViews>
    <sheetView showGridLines="0" zoomScaleNormal="100" workbookViewId="0"/>
  </sheetViews>
  <sheetFormatPr baseColWidth="10" defaultColWidth="8.83203125" defaultRowHeight="13" x14ac:dyDescent="0.15"/>
  <cols>
    <col min="1" max="1" width="52.6640625" customWidth="1"/>
  </cols>
  <sheetData>
    <row r="1" spans="1:9" x14ac:dyDescent="0.15">
      <c r="A1" s="3" t="s">
        <v>103</v>
      </c>
    </row>
    <row r="2" spans="1:9" x14ac:dyDescent="0.15">
      <c r="A2" s="3" t="s">
        <v>104</v>
      </c>
    </row>
    <row r="3" spans="1:9" x14ac:dyDescent="0.15">
      <c r="A3" s="3" t="s">
        <v>105</v>
      </c>
    </row>
    <row r="5" spans="1:9" ht="52.5" customHeight="1" x14ac:dyDescent="0.15">
      <c r="A5" s="76" t="s">
        <v>0</v>
      </c>
      <c r="B5" s="76"/>
      <c r="C5" s="76"/>
      <c r="D5" s="76"/>
      <c r="E5" s="76"/>
      <c r="F5" s="76"/>
      <c r="G5" s="76"/>
      <c r="H5" s="76"/>
      <c r="I5" s="76"/>
    </row>
  </sheetData>
  <mergeCells count="1">
    <mergeCell ref="A5:I5"/>
  </mergeCells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312B-20C0-4CB7-B1D1-2A06456BCC88}">
  <sheetPr codeName="Sheet2"/>
  <dimension ref="A1:E10"/>
  <sheetViews>
    <sheetView showGridLines="0" zoomScaleNormal="100" workbookViewId="0">
      <selection sqref="A1:E1"/>
    </sheetView>
  </sheetViews>
  <sheetFormatPr baseColWidth="10" defaultColWidth="8.83203125" defaultRowHeight="13" x14ac:dyDescent="0.15"/>
  <cols>
    <col min="1" max="1" width="15.5" bestFit="1" customWidth="1"/>
    <col min="2" max="2" width="13.33203125" customWidth="1"/>
    <col min="3" max="3" width="12.5" customWidth="1"/>
    <col min="4" max="4" width="10" customWidth="1"/>
    <col min="5" max="5" width="18.33203125" customWidth="1"/>
  </cols>
  <sheetData>
    <row r="1" spans="1:5" ht="30" customHeight="1" x14ac:dyDescent="0.15">
      <c r="A1" s="77" t="s">
        <v>9</v>
      </c>
      <c r="B1" s="78"/>
      <c r="C1" s="78"/>
      <c r="D1" s="78"/>
      <c r="E1" s="78"/>
    </row>
    <row r="2" spans="1:5" x14ac:dyDescent="0.15">
      <c r="A2" s="8"/>
      <c r="B2" s="8"/>
      <c r="C2" s="8"/>
      <c r="D2" s="8"/>
      <c r="E2" s="8"/>
    </row>
    <row r="3" spans="1:5" ht="42" x14ac:dyDescent="0.15">
      <c r="A3" s="9"/>
      <c r="B3" s="10" t="s">
        <v>1</v>
      </c>
      <c r="C3" s="10" t="s">
        <v>2</v>
      </c>
      <c r="D3" s="10" t="s">
        <v>3</v>
      </c>
      <c r="E3" s="10" t="s">
        <v>4</v>
      </c>
    </row>
    <row r="4" spans="1:5" x14ac:dyDescent="0.15">
      <c r="B4" s="5"/>
      <c r="C4" s="5"/>
      <c r="D4" s="5"/>
      <c r="E4" s="5"/>
    </row>
    <row r="5" spans="1:5" x14ac:dyDescent="0.15">
      <c r="A5" s="3" t="s">
        <v>5</v>
      </c>
      <c r="B5" s="6">
        <v>0.6</v>
      </c>
      <c r="C5" s="6">
        <v>0.4</v>
      </c>
      <c r="D5" s="6">
        <v>0.6</v>
      </c>
      <c r="E5" s="7">
        <v>1.2999999999999999E-2</v>
      </c>
    </row>
    <row r="6" spans="1:5" x14ac:dyDescent="0.15">
      <c r="A6" s="3"/>
      <c r="B6" s="6"/>
      <c r="C6" s="6"/>
      <c r="D6" s="6"/>
      <c r="E6" s="7"/>
    </row>
    <row r="7" spans="1:5" x14ac:dyDescent="0.15">
      <c r="A7" s="3" t="s">
        <v>6</v>
      </c>
      <c r="B7" s="6">
        <v>0.74</v>
      </c>
      <c r="C7" s="6">
        <v>0.5</v>
      </c>
      <c r="D7" s="6">
        <v>0.5</v>
      </c>
      <c r="E7" s="7">
        <v>1.0999999999999999E-2</v>
      </c>
    </row>
    <row r="8" spans="1:5" x14ac:dyDescent="0.15">
      <c r="A8" s="3" t="s">
        <v>7</v>
      </c>
      <c r="B8" s="6">
        <v>0.4</v>
      </c>
      <c r="C8" s="6">
        <v>0.4</v>
      </c>
      <c r="D8" s="6">
        <v>0.6</v>
      </c>
      <c r="E8" s="7">
        <v>1.4E-2</v>
      </c>
    </row>
    <row r="9" spans="1:5" x14ac:dyDescent="0.15">
      <c r="A9" s="3" t="s">
        <v>8</v>
      </c>
      <c r="B9" s="6">
        <v>0.42</v>
      </c>
      <c r="C9" s="6">
        <v>0.25</v>
      </c>
      <c r="D9" s="6">
        <v>0.75</v>
      </c>
      <c r="E9" s="7">
        <v>1.7999999999999999E-2</v>
      </c>
    </row>
    <row r="10" spans="1:5" x14ac:dyDescent="0.15">
      <c r="A10" s="8"/>
      <c r="B10" s="8"/>
      <c r="C10" s="8"/>
      <c r="D10" s="8"/>
      <c r="E10" s="8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C88F-EAC3-44DF-BC19-1465AC27177F}">
  <sheetPr codeName="Sheet3"/>
  <dimension ref="A1:B7"/>
  <sheetViews>
    <sheetView showGridLines="0" zoomScaleNormal="100" workbookViewId="0">
      <selection sqref="A1:B1"/>
    </sheetView>
  </sheetViews>
  <sheetFormatPr baseColWidth="10" defaultColWidth="8.83203125" defaultRowHeight="13" x14ac:dyDescent="0.15"/>
  <cols>
    <col min="1" max="1" width="10.6640625" customWidth="1"/>
    <col min="2" max="2" width="33" customWidth="1"/>
  </cols>
  <sheetData>
    <row r="1" spans="1:2" ht="25.5" customHeight="1" x14ac:dyDescent="0.15">
      <c r="A1" s="79" t="s">
        <v>15</v>
      </c>
      <c r="B1" s="80"/>
    </row>
    <row r="2" spans="1:2" x14ac:dyDescent="0.15">
      <c r="A2" s="15"/>
      <c r="B2" s="16"/>
    </row>
    <row r="3" spans="1:2" x14ac:dyDescent="0.15">
      <c r="A3" s="17" t="s">
        <v>10</v>
      </c>
      <c r="B3" s="18" t="s">
        <v>11</v>
      </c>
    </row>
    <row r="4" spans="1:2" x14ac:dyDescent="0.15">
      <c r="A4" s="13"/>
    </row>
    <row r="5" spans="1:2" x14ac:dyDescent="0.15">
      <c r="A5" s="14" t="s">
        <v>12</v>
      </c>
      <c r="B5" s="1">
        <v>8.9499999999999996E-2</v>
      </c>
    </row>
    <row r="6" spans="1:2" x14ac:dyDescent="0.15">
      <c r="A6" s="14" t="s">
        <v>13</v>
      </c>
      <c r="B6" s="1">
        <v>8.72E-2</v>
      </c>
    </row>
    <row r="7" spans="1:2" x14ac:dyDescent="0.15">
      <c r="A7" s="19" t="s">
        <v>14</v>
      </c>
      <c r="B7" s="20">
        <v>6.9000000000000006E-2</v>
      </c>
    </row>
  </sheetData>
  <mergeCells count="1">
    <mergeCell ref="A1:B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CAA5-DC15-4D75-835A-064551EFA15B}">
  <sheetPr codeName="Sheet4"/>
  <dimension ref="A1:K36"/>
  <sheetViews>
    <sheetView showGridLines="0" zoomScaleNormal="100" workbookViewId="0">
      <selection sqref="A1:K1"/>
    </sheetView>
  </sheetViews>
  <sheetFormatPr baseColWidth="10" defaultColWidth="8.83203125" defaultRowHeight="13" x14ac:dyDescent="0.15"/>
  <cols>
    <col min="1" max="1" width="34.83203125" customWidth="1"/>
  </cols>
  <sheetData>
    <row r="1" spans="1:11" x14ac:dyDescent="0.15">
      <c r="A1" s="83" t="s">
        <v>35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15">
      <c r="A2" s="26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24"/>
      <c r="B3" s="25">
        <v>1978</v>
      </c>
      <c r="C3" s="25">
        <v>1979</v>
      </c>
      <c r="D3" s="25">
        <v>1980</v>
      </c>
      <c r="E3" s="25">
        <v>1981</v>
      </c>
      <c r="F3" s="25">
        <v>1982</v>
      </c>
      <c r="G3" s="25">
        <v>1983</v>
      </c>
      <c r="H3" s="25">
        <v>1984</v>
      </c>
      <c r="I3" s="25">
        <v>1985</v>
      </c>
      <c r="J3" s="25">
        <v>1986</v>
      </c>
      <c r="K3" s="25">
        <v>1987</v>
      </c>
    </row>
    <row r="4" spans="1:11" x14ac:dyDescent="0.15">
      <c r="A4" s="3"/>
    </row>
    <row r="5" spans="1:11" x14ac:dyDescent="0.15">
      <c r="A5" s="4" t="s">
        <v>16</v>
      </c>
    </row>
    <row r="6" spans="1:11" x14ac:dyDescent="0.15">
      <c r="A6" s="3" t="s">
        <v>17</v>
      </c>
      <c r="B6" s="30">
        <v>1174.0999999999999</v>
      </c>
      <c r="C6" s="30">
        <v>1426</v>
      </c>
      <c r="D6" s="30">
        <v>1633.9</v>
      </c>
      <c r="E6" s="30">
        <v>1905.7</v>
      </c>
      <c r="F6" s="30">
        <v>2458.9</v>
      </c>
      <c r="G6" s="30">
        <v>2950.5</v>
      </c>
      <c r="H6" s="30">
        <v>3524.9</v>
      </c>
      <c r="I6" s="30">
        <v>4241.7</v>
      </c>
      <c r="J6" s="30">
        <v>5266.5</v>
      </c>
      <c r="K6" s="30">
        <v>6522.2</v>
      </c>
    </row>
    <row r="7" spans="1:11" ht="28" x14ac:dyDescent="0.15">
      <c r="A7" s="22" t="s">
        <v>36</v>
      </c>
      <c r="B7">
        <v>107.1</v>
      </c>
      <c r="C7">
        <v>133.5</v>
      </c>
      <c r="D7">
        <v>150.30000000000001</v>
      </c>
      <c r="E7">
        <v>173.3</v>
      </c>
      <c r="F7">
        <v>205.5</v>
      </c>
      <c r="G7">
        <v>247.9</v>
      </c>
      <c r="H7">
        <v>297.7</v>
      </c>
      <c r="I7">
        <v>371.3</v>
      </c>
      <c r="J7">
        <v>420.5</v>
      </c>
      <c r="K7">
        <v>489.4</v>
      </c>
    </row>
    <row r="8" spans="1:11" x14ac:dyDescent="0.15">
      <c r="A8" s="3" t="s">
        <v>18</v>
      </c>
      <c r="B8">
        <v>23.7</v>
      </c>
      <c r="C8">
        <v>27.8</v>
      </c>
      <c r="D8">
        <v>46.8</v>
      </c>
      <c r="E8" s="30">
        <v>52</v>
      </c>
      <c r="F8">
        <v>71.8</v>
      </c>
      <c r="G8">
        <v>62.8</v>
      </c>
      <c r="H8">
        <v>61.6</v>
      </c>
      <c r="I8">
        <v>75.599999999999994</v>
      </c>
      <c r="J8">
        <v>60.3</v>
      </c>
      <c r="K8">
        <v>90.5</v>
      </c>
    </row>
    <row r="9" spans="1:11" x14ac:dyDescent="0.15">
      <c r="A9" s="3" t="s">
        <v>19</v>
      </c>
      <c r="B9">
        <v>83.5</v>
      </c>
      <c r="C9">
        <v>105.6</v>
      </c>
      <c r="D9">
        <v>103.5</v>
      </c>
      <c r="E9">
        <v>121.3</v>
      </c>
      <c r="F9">
        <v>133.69999999999999</v>
      </c>
      <c r="G9">
        <v>185.1</v>
      </c>
      <c r="H9">
        <v>236.1</v>
      </c>
      <c r="I9">
        <v>295.7</v>
      </c>
      <c r="J9">
        <v>360.2</v>
      </c>
      <c r="K9">
        <v>398.9</v>
      </c>
    </row>
    <row r="10" spans="1:11" x14ac:dyDescent="0.15">
      <c r="A10" s="3" t="s">
        <v>20</v>
      </c>
      <c r="B10">
        <v>35.4</v>
      </c>
      <c r="C10">
        <v>43.8</v>
      </c>
      <c r="D10">
        <v>40.6</v>
      </c>
      <c r="E10">
        <v>45.2</v>
      </c>
      <c r="F10">
        <v>50.2</v>
      </c>
      <c r="G10">
        <v>76.7</v>
      </c>
      <c r="H10">
        <v>100.8</v>
      </c>
      <c r="I10">
        <v>128.30000000000001</v>
      </c>
      <c r="J10">
        <v>168.5</v>
      </c>
      <c r="K10">
        <v>175.9</v>
      </c>
    </row>
    <row r="11" spans="1:11" ht="15" x14ac:dyDescent="0.15">
      <c r="A11" s="3" t="s">
        <v>37</v>
      </c>
      <c r="B11">
        <v>48.1</v>
      </c>
      <c r="C11">
        <v>61.8</v>
      </c>
      <c r="D11">
        <v>62.9</v>
      </c>
      <c r="E11">
        <v>76.099999999999994</v>
      </c>
      <c r="F11">
        <v>83.5</v>
      </c>
      <c r="G11">
        <v>108.4</v>
      </c>
      <c r="H11">
        <v>135.30000000000001</v>
      </c>
      <c r="I11">
        <v>167.4</v>
      </c>
      <c r="J11">
        <v>191.7</v>
      </c>
      <c r="K11">
        <v>223</v>
      </c>
    </row>
    <row r="12" spans="1:11" x14ac:dyDescent="0.15">
      <c r="A12" s="3" t="s">
        <v>21</v>
      </c>
      <c r="B12">
        <v>54.3</v>
      </c>
      <c r="C12" s="30">
        <v>71</v>
      </c>
      <c r="D12" s="30">
        <v>72</v>
      </c>
      <c r="E12">
        <v>86.1</v>
      </c>
      <c r="F12">
        <v>94.3</v>
      </c>
      <c r="G12">
        <v>115.2</v>
      </c>
      <c r="H12">
        <v>139.80000000000001</v>
      </c>
      <c r="I12">
        <v>167.4</v>
      </c>
      <c r="J12">
        <v>191.7</v>
      </c>
      <c r="K12">
        <v>223</v>
      </c>
    </row>
    <row r="13" spans="1:11" ht="15" x14ac:dyDescent="0.15">
      <c r="A13" s="3" t="s">
        <v>38</v>
      </c>
      <c r="B13" s="8">
        <v>101.2</v>
      </c>
      <c r="C13" s="8">
        <v>117.5</v>
      </c>
      <c r="D13" s="8">
        <v>125.8</v>
      </c>
      <c r="E13" s="8">
        <v>160.80000000000001</v>
      </c>
      <c r="F13" s="8">
        <v>203.6</v>
      </c>
      <c r="G13" s="8">
        <v>272.7</v>
      </c>
      <c r="H13" s="8">
        <v>322.5</v>
      </c>
      <c r="I13" s="8">
        <v>372.3</v>
      </c>
      <c r="J13" s="8">
        <v>430.3</v>
      </c>
      <c r="K13" s="8">
        <v>472.8</v>
      </c>
    </row>
    <row r="14" spans="1:11" x14ac:dyDescent="0.15">
      <c r="A14" s="3"/>
    </row>
    <row r="15" spans="1:11" x14ac:dyDescent="0.15">
      <c r="A15" s="4" t="s">
        <v>22</v>
      </c>
    </row>
    <row r="16" spans="1:11" x14ac:dyDescent="0.15">
      <c r="A16" s="3" t="s">
        <v>23</v>
      </c>
      <c r="B16" s="30">
        <v>1000.3</v>
      </c>
      <c r="C16" s="30">
        <v>1080.4000000000001</v>
      </c>
      <c r="D16" s="30">
        <v>1214.3</v>
      </c>
      <c r="E16" s="30">
        <v>1454.9</v>
      </c>
      <c r="F16" s="30">
        <v>2062.6</v>
      </c>
      <c r="G16" s="30">
        <v>2501.4</v>
      </c>
      <c r="H16" s="30">
        <v>2904.7</v>
      </c>
      <c r="I16" s="30">
        <v>3663.8</v>
      </c>
      <c r="J16" s="30">
        <v>4579.3</v>
      </c>
      <c r="K16" s="30">
        <v>5370.5</v>
      </c>
    </row>
    <row r="17" spans="1:11" ht="15" x14ac:dyDescent="0.15">
      <c r="A17" s="3" t="s">
        <v>101</v>
      </c>
      <c r="B17">
        <v>826.9</v>
      </c>
      <c r="C17">
        <v>891.9</v>
      </c>
      <c r="D17">
        <v>977.7</v>
      </c>
      <c r="E17" s="30">
        <v>1167.5</v>
      </c>
      <c r="F17" s="30">
        <v>1634.5</v>
      </c>
      <c r="G17" t="s">
        <v>24</v>
      </c>
      <c r="H17" s="30">
        <v>2330.6999999999998</v>
      </c>
      <c r="I17" s="30">
        <v>2861.4</v>
      </c>
      <c r="J17" s="30">
        <v>3561.8</v>
      </c>
      <c r="K17" s="30">
        <v>4247.8</v>
      </c>
    </row>
    <row r="18" spans="1:11" x14ac:dyDescent="0.15">
      <c r="A18" s="3" t="s">
        <v>25</v>
      </c>
      <c r="B18">
        <v>309.89999999999998</v>
      </c>
      <c r="C18">
        <v>365.3</v>
      </c>
      <c r="D18">
        <v>536.6</v>
      </c>
      <c r="E18">
        <v>607.70000000000005</v>
      </c>
      <c r="F18">
        <v>889.3</v>
      </c>
      <c r="G18" s="21">
        <v>1071.5999999999999</v>
      </c>
      <c r="H18" s="30">
        <v>1115.3</v>
      </c>
      <c r="I18" s="30">
        <v>1192.3</v>
      </c>
      <c r="J18" s="30">
        <v>1662.8</v>
      </c>
      <c r="K18" s="30">
        <v>2498.8000000000002</v>
      </c>
    </row>
    <row r="19" spans="1:11" x14ac:dyDescent="0.15">
      <c r="A19" s="27" t="s">
        <v>26</v>
      </c>
      <c r="B19" s="49">
        <v>0.375</v>
      </c>
      <c r="C19" s="49">
        <v>0.41</v>
      </c>
      <c r="D19" s="49">
        <v>0.54900000000000004</v>
      </c>
      <c r="E19" s="49">
        <v>0.52100000000000002</v>
      </c>
      <c r="F19" s="49">
        <v>0.54400000000000004</v>
      </c>
      <c r="G19" s="49">
        <v>0.53400000000000003</v>
      </c>
      <c r="H19" s="49">
        <v>0.47899999999999998</v>
      </c>
      <c r="I19" s="49">
        <v>0.41699999999999998</v>
      </c>
      <c r="J19" s="49">
        <v>0.46700000000000003</v>
      </c>
      <c r="K19" s="49">
        <v>0.58799999999999997</v>
      </c>
    </row>
    <row r="20" spans="1:11" x14ac:dyDescent="0.15">
      <c r="A20" s="3" t="s">
        <v>27</v>
      </c>
      <c r="B20" s="8">
        <v>418.7</v>
      </c>
      <c r="C20" s="8">
        <v>413.5</v>
      </c>
      <c r="D20" s="8">
        <v>311.5</v>
      </c>
      <c r="E20" s="8">
        <v>421.7</v>
      </c>
      <c r="F20" s="8">
        <v>516</v>
      </c>
      <c r="G20" s="8">
        <v>628.20000000000005</v>
      </c>
      <c r="H20" s="8">
        <v>675.6</v>
      </c>
      <c r="I20" s="8">
        <v>848.5</v>
      </c>
      <c r="J20" s="32">
        <v>991</v>
      </c>
      <c r="K20" s="8">
        <v>810.8</v>
      </c>
    </row>
    <row r="21" spans="1:11" x14ac:dyDescent="0.15">
      <c r="A21" s="3"/>
    </row>
    <row r="22" spans="1:11" x14ac:dyDescent="0.15">
      <c r="A22" s="4" t="s">
        <v>28</v>
      </c>
    </row>
    <row r="23" spans="1:11" x14ac:dyDescent="0.15">
      <c r="A23" s="3" t="s">
        <v>29</v>
      </c>
    </row>
    <row r="24" spans="1:11" ht="15" x14ac:dyDescent="0.15">
      <c r="A24" s="33" t="s">
        <v>42</v>
      </c>
      <c r="B24">
        <v>0.25</v>
      </c>
      <c r="C24">
        <v>0.34</v>
      </c>
      <c r="D24">
        <v>0.45</v>
      </c>
      <c r="E24">
        <v>0.56999999999999995</v>
      </c>
      <c r="F24">
        <v>0.61</v>
      </c>
      <c r="G24">
        <v>0.78</v>
      </c>
      <c r="H24" s="29">
        <v>1</v>
      </c>
      <c r="I24">
        <v>1.24</v>
      </c>
      <c r="J24" s="29">
        <v>1.4</v>
      </c>
      <c r="K24">
        <v>1.67</v>
      </c>
    </row>
    <row r="25" spans="1:11" x14ac:dyDescent="0.15">
      <c r="A25" s="27" t="s">
        <v>21</v>
      </c>
      <c r="B25">
        <v>0.28999999999999998</v>
      </c>
      <c r="C25">
        <v>0.39</v>
      </c>
      <c r="D25">
        <v>0.52</v>
      </c>
      <c r="E25">
        <v>0.64</v>
      </c>
      <c r="F25">
        <v>0.69</v>
      </c>
      <c r="G25">
        <v>0.83</v>
      </c>
      <c r="H25">
        <v>1.04</v>
      </c>
      <c r="I25">
        <v>1.24</v>
      </c>
      <c r="J25" s="29">
        <v>1.4</v>
      </c>
      <c r="K25">
        <v>1.67</v>
      </c>
    </row>
    <row r="26" spans="1:11" x14ac:dyDescent="0.15">
      <c r="A26" s="3" t="s">
        <v>30</v>
      </c>
      <c r="B26">
        <v>2.5999999999999999E-2</v>
      </c>
      <c r="C26">
        <v>3.4000000000000002E-2</v>
      </c>
      <c r="D26">
        <v>4.2000000000000003E-2</v>
      </c>
      <c r="E26">
        <v>5.0999999999999997E-2</v>
      </c>
      <c r="F26">
        <v>6.3E-2</v>
      </c>
      <c r="G26">
        <v>7.5999999999999998E-2</v>
      </c>
      <c r="H26">
        <v>9.2999999999999999E-2</v>
      </c>
      <c r="I26">
        <v>0.113</v>
      </c>
      <c r="J26">
        <v>0.13600000000000001</v>
      </c>
      <c r="K26">
        <v>0.17</v>
      </c>
    </row>
    <row r="27" spans="1:11" x14ac:dyDescent="0.15">
      <c r="A27" s="3" t="s">
        <v>27</v>
      </c>
      <c r="B27">
        <v>2.2799999999999998</v>
      </c>
      <c r="C27">
        <v>2.58</v>
      </c>
      <c r="D27">
        <v>2.4900000000000002</v>
      </c>
      <c r="E27">
        <v>3.22</v>
      </c>
      <c r="F27">
        <v>3.89</v>
      </c>
      <c r="G27">
        <v>4.67</v>
      </c>
      <c r="H27">
        <v>5.25</v>
      </c>
      <c r="I27">
        <v>6.48</v>
      </c>
      <c r="J27">
        <v>7.59</v>
      </c>
      <c r="K27">
        <v>6.82</v>
      </c>
    </row>
    <row r="28" spans="1:11" x14ac:dyDescent="0.15">
      <c r="A28" s="3" t="s">
        <v>31</v>
      </c>
      <c r="B28">
        <v>2.4300000000000002</v>
      </c>
      <c r="C28">
        <v>3.48</v>
      </c>
      <c r="D28">
        <v>6.35</v>
      </c>
      <c r="E28">
        <v>7.18</v>
      </c>
      <c r="F28" s="29">
        <v>11.7</v>
      </c>
      <c r="G28">
        <v>14.25</v>
      </c>
      <c r="H28">
        <v>14.7</v>
      </c>
      <c r="I28">
        <v>21.58</v>
      </c>
      <c r="J28">
        <v>29.75</v>
      </c>
      <c r="K28" s="29">
        <v>30</v>
      </c>
    </row>
    <row r="29" spans="1:11" x14ac:dyDescent="0.15">
      <c r="A29" s="3" t="s">
        <v>32</v>
      </c>
      <c r="B29">
        <v>183.6</v>
      </c>
      <c r="C29">
        <v>160.5</v>
      </c>
      <c r="D29">
        <v>125.3</v>
      </c>
      <c r="E29">
        <v>130.80000000000001</v>
      </c>
      <c r="F29">
        <v>132.80000000000001</v>
      </c>
      <c r="G29">
        <v>134.4</v>
      </c>
      <c r="H29">
        <v>128.80000000000001</v>
      </c>
      <c r="I29" s="28">
        <v>131</v>
      </c>
      <c r="J29">
        <v>130.6</v>
      </c>
      <c r="K29">
        <v>118.8</v>
      </c>
    </row>
    <row r="30" spans="1:11" x14ac:dyDescent="0.15">
      <c r="A30" s="26" t="s">
        <v>33</v>
      </c>
      <c r="B30" s="31">
        <v>0.13900000000000001</v>
      </c>
      <c r="C30" s="31">
        <v>0.17</v>
      </c>
      <c r="D30" s="31">
        <v>0.23799999999999999</v>
      </c>
      <c r="E30" s="31">
        <v>0.23400000000000001</v>
      </c>
      <c r="F30" s="31">
        <v>0.2</v>
      </c>
      <c r="G30" s="31">
        <v>0.2</v>
      </c>
      <c r="H30" s="31">
        <v>0.221</v>
      </c>
      <c r="I30" s="31">
        <v>0.221</v>
      </c>
      <c r="J30" s="31">
        <v>0.20599999999999999</v>
      </c>
      <c r="K30" s="31">
        <v>0.222</v>
      </c>
    </row>
    <row r="31" spans="1:11" x14ac:dyDescent="0.1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82" t="s">
        <v>34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</row>
    <row r="33" spans="1:11" x14ac:dyDescent="0.15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</row>
    <row r="34" spans="1:11" x14ac:dyDescent="0.15">
      <c r="A34" s="81" t="s">
        <v>39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</row>
    <row r="35" spans="1:11" x14ac:dyDescent="0.15">
      <c r="A35" s="81" t="s">
        <v>40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</row>
    <row r="36" spans="1:11" x14ac:dyDescent="0.15">
      <c r="A36" s="81" t="s">
        <v>41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</row>
  </sheetData>
  <mergeCells count="6">
    <mergeCell ref="A35:K35"/>
    <mergeCell ref="A36:K36"/>
    <mergeCell ref="A1:K1"/>
    <mergeCell ref="A32:K32"/>
    <mergeCell ref="A33:K33"/>
    <mergeCell ref="A34:K34"/>
  </mergeCells>
  <phoneticPr fontId="1" type="noConversion"/>
  <pageMargins left="0.75" right="0.75" top="1" bottom="1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4D88-9D51-4036-AD6A-789CB56696E4}">
  <sheetPr codeName="Sheet5"/>
  <dimension ref="A1:G30"/>
  <sheetViews>
    <sheetView showGridLines="0" zoomScaleNormal="100" workbookViewId="0">
      <selection sqref="A1:G1"/>
    </sheetView>
  </sheetViews>
  <sheetFormatPr baseColWidth="10" defaultColWidth="8.83203125" defaultRowHeight="13" x14ac:dyDescent="0.15"/>
  <cols>
    <col min="1" max="1" width="23.1640625" bestFit="1" customWidth="1"/>
    <col min="2" max="2" width="10" customWidth="1"/>
    <col min="3" max="3" width="9.6640625" customWidth="1"/>
    <col min="4" max="4" width="10" customWidth="1"/>
    <col min="5" max="5" width="11" customWidth="1"/>
    <col min="6" max="6" width="10" customWidth="1"/>
    <col min="7" max="7" width="9.6640625" customWidth="1"/>
  </cols>
  <sheetData>
    <row r="1" spans="1:7" ht="16.5" customHeight="1" x14ac:dyDescent="0.15">
      <c r="A1" s="83" t="s">
        <v>50</v>
      </c>
      <c r="B1" s="85"/>
      <c r="C1" s="85"/>
      <c r="D1" s="85"/>
      <c r="E1" s="85"/>
      <c r="F1" s="85"/>
      <c r="G1" s="85"/>
    </row>
    <row r="2" spans="1:7" x14ac:dyDescent="0.15">
      <c r="A2" s="35"/>
      <c r="B2" s="36"/>
      <c r="C2" s="36"/>
      <c r="D2" s="36"/>
      <c r="E2" s="36"/>
      <c r="F2" s="36"/>
      <c r="G2" s="36"/>
    </row>
    <row r="3" spans="1:7" x14ac:dyDescent="0.15">
      <c r="A3" s="9"/>
      <c r="B3" s="18">
        <v>1982</v>
      </c>
      <c r="C3" s="18">
        <v>1983</v>
      </c>
      <c r="D3" s="18">
        <v>1984</v>
      </c>
      <c r="E3" s="18">
        <v>1985</v>
      </c>
      <c r="F3" s="18">
        <v>1986</v>
      </c>
      <c r="G3" s="18">
        <v>1987</v>
      </c>
    </row>
    <row r="5" spans="1:7" x14ac:dyDescent="0.15">
      <c r="A5" s="4" t="s">
        <v>43</v>
      </c>
    </row>
    <row r="6" spans="1:7" x14ac:dyDescent="0.15">
      <c r="A6" s="4"/>
    </row>
    <row r="7" spans="1:7" x14ac:dyDescent="0.15">
      <c r="A7" s="3" t="s">
        <v>17</v>
      </c>
      <c r="B7" s="34">
        <v>1091.7</v>
      </c>
      <c r="C7" s="34">
        <v>1320.5</v>
      </c>
      <c r="D7" s="34">
        <v>1640.8</v>
      </c>
      <c r="E7" s="34">
        <v>1898.4</v>
      </c>
      <c r="F7" s="34">
        <v>2233.1</v>
      </c>
      <c r="G7" s="34">
        <v>2673.3</v>
      </c>
    </row>
    <row r="8" spans="1:7" x14ac:dyDescent="0.15">
      <c r="A8" s="3" t="s">
        <v>44</v>
      </c>
      <c r="B8">
        <v>132.6</v>
      </c>
      <c r="C8">
        <v>139.69999999999999</v>
      </c>
      <c r="D8">
        <v>161.19999999999999</v>
      </c>
      <c r="E8">
        <v>185.8</v>
      </c>
      <c r="F8">
        <v>215.7</v>
      </c>
      <c r="G8">
        <v>263.89999999999998</v>
      </c>
    </row>
    <row r="9" spans="1:7" x14ac:dyDescent="0.15">
      <c r="A9" s="3" t="s">
        <v>45</v>
      </c>
      <c r="B9">
        <v>909.7</v>
      </c>
      <c r="C9" s="30">
        <v>1264.5999999999999</v>
      </c>
      <c r="D9" s="30">
        <v>1786.3</v>
      </c>
      <c r="E9" s="30">
        <v>2108.9</v>
      </c>
      <c r="F9" s="30">
        <v>2236.6999999999998</v>
      </c>
      <c r="G9" s="30">
        <v>2777.4</v>
      </c>
    </row>
    <row r="10" spans="1:7" x14ac:dyDescent="0.15">
      <c r="A10" s="3" t="s">
        <v>46</v>
      </c>
      <c r="B10">
        <v>22.7</v>
      </c>
      <c r="C10">
        <v>27.4</v>
      </c>
      <c r="D10">
        <v>31.3</v>
      </c>
      <c r="E10">
        <v>32.4</v>
      </c>
      <c r="F10">
        <v>37.1</v>
      </c>
      <c r="G10">
        <v>43.9</v>
      </c>
    </row>
    <row r="11" spans="1:7" x14ac:dyDescent="0.15">
      <c r="A11" s="3" t="s">
        <v>47</v>
      </c>
      <c r="B11">
        <v>371.5</v>
      </c>
      <c r="C11">
        <v>377.2</v>
      </c>
      <c r="D11">
        <v>366.4</v>
      </c>
      <c r="E11">
        <v>808.3</v>
      </c>
      <c r="F11">
        <v>966.6</v>
      </c>
      <c r="G11" s="21">
        <v>1241.9000000000001</v>
      </c>
    </row>
    <row r="12" spans="1:7" x14ac:dyDescent="0.15">
      <c r="A12" s="3"/>
      <c r="G12" s="21"/>
    </row>
    <row r="13" spans="1:7" x14ac:dyDescent="0.15">
      <c r="A13" s="4" t="s">
        <v>48</v>
      </c>
    </row>
    <row r="14" spans="1:7" x14ac:dyDescent="0.15">
      <c r="A14" s="4"/>
    </row>
    <row r="15" spans="1:7" x14ac:dyDescent="0.15">
      <c r="A15" s="3" t="s">
        <v>17</v>
      </c>
      <c r="B15">
        <v>819.8</v>
      </c>
      <c r="C15">
        <v>950.6</v>
      </c>
      <c r="D15" s="30">
        <v>1111.3</v>
      </c>
      <c r="E15" s="30">
        <v>1586.3</v>
      </c>
      <c r="F15" s="30">
        <v>2236.1</v>
      </c>
      <c r="G15" s="30">
        <v>2969</v>
      </c>
    </row>
    <row r="16" spans="1:7" x14ac:dyDescent="0.15">
      <c r="A16" s="3" t="s">
        <v>44</v>
      </c>
      <c r="B16" s="30">
        <v>51</v>
      </c>
      <c r="C16">
        <v>71.099999999999994</v>
      </c>
      <c r="D16">
        <v>86.8</v>
      </c>
      <c r="E16">
        <v>118.6</v>
      </c>
      <c r="F16">
        <v>154.9</v>
      </c>
      <c r="G16">
        <v>170.6</v>
      </c>
    </row>
    <row r="17" spans="1:7" x14ac:dyDescent="0.15">
      <c r="A17" s="3" t="s">
        <v>45</v>
      </c>
      <c r="B17">
        <v>373.3</v>
      </c>
      <c r="C17">
        <v>391.6</v>
      </c>
      <c r="D17">
        <v>403.9</v>
      </c>
      <c r="E17">
        <v>624.4</v>
      </c>
      <c r="F17" s="30">
        <v>1070.2</v>
      </c>
      <c r="G17" s="30">
        <v>1237.7</v>
      </c>
    </row>
    <row r="18" spans="1:7" x14ac:dyDescent="0.15">
      <c r="A18" s="3" t="s">
        <v>46</v>
      </c>
      <c r="B18">
        <v>22.9</v>
      </c>
      <c r="C18">
        <v>26.1</v>
      </c>
      <c r="D18">
        <v>28.9</v>
      </c>
      <c r="E18">
        <v>40.200000000000003</v>
      </c>
      <c r="F18">
        <v>61.1</v>
      </c>
      <c r="G18">
        <v>75.3</v>
      </c>
    </row>
    <row r="19" spans="1:7" x14ac:dyDescent="0.15">
      <c r="A19" s="3" t="s">
        <v>47</v>
      </c>
      <c r="B19">
        <v>127.7</v>
      </c>
      <c r="C19">
        <v>43.8</v>
      </c>
      <c r="D19">
        <v>55.6</v>
      </c>
      <c r="E19">
        <v>125.9</v>
      </c>
      <c r="F19">
        <v>448.7</v>
      </c>
      <c r="G19">
        <v>112.7</v>
      </c>
    </row>
    <row r="20" spans="1:7" x14ac:dyDescent="0.15">
      <c r="A20" s="3"/>
    </row>
    <row r="21" spans="1:7" x14ac:dyDescent="0.15">
      <c r="A21" s="4" t="s">
        <v>49</v>
      </c>
    </row>
    <row r="22" spans="1:7" x14ac:dyDescent="0.15">
      <c r="A22" s="4"/>
    </row>
    <row r="23" spans="1:7" x14ac:dyDescent="0.15">
      <c r="A23" s="3" t="s">
        <v>17</v>
      </c>
      <c r="B23">
        <v>547.4</v>
      </c>
      <c r="C23">
        <v>679.4</v>
      </c>
      <c r="D23" s="30">
        <v>707</v>
      </c>
      <c r="E23" s="30">
        <v>757</v>
      </c>
      <c r="F23">
        <v>797.3</v>
      </c>
      <c r="G23">
        <v>879.9</v>
      </c>
    </row>
    <row r="24" spans="1:7" x14ac:dyDescent="0.15">
      <c r="A24" s="3" t="s">
        <v>44</v>
      </c>
      <c r="B24">
        <v>48.5</v>
      </c>
      <c r="C24">
        <v>63.8</v>
      </c>
      <c r="D24">
        <v>79.7</v>
      </c>
      <c r="E24">
        <v>78.2</v>
      </c>
      <c r="F24">
        <v>79.099999999999994</v>
      </c>
      <c r="G24">
        <v>82.4</v>
      </c>
    </row>
    <row r="25" spans="1:7" x14ac:dyDescent="0.15">
      <c r="A25" s="3" t="s">
        <v>45</v>
      </c>
      <c r="B25">
        <v>452.2</v>
      </c>
      <c r="C25" s="30">
        <v>483</v>
      </c>
      <c r="D25">
        <v>496.7</v>
      </c>
      <c r="E25">
        <v>582.6</v>
      </c>
      <c r="F25">
        <v>562.29999999999995</v>
      </c>
      <c r="G25">
        <v>567.6</v>
      </c>
    </row>
    <row r="26" spans="1:7" x14ac:dyDescent="0.15">
      <c r="A26" s="3" t="s">
        <v>46</v>
      </c>
      <c r="B26">
        <v>25.1</v>
      </c>
      <c r="C26">
        <v>31.8</v>
      </c>
      <c r="D26">
        <v>35.5</v>
      </c>
      <c r="E26">
        <v>34.799999999999997</v>
      </c>
      <c r="F26">
        <v>38.1</v>
      </c>
      <c r="G26">
        <v>42.1</v>
      </c>
    </row>
    <row r="27" spans="1:7" x14ac:dyDescent="0.15">
      <c r="A27" s="3" t="s">
        <v>47</v>
      </c>
      <c r="B27">
        <v>199.6</v>
      </c>
      <c r="C27" s="30">
        <v>65</v>
      </c>
      <c r="D27">
        <v>72.3</v>
      </c>
      <c r="E27">
        <v>128.4</v>
      </c>
      <c r="F27" s="30">
        <v>64</v>
      </c>
      <c r="G27">
        <v>79.599999999999994</v>
      </c>
    </row>
    <row r="28" spans="1:7" x14ac:dyDescent="0.15">
      <c r="A28" s="8"/>
      <c r="B28" s="8"/>
      <c r="C28" s="8"/>
      <c r="D28" s="8"/>
      <c r="E28" s="8"/>
      <c r="F28" s="8"/>
      <c r="G28" s="8"/>
    </row>
    <row r="29" spans="1:7" x14ac:dyDescent="0.15">
      <c r="A29" s="3"/>
      <c r="C29" s="30"/>
      <c r="F29" s="30"/>
    </row>
    <row r="30" spans="1:7" x14ac:dyDescent="0.15">
      <c r="A30" s="86" t="s">
        <v>34</v>
      </c>
      <c r="B30" s="86"/>
      <c r="C30" s="86"/>
      <c r="D30" s="86"/>
      <c r="E30" s="86"/>
      <c r="F30" s="86"/>
      <c r="G30" s="86"/>
    </row>
  </sheetData>
  <mergeCells count="2">
    <mergeCell ref="A1:G1"/>
    <mergeCell ref="A30:G30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D251-0A52-4BBE-A916-534B260F076E}">
  <dimension ref="A1:H46"/>
  <sheetViews>
    <sheetView showGridLines="0" zoomScaleNormal="100" workbookViewId="0">
      <selection sqref="A1:E1"/>
    </sheetView>
  </sheetViews>
  <sheetFormatPr baseColWidth="10" defaultColWidth="8.83203125" defaultRowHeight="13" x14ac:dyDescent="0.15"/>
  <cols>
    <col min="1" max="1" width="50.83203125" customWidth="1"/>
    <col min="2" max="2" width="13" customWidth="1"/>
    <col min="3" max="3" width="8.83203125" customWidth="1"/>
    <col min="4" max="4" width="11.1640625" customWidth="1"/>
    <col min="5" max="5" width="11" customWidth="1"/>
    <col min="6" max="7" width="8.83203125" customWidth="1"/>
    <col min="8" max="8" width="43" customWidth="1"/>
  </cols>
  <sheetData>
    <row r="1" spans="1:8" x14ac:dyDescent="0.15">
      <c r="A1" s="88" t="s">
        <v>102</v>
      </c>
      <c r="B1" s="89"/>
      <c r="C1" s="89"/>
      <c r="D1" s="89"/>
      <c r="E1" s="89"/>
    </row>
    <row r="2" spans="1:8" x14ac:dyDescent="0.15">
      <c r="A2" s="26"/>
      <c r="B2" s="26"/>
      <c r="C2" s="26"/>
      <c r="D2" s="26"/>
      <c r="E2" s="26"/>
    </row>
    <row r="3" spans="1:8" ht="44" x14ac:dyDescent="0.15">
      <c r="A3" s="26"/>
      <c r="B3" s="37" t="s">
        <v>73</v>
      </c>
      <c r="C3" s="37" t="s">
        <v>74</v>
      </c>
      <c r="D3" s="37" t="s">
        <v>75</v>
      </c>
      <c r="E3" s="37" t="s">
        <v>51</v>
      </c>
      <c r="H3" s="51" t="s">
        <v>106</v>
      </c>
    </row>
    <row r="4" spans="1:8" x14ac:dyDescent="0.15">
      <c r="A4" s="3"/>
      <c r="B4" s="23"/>
      <c r="C4" s="23"/>
      <c r="D4" s="23"/>
      <c r="E4" s="23"/>
    </row>
    <row r="5" spans="1:8" x14ac:dyDescent="0.15">
      <c r="A5" s="4" t="s">
        <v>52</v>
      </c>
      <c r="B5" s="38">
        <v>0.224</v>
      </c>
      <c r="C5" s="2">
        <v>1.1100000000000001</v>
      </c>
      <c r="D5" s="6">
        <v>0.41</v>
      </c>
      <c r="E5" s="2">
        <v>6.52</v>
      </c>
    </row>
    <row r="6" spans="1:8" x14ac:dyDescent="0.15">
      <c r="A6" s="3" t="s">
        <v>53</v>
      </c>
      <c r="B6" s="2"/>
      <c r="C6" s="2"/>
      <c r="D6" s="2"/>
      <c r="E6" s="2"/>
    </row>
    <row r="7" spans="1:8" x14ac:dyDescent="0.15">
      <c r="A7" s="3" t="s">
        <v>54</v>
      </c>
      <c r="B7" s="2"/>
      <c r="C7" s="2"/>
      <c r="D7" s="2"/>
      <c r="E7" s="2"/>
    </row>
    <row r="8" spans="1:8" x14ac:dyDescent="0.15">
      <c r="A8" s="3"/>
      <c r="B8" s="2"/>
      <c r="C8" s="2"/>
      <c r="D8" s="2"/>
      <c r="E8" s="2"/>
    </row>
    <row r="9" spans="1:8" x14ac:dyDescent="0.15">
      <c r="A9" s="50" t="s">
        <v>55</v>
      </c>
      <c r="B9" s="2"/>
      <c r="C9" s="2"/>
      <c r="D9" s="2"/>
      <c r="E9" s="2"/>
    </row>
    <row r="10" spans="1:8" x14ac:dyDescent="0.15">
      <c r="A10" s="3"/>
      <c r="B10" s="2"/>
      <c r="C10" s="2"/>
      <c r="D10" s="2"/>
      <c r="E10" s="2"/>
    </row>
    <row r="11" spans="1:8" x14ac:dyDescent="0.15">
      <c r="A11" s="3" t="s">
        <v>56</v>
      </c>
      <c r="B11" s="2">
        <v>13.3</v>
      </c>
      <c r="C11" s="2">
        <v>0.76</v>
      </c>
      <c r="D11" s="6">
        <v>0.14000000000000001</v>
      </c>
      <c r="E11" s="2">
        <v>0.77</v>
      </c>
    </row>
    <row r="12" spans="1:8" x14ac:dyDescent="0.15">
      <c r="A12" s="3" t="s">
        <v>57</v>
      </c>
      <c r="B12" s="2"/>
      <c r="C12" s="2"/>
      <c r="D12" s="2"/>
      <c r="E12" s="2"/>
    </row>
    <row r="13" spans="1:8" x14ac:dyDescent="0.15">
      <c r="A13" s="3"/>
      <c r="B13" s="2"/>
      <c r="C13" s="2"/>
      <c r="D13" s="2"/>
      <c r="E13" s="2"/>
    </row>
    <row r="14" spans="1:8" x14ac:dyDescent="0.15">
      <c r="A14" s="3" t="s">
        <v>58</v>
      </c>
      <c r="B14" s="2">
        <v>28.8</v>
      </c>
      <c r="C14" s="2">
        <v>1.35</v>
      </c>
      <c r="D14" s="6">
        <v>0.79</v>
      </c>
      <c r="E14" s="2">
        <v>1.66</v>
      </c>
    </row>
    <row r="15" spans="1:8" ht="28" x14ac:dyDescent="0.15">
      <c r="A15" s="12" t="s">
        <v>76</v>
      </c>
      <c r="B15" s="2"/>
      <c r="C15" s="2"/>
      <c r="D15" s="2"/>
      <c r="E15" s="2"/>
    </row>
    <row r="16" spans="1:8" x14ac:dyDescent="0.15">
      <c r="A16" s="3"/>
      <c r="B16" s="2"/>
      <c r="C16" s="2"/>
      <c r="D16" s="2"/>
      <c r="E16" s="2"/>
    </row>
    <row r="17" spans="1:5" x14ac:dyDescent="0.15">
      <c r="A17" s="3" t="s">
        <v>59</v>
      </c>
      <c r="B17" s="2">
        <v>-6.4</v>
      </c>
      <c r="C17" s="2">
        <v>0.89</v>
      </c>
      <c r="D17" s="6">
        <v>0.69</v>
      </c>
      <c r="E17" s="2">
        <v>0.17</v>
      </c>
    </row>
    <row r="18" spans="1:5" x14ac:dyDescent="0.15">
      <c r="A18" s="3" t="s">
        <v>60</v>
      </c>
      <c r="B18" s="2"/>
      <c r="C18" s="2"/>
      <c r="D18" s="2"/>
      <c r="E18" s="2"/>
    </row>
    <row r="19" spans="1:5" x14ac:dyDescent="0.15">
      <c r="A19" s="3"/>
      <c r="B19" s="2"/>
      <c r="C19" s="2"/>
      <c r="D19" s="2"/>
      <c r="E19" s="2"/>
    </row>
    <row r="20" spans="1:5" x14ac:dyDescent="0.15">
      <c r="A20" s="3" t="s">
        <v>61</v>
      </c>
      <c r="B20" s="2">
        <v>11.7</v>
      </c>
      <c r="C20" s="2">
        <v>1.36</v>
      </c>
      <c r="D20" s="6">
        <v>0.65</v>
      </c>
      <c r="E20" s="2">
        <v>0.75</v>
      </c>
    </row>
    <row r="21" spans="1:5" x14ac:dyDescent="0.15">
      <c r="A21" s="3" t="s">
        <v>62</v>
      </c>
      <c r="B21" s="2"/>
      <c r="C21" s="2"/>
      <c r="D21" s="2"/>
      <c r="E21" s="2"/>
    </row>
    <row r="22" spans="1:5" x14ac:dyDescent="0.15">
      <c r="A22" s="3"/>
      <c r="B22" s="2"/>
      <c r="C22" s="2"/>
      <c r="D22" s="2"/>
      <c r="E22" s="2"/>
    </row>
    <row r="23" spans="1:5" x14ac:dyDescent="0.15">
      <c r="A23" s="50" t="s">
        <v>49</v>
      </c>
      <c r="B23" s="2"/>
      <c r="C23" s="2"/>
      <c r="D23" s="2"/>
      <c r="E23" s="2"/>
    </row>
    <row r="24" spans="1:5" x14ac:dyDescent="0.15">
      <c r="A24" s="3"/>
      <c r="B24" s="2"/>
      <c r="C24" s="2"/>
      <c r="D24" s="2"/>
      <c r="E24" s="2"/>
    </row>
    <row r="25" spans="1:5" x14ac:dyDescent="0.15">
      <c r="A25" s="3" t="s">
        <v>63</v>
      </c>
      <c r="B25" s="2">
        <v>-3.2</v>
      </c>
      <c r="C25" s="2">
        <v>1.45</v>
      </c>
      <c r="D25" s="6">
        <v>0.04</v>
      </c>
      <c r="E25" s="2">
        <v>0.39</v>
      </c>
    </row>
    <row r="26" spans="1:5" x14ac:dyDescent="0.15">
      <c r="A26" s="3" t="s">
        <v>77</v>
      </c>
      <c r="B26" s="2"/>
      <c r="C26" s="2"/>
      <c r="D26" s="2"/>
      <c r="E26" s="2"/>
    </row>
    <row r="27" spans="1:5" x14ac:dyDescent="0.15">
      <c r="A27" s="3"/>
      <c r="B27" s="2"/>
      <c r="C27" s="2"/>
      <c r="D27" s="2"/>
      <c r="E27" s="2"/>
    </row>
    <row r="28" spans="1:5" x14ac:dyDescent="0.15">
      <c r="A28" s="3" t="s">
        <v>64</v>
      </c>
      <c r="B28" s="2">
        <v>20.3</v>
      </c>
      <c r="C28" s="2">
        <v>1.45</v>
      </c>
      <c r="D28" s="6">
        <v>0.1</v>
      </c>
      <c r="E28" s="2">
        <v>0.56999999999999995</v>
      </c>
    </row>
    <row r="29" spans="1:5" ht="28" x14ac:dyDescent="0.15">
      <c r="A29" s="22" t="s">
        <v>78</v>
      </c>
      <c r="B29" s="2"/>
      <c r="C29" s="2"/>
      <c r="D29" s="2"/>
      <c r="E29" s="2"/>
    </row>
    <row r="30" spans="1:5" x14ac:dyDescent="0.15">
      <c r="A30" s="3"/>
      <c r="B30" s="2"/>
      <c r="C30" s="2"/>
      <c r="D30" s="2"/>
      <c r="E30" s="2"/>
    </row>
    <row r="31" spans="1:5" x14ac:dyDescent="0.15">
      <c r="A31" s="3" t="s">
        <v>65</v>
      </c>
      <c r="B31" s="2">
        <v>56.9</v>
      </c>
      <c r="C31" s="2">
        <v>0.56999999999999995</v>
      </c>
      <c r="D31" s="6">
        <v>0.06</v>
      </c>
      <c r="E31" s="2">
        <v>0.14000000000000001</v>
      </c>
    </row>
    <row r="32" spans="1:5" x14ac:dyDescent="0.15">
      <c r="A32" s="3" t="s">
        <v>66</v>
      </c>
      <c r="B32" s="2"/>
      <c r="C32" s="2"/>
      <c r="D32" s="2"/>
      <c r="E32" s="2"/>
    </row>
    <row r="33" spans="1:5" x14ac:dyDescent="0.15">
      <c r="A33" s="3"/>
      <c r="B33" s="2"/>
      <c r="C33" s="2"/>
      <c r="D33" s="2"/>
      <c r="E33" s="2"/>
    </row>
    <row r="34" spans="1:5" x14ac:dyDescent="0.15">
      <c r="A34" s="3" t="s">
        <v>67</v>
      </c>
      <c r="B34" s="2">
        <v>15.1</v>
      </c>
      <c r="C34" s="2">
        <v>0.76</v>
      </c>
      <c r="D34" s="6">
        <v>0.01</v>
      </c>
      <c r="E34" s="2">
        <v>0.23</v>
      </c>
    </row>
    <row r="35" spans="1:5" x14ac:dyDescent="0.15">
      <c r="A35" s="3" t="s">
        <v>68</v>
      </c>
      <c r="B35" s="2"/>
      <c r="C35" s="2"/>
      <c r="D35" s="2"/>
      <c r="E35" s="2"/>
    </row>
    <row r="36" spans="1:5" x14ac:dyDescent="0.15">
      <c r="A36" s="3"/>
      <c r="B36" s="2"/>
      <c r="C36" s="2"/>
      <c r="D36" s="2"/>
      <c r="E36" s="2"/>
    </row>
    <row r="37" spans="1:5" x14ac:dyDescent="0.15">
      <c r="A37" s="3" t="s">
        <v>69</v>
      </c>
      <c r="B37" s="2">
        <v>22.5</v>
      </c>
      <c r="C37" s="2">
        <v>0.94</v>
      </c>
      <c r="D37" s="6">
        <v>0.23</v>
      </c>
      <c r="E37" s="2">
        <v>4.8899999999999997</v>
      </c>
    </row>
    <row r="38" spans="1:5" x14ac:dyDescent="0.15">
      <c r="A38" s="3" t="s">
        <v>70</v>
      </c>
      <c r="B38" s="2"/>
      <c r="C38" s="2"/>
      <c r="D38" s="2"/>
      <c r="E38" s="2"/>
    </row>
    <row r="39" spans="1:5" x14ac:dyDescent="0.15">
      <c r="A39" s="3"/>
      <c r="B39" s="2"/>
      <c r="C39" s="2"/>
      <c r="D39" s="2"/>
      <c r="E39" s="2"/>
    </row>
    <row r="40" spans="1:5" x14ac:dyDescent="0.15">
      <c r="A40" s="3" t="s">
        <v>71</v>
      </c>
      <c r="B40" s="2">
        <v>4.5999999999999996</v>
      </c>
      <c r="C40" s="2">
        <v>1.32</v>
      </c>
      <c r="D40" s="6">
        <v>0.21</v>
      </c>
      <c r="E40" s="2">
        <v>1.05</v>
      </c>
    </row>
    <row r="41" spans="1:5" x14ac:dyDescent="0.15">
      <c r="A41" s="26" t="s">
        <v>70</v>
      </c>
      <c r="B41" s="8"/>
      <c r="C41" s="8"/>
      <c r="D41" s="8"/>
      <c r="E41" s="8"/>
    </row>
    <row r="42" spans="1:5" x14ac:dyDescent="0.15">
      <c r="A42" s="3"/>
    </row>
    <row r="43" spans="1:5" x14ac:dyDescent="0.15">
      <c r="A43" s="86" t="s">
        <v>72</v>
      </c>
      <c r="B43" s="86"/>
      <c r="C43" s="86"/>
      <c r="D43" s="86"/>
      <c r="E43" s="86"/>
    </row>
    <row r="44" spans="1:5" x14ac:dyDescent="0.15">
      <c r="A44" s="87" t="s">
        <v>79</v>
      </c>
      <c r="B44" s="86"/>
      <c r="C44" s="86"/>
      <c r="D44" s="86"/>
      <c r="E44" s="86"/>
    </row>
    <row r="45" spans="1:5" x14ac:dyDescent="0.15">
      <c r="A45" s="87" t="s">
        <v>80</v>
      </c>
      <c r="B45" s="86"/>
      <c r="C45" s="86"/>
      <c r="D45" s="86"/>
      <c r="E45" s="86"/>
    </row>
    <row r="46" spans="1:5" x14ac:dyDescent="0.15">
      <c r="A46" s="87" t="s">
        <v>81</v>
      </c>
      <c r="B46" s="86"/>
      <c r="C46" s="86"/>
      <c r="D46" s="86"/>
      <c r="E46" s="86"/>
    </row>
  </sheetData>
  <mergeCells count="5">
    <mergeCell ref="A46:E46"/>
    <mergeCell ref="A1:E1"/>
    <mergeCell ref="A43:E43"/>
    <mergeCell ref="A44:E44"/>
    <mergeCell ref="A45:E45"/>
  </mergeCells>
  <phoneticPr fontId="1" type="noConversion"/>
  <pageMargins left="0.75" right="0.75" top="1" bottom="1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EB6-D0DE-4A3B-9222-436EEE6D963A}">
  <sheetPr codeName="Sheet6"/>
  <dimension ref="A1:F46"/>
  <sheetViews>
    <sheetView showGridLines="0" zoomScaleNormal="100" workbookViewId="0">
      <selection sqref="A1:C1"/>
    </sheetView>
  </sheetViews>
  <sheetFormatPr baseColWidth="10" defaultColWidth="8.83203125" defaultRowHeight="13" x14ac:dyDescent="0.15"/>
  <cols>
    <col min="1" max="1" width="29.6640625" customWidth="1"/>
    <col min="2" max="3" width="11.33203125" customWidth="1"/>
    <col min="4" max="5" width="8.83203125" customWidth="1"/>
    <col min="6" max="6" width="53.83203125" customWidth="1"/>
  </cols>
  <sheetData>
    <row r="1" spans="1:6" ht="27" customHeight="1" x14ac:dyDescent="0.15">
      <c r="A1" s="83" t="s">
        <v>91</v>
      </c>
      <c r="B1" s="85"/>
      <c r="C1" s="85"/>
    </row>
    <row r="2" spans="1:6" x14ac:dyDescent="0.15">
      <c r="A2" s="26"/>
      <c r="B2" s="8"/>
      <c r="C2" s="8"/>
    </row>
    <row r="3" spans="1:6" ht="28" x14ac:dyDescent="0.15">
      <c r="A3" s="42" t="s">
        <v>82</v>
      </c>
      <c r="B3" s="43" t="s">
        <v>92</v>
      </c>
      <c r="C3" s="43" t="s">
        <v>93</v>
      </c>
      <c r="F3" t="s">
        <v>106</v>
      </c>
    </row>
    <row r="4" spans="1:6" x14ac:dyDescent="0.15">
      <c r="A4" s="23"/>
      <c r="B4" s="39"/>
      <c r="C4" s="39"/>
    </row>
    <row r="5" spans="1:6" ht="14" x14ac:dyDescent="0.15">
      <c r="A5" s="41" t="s">
        <v>83</v>
      </c>
    </row>
    <row r="6" spans="1:6" x14ac:dyDescent="0.15">
      <c r="A6" s="3"/>
    </row>
    <row r="7" spans="1:6" x14ac:dyDescent="0.15">
      <c r="A7" s="4" t="s">
        <v>84</v>
      </c>
      <c r="B7" s="44">
        <v>3.5400000000000001E-2</v>
      </c>
      <c r="C7" s="44">
        <v>9.4000000000000004E-3</v>
      </c>
    </row>
    <row r="8" spans="1:6" x14ac:dyDescent="0.15">
      <c r="A8" s="3" t="s">
        <v>85</v>
      </c>
      <c r="B8" s="1">
        <v>1.01E-2</v>
      </c>
      <c r="C8" s="1">
        <v>4.0000000000000001E-3</v>
      </c>
    </row>
    <row r="9" spans="1:6" x14ac:dyDescent="0.15">
      <c r="A9" s="3" t="s">
        <v>86</v>
      </c>
      <c r="B9" s="1">
        <v>3.6700000000000003E-2</v>
      </c>
      <c r="C9" s="1">
        <v>5.5999999999999999E-3</v>
      </c>
    </row>
    <row r="10" spans="1:6" x14ac:dyDescent="0.15">
      <c r="A10" s="3" t="s">
        <v>87</v>
      </c>
      <c r="B10" s="1">
        <v>7.8E-2</v>
      </c>
      <c r="C10" s="1">
        <v>8.3000000000000001E-3</v>
      </c>
    </row>
    <row r="11" spans="1:6" x14ac:dyDescent="0.15">
      <c r="A11" s="3" t="s">
        <v>88</v>
      </c>
      <c r="B11" s="1">
        <v>0.1032</v>
      </c>
      <c r="C11" s="1">
        <v>7.4999999999999997E-3</v>
      </c>
    </row>
    <row r="12" spans="1:6" x14ac:dyDescent="0.15">
      <c r="A12" s="3">
        <v>1986</v>
      </c>
      <c r="B12" s="1">
        <v>6.1600000000000002E-2</v>
      </c>
      <c r="C12" s="1">
        <v>1.9E-3</v>
      </c>
    </row>
    <row r="13" spans="1:6" x14ac:dyDescent="0.15">
      <c r="A13" s="3">
        <v>1987</v>
      </c>
      <c r="B13" s="1">
        <v>5.4600000000000003E-2</v>
      </c>
      <c r="C13" s="1">
        <v>2.2000000000000001E-3</v>
      </c>
    </row>
    <row r="14" spans="1:6" x14ac:dyDescent="0.15">
      <c r="A14" s="3"/>
      <c r="B14" s="1"/>
      <c r="C14" s="1"/>
    </row>
    <row r="15" spans="1:6" ht="28" x14ac:dyDescent="0.15">
      <c r="A15" s="41" t="s">
        <v>94</v>
      </c>
    </row>
    <row r="16" spans="1:6" x14ac:dyDescent="0.15">
      <c r="A16" s="3"/>
    </row>
    <row r="17" spans="1:3" x14ac:dyDescent="0.15">
      <c r="A17" s="4" t="s">
        <v>84</v>
      </c>
      <c r="B17" s="44">
        <v>4.58E-2</v>
      </c>
      <c r="C17" s="44">
        <v>7.5800000000000006E-2</v>
      </c>
    </row>
    <row r="18" spans="1:3" x14ac:dyDescent="0.15">
      <c r="A18" s="3" t="s">
        <v>85</v>
      </c>
      <c r="B18" s="1">
        <v>4.1399999999999999E-2</v>
      </c>
      <c r="C18" s="1">
        <v>4.1700000000000001E-2</v>
      </c>
    </row>
    <row r="19" spans="1:3" x14ac:dyDescent="0.15">
      <c r="A19" s="3" t="s">
        <v>86</v>
      </c>
      <c r="B19" s="1">
        <v>2.3900000000000001E-2</v>
      </c>
      <c r="C19" s="1">
        <v>6.4500000000000002E-2</v>
      </c>
    </row>
    <row r="20" spans="1:3" x14ac:dyDescent="0.15">
      <c r="A20" s="3" t="s">
        <v>87</v>
      </c>
      <c r="B20" s="1">
        <v>1.95E-2</v>
      </c>
      <c r="C20" s="1">
        <v>0.1115</v>
      </c>
    </row>
    <row r="21" spans="1:3" x14ac:dyDescent="0.15">
      <c r="A21" s="3" t="s">
        <v>89</v>
      </c>
      <c r="B21" s="1">
        <v>0.17849999999999999</v>
      </c>
      <c r="C21" s="1">
        <v>0.1426</v>
      </c>
    </row>
    <row r="22" spans="1:3" x14ac:dyDescent="0.15">
      <c r="A22" s="3">
        <v>1986</v>
      </c>
      <c r="B22" s="1">
        <v>0.24440000000000001</v>
      </c>
      <c r="C22" s="1">
        <v>0.17299999999999999</v>
      </c>
    </row>
    <row r="23" spans="1:3" x14ac:dyDescent="0.15">
      <c r="A23" s="3">
        <v>1987</v>
      </c>
      <c r="B23" s="1">
        <v>-2.69E-2</v>
      </c>
      <c r="C23" s="1">
        <v>0.1028</v>
      </c>
    </row>
    <row r="24" spans="1:3" x14ac:dyDescent="0.15">
      <c r="A24" s="3"/>
      <c r="B24" s="1"/>
      <c r="C24" s="1"/>
    </row>
    <row r="25" spans="1:3" ht="28" x14ac:dyDescent="0.15">
      <c r="A25" s="41" t="s">
        <v>95</v>
      </c>
    </row>
    <row r="26" spans="1:3" x14ac:dyDescent="0.15">
      <c r="A26" s="40"/>
    </row>
    <row r="27" spans="1:3" x14ac:dyDescent="0.15">
      <c r="A27" s="4" t="s">
        <v>84</v>
      </c>
      <c r="B27" s="44">
        <v>5.2400000000000002E-2</v>
      </c>
      <c r="C27" s="44">
        <v>6.9699999999999998E-2</v>
      </c>
    </row>
    <row r="28" spans="1:3" x14ac:dyDescent="0.15">
      <c r="A28" s="3" t="s">
        <v>85</v>
      </c>
      <c r="B28" s="1">
        <v>4.82E-2</v>
      </c>
      <c r="C28" s="1">
        <v>3.4500000000000003E-2</v>
      </c>
    </row>
    <row r="29" spans="1:3" x14ac:dyDescent="0.15">
      <c r="A29" s="3" t="s">
        <v>86</v>
      </c>
      <c r="B29" s="1">
        <v>3.0499999999999999E-2</v>
      </c>
      <c r="C29" s="1">
        <v>6.0400000000000002E-2</v>
      </c>
    </row>
    <row r="30" spans="1:3" x14ac:dyDescent="0.15">
      <c r="A30" s="3" t="s">
        <v>87</v>
      </c>
      <c r="B30" s="1">
        <v>2.7E-2</v>
      </c>
      <c r="C30" s="1">
        <v>0.1087</v>
      </c>
    </row>
    <row r="31" spans="1:3" x14ac:dyDescent="0.15">
      <c r="A31" s="3" t="s">
        <v>88</v>
      </c>
      <c r="B31" s="1">
        <v>0.18959999999999999</v>
      </c>
      <c r="C31" s="1">
        <v>0.14169999999999999</v>
      </c>
    </row>
    <row r="32" spans="1:3" x14ac:dyDescent="0.15">
      <c r="A32" s="3">
        <v>1986</v>
      </c>
      <c r="B32" s="1">
        <v>0.19850000000000001</v>
      </c>
      <c r="C32" s="1">
        <v>8.1900000000000001E-2</v>
      </c>
    </row>
    <row r="33" spans="1:3" x14ac:dyDescent="0.15">
      <c r="A33" s="3">
        <v>1987</v>
      </c>
      <c r="B33" s="1">
        <v>-2.7000000000000001E-3</v>
      </c>
      <c r="C33" s="1">
        <v>9.64E-2</v>
      </c>
    </row>
    <row r="34" spans="1:3" x14ac:dyDescent="0.15">
      <c r="A34" s="3"/>
      <c r="B34" s="1"/>
      <c r="C34" s="1"/>
    </row>
    <row r="35" spans="1:3" ht="27.75" customHeight="1" x14ac:dyDescent="0.15">
      <c r="A35" s="45" t="s">
        <v>96</v>
      </c>
    </row>
    <row r="36" spans="1:3" x14ac:dyDescent="0.15">
      <c r="A36" s="3"/>
    </row>
    <row r="37" spans="1:3" x14ac:dyDescent="0.15">
      <c r="A37" s="4" t="s">
        <v>84</v>
      </c>
      <c r="B37" s="44">
        <v>0.1201</v>
      </c>
      <c r="C37" s="44">
        <v>0.20549999999999999</v>
      </c>
    </row>
    <row r="38" spans="1:3" x14ac:dyDescent="0.15">
      <c r="A38" s="3" t="s">
        <v>85</v>
      </c>
      <c r="B38" s="1">
        <v>0.109</v>
      </c>
      <c r="C38" s="1">
        <v>0.27179999999999999</v>
      </c>
    </row>
    <row r="39" spans="1:3" x14ac:dyDescent="0.15">
      <c r="A39" s="3" t="s">
        <v>86</v>
      </c>
      <c r="B39" s="1">
        <v>0.1187</v>
      </c>
      <c r="C39" s="1">
        <v>0.13569999999999999</v>
      </c>
    </row>
    <row r="40" spans="1:3" x14ac:dyDescent="0.15">
      <c r="A40" s="3" t="s">
        <v>87</v>
      </c>
      <c r="B40" s="1">
        <v>0.14810000000000001</v>
      </c>
      <c r="C40" s="1">
        <v>0.14599999999999999</v>
      </c>
    </row>
    <row r="41" spans="1:3" x14ac:dyDescent="0.15">
      <c r="A41" s="3" t="s">
        <v>88</v>
      </c>
      <c r="B41" s="1">
        <v>0.15490000000000001</v>
      </c>
      <c r="C41" s="1">
        <v>0.13919999999999999</v>
      </c>
    </row>
    <row r="42" spans="1:3" x14ac:dyDescent="0.15">
      <c r="A42" s="3">
        <v>1986</v>
      </c>
      <c r="B42" s="1">
        <v>0.1847</v>
      </c>
      <c r="C42" s="1">
        <v>0.1794</v>
      </c>
    </row>
    <row r="43" spans="1:3" x14ac:dyDescent="0.15">
      <c r="A43" s="3">
        <v>1987</v>
      </c>
      <c r="B43" s="1">
        <v>5.2299999999999999E-2</v>
      </c>
      <c r="C43" s="1">
        <v>0.30499999999999999</v>
      </c>
    </row>
    <row r="44" spans="1:3" x14ac:dyDescent="0.15">
      <c r="A44" s="26"/>
      <c r="B44" s="20"/>
      <c r="C44" s="20"/>
    </row>
    <row r="45" spans="1:3" x14ac:dyDescent="0.15">
      <c r="A45" s="3"/>
      <c r="B45" s="1"/>
      <c r="C45" s="1"/>
    </row>
    <row r="46" spans="1:3" ht="24" customHeight="1" x14ac:dyDescent="0.15">
      <c r="A46" s="82" t="s">
        <v>90</v>
      </c>
      <c r="B46" s="90"/>
      <c r="C46" s="90"/>
    </row>
  </sheetData>
  <mergeCells count="2">
    <mergeCell ref="A1:C1"/>
    <mergeCell ref="A46:C46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1BE-D7EF-4445-8E7B-17254B3E877F}">
  <sheetPr codeName="Sheet7"/>
  <dimension ref="A1:C36"/>
  <sheetViews>
    <sheetView showGridLines="0" zoomScaleNormal="100" workbookViewId="0">
      <selection sqref="A1:C1"/>
    </sheetView>
  </sheetViews>
  <sheetFormatPr baseColWidth="10" defaultColWidth="8.83203125" defaultRowHeight="13" x14ac:dyDescent="0.15"/>
  <cols>
    <col min="1" max="1" width="43.1640625" customWidth="1"/>
    <col min="2" max="2" width="10.33203125" customWidth="1"/>
    <col min="3" max="3" width="11.5" customWidth="1"/>
  </cols>
  <sheetData>
    <row r="1" spans="1:3" ht="15" customHeight="1" x14ac:dyDescent="0.15">
      <c r="A1" s="77" t="s">
        <v>100</v>
      </c>
      <c r="B1" s="78"/>
      <c r="C1" s="78"/>
    </row>
    <row r="2" spans="1:3" x14ac:dyDescent="0.15">
      <c r="A2" s="46"/>
      <c r="B2" s="8"/>
      <c r="C2" s="8"/>
    </row>
    <row r="3" spans="1:3" ht="28" x14ac:dyDescent="0.15">
      <c r="A3" s="47" t="s">
        <v>82</v>
      </c>
      <c r="B3" s="48" t="s">
        <v>92</v>
      </c>
      <c r="C3" s="48" t="s">
        <v>93</v>
      </c>
    </row>
    <row r="4" spans="1:3" x14ac:dyDescent="0.15">
      <c r="A4" s="12"/>
    </row>
    <row r="5" spans="1:3" ht="28" x14ac:dyDescent="0.15">
      <c r="A5" s="45" t="s">
        <v>97</v>
      </c>
    </row>
    <row r="6" spans="1:3" x14ac:dyDescent="0.15">
      <c r="A6" s="12"/>
    </row>
    <row r="7" spans="1:3" ht="14" x14ac:dyDescent="0.15">
      <c r="A7" s="11" t="s">
        <v>84</v>
      </c>
      <c r="B7" s="44">
        <v>8.4699999999999998E-2</v>
      </c>
      <c r="C7" s="44">
        <v>0.20599999999999999</v>
      </c>
    </row>
    <row r="8" spans="1:3" ht="14" x14ac:dyDescent="0.15">
      <c r="A8" s="12" t="s">
        <v>85</v>
      </c>
      <c r="B8" s="1">
        <v>9.8900000000000002E-2</v>
      </c>
      <c r="C8" s="1">
        <v>0.27179999999999999</v>
      </c>
    </row>
    <row r="9" spans="1:3" ht="14" x14ac:dyDescent="0.15">
      <c r="A9" s="12" t="s">
        <v>86</v>
      </c>
      <c r="B9" s="1">
        <v>8.2000000000000003E-2</v>
      </c>
      <c r="C9" s="1">
        <v>0.1371</v>
      </c>
    </row>
    <row r="10" spans="1:3" ht="14" x14ac:dyDescent="0.15">
      <c r="A10" s="12" t="s">
        <v>87</v>
      </c>
      <c r="B10" s="1">
        <v>7.0099999999999996E-2</v>
      </c>
      <c r="C10" s="1">
        <v>0.14599999999999999</v>
      </c>
    </row>
    <row r="11" spans="1:3" ht="14" x14ac:dyDescent="0.15">
      <c r="A11" s="12" t="s">
        <v>88</v>
      </c>
      <c r="B11" s="1">
        <v>5.1700000000000003E-2</v>
      </c>
      <c r="C11" s="1">
        <v>0.14149999999999999</v>
      </c>
    </row>
    <row r="12" spans="1:3" x14ac:dyDescent="0.15">
      <c r="A12" s="12">
        <v>1986</v>
      </c>
      <c r="B12" s="1">
        <v>0.1231</v>
      </c>
      <c r="C12" s="1">
        <v>0.1792</v>
      </c>
    </row>
    <row r="13" spans="1:3" x14ac:dyDescent="0.15">
      <c r="A13" s="12">
        <v>1987</v>
      </c>
      <c r="B13" s="1">
        <v>-2.3E-3</v>
      </c>
      <c r="C13" s="1">
        <v>0.30609999999999998</v>
      </c>
    </row>
    <row r="14" spans="1:3" x14ac:dyDescent="0.15">
      <c r="A14" s="12"/>
    </row>
    <row r="15" spans="1:3" ht="28" x14ac:dyDescent="0.15">
      <c r="A15" s="45" t="s">
        <v>98</v>
      </c>
    </row>
    <row r="16" spans="1:3" x14ac:dyDescent="0.15">
      <c r="A16" s="12"/>
    </row>
    <row r="17" spans="1:3" ht="14" x14ac:dyDescent="0.15">
      <c r="A17" s="11" t="s">
        <v>84</v>
      </c>
      <c r="B17" s="44">
        <v>7.4300000000000005E-2</v>
      </c>
      <c r="C17" s="44">
        <v>0.20780000000000001</v>
      </c>
    </row>
    <row r="18" spans="1:3" ht="14" x14ac:dyDescent="0.15">
      <c r="A18" s="12" t="s">
        <v>85</v>
      </c>
      <c r="B18" s="1">
        <v>6.7599999999999993E-2</v>
      </c>
      <c r="C18" s="1">
        <v>0.26939999999999997</v>
      </c>
    </row>
    <row r="19" spans="1:3" ht="14" x14ac:dyDescent="0.15">
      <c r="A19" s="12" t="s">
        <v>86</v>
      </c>
      <c r="B19" s="1">
        <v>9.4799999999999995E-2</v>
      </c>
      <c r="C19" s="1">
        <v>0.14349999999999999</v>
      </c>
    </row>
    <row r="20" spans="1:3" ht="14" x14ac:dyDescent="0.15">
      <c r="A20" s="12" t="s">
        <v>87</v>
      </c>
      <c r="B20" s="1">
        <v>0.12859999999999999</v>
      </c>
      <c r="C20" s="1">
        <v>0.15579999999999999</v>
      </c>
    </row>
    <row r="21" spans="1:3" ht="14" x14ac:dyDescent="0.15">
      <c r="A21" s="12" t="s">
        <v>88</v>
      </c>
      <c r="B21" s="1">
        <v>-2.3599999999999999E-2</v>
      </c>
      <c r="C21" s="1">
        <v>0.13700000000000001</v>
      </c>
    </row>
    <row r="22" spans="1:3" x14ac:dyDescent="0.15">
      <c r="A22" s="12">
        <v>1986</v>
      </c>
      <c r="B22" s="1">
        <v>-5.9700000000000003E-2</v>
      </c>
      <c r="C22" s="1">
        <v>0.14760000000000001</v>
      </c>
    </row>
    <row r="23" spans="1:3" x14ac:dyDescent="0.15">
      <c r="A23" s="12">
        <v>1987</v>
      </c>
      <c r="B23" s="1">
        <v>7.9200000000000007E-2</v>
      </c>
      <c r="C23" s="1">
        <v>0.35349999999999998</v>
      </c>
    </row>
    <row r="24" spans="1:3" x14ac:dyDescent="0.15">
      <c r="A24" s="12"/>
    </row>
    <row r="25" spans="1:3" ht="28" x14ac:dyDescent="0.15">
      <c r="A25" s="45" t="s">
        <v>99</v>
      </c>
    </row>
    <row r="26" spans="1:3" x14ac:dyDescent="0.15">
      <c r="A26" s="12"/>
    </row>
    <row r="27" spans="1:3" ht="14" x14ac:dyDescent="0.15">
      <c r="A27" s="11" t="s">
        <v>84</v>
      </c>
      <c r="B27" s="44">
        <v>6.7699999999999996E-2</v>
      </c>
      <c r="C27" s="44">
        <v>0.2031</v>
      </c>
    </row>
    <row r="28" spans="1:3" ht="14" x14ac:dyDescent="0.15">
      <c r="A28" s="12" t="s">
        <v>85</v>
      </c>
      <c r="B28" s="1">
        <v>6.0600000000000001E-2</v>
      </c>
      <c r="C28" s="1">
        <v>0.26700000000000002</v>
      </c>
    </row>
    <row r="29" spans="1:3" ht="14" x14ac:dyDescent="0.15">
      <c r="A29" s="12" t="s">
        <v>86</v>
      </c>
      <c r="B29" s="1">
        <v>8.8200000000000001E-2</v>
      </c>
      <c r="C29" s="1">
        <v>0.13150000000000001</v>
      </c>
    </row>
    <row r="30" spans="1:3" ht="14" x14ac:dyDescent="0.15">
      <c r="A30" s="12" t="s">
        <v>87</v>
      </c>
      <c r="B30" s="1">
        <v>0.1211</v>
      </c>
      <c r="C30" s="1">
        <v>0.15840000000000001</v>
      </c>
    </row>
    <row r="31" spans="1:3" ht="14" x14ac:dyDescent="0.15">
      <c r="A31" s="12" t="s">
        <v>88</v>
      </c>
      <c r="B31" s="1">
        <v>-3.4700000000000002E-2</v>
      </c>
      <c r="C31" s="1">
        <v>0.13589999999999999</v>
      </c>
    </row>
    <row r="32" spans="1:3" x14ac:dyDescent="0.15">
      <c r="A32" s="12">
        <v>1986</v>
      </c>
      <c r="B32" s="1">
        <v>-1.38E-2</v>
      </c>
      <c r="C32" s="1">
        <v>0.1472</v>
      </c>
    </row>
    <row r="33" spans="1:3" x14ac:dyDescent="0.15">
      <c r="A33" s="12">
        <v>1987</v>
      </c>
      <c r="B33" s="1">
        <v>5.5E-2</v>
      </c>
      <c r="C33" s="1">
        <v>0.34060000000000001</v>
      </c>
    </row>
    <row r="34" spans="1:3" x14ac:dyDescent="0.15">
      <c r="A34" s="46"/>
      <c r="B34" s="20"/>
      <c r="C34" s="20"/>
    </row>
    <row r="35" spans="1:3" x14ac:dyDescent="0.15">
      <c r="A35" s="12"/>
      <c r="B35" s="1"/>
      <c r="C35" s="1"/>
    </row>
    <row r="36" spans="1:3" ht="25.5" customHeight="1" x14ac:dyDescent="0.15">
      <c r="A36" s="82" t="s">
        <v>90</v>
      </c>
      <c r="B36" s="82"/>
      <c r="C36" s="82"/>
    </row>
  </sheetData>
  <mergeCells count="2">
    <mergeCell ref="A1:C1"/>
    <mergeCell ref="A36:C36"/>
  </mergeCells>
  <phoneticPr fontId="1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CBEC-C23E-4D0C-A58A-9423D45C0D2E}">
  <dimension ref="A1:F46"/>
  <sheetViews>
    <sheetView showGridLines="0" topLeftCell="A30" zoomScaleNormal="100" workbookViewId="0">
      <selection activeCell="C46" sqref="C46"/>
    </sheetView>
  </sheetViews>
  <sheetFormatPr baseColWidth="10" defaultColWidth="8.83203125" defaultRowHeight="13" x14ac:dyDescent="0.15"/>
  <cols>
    <col min="1" max="1" width="5.6640625" customWidth="1"/>
    <col min="2" max="2" width="34.1640625" style="3" bestFit="1" customWidth="1"/>
    <col min="3" max="6" width="20.6640625" customWidth="1"/>
  </cols>
  <sheetData>
    <row r="1" spans="1:6" s="8" customFormat="1" x14ac:dyDescent="0.15">
      <c r="A1" s="24" t="s">
        <v>110</v>
      </c>
      <c r="B1" s="26"/>
    </row>
    <row r="4" spans="1:6" x14ac:dyDescent="0.15">
      <c r="B4" s="77" t="str">
        <f>'Table A'!A1</f>
        <v>Table A     Market-Value Target-Leverage Ratios and Credit Spreads for Marriott and Its Divisions</v>
      </c>
      <c r="C4" s="78">
        <f>'Table A'!B1</f>
        <v>0</v>
      </c>
      <c r="D4" s="78">
        <f>'Table A'!C1</f>
        <v>0</v>
      </c>
      <c r="E4" s="78">
        <f>'Table A'!D1</f>
        <v>0</v>
      </c>
      <c r="F4" s="78">
        <f>'Table A'!E1</f>
        <v>0</v>
      </c>
    </row>
    <row r="5" spans="1:6" x14ac:dyDescent="0.15">
      <c r="B5" s="8"/>
      <c r="C5" s="8"/>
      <c r="D5" s="8"/>
      <c r="E5" s="8"/>
      <c r="F5" s="8"/>
    </row>
    <row r="6" spans="1:6" ht="28" x14ac:dyDescent="0.15">
      <c r="B6" s="9"/>
      <c r="C6" s="10" t="str">
        <f>'Table A'!B3</f>
        <v>Debt Percentage in Capital</v>
      </c>
      <c r="D6" s="10" t="str">
        <f>'Table A'!C3</f>
        <v>Fraction of Debt at Floating</v>
      </c>
      <c r="E6" s="10" t="str">
        <f>'Table A'!D3</f>
        <v>Fraction of Debt at Fixed</v>
      </c>
      <c r="F6" s="10" t="str">
        <f>'Table A'!E3</f>
        <v>Debt Rate Premium Above Government</v>
      </c>
    </row>
    <row r="7" spans="1:6" x14ac:dyDescent="0.15">
      <c r="B7"/>
      <c r="C7" s="5"/>
      <c r="D7" s="5"/>
      <c r="E7" s="5"/>
      <c r="F7" s="5"/>
    </row>
    <row r="8" spans="1:6" x14ac:dyDescent="0.15">
      <c r="B8" s="3" t="str">
        <f>'Table A'!A5</f>
        <v>Marriott</v>
      </c>
      <c r="C8" s="6">
        <f>'Table A'!B5</f>
        <v>0.6</v>
      </c>
      <c r="D8" s="6">
        <f>'Table A'!C5</f>
        <v>0.4</v>
      </c>
      <c r="E8" s="6">
        <f>'Table A'!D5</f>
        <v>0.6</v>
      </c>
      <c r="F8" s="7">
        <f>'Table A'!E5</f>
        <v>1.2999999999999999E-2</v>
      </c>
    </row>
    <row r="9" spans="1:6" x14ac:dyDescent="0.15">
      <c r="C9" s="6"/>
      <c r="D9" s="6"/>
      <c r="E9" s="6"/>
      <c r="F9" s="7"/>
    </row>
    <row r="10" spans="1:6" x14ac:dyDescent="0.15">
      <c r="B10" s="3" t="str">
        <f>'Table A'!A7</f>
        <v>Lodging</v>
      </c>
      <c r="C10" s="6">
        <f>'Table A'!B7</f>
        <v>0.74</v>
      </c>
      <c r="D10" s="6">
        <f>'Table A'!C7</f>
        <v>0.5</v>
      </c>
      <c r="E10" s="6">
        <f>'Table A'!D7</f>
        <v>0.5</v>
      </c>
      <c r="F10" s="7">
        <f>'Table A'!E7</f>
        <v>1.0999999999999999E-2</v>
      </c>
    </row>
    <row r="11" spans="1:6" x14ac:dyDescent="0.15">
      <c r="B11" s="3" t="str">
        <f>'Table A'!A8</f>
        <v>Contract services</v>
      </c>
      <c r="C11" s="6">
        <f>'Table A'!B8</f>
        <v>0.4</v>
      </c>
      <c r="D11" s="6">
        <f>'Table A'!C8</f>
        <v>0.4</v>
      </c>
      <c r="E11" s="6">
        <f>'Table A'!D8</f>
        <v>0.6</v>
      </c>
      <c r="F11" s="7">
        <f>'Table A'!E8</f>
        <v>1.4E-2</v>
      </c>
    </row>
    <row r="12" spans="1:6" x14ac:dyDescent="0.15">
      <c r="B12" s="3" t="str">
        <f>'Table A'!A9</f>
        <v>Restaurants</v>
      </c>
      <c r="C12" s="6">
        <f>'Table A'!B9</f>
        <v>0.42</v>
      </c>
      <c r="D12" s="6">
        <f>'Table A'!C9</f>
        <v>0.25</v>
      </c>
      <c r="E12" s="6">
        <f>'Table A'!D9</f>
        <v>0.75</v>
      </c>
      <c r="F12" s="7">
        <f>'Table A'!E9</f>
        <v>1.7999999999999999E-2</v>
      </c>
    </row>
    <row r="13" spans="1:6" x14ac:dyDescent="0.15">
      <c r="B13" s="8"/>
      <c r="C13" s="8"/>
      <c r="D13" s="8"/>
      <c r="E13" s="8"/>
      <c r="F13" s="8"/>
    </row>
    <row r="15" spans="1:6" x14ac:dyDescent="0.15">
      <c r="B15" s="79" t="str">
        <f>'Table B'!A1</f>
        <v>Table B     U.S. Government Interest Rates in April 1988</v>
      </c>
      <c r="C15" s="80">
        <f>'Table B'!B1</f>
        <v>0</v>
      </c>
    </row>
    <row r="16" spans="1:6" x14ac:dyDescent="0.15">
      <c r="B16" s="15"/>
      <c r="C16" s="16"/>
    </row>
    <row r="17" spans="2:4" x14ac:dyDescent="0.15">
      <c r="B17" s="55" t="str">
        <f>'Table B'!A3</f>
        <v>Maturity</v>
      </c>
      <c r="C17" s="56" t="str">
        <f>'Table B'!B3</f>
        <v>Rate</v>
      </c>
    </row>
    <row r="18" spans="2:4" x14ac:dyDescent="0.15">
      <c r="B18" s="57"/>
      <c r="C18" s="2"/>
    </row>
    <row r="19" spans="2:4" x14ac:dyDescent="0.15">
      <c r="B19" s="57" t="str">
        <f>'Table B'!A5</f>
        <v>30-year</v>
      </c>
      <c r="C19" s="58">
        <f>'Table B'!B5</f>
        <v>8.9499999999999996E-2</v>
      </c>
    </row>
    <row r="20" spans="2:4" x14ac:dyDescent="0.15">
      <c r="B20" s="57" t="str">
        <f>'Table B'!A6</f>
        <v>10-year</v>
      </c>
      <c r="C20" s="58">
        <f>'Table B'!B6</f>
        <v>8.72E-2</v>
      </c>
    </row>
    <row r="21" spans="2:4" x14ac:dyDescent="0.15">
      <c r="B21" s="59" t="str">
        <f>'Table B'!A7</f>
        <v>1-year</v>
      </c>
      <c r="C21" s="60">
        <f>'Table B'!B7</f>
        <v>6.9000000000000006E-2</v>
      </c>
    </row>
    <row r="24" spans="2:4" x14ac:dyDescent="0.15">
      <c r="B24" s="53" t="s">
        <v>111</v>
      </c>
      <c r="C24" s="54"/>
    </row>
    <row r="25" spans="2:4" x14ac:dyDescent="0.15">
      <c r="B25" s="52" t="s">
        <v>120</v>
      </c>
      <c r="C25" s="1">
        <f>C8</f>
        <v>0.6</v>
      </c>
      <c r="D25" s="52"/>
    </row>
    <row r="26" spans="2:4" x14ac:dyDescent="0.15">
      <c r="B26" s="52" t="str">
        <f>F6</f>
        <v>Debt Rate Premium Above Government</v>
      </c>
      <c r="C26" s="1">
        <f>F8</f>
        <v>1.2999999999999999E-2</v>
      </c>
    </row>
    <row r="27" spans="2:4" x14ac:dyDescent="0.15">
      <c r="B27" s="52" t="s">
        <v>112</v>
      </c>
      <c r="C27" s="1">
        <f>C19</f>
        <v>8.9499999999999996E-2</v>
      </c>
      <c r="D27" s="52" t="s">
        <v>116</v>
      </c>
    </row>
    <row r="28" spans="2:4" ht="14" thickBot="1" x14ac:dyDescent="0.2">
      <c r="B28" s="61" t="s">
        <v>109</v>
      </c>
      <c r="C28" s="62">
        <f>SUM(C26:C27)</f>
        <v>0.10249999999999999</v>
      </c>
    </row>
    <row r="30" spans="2:4" x14ac:dyDescent="0.15">
      <c r="B30" s="53" t="s">
        <v>113</v>
      </c>
      <c r="C30" s="54"/>
    </row>
    <row r="31" spans="2:4" x14ac:dyDescent="0.15">
      <c r="B31" s="52" t="s">
        <v>120</v>
      </c>
      <c r="C31" s="1">
        <f>C10</f>
        <v>0.74</v>
      </c>
      <c r="D31" s="1"/>
    </row>
    <row r="32" spans="2:4" x14ac:dyDescent="0.15">
      <c r="B32" s="52" t="str">
        <f>B26</f>
        <v>Debt Rate Premium Above Government</v>
      </c>
      <c r="C32" s="1">
        <f>F10</f>
        <v>1.0999999999999999E-2</v>
      </c>
      <c r="D32" s="52"/>
    </row>
    <row r="33" spans="2:4" x14ac:dyDescent="0.15">
      <c r="B33" s="52" t="s">
        <v>112</v>
      </c>
      <c r="C33" s="1">
        <f>C19</f>
        <v>8.9499999999999996E-2</v>
      </c>
      <c r="D33" s="52" t="s">
        <v>117</v>
      </c>
    </row>
    <row r="34" spans="2:4" ht="14" thickBot="1" x14ac:dyDescent="0.2">
      <c r="B34" s="61" t="s">
        <v>109</v>
      </c>
      <c r="C34" s="62">
        <f>SUM(C32:C33)</f>
        <v>0.10049999999999999</v>
      </c>
    </row>
    <row r="36" spans="2:4" x14ac:dyDescent="0.15">
      <c r="B36" s="53" t="s">
        <v>114</v>
      </c>
      <c r="C36" s="54"/>
    </row>
    <row r="37" spans="2:4" x14ac:dyDescent="0.15">
      <c r="B37" s="52" t="s">
        <v>120</v>
      </c>
      <c r="C37" s="1">
        <f>C11</f>
        <v>0.4</v>
      </c>
      <c r="D37" s="1"/>
    </row>
    <row r="38" spans="2:4" x14ac:dyDescent="0.15">
      <c r="B38" s="52" t="str">
        <f>B32</f>
        <v>Debt Rate Premium Above Government</v>
      </c>
      <c r="C38" s="1">
        <f>F11</f>
        <v>1.4E-2</v>
      </c>
      <c r="D38" s="52"/>
    </row>
    <row r="39" spans="2:4" x14ac:dyDescent="0.15">
      <c r="B39" s="52" t="s">
        <v>112</v>
      </c>
      <c r="C39" s="1">
        <f>C20</f>
        <v>8.72E-2</v>
      </c>
      <c r="D39" s="52" t="s">
        <v>118</v>
      </c>
    </row>
    <row r="40" spans="2:4" ht="14" thickBot="1" x14ac:dyDescent="0.2">
      <c r="B40" s="61" t="s">
        <v>109</v>
      </c>
      <c r="C40" s="62">
        <f>SUM(C38:C39)</f>
        <v>0.1012</v>
      </c>
    </row>
    <row r="42" spans="2:4" x14ac:dyDescent="0.15">
      <c r="B42" s="53" t="s">
        <v>115</v>
      </c>
      <c r="C42" s="54"/>
    </row>
    <row r="43" spans="2:4" x14ac:dyDescent="0.15">
      <c r="B43" s="52" t="s">
        <v>120</v>
      </c>
      <c r="C43" s="1">
        <f>C12</f>
        <v>0.42</v>
      </c>
      <c r="D43" s="1"/>
    </row>
    <row r="44" spans="2:4" x14ac:dyDescent="0.15">
      <c r="B44" s="52" t="str">
        <f>B38</f>
        <v>Debt Rate Premium Above Government</v>
      </c>
      <c r="C44" s="1">
        <f>F12</f>
        <v>1.7999999999999999E-2</v>
      </c>
      <c r="D44" s="52"/>
    </row>
    <row r="45" spans="2:4" x14ac:dyDescent="0.15">
      <c r="B45" s="52" t="s">
        <v>112</v>
      </c>
      <c r="C45" s="1">
        <v>8.72E-2</v>
      </c>
      <c r="D45" s="52" t="s">
        <v>119</v>
      </c>
    </row>
    <row r="46" spans="2:4" ht="14" thickBot="1" x14ac:dyDescent="0.2">
      <c r="B46" s="61" t="s">
        <v>109</v>
      </c>
      <c r="C46" s="62">
        <f>SUM(C44:C45)</f>
        <v>0.1052</v>
      </c>
    </row>
  </sheetData>
  <mergeCells count="2">
    <mergeCell ref="B4:F4"/>
    <mergeCell ref="B15:C1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513-3142-40AD-8CF2-037D6A6D48D6}">
  <dimension ref="A1:I96"/>
  <sheetViews>
    <sheetView showGridLines="0" topLeftCell="A52" zoomScaleNormal="100" workbookViewId="0">
      <selection activeCell="G30" sqref="G30"/>
    </sheetView>
  </sheetViews>
  <sheetFormatPr baseColWidth="10" defaultColWidth="8.83203125" defaultRowHeight="13" x14ac:dyDescent="0.15"/>
  <cols>
    <col min="1" max="1" width="5.6640625" customWidth="1"/>
    <col min="2" max="2" width="34.1640625" style="3" bestFit="1" customWidth="1"/>
    <col min="3" max="9" width="30.6640625" customWidth="1"/>
  </cols>
  <sheetData>
    <row r="1" spans="1:7" s="8" customFormat="1" x14ac:dyDescent="0.15">
      <c r="A1" s="24" t="s">
        <v>121</v>
      </c>
      <c r="B1" s="26"/>
    </row>
    <row r="4" spans="1:7" x14ac:dyDescent="0.15">
      <c r="F4" s="53" t="s">
        <v>122</v>
      </c>
      <c r="G4" s="54"/>
    </row>
    <row r="5" spans="1:7" x14ac:dyDescent="0.15">
      <c r="B5" s="79" t="str">
        <f>'Table B'!A1</f>
        <v>Table B     U.S. Government Interest Rates in April 1988</v>
      </c>
      <c r="C5" s="79">
        <f>'Table B'!B1</f>
        <v>0</v>
      </c>
      <c r="F5" s="52" t="s">
        <v>134</v>
      </c>
      <c r="G5" s="1">
        <f>'Cost of Debt'!C25/(1-'Cost of Debt'!C25)</f>
        <v>1.4999999999999998</v>
      </c>
    </row>
    <row r="6" spans="1:7" x14ac:dyDescent="0.15">
      <c r="B6" s="15"/>
      <c r="C6" s="16"/>
      <c r="F6" s="52" t="s">
        <v>127</v>
      </c>
      <c r="G6" s="1">
        <f>1-'Cost of Debt'!C25</f>
        <v>0.4</v>
      </c>
    </row>
    <row r="7" spans="1:7" x14ac:dyDescent="0.15">
      <c r="B7" s="55" t="str">
        <f>'Table B'!A3</f>
        <v>Maturity</v>
      </c>
      <c r="C7" s="56" t="str">
        <f>'Table B'!B3</f>
        <v>Rate</v>
      </c>
      <c r="F7" s="52" t="s">
        <v>108</v>
      </c>
      <c r="G7" s="1">
        <f>C9</f>
        <v>8.9499999999999996E-2</v>
      </c>
    </row>
    <row r="8" spans="1:7" x14ac:dyDescent="0.15">
      <c r="B8" s="57"/>
      <c r="C8" s="2"/>
      <c r="F8" s="52" t="s">
        <v>128</v>
      </c>
      <c r="G8" s="1">
        <f>C30</f>
        <v>7.4300000000000005E-2</v>
      </c>
    </row>
    <row r="9" spans="1:7" x14ac:dyDescent="0.15">
      <c r="B9" s="57" t="str">
        <f>'Table B'!A5</f>
        <v>30-year</v>
      </c>
      <c r="C9" s="58">
        <f>'Table B'!B5</f>
        <v>8.9499999999999996E-2</v>
      </c>
      <c r="F9" s="52" t="s">
        <v>107</v>
      </c>
      <c r="G9" s="1">
        <v>0.34</v>
      </c>
    </row>
    <row r="10" spans="1:7" x14ac:dyDescent="0.15">
      <c r="B10" s="57" t="str">
        <f>'Table B'!A6</f>
        <v>10-year</v>
      </c>
      <c r="C10" s="58">
        <f>'Table B'!B6</f>
        <v>8.72E-2</v>
      </c>
      <c r="F10" s="52" t="s">
        <v>132</v>
      </c>
      <c r="G10" s="64">
        <f>I55</f>
        <v>0.76098071113176868</v>
      </c>
    </row>
    <row r="11" spans="1:7" x14ac:dyDescent="0.15">
      <c r="B11" s="59" t="str">
        <f>'Table B'!A7</f>
        <v>1-year</v>
      </c>
      <c r="C11" s="60">
        <f>'Table B'!B7</f>
        <v>6.9000000000000006E-2</v>
      </c>
      <c r="F11" s="52" t="s">
        <v>133</v>
      </c>
      <c r="G11" s="67">
        <f>G10*(1+(1-G9)*G5)</f>
        <v>1.5143516151522196</v>
      </c>
    </row>
    <row r="13" spans="1:7" ht="14" thickBot="1" x14ac:dyDescent="0.2">
      <c r="F13" s="61" t="s">
        <v>123</v>
      </c>
      <c r="G13" s="62">
        <f>G7+G9*G8</f>
        <v>0.114762</v>
      </c>
    </row>
    <row r="14" spans="1:7" x14ac:dyDescent="0.15">
      <c r="B14" s="77" t="str">
        <f>'Exhibit 5'!A1</f>
        <v>Exhibit 5     Spreads between S&amp;P 500 Composite Returns and Bond Rates</v>
      </c>
      <c r="C14" s="78">
        <f>'Exhibit 5'!B1</f>
        <v>0</v>
      </c>
      <c r="D14" s="78">
        <f>'Exhibit 5'!C1</f>
        <v>0</v>
      </c>
      <c r="F14" s="3"/>
    </row>
    <row r="15" spans="1:7" x14ac:dyDescent="0.15">
      <c r="B15" s="46"/>
      <c r="C15" s="8"/>
      <c r="D15" s="8"/>
      <c r="F15" s="53" t="s">
        <v>124</v>
      </c>
      <c r="G15" s="54"/>
    </row>
    <row r="16" spans="1:7" ht="14" x14ac:dyDescent="0.15">
      <c r="B16" s="47" t="str">
        <f>'Exhibit 5'!A3</f>
        <v>Years</v>
      </c>
      <c r="C16" s="48" t="str">
        <f>'Exhibit 5'!B3</f>
        <v>Arithmetic Average</v>
      </c>
      <c r="D16" s="48" t="str">
        <f>'Exhibit 5'!C3</f>
        <v>Standard Deviation</v>
      </c>
      <c r="F16" s="52" t="s">
        <v>134</v>
      </c>
      <c r="G16" s="1">
        <f>'Cost of Debt'!C31/(1-'Cost of Debt'!C31)</f>
        <v>2.8461538461538458</v>
      </c>
    </row>
    <row r="17" spans="2:7" x14ac:dyDescent="0.15">
      <c r="B17" s="12"/>
      <c r="F17" s="52" t="s">
        <v>127</v>
      </c>
      <c r="G17" s="1">
        <f>1-'Cost of Debt'!C31</f>
        <v>0.26</v>
      </c>
    </row>
    <row r="18" spans="2:7" x14ac:dyDescent="0.15">
      <c r="B18" s="63" t="str">
        <f>'Exhibit 5'!A5</f>
        <v>Spread between S&amp;P 500 Composite returns and short-term U.S. Treasury bill returns:</v>
      </c>
      <c r="F18" s="52" t="str">
        <f>F7</f>
        <v>Risk Free Rate</v>
      </c>
      <c r="G18" s="1">
        <f>C9</f>
        <v>8.9499999999999996E-2</v>
      </c>
    </row>
    <row r="19" spans="2:7" x14ac:dyDescent="0.15">
      <c r="B19" s="12"/>
      <c r="F19" s="52" t="s">
        <v>128</v>
      </c>
      <c r="G19" s="1">
        <f>C30</f>
        <v>7.4300000000000005E-2</v>
      </c>
    </row>
    <row r="20" spans="2:7" ht="14" x14ac:dyDescent="0.15">
      <c r="B20" s="11" t="str">
        <f>'Exhibit 5'!A7</f>
        <v>1926-87</v>
      </c>
      <c r="C20" s="44">
        <f>'Exhibit 5'!B7</f>
        <v>8.4699999999999998E-2</v>
      </c>
      <c r="D20" s="44">
        <f>'Exhibit 5'!C7</f>
        <v>0.20599999999999999</v>
      </c>
      <c r="F20" s="52" t="s">
        <v>107</v>
      </c>
      <c r="G20" s="1">
        <f>$G$9</f>
        <v>0.34</v>
      </c>
    </row>
    <row r="21" spans="2:7" ht="14" x14ac:dyDescent="0.15">
      <c r="B21" s="12" t="str">
        <f>'Exhibit 5'!A8</f>
        <v>1926-50</v>
      </c>
      <c r="C21" s="1">
        <f>'Exhibit 5'!B8</f>
        <v>9.8900000000000002E-2</v>
      </c>
      <c r="D21" s="1">
        <f>'Exhibit 5'!C8</f>
        <v>0.27179999999999999</v>
      </c>
      <c r="F21" s="52" t="s">
        <v>132</v>
      </c>
      <c r="G21" s="64">
        <f>AVERAGE(I61:I70)</f>
        <v>0.51134599573423656</v>
      </c>
    </row>
    <row r="22" spans="2:7" ht="14" x14ac:dyDescent="0.15">
      <c r="B22" s="12" t="str">
        <f>'Exhibit 5'!A9</f>
        <v>1951-75</v>
      </c>
      <c r="C22" s="1">
        <f>'Exhibit 5'!B9</f>
        <v>8.2000000000000003E-2</v>
      </c>
      <c r="D22" s="1">
        <f>'Exhibit 5'!C9</f>
        <v>0.1371</v>
      </c>
      <c r="F22" s="52" t="s">
        <v>133</v>
      </c>
      <c r="G22" s="67">
        <f>G21*(1+(1-G20)*G16)</f>
        <v>1.4718897815673178</v>
      </c>
    </row>
    <row r="23" spans="2:7" ht="14" x14ac:dyDescent="0.15">
      <c r="B23" s="12" t="str">
        <f>'Exhibit 5'!A10</f>
        <v>1976-80</v>
      </c>
      <c r="C23" s="1">
        <f>'Exhibit 5'!B10</f>
        <v>7.0099999999999996E-2</v>
      </c>
      <c r="D23" s="1">
        <f>'Exhibit 5'!C10</f>
        <v>0.14599999999999999</v>
      </c>
    </row>
    <row r="24" spans="2:7" ht="15" thickBot="1" x14ac:dyDescent="0.2">
      <c r="B24" s="12" t="str">
        <f>'Exhibit 5'!A11</f>
        <v>1981-85</v>
      </c>
      <c r="C24" s="1">
        <f>'Exhibit 5'!B11</f>
        <v>5.1700000000000003E-2</v>
      </c>
      <c r="D24" s="1">
        <f>'Exhibit 5'!C11</f>
        <v>0.14149999999999999</v>
      </c>
      <c r="F24" s="61" t="s">
        <v>123</v>
      </c>
      <c r="G24" s="62">
        <f>G18+G22*G19</f>
        <v>0.19886141077045172</v>
      </c>
    </row>
    <row r="25" spans="2:7" x14ac:dyDescent="0.15">
      <c r="B25" s="12">
        <f>'Exhibit 5'!A12</f>
        <v>1986</v>
      </c>
      <c r="C25" s="1">
        <f>'Exhibit 5'!B12</f>
        <v>0.1231</v>
      </c>
      <c r="D25" s="1">
        <f>'Exhibit 5'!C12</f>
        <v>0.1792</v>
      </c>
      <c r="F25" s="3"/>
    </row>
    <row r="26" spans="2:7" x14ac:dyDescent="0.15">
      <c r="B26" s="12">
        <f>'Exhibit 5'!A13</f>
        <v>1987</v>
      </c>
      <c r="C26" s="1">
        <f>'Exhibit 5'!B13</f>
        <v>-2.3E-3</v>
      </c>
      <c r="D26" s="1">
        <f>'Exhibit 5'!C13</f>
        <v>0.30609999999999998</v>
      </c>
      <c r="F26" s="53" t="s">
        <v>125</v>
      </c>
      <c r="G26" s="54"/>
    </row>
    <row r="27" spans="2:7" x14ac:dyDescent="0.15">
      <c r="B27" s="12"/>
      <c r="F27" s="52" t="s">
        <v>134</v>
      </c>
      <c r="G27" s="1">
        <f>'Cost of Debt'!C37/(1-'Cost of Debt'!C37)</f>
        <v>0.66666666666666674</v>
      </c>
    </row>
    <row r="28" spans="2:7" x14ac:dyDescent="0.15">
      <c r="B28" s="63" t="str">
        <f>'Exhibit 5'!A15</f>
        <v>Spread between S&amp;P 500 Composite returns and long-term U.S. government bond returns:</v>
      </c>
      <c r="F28" s="52" t="s">
        <v>127</v>
      </c>
      <c r="G28" s="1">
        <f>1-'Cost of Debt'!C37</f>
        <v>0.6</v>
      </c>
    </row>
    <row r="29" spans="2:7" x14ac:dyDescent="0.15">
      <c r="B29" s="12"/>
      <c r="F29" s="52" t="str">
        <f>F18</f>
        <v>Risk Free Rate</v>
      </c>
      <c r="G29" s="1">
        <f>C10</f>
        <v>8.72E-2</v>
      </c>
    </row>
    <row r="30" spans="2:7" ht="14" x14ac:dyDescent="0.15">
      <c r="B30" s="11" t="str">
        <f>'Exhibit 5'!A17</f>
        <v>1926-87</v>
      </c>
      <c r="C30" s="44">
        <f>'Exhibit 5'!B17</f>
        <v>7.4300000000000005E-2</v>
      </c>
      <c r="D30" s="44">
        <f>'Exhibit 5'!C17</f>
        <v>0.20780000000000001</v>
      </c>
      <c r="F30" s="52" t="s">
        <v>128</v>
      </c>
      <c r="G30" s="1">
        <f>AVERAGE(C33:C34)</f>
        <v>5.2499999999999998E-2</v>
      </c>
    </row>
    <row r="31" spans="2:7" ht="14" x14ac:dyDescent="0.15">
      <c r="B31" s="12" t="str">
        <f>'Exhibit 5'!A18</f>
        <v>1926-50</v>
      </c>
      <c r="C31" s="1">
        <f>'Exhibit 5'!B18</f>
        <v>6.7599999999999993E-2</v>
      </c>
      <c r="D31" s="1">
        <f>'Exhibit 5'!C18</f>
        <v>0.26939999999999997</v>
      </c>
      <c r="F31" s="52" t="s">
        <v>107</v>
      </c>
      <c r="G31" s="1">
        <f>$G$9</f>
        <v>0.34</v>
      </c>
    </row>
    <row r="32" spans="2:7" ht="14" x14ac:dyDescent="0.15">
      <c r="B32" s="12" t="str">
        <f>'Exhibit 5'!A19</f>
        <v>1951-75</v>
      </c>
      <c r="C32" s="1">
        <f>'Exhibit 5'!B19</f>
        <v>9.4799999999999995E-2</v>
      </c>
      <c r="D32" s="1">
        <f>'Exhibit 5'!C19</f>
        <v>0.14349999999999999</v>
      </c>
      <c r="F32" s="52" t="s">
        <v>135</v>
      </c>
      <c r="G32" s="64">
        <f>(G11-(G22*G17+G43*G38))/G28</f>
        <v>0.46404555688083809</v>
      </c>
    </row>
    <row r="33" spans="2:8" ht="14" x14ac:dyDescent="0.15">
      <c r="B33" s="12" t="str">
        <f>'Exhibit 5'!A20</f>
        <v>1976-80</v>
      </c>
      <c r="C33" s="1">
        <f>'Exhibit 5'!B20</f>
        <v>0.12859999999999999</v>
      </c>
      <c r="D33" s="1">
        <f>'Exhibit 5'!C20</f>
        <v>0.15579999999999999</v>
      </c>
      <c r="F33" s="52"/>
      <c r="G33" s="67"/>
    </row>
    <row r="34" spans="2:8" ht="15" thickBot="1" x14ac:dyDescent="0.2">
      <c r="B34" s="12" t="str">
        <f>'Exhibit 5'!A21</f>
        <v>1981-85</v>
      </c>
      <c r="C34" s="1">
        <f>'Exhibit 5'!B21</f>
        <v>-2.3599999999999999E-2</v>
      </c>
      <c r="D34" s="1">
        <f>'Exhibit 5'!C21</f>
        <v>0.13700000000000001</v>
      </c>
      <c r="F34" s="61" t="s">
        <v>123</v>
      </c>
      <c r="G34" s="62">
        <f>G29+G33*G30</f>
        <v>8.72E-2</v>
      </c>
    </row>
    <row r="35" spans="2:8" x14ac:dyDescent="0.15">
      <c r="B35" s="12">
        <f>'Exhibit 5'!A22</f>
        <v>1986</v>
      </c>
      <c r="C35" s="1">
        <f>'Exhibit 5'!B22</f>
        <v>-5.9700000000000003E-2</v>
      </c>
      <c r="D35" s="1">
        <f>'Exhibit 5'!C22</f>
        <v>0.14760000000000001</v>
      </c>
      <c r="F35" s="3"/>
    </row>
    <row r="36" spans="2:8" x14ac:dyDescent="0.15">
      <c r="B36" s="12">
        <f>'Exhibit 5'!A23</f>
        <v>1987</v>
      </c>
      <c r="C36" s="1">
        <f>'Exhibit 5'!B23</f>
        <v>7.9200000000000007E-2</v>
      </c>
      <c r="D36" s="1">
        <f>'Exhibit 5'!C23</f>
        <v>0.35349999999999998</v>
      </c>
      <c r="F36" s="53" t="s">
        <v>126</v>
      </c>
      <c r="G36" s="54"/>
    </row>
    <row r="37" spans="2:8" x14ac:dyDescent="0.15">
      <c r="B37" s="12"/>
      <c r="F37" s="52" t="s">
        <v>134</v>
      </c>
      <c r="G37" s="1">
        <f>'Cost of Debt'!C43/(1-'Cost of Debt'!C43)</f>
        <v>0.72413793103448265</v>
      </c>
    </row>
    <row r="38" spans="2:8" x14ac:dyDescent="0.15">
      <c r="B38" s="63" t="str">
        <f>'Exhibit 5'!A25</f>
        <v>Spread between S&amp;P 500 Composite returns and long-term, high-grade corporate bonds:</v>
      </c>
      <c r="F38" s="52" t="s">
        <v>127</v>
      </c>
      <c r="G38" s="1">
        <f>1-'Cost of Debt'!C43</f>
        <v>0.58000000000000007</v>
      </c>
    </row>
    <row r="39" spans="2:8" x14ac:dyDescent="0.15">
      <c r="B39" s="12"/>
      <c r="F39" s="52" t="str">
        <f>F29</f>
        <v>Risk Free Rate</v>
      </c>
      <c r="G39" s="1">
        <f>C10</f>
        <v>8.72E-2</v>
      </c>
    </row>
    <row r="40" spans="2:8" ht="14" x14ac:dyDescent="0.15">
      <c r="B40" s="11" t="str">
        <f>'Exhibit 5'!A27</f>
        <v>1926-87</v>
      </c>
      <c r="C40" s="44">
        <f>'Exhibit 5'!B27</f>
        <v>6.7699999999999996E-2</v>
      </c>
      <c r="D40" s="44">
        <f>'Exhibit 5'!C27</f>
        <v>0.2031</v>
      </c>
      <c r="F40" s="52" t="s">
        <v>128</v>
      </c>
      <c r="G40" s="1">
        <f>(C33+C34)/2</f>
        <v>5.2499999999999998E-2</v>
      </c>
    </row>
    <row r="41" spans="2:8" ht="14" x14ac:dyDescent="0.15">
      <c r="B41" s="12" t="str">
        <f>'Exhibit 5'!A28</f>
        <v>1926-50</v>
      </c>
      <c r="C41" s="1">
        <f>'Exhibit 5'!B28</f>
        <v>6.0600000000000001E-2</v>
      </c>
      <c r="D41" s="1">
        <f>'Exhibit 5'!C28</f>
        <v>0.26700000000000002</v>
      </c>
      <c r="F41" s="52" t="s">
        <v>107</v>
      </c>
      <c r="G41" s="1">
        <f>$G$31</f>
        <v>0.34</v>
      </c>
    </row>
    <row r="42" spans="2:8" ht="14" x14ac:dyDescent="0.15">
      <c r="B42" s="12" t="str">
        <f>'Exhibit 5'!A29</f>
        <v>1951-75</v>
      </c>
      <c r="C42" s="1">
        <f>'Exhibit 5'!B29</f>
        <v>8.8200000000000001E-2</v>
      </c>
      <c r="D42" s="1">
        <f>'Exhibit 5'!C29</f>
        <v>0.13150000000000001</v>
      </c>
      <c r="F42" s="52" t="s">
        <v>132</v>
      </c>
      <c r="G42" s="64">
        <f>AVERAGE(I75:I90)</f>
        <v>0.99537206931429545</v>
      </c>
    </row>
    <row r="43" spans="2:8" ht="14" x14ac:dyDescent="0.15">
      <c r="B43" s="12" t="str">
        <f>'Exhibit 5'!A30</f>
        <v>1976-80</v>
      </c>
      <c r="C43" s="1">
        <f>'Exhibit 5'!B30</f>
        <v>0.1211</v>
      </c>
      <c r="D43" s="1">
        <f>'Exhibit 5'!C30</f>
        <v>0.15840000000000001</v>
      </c>
      <c r="F43" s="52" t="s">
        <v>133</v>
      </c>
      <c r="G43" s="67">
        <f>G42*(1+(1-G41)*G37)</f>
        <v>1.4710912720969207</v>
      </c>
    </row>
    <row r="44" spans="2:8" ht="14" x14ac:dyDescent="0.15">
      <c r="B44" s="12" t="str">
        <f>'Exhibit 5'!A31</f>
        <v>1981-85</v>
      </c>
      <c r="C44" s="1">
        <f>'Exhibit 5'!B31</f>
        <v>-3.4700000000000002E-2</v>
      </c>
      <c r="D44" s="1">
        <f>'Exhibit 5'!C31</f>
        <v>0.13589999999999999</v>
      </c>
      <c r="F44" s="52"/>
      <c r="G44" s="1"/>
    </row>
    <row r="45" spans="2:8" ht="14" thickBot="1" x14ac:dyDescent="0.2">
      <c r="B45" s="12">
        <f>'Exhibit 5'!A32</f>
        <v>1986</v>
      </c>
      <c r="C45" s="1">
        <f>'Exhibit 5'!B32</f>
        <v>-1.38E-2</v>
      </c>
      <c r="D45" s="1">
        <f>'Exhibit 5'!C32</f>
        <v>0.1472</v>
      </c>
      <c r="F45" s="61" t="s">
        <v>123</v>
      </c>
      <c r="G45" s="62">
        <f>G39+G43*G40</f>
        <v>0.16443229178508834</v>
      </c>
    </row>
    <row r="46" spans="2:8" x14ac:dyDescent="0.15">
      <c r="B46" s="12">
        <f>'Exhibit 5'!A33</f>
        <v>1987</v>
      </c>
      <c r="C46" s="1">
        <f>'Exhibit 5'!B33</f>
        <v>5.5E-2</v>
      </c>
      <c r="D46" s="1">
        <f>'Exhibit 5'!C33</f>
        <v>0.34060000000000001</v>
      </c>
      <c r="H46" s="68"/>
    </row>
    <row r="47" spans="2:8" x14ac:dyDescent="0.15">
      <c r="B47" s="46"/>
      <c r="C47" s="20"/>
      <c r="D47" s="20"/>
      <c r="F47" s="69"/>
    </row>
    <row r="48" spans="2:8" x14ac:dyDescent="0.15">
      <c r="B48" s="12"/>
      <c r="C48" s="1"/>
      <c r="D48" s="1"/>
    </row>
    <row r="49" spans="2:9" x14ac:dyDescent="0.15">
      <c r="B49" s="82" t="str">
        <f>'Exhibit 5'!A36</f>
        <v>Source: Casewriter estimates based on data from the University of Chicago’s Center for Research in Security Prices.</v>
      </c>
      <c r="C49" s="82">
        <f>'Exhibit 5'!B36</f>
        <v>0</v>
      </c>
      <c r="D49" s="82">
        <f>'Exhibit 5'!C36</f>
        <v>0</v>
      </c>
    </row>
    <row r="50" spans="2:9" x14ac:dyDescent="0.15">
      <c r="B50"/>
    </row>
    <row r="51" spans="2:9" x14ac:dyDescent="0.15">
      <c r="B51" s="88" t="str">
        <f>'Exhibit 3'!A1</f>
        <v>Exhibit 3       Information on Comparable Hotel and Restaurant Companies</v>
      </c>
      <c r="C51" s="89">
        <f>'Exhibit 3'!B1</f>
        <v>0</v>
      </c>
      <c r="D51" s="89">
        <f>'Exhibit 3'!C1</f>
        <v>0</v>
      </c>
      <c r="E51" s="89">
        <f>'Exhibit 3'!D1</f>
        <v>0</v>
      </c>
      <c r="F51" s="89">
        <f>'Exhibit 3'!E1</f>
        <v>0</v>
      </c>
    </row>
    <row r="52" spans="2:9" x14ac:dyDescent="0.15">
      <c r="B52" s="26"/>
      <c r="C52" s="26"/>
      <c r="D52" s="26"/>
      <c r="E52" s="26"/>
      <c r="F52" s="26"/>
      <c r="G52" s="26"/>
      <c r="H52" s="26"/>
      <c r="I52" s="26"/>
    </row>
    <row r="53" spans="2:9" ht="56" x14ac:dyDescent="0.15">
      <c r="B53" s="26"/>
      <c r="C53" s="65" t="str">
        <f>'Exhibit 3'!B3</f>
        <v>Arithmetica Average Return</v>
      </c>
      <c r="D53" s="65" t="str">
        <f>'Exhibit 3'!C3</f>
        <v>Equityb Beta</v>
      </c>
      <c r="E53" s="65" t="str">
        <f>'Exhibit 3'!D3</f>
        <v>Marketc Leverage</v>
      </c>
      <c r="F53" s="65" t="s">
        <v>131</v>
      </c>
      <c r="G53" s="65" t="s">
        <v>130</v>
      </c>
      <c r="H53" s="65" t="str">
        <f>'Exhibit 3'!E3</f>
        <v>1987 Revenues ($ billions)</v>
      </c>
      <c r="I53" s="65" t="s">
        <v>129</v>
      </c>
    </row>
    <row r="54" spans="2:9" x14ac:dyDescent="0.15">
      <c r="C54" s="23"/>
      <c r="D54" s="23"/>
      <c r="E54" s="23"/>
      <c r="H54" s="23"/>
    </row>
    <row r="55" spans="2:9" x14ac:dyDescent="0.15">
      <c r="B55" s="4" t="str">
        <f>'Exhibit 3'!A5</f>
        <v>MARRIOTT CORPORATION</v>
      </c>
      <c r="C55" s="38">
        <f>'Exhibit 3'!B5</f>
        <v>0.224</v>
      </c>
      <c r="D55" s="2">
        <f>'Exhibit 3'!C5</f>
        <v>1.1100000000000001</v>
      </c>
      <c r="E55" s="6">
        <f>'Exhibit 3'!D5</f>
        <v>0.41</v>
      </c>
      <c r="F55" s="6">
        <f>E55/(1-E55)</f>
        <v>0.69491525423728795</v>
      </c>
      <c r="G55" s="6">
        <v>0.34</v>
      </c>
      <c r="H55" s="2">
        <f>'Exhibit 3'!E5</f>
        <v>6.52</v>
      </c>
      <c r="I55" s="66">
        <f>D55/(1+(1-G55)*F55)</f>
        <v>0.76098071113176868</v>
      </c>
    </row>
    <row r="56" spans="2:9" x14ac:dyDescent="0.15">
      <c r="B56" s="3" t="str">
        <f>'Exhibit 3'!A6</f>
        <v>(Owns, operates, and manages hotels, restaurants, and</v>
      </c>
      <c r="C56" s="2"/>
      <c r="D56" s="2"/>
      <c r="E56" s="2"/>
      <c r="F56" s="2"/>
      <c r="G56" s="2"/>
      <c r="H56" s="2"/>
    </row>
    <row r="57" spans="2:9" x14ac:dyDescent="0.15">
      <c r="B57" s="3" t="str">
        <f>'Exhibit 3'!A7</f>
        <v>airline and institutional food services.)</v>
      </c>
      <c r="C57" s="2"/>
      <c r="D57" s="2"/>
      <c r="E57" s="2"/>
      <c r="F57" s="2"/>
      <c r="G57" s="2"/>
      <c r="H57" s="2"/>
    </row>
    <row r="58" spans="2:9" x14ac:dyDescent="0.15">
      <c r="C58" s="2"/>
      <c r="D58" s="2"/>
      <c r="E58" s="2"/>
      <c r="F58" s="2"/>
      <c r="G58" s="2"/>
      <c r="H58" s="2"/>
    </row>
    <row r="59" spans="2:9" x14ac:dyDescent="0.15">
      <c r="B59" s="50" t="str">
        <f>'Exhibit 3'!A9</f>
        <v>Hotels:</v>
      </c>
      <c r="C59" s="2"/>
      <c r="D59" s="2"/>
      <c r="E59" s="2"/>
      <c r="F59" s="2"/>
      <c r="G59" s="2"/>
      <c r="H59" s="2"/>
    </row>
    <row r="60" spans="2:9" x14ac:dyDescent="0.15">
      <c r="C60" s="2"/>
      <c r="D60" s="2"/>
      <c r="E60" s="2"/>
      <c r="F60" s="2"/>
      <c r="G60" s="2"/>
      <c r="H60" s="2"/>
    </row>
    <row r="61" spans="2:9" x14ac:dyDescent="0.15">
      <c r="B61" s="3" t="str">
        <f>'Exhibit 3'!A11</f>
        <v>HILTON HOTELS CORPORATION</v>
      </c>
      <c r="C61" s="2">
        <f>'Exhibit 3'!B11</f>
        <v>13.3</v>
      </c>
      <c r="D61" s="2">
        <f>'Exhibit 3'!C11</f>
        <v>0.76</v>
      </c>
      <c r="E61" s="6">
        <f>'Exhibit 3'!D11</f>
        <v>0.14000000000000001</v>
      </c>
      <c r="F61" s="6">
        <f>E61/(1-E61)</f>
        <v>0.16279069767441862</v>
      </c>
      <c r="G61" s="6">
        <v>0.34</v>
      </c>
      <c r="H61" s="2">
        <f>'Exhibit 3'!E11</f>
        <v>0.77</v>
      </c>
      <c r="I61" s="66">
        <f>D61/(1+(1-G61)*F61)</f>
        <v>0.68626627467450663</v>
      </c>
    </row>
    <row r="62" spans="2:9" x14ac:dyDescent="0.15">
      <c r="B62" s="3" t="str">
        <f>'Exhibit 3'!A12</f>
        <v>(Owns, manages, and licenses hotels. Operates casinos.)</v>
      </c>
      <c r="C62" s="2"/>
      <c r="D62" s="2"/>
      <c r="E62" s="2"/>
      <c r="F62" s="2"/>
      <c r="G62" s="2"/>
      <c r="H62" s="2"/>
      <c r="I62" s="66"/>
    </row>
    <row r="63" spans="2:9" x14ac:dyDescent="0.15">
      <c r="C63" s="2"/>
      <c r="D63" s="2"/>
      <c r="E63" s="2"/>
      <c r="F63" s="2"/>
      <c r="G63" s="2"/>
      <c r="H63" s="2"/>
      <c r="I63" s="66"/>
    </row>
    <row r="64" spans="2:9" x14ac:dyDescent="0.15">
      <c r="B64" s="3" t="str">
        <f>'Exhibit 3'!A14</f>
        <v>HOLIDAY CORPORATION</v>
      </c>
      <c r="C64" s="2">
        <f>'Exhibit 3'!B14</f>
        <v>28.8</v>
      </c>
      <c r="D64" s="2">
        <f>'Exhibit 3'!C14</f>
        <v>1.35</v>
      </c>
      <c r="E64" s="6">
        <f>'Exhibit 3'!D14</f>
        <v>0.79</v>
      </c>
      <c r="F64" s="6">
        <f>E64/(1-E64)</f>
        <v>3.7619047619047628</v>
      </c>
      <c r="G64" s="6">
        <v>0.34</v>
      </c>
      <c r="H64" s="2">
        <f>'Exhibit 3'!E14</f>
        <v>1.66</v>
      </c>
      <c r="I64" s="66">
        <f>D64/(1+(1-G64)*F64)</f>
        <v>0.38761279737489746</v>
      </c>
    </row>
    <row r="65" spans="2:9" ht="28" x14ac:dyDescent="0.15">
      <c r="B65" s="12" t="str">
        <f>'Exhibit 3'!A15</f>
        <v>(Owns, manages, and licenses hotels and restaurants. Operates casinos.)</v>
      </c>
      <c r="C65" s="2"/>
      <c r="D65" s="2"/>
      <c r="E65" s="2"/>
      <c r="F65" s="2"/>
      <c r="G65" s="2"/>
      <c r="H65" s="2"/>
      <c r="I65" s="66"/>
    </row>
    <row r="66" spans="2:9" x14ac:dyDescent="0.15">
      <c r="C66" s="2"/>
      <c r="D66" s="2"/>
      <c r="E66" s="2"/>
      <c r="F66" s="2"/>
      <c r="G66" s="2"/>
      <c r="H66" s="2"/>
      <c r="I66" s="66"/>
    </row>
    <row r="67" spans="2:9" x14ac:dyDescent="0.15">
      <c r="B67" s="3" t="str">
        <f>'Exhibit 3'!A17</f>
        <v>LA QUINTA MOTOR INNS</v>
      </c>
      <c r="C67" s="2">
        <f>'Exhibit 3'!B17</f>
        <v>-6.4</v>
      </c>
      <c r="D67" s="2">
        <f>'Exhibit 3'!C17</f>
        <v>0.89</v>
      </c>
      <c r="E67" s="6">
        <f>'Exhibit 3'!D17</f>
        <v>0.69</v>
      </c>
      <c r="F67" s="6">
        <f>E67/(1-E67)</f>
        <v>2.2258064516129026</v>
      </c>
      <c r="G67" s="6">
        <v>0.34</v>
      </c>
      <c r="H67" s="2">
        <f>'Exhibit 3'!E17</f>
        <v>0.17</v>
      </c>
      <c r="I67" s="66">
        <f>D67/(1+(1-G67)*F67)</f>
        <v>0.36046511627906985</v>
      </c>
    </row>
    <row r="68" spans="2:9" x14ac:dyDescent="0.15">
      <c r="B68" s="3" t="str">
        <f>'Exhibit 3'!A18</f>
        <v>(Owns, operates, and licenses motor inns.)</v>
      </c>
      <c r="C68" s="2"/>
      <c r="D68" s="2"/>
      <c r="E68" s="2"/>
      <c r="F68" s="2"/>
      <c r="G68" s="2"/>
      <c r="H68" s="2"/>
      <c r="I68" s="66"/>
    </row>
    <row r="69" spans="2:9" x14ac:dyDescent="0.15">
      <c r="C69" s="2"/>
      <c r="D69" s="2"/>
      <c r="E69" s="2"/>
      <c r="F69" s="2"/>
      <c r="G69" s="2"/>
      <c r="H69" s="2"/>
      <c r="I69" s="66"/>
    </row>
    <row r="70" spans="2:9" x14ac:dyDescent="0.15">
      <c r="B70" s="3" t="str">
        <f>'Exhibit 3'!A20</f>
        <v>RAMADA INNS, INC.</v>
      </c>
      <c r="C70" s="2">
        <f>'Exhibit 3'!B20</f>
        <v>11.7</v>
      </c>
      <c r="D70" s="2">
        <f>'Exhibit 3'!C20</f>
        <v>1.36</v>
      </c>
      <c r="E70" s="6">
        <f>'Exhibit 3'!D20</f>
        <v>0.65</v>
      </c>
      <c r="F70" s="6">
        <f>E70/(1-E70)</f>
        <v>1.8571428571428574</v>
      </c>
      <c r="G70" s="6">
        <v>0.34</v>
      </c>
      <c r="H70" s="2">
        <f>'Exhibit 3'!E20</f>
        <v>0.75</v>
      </c>
      <c r="I70" s="66">
        <f>D70/(1+(1-G70)*F70)</f>
        <v>0.61103979460847235</v>
      </c>
    </row>
    <row r="71" spans="2:9" x14ac:dyDescent="0.15">
      <c r="B71" s="3" t="str">
        <f>'Exhibit 3'!A21</f>
        <v>(Owns and operates hotels and restaurants.)</v>
      </c>
      <c r="C71" s="2"/>
      <c r="D71" s="2"/>
      <c r="E71" s="2"/>
      <c r="F71" s="2"/>
      <c r="G71" s="2"/>
      <c r="H71" s="2"/>
      <c r="I71" s="66"/>
    </row>
    <row r="72" spans="2:9" x14ac:dyDescent="0.15">
      <c r="C72" s="2"/>
      <c r="D72" s="2"/>
      <c r="E72" s="2"/>
      <c r="F72" s="2"/>
      <c r="G72" s="2"/>
      <c r="H72" s="2"/>
      <c r="I72" s="66"/>
    </row>
    <row r="73" spans="2:9" x14ac:dyDescent="0.15">
      <c r="B73" s="50" t="str">
        <f>'Exhibit 3'!A23</f>
        <v>Restaurants:</v>
      </c>
      <c r="C73" s="2"/>
      <c r="D73" s="2"/>
      <c r="E73" s="2"/>
      <c r="F73" s="2"/>
      <c r="G73" s="2"/>
      <c r="H73" s="2"/>
      <c r="I73" s="66"/>
    </row>
    <row r="74" spans="2:9" x14ac:dyDescent="0.15">
      <c r="C74" s="2"/>
      <c r="D74" s="2"/>
      <c r="E74" s="2"/>
      <c r="F74" s="2"/>
      <c r="G74" s="2"/>
      <c r="H74" s="2"/>
      <c r="I74" s="66"/>
    </row>
    <row r="75" spans="2:9" x14ac:dyDescent="0.15">
      <c r="B75" s="3" t="str">
        <f>'Exhibit 3'!A25</f>
        <v>CHURCH’S FRIED CHICKEN</v>
      </c>
      <c r="C75" s="2">
        <f>'Exhibit 3'!B25</f>
        <v>-3.2</v>
      </c>
      <c r="D75" s="2">
        <f>'Exhibit 3'!C25</f>
        <v>1.45</v>
      </c>
      <c r="E75" s="6">
        <f>'Exhibit 3'!D25</f>
        <v>0.04</v>
      </c>
      <c r="F75" s="6">
        <f>E75/(1-E75)</f>
        <v>4.1666666666666671E-2</v>
      </c>
      <c r="G75" s="6">
        <v>0.34</v>
      </c>
      <c r="H75" s="2">
        <f>'Exhibit 3'!E25</f>
        <v>0.39</v>
      </c>
      <c r="I75" s="66">
        <f>D75/(1+(1-G75)*F75)</f>
        <v>1.411192214111922</v>
      </c>
    </row>
    <row r="76" spans="2:9" x14ac:dyDescent="0.15">
      <c r="B76" s="3" t="str">
        <f>'Exhibit 3'!A26</f>
        <v>(Owns and franchises restaurants and gaming businesses.)</v>
      </c>
      <c r="C76" s="2"/>
      <c r="D76" s="2"/>
      <c r="E76" s="2"/>
      <c r="F76" s="2"/>
      <c r="G76" s="2"/>
      <c r="H76" s="2"/>
      <c r="I76" s="66"/>
    </row>
    <row r="77" spans="2:9" x14ac:dyDescent="0.15">
      <c r="C77" s="2"/>
      <c r="D77" s="2"/>
      <c r="E77" s="2"/>
      <c r="F77" s="2"/>
      <c r="G77" s="2"/>
      <c r="H77" s="2"/>
      <c r="I77" s="66"/>
    </row>
    <row r="78" spans="2:9" x14ac:dyDescent="0.15">
      <c r="B78" s="3" t="str">
        <f>'Exhibit 3'!A28</f>
        <v>COLLINS FOODS INTERNATIONAL</v>
      </c>
      <c r="C78" s="2">
        <f>'Exhibit 3'!B28</f>
        <v>20.3</v>
      </c>
      <c r="D78" s="2">
        <f>'Exhibit 3'!C28</f>
        <v>1.45</v>
      </c>
      <c r="E78" s="6">
        <f>'Exhibit 3'!D28</f>
        <v>0.1</v>
      </c>
      <c r="F78" s="6">
        <f>E78/(1-E78)</f>
        <v>0.11111111111111112</v>
      </c>
      <c r="G78" s="6">
        <v>0.34</v>
      </c>
      <c r="H78" s="2">
        <f>'Exhibit 3'!E28</f>
        <v>0.56999999999999995</v>
      </c>
      <c r="I78" s="66">
        <f>D78/(1+(1-G78)*F78)</f>
        <v>1.3509316770186337</v>
      </c>
    </row>
    <row r="79" spans="2:9" ht="42" x14ac:dyDescent="0.15">
      <c r="B79" s="22" t="str">
        <f>'Exhibit 3'!A29</f>
        <v>(Operates Kentucky Fried Chicken franchise and moderately priced restaurants.)</v>
      </c>
      <c r="C79" s="2"/>
      <c r="D79" s="2"/>
      <c r="E79" s="2"/>
      <c r="F79" s="2"/>
      <c r="G79" s="2"/>
      <c r="H79" s="2"/>
      <c r="I79" s="66"/>
    </row>
    <row r="80" spans="2:9" x14ac:dyDescent="0.15">
      <c r="C80" s="2"/>
      <c r="D80" s="2"/>
      <c r="E80" s="2"/>
      <c r="F80" s="2"/>
      <c r="G80" s="2"/>
      <c r="H80" s="2"/>
      <c r="I80" s="66"/>
    </row>
    <row r="81" spans="2:9" x14ac:dyDescent="0.15">
      <c r="B81" s="3" t="str">
        <f>'Exhibit 3'!A31</f>
        <v>FRISCH’S RESTAURANTS</v>
      </c>
      <c r="C81" s="2">
        <f>'Exhibit 3'!B31</f>
        <v>56.9</v>
      </c>
      <c r="D81" s="2">
        <f>'Exhibit 3'!C31</f>
        <v>0.56999999999999995</v>
      </c>
      <c r="E81" s="6">
        <f>'Exhibit 3'!D31</f>
        <v>0.06</v>
      </c>
      <c r="F81" s="6">
        <f>E81/(1-E81)</f>
        <v>6.3829787234042548E-2</v>
      </c>
      <c r="G81" s="6">
        <v>0.34</v>
      </c>
      <c r="H81" s="2">
        <f>'Exhibit 3'!E31</f>
        <v>0.14000000000000001</v>
      </c>
      <c r="I81" s="66">
        <f>D81/(1+(1-G81)*F81)</f>
        <v>0.54695794201714976</v>
      </c>
    </row>
    <row r="82" spans="2:9" x14ac:dyDescent="0.15">
      <c r="B82" s="3" t="str">
        <f>'Exhibit 3'!A32</f>
        <v>(Operates and franchises restaurants.)</v>
      </c>
      <c r="C82" s="2"/>
      <c r="D82" s="2"/>
      <c r="E82" s="2"/>
      <c r="F82" s="2"/>
      <c r="G82" s="2"/>
      <c r="H82" s="2"/>
      <c r="I82" s="66"/>
    </row>
    <row r="83" spans="2:9" x14ac:dyDescent="0.15">
      <c r="C83" s="2"/>
      <c r="D83" s="2"/>
      <c r="E83" s="2"/>
      <c r="F83" s="2"/>
      <c r="G83" s="2"/>
      <c r="H83" s="2"/>
      <c r="I83" s="66"/>
    </row>
    <row r="84" spans="2:9" x14ac:dyDescent="0.15">
      <c r="B84" s="3" t="str">
        <f>'Exhibit 3'!A34</f>
        <v>LUBY’S CAFETERIAS</v>
      </c>
      <c r="C84" s="2">
        <f>'Exhibit 3'!B34</f>
        <v>15.1</v>
      </c>
      <c r="D84" s="2">
        <f>'Exhibit 3'!C34</f>
        <v>0.76</v>
      </c>
      <c r="E84" s="6">
        <f>'Exhibit 3'!D34</f>
        <v>0.01</v>
      </c>
      <c r="F84" s="6">
        <f>E84/(1-E84)</f>
        <v>1.0101010101010102E-2</v>
      </c>
      <c r="G84" s="6">
        <v>0.34</v>
      </c>
      <c r="H84" s="2">
        <f>'Exhibit 3'!E34</f>
        <v>0.23</v>
      </c>
      <c r="I84" s="66">
        <f>D84/(1+(1-G84)*F84)</f>
        <v>0.75496688741721862</v>
      </c>
    </row>
    <row r="85" spans="2:9" x14ac:dyDescent="0.15">
      <c r="B85" s="3" t="str">
        <f>'Exhibit 3'!A35</f>
        <v>(Operates cafeterias.)</v>
      </c>
      <c r="C85" s="2"/>
      <c r="D85" s="2"/>
      <c r="E85" s="2"/>
      <c r="F85" s="2"/>
      <c r="G85" s="2"/>
      <c r="H85" s="2"/>
      <c r="I85" s="66"/>
    </row>
    <row r="86" spans="2:9" x14ac:dyDescent="0.15">
      <c r="C86" s="2"/>
      <c r="D86" s="2"/>
      <c r="E86" s="2"/>
      <c r="F86" s="2"/>
      <c r="G86" s="2"/>
      <c r="H86" s="2"/>
      <c r="I86" s="66"/>
    </row>
    <row r="87" spans="2:9" x14ac:dyDescent="0.15">
      <c r="B87" s="3" t="str">
        <f>'Exhibit 3'!A37</f>
        <v>McDONALD’S</v>
      </c>
      <c r="C87" s="2">
        <f>'Exhibit 3'!B37</f>
        <v>22.5</v>
      </c>
      <c r="D87" s="2">
        <f>'Exhibit 3'!C37</f>
        <v>0.94</v>
      </c>
      <c r="E87" s="6">
        <f>'Exhibit 3'!D37</f>
        <v>0.23</v>
      </c>
      <c r="F87" s="6">
        <f>E87/(1-E87)</f>
        <v>0.29870129870129869</v>
      </c>
      <c r="G87" s="6">
        <v>0.34</v>
      </c>
      <c r="H87" s="2">
        <f>'Exhibit 3'!E37</f>
        <v>4.8899999999999997</v>
      </c>
      <c r="I87" s="66">
        <f>D87/(1+(1-G87)*F87)</f>
        <v>0.78520286396181382</v>
      </c>
    </row>
    <row r="88" spans="2:9" x14ac:dyDescent="0.15">
      <c r="B88" s="3" t="str">
        <f>'Exhibit 3'!A38</f>
        <v>(Operates, franchises, and services restaurants.)</v>
      </c>
      <c r="C88" s="2"/>
      <c r="D88" s="2"/>
      <c r="E88" s="2"/>
      <c r="F88" s="2"/>
      <c r="G88" s="2"/>
      <c r="H88" s="2"/>
      <c r="I88" s="66"/>
    </row>
    <row r="89" spans="2:9" x14ac:dyDescent="0.15">
      <c r="C89" s="2"/>
      <c r="D89" s="2"/>
      <c r="E89" s="2"/>
      <c r="F89" s="2"/>
      <c r="G89" s="2"/>
      <c r="H89" s="2"/>
      <c r="I89" s="66"/>
    </row>
    <row r="90" spans="2:9" x14ac:dyDescent="0.15">
      <c r="B90" s="3" t="str">
        <f>'Exhibit 3'!A40</f>
        <v>WENDY’S INTERNATIONAL</v>
      </c>
      <c r="C90" s="2">
        <f>'Exhibit 3'!B40</f>
        <v>4.5999999999999996</v>
      </c>
      <c r="D90" s="2">
        <f>'Exhibit 3'!C40</f>
        <v>1.32</v>
      </c>
      <c r="E90" s="6">
        <f>'Exhibit 3'!D40</f>
        <v>0.21</v>
      </c>
      <c r="F90" s="6">
        <f>E90/(1-E90)</f>
        <v>0.26582278481012656</v>
      </c>
      <c r="G90" s="6">
        <v>0.34</v>
      </c>
      <c r="H90" s="2">
        <f>'Exhibit 3'!E40</f>
        <v>1.05</v>
      </c>
      <c r="I90" s="66">
        <f>D90/(1+(1-G90)*F90)</f>
        <v>1.1229808313590353</v>
      </c>
    </row>
    <row r="91" spans="2:9" x14ac:dyDescent="0.15">
      <c r="B91" s="26" t="str">
        <f>'Exhibit 3'!A41</f>
        <v>(Operates, franchises, and services restaurants.)</v>
      </c>
      <c r="C91" s="8"/>
      <c r="D91" s="8"/>
      <c r="E91" s="8"/>
      <c r="F91" s="8"/>
      <c r="G91" s="8"/>
      <c r="H91" s="8"/>
      <c r="I91" s="8"/>
    </row>
    <row r="93" spans="2:9" x14ac:dyDescent="0.15">
      <c r="B93" s="86" t="str">
        <f>'Exhibit 3'!A43</f>
        <v>Source: Casewriter estimates.</v>
      </c>
      <c r="C93" s="86">
        <f>'Exhibit 3'!B43</f>
        <v>0</v>
      </c>
      <c r="D93" s="86">
        <f>'Exhibit 3'!C43</f>
        <v>0</v>
      </c>
      <c r="E93" s="86">
        <f>'Exhibit 3'!D43</f>
        <v>0</v>
      </c>
      <c r="F93" s="86">
        <f>'Exhibit 3'!E43</f>
        <v>0</v>
      </c>
    </row>
    <row r="94" spans="2:9" x14ac:dyDescent="0.15">
      <c r="B94" s="87" t="str">
        <f>'Exhibit 3'!A44</f>
        <v>aCalculated over the five-year period 1983-1987.</v>
      </c>
      <c r="C94" s="86">
        <f>'Exhibit 3'!B44</f>
        <v>0</v>
      </c>
      <c r="D94" s="86">
        <f>'Exhibit 3'!C44</f>
        <v>0</v>
      </c>
      <c r="E94" s="86">
        <f>'Exhibit 3'!D44</f>
        <v>0</v>
      </c>
      <c r="F94" s="86">
        <f>'Exhibit 3'!E44</f>
        <v>0</v>
      </c>
    </row>
    <row r="95" spans="2:9" x14ac:dyDescent="0.15">
      <c r="B95" s="87" t="str">
        <f>'Exhibit 3'!A45</f>
        <v>bEstimated using five years of monthly data over the 1983-1987 period.</v>
      </c>
      <c r="C95" s="86">
        <f>'Exhibit 3'!B45</f>
        <v>0</v>
      </c>
      <c r="D95" s="86">
        <f>'Exhibit 3'!C45</f>
        <v>0</v>
      </c>
      <c r="E95" s="86">
        <f>'Exhibit 3'!D45</f>
        <v>0</v>
      </c>
      <c r="F95" s="86">
        <f>'Exhibit 3'!E45</f>
        <v>0</v>
      </c>
    </row>
    <row r="96" spans="2:9" x14ac:dyDescent="0.15">
      <c r="B96" s="87" t="str">
        <f>'Exhibit 3'!A46</f>
        <v>cBook value of debt divided by the sum of the book value of debt plus the market value of equity.</v>
      </c>
      <c r="C96" s="86">
        <f>'Exhibit 3'!B46</f>
        <v>0</v>
      </c>
      <c r="D96" s="86">
        <f>'Exhibit 3'!C46</f>
        <v>0</v>
      </c>
      <c r="E96" s="86">
        <f>'Exhibit 3'!D46</f>
        <v>0</v>
      </c>
      <c r="F96" s="86">
        <f>'Exhibit 3'!E46</f>
        <v>0</v>
      </c>
    </row>
  </sheetData>
  <mergeCells count="8">
    <mergeCell ref="B94:F94"/>
    <mergeCell ref="B95:F95"/>
    <mergeCell ref="B96:F96"/>
    <mergeCell ref="B5:C5"/>
    <mergeCell ref="B14:D14"/>
    <mergeCell ref="B49:D49"/>
    <mergeCell ref="B51:F51"/>
    <mergeCell ref="B93:F9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F574-4BAB-4ACE-B009-C492C0F9E562}">
  <dimension ref="A1:I46"/>
  <sheetViews>
    <sheetView showGridLines="0" tabSelected="1" zoomScaleNormal="100" workbookViewId="0">
      <selection activeCell="I7" sqref="I7"/>
    </sheetView>
  </sheetViews>
  <sheetFormatPr baseColWidth="10" defaultColWidth="8.83203125" defaultRowHeight="13" x14ac:dyDescent="0.15"/>
  <cols>
    <col min="1" max="1" width="5.6640625" customWidth="1"/>
    <col min="2" max="2" width="32.33203125" bestFit="1" customWidth="1"/>
    <col min="3" max="3" width="30.6640625" customWidth="1"/>
    <col min="5" max="6" width="30.6640625" customWidth="1"/>
    <col min="8" max="9" width="25.6640625" customWidth="1"/>
  </cols>
  <sheetData>
    <row r="1" spans="1:9" s="8" customFormat="1" x14ac:dyDescent="0.15">
      <c r="A1" s="24" t="s">
        <v>136</v>
      </c>
    </row>
    <row r="4" spans="1:9" x14ac:dyDescent="0.15">
      <c r="B4" s="53" t="str">
        <f>'Cost of Debt'!B24</f>
        <v>Cost of Debt - Marriott</v>
      </c>
      <c r="C4" s="54"/>
      <c r="E4" s="53" t="str">
        <f>'Cost of Equity'!F4</f>
        <v>Cost of Equity - Marriott</v>
      </c>
      <c r="F4" s="54"/>
      <c r="H4" s="70" t="s">
        <v>137</v>
      </c>
      <c r="I4" s="71"/>
    </row>
    <row r="5" spans="1:9" x14ac:dyDescent="0.15">
      <c r="B5" s="52" t="str">
        <f>'Cost of Debt'!B25</f>
        <v>D/V</v>
      </c>
      <c r="C5" s="1">
        <f>'Cost of Debt'!C25</f>
        <v>0.6</v>
      </c>
      <c r="E5" s="52" t="str">
        <f>'Cost of Equity'!F5</f>
        <v>D/E</v>
      </c>
      <c r="F5" s="1">
        <f>'Cost of Equity'!G5</f>
        <v>1.4999999999999998</v>
      </c>
      <c r="H5" s="72" t="s">
        <v>5</v>
      </c>
      <c r="I5" s="73">
        <f>C8*(1-F9)*C5+F6*F13</f>
        <v>8.6494799999999997E-2</v>
      </c>
    </row>
    <row r="6" spans="1:9" x14ac:dyDescent="0.15">
      <c r="B6" s="52" t="str">
        <f>'Cost of Debt'!B26</f>
        <v>Debt Rate Premium Above Government</v>
      </c>
      <c r="C6" s="1">
        <f>'Cost of Debt'!C26</f>
        <v>1.2999999999999999E-2</v>
      </c>
      <c r="E6" s="52" t="str">
        <f>'Cost of Equity'!F6</f>
        <v>E/V</v>
      </c>
      <c r="F6" s="1">
        <f>'Cost of Equity'!G6</f>
        <v>0.4</v>
      </c>
      <c r="H6" s="72" t="s">
        <v>6</v>
      </c>
      <c r="I6" s="73">
        <f>C14*(1-F20)*C11+F17*F24</f>
        <v>0.10078816680031744</v>
      </c>
    </row>
    <row r="7" spans="1:9" x14ac:dyDescent="0.15">
      <c r="B7" s="52" t="str">
        <f>'Cost of Debt'!B27</f>
        <v>U.S Govt. Rate</v>
      </c>
      <c r="C7" s="1">
        <f>'Cost of Debt'!C27</f>
        <v>8.9499999999999996E-2</v>
      </c>
      <c r="E7" s="52" t="str">
        <f>'Cost of Equity'!F7</f>
        <v>Risk Free Rate</v>
      </c>
      <c r="F7" s="1">
        <f>'Cost of Equity'!G7</f>
        <v>8.9499999999999996E-2</v>
      </c>
      <c r="H7" s="72" t="s">
        <v>138</v>
      </c>
      <c r="I7" s="73">
        <f>C20*(1-F31)*C17+F28*F34</f>
        <v>7.903679999999999E-2</v>
      </c>
    </row>
    <row r="8" spans="1:9" ht="14" thickBot="1" x14ac:dyDescent="0.2">
      <c r="B8" s="61" t="str">
        <f>'Cost of Debt'!B28</f>
        <v>Cost of Debt</v>
      </c>
      <c r="C8" s="62">
        <f>'Cost of Debt'!C28</f>
        <v>0.10249999999999999</v>
      </c>
      <c r="E8" s="52" t="str">
        <f>'Cost of Equity'!F8</f>
        <v>Risk Premium</v>
      </c>
      <c r="F8" s="1">
        <f>'Cost of Equity'!G8</f>
        <v>7.4300000000000005E-2</v>
      </c>
      <c r="H8" s="74" t="s">
        <v>8</v>
      </c>
      <c r="I8" s="75">
        <f>C26*(1-F41)*C23+F38*F45</f>
        <v>0.12453216923535124</v>
      </c>
    </row>
    <row r="9" spans="1:9" x14ac:dyDescent="0.15">
      <c r="B9" s="3"/>
      <c r="E9" s="52" t="str">
        <f>'Cost of Equity'!F9</f>
        <v>Tax Rate</v>
      </c>
      <c r="F9" s="1">
        <f>'Cost of Equity'!G9</f>
        <v>0.34</v>
      </c>
    </row>
    <row r="10" spans="1:9" x14ac:dyDescent="0.15">
      <c r="B10" s="53" t="str">
        <f>'Cost of Debt'!B30</f>
        <v>Cost of Debt - Lodging</v>
      </c>
      <c r="C10" s="54"/>
      <c r="E10" s="52" t="str">
        <f>'Cost of Equity'!F10</f>
        <v>Average Unlevered Beta</v>
      </c>
      <c r="F10" s="64">
        <f>'Cost of Equity'!G10</f>
        <v>0.76098071113176868</v>
      </c>
    </row>
    <row r="11" spans="1:9" x14ac:dyDescent="0.15">
      <c r="B11" s="52" t="str">
        <f>'Cost of Debt'!B31</f>
        <v>D/V</v>
      </c>
      <c r="C11" s="1">
        <f>'Cost of Debt'!C31</f>
        <v>0.74</v>
      </c>
      <c r="E11" s="52" t="str">
        <f>'Cost of Equity'!F11</f>
        <v>Relevered Beta</v>
      </c>
      <c r="F11" s="67">
        <f>'Cost of Equity'!G11</f>
        <v>1.5143516151522196</v>
      </c>
    </row>
    <row r="12" spans="1:9" x14ac:dyDescent="0.15">
      <c r="B12" s="52" t="str">
        <f>'Cost of Debt'!B32</f>
        <v>Debt Rate Premium Above Government</v>
      </c>
      <c r="C12" s="1">
        <f>'Cost of Debt'!C32</f>
        <v>1.0999999999999999E-2</v>
      </c>
    </row>
    <row r="13" spans="1:9" ht="14" thickBot="1" x14ac:dyDescent="0.2">
      <c r="B13" s="52" t="str">
        <f>'Cost of Debt'!B33</f>
        <v>U.S Govt. Rate</v>
      </c>
      <c r="C13" s="1">
        <f>'Cost of Debt'!C33</f>
        <v>8.9499999999999996E-2</v>
      </c>
      <c r="E13" s="61" t="str">
        <f>'Cost of Equity'!F13</f>
        <v>Cost of Equity</v>
      </c>
      <c r="F13" s="62">
        <f>'Cost of Equity'!G13</f>
        <v>0.114762</v>
      </c>
    </row>
    <row r="14" spans="1:9" ht="14" thickBot="1" x14ac:dyDescent="0.2">
      <c r="B14" s="61" t="str">
        <f>'Cost of Debt'!B34</f>
        <v>Cost of Debt</v>
      </c>
      <c r="C14" s="62">
        <f>'Cost of Debt'!C34</f>
        <v>0.10049999999999999</v>
      </c>
      <c r="E14" s="3"/>
    </row>
    <row r="15" spans="1:9" x14ac:dyDescent="0.15">
      <c r="B15" s="3"/>
      <c r="E15" s="53" t="str">
        <f>'Cost of Equity'!F15</f>
        <v>Cost of Equity - Lodging</v>
      </c>
      <c r="F15" s="54"/>
    </row>
    <row r="16" spans="1:9" x14ac:dyDescent="0.15">
      <c r="B16" s="53" t="str">
        <f>'Cost of Debt'!B36</f>
        <v>Cost of Debt - Contract Services</v>
      </c>
      <c r="C16" s="54"/>
      <c r="E16" s="52" t="str">
        <f>'Cost of Equity'!F16</f>
        <v>D/E</v>
      </c>
      <c r="F16" s="1">
        <f>'Cost of Equity'!G16</f>
        <v>2.8461538461538458</v>
      </c>
    </row>
    <row r="17" spans="2:6" x14ac:dyDescent="0.15">
      <c r="B17" s="52" t="str">
        <f>'Cost of Debt'!B37</f>
        <v>D/V</v>
      </c>
      <c r="C17" s="1">
        <f>'Cost of Debt'!C37</f>
        <v>0.4</v>
      </c>
      <c r="E17" s="52" t="str">
        <f>'Cost of Equity'!F17</f>
        <v>E/V</v>
      </c>
      <c r="F17" s="1">
        <f>'Cost of Equity'!G17</f>
        <v>0.26</v>
      </c>
    </row>
    <row r="18" spans="2:6" x14ac:dyDescent="0.15">
      <c r="B18" s="52" t="str">
        <f>'Cost of Debt'!B38</f>
        <v>Debt Rate Premium Above Government</v>
      </c>
      <c r="C18" s="1">
        <f>'Cost of Debt'!C38</f>
        <v>1.4E-2</v>
      </c>
      <c r="E18" s="52" t="str">
        <f>'Cost of Equity'!F18</f>
        <v>Risk Free Rate</v>
      </c>
      <c r="F18" s="1">
        <f>'Cost of Equity'!G18</f>
        <v>8.9499999999999996E-2</v>
      </c>
    </row>
    <row r="19" spans="2:6" x14ac:dyDescent="0.15">
      <c r="B19" s="52" t="str">
        <f>'Cost of Debt'!B39</f>
        <v>U.S Govt. Rate</v>
      </c>
      <c r="C19" s="1">
        <f>'Cost of Debt'!C39</f>
        <v>8.72E-2</v>
      </c>
      <c r="E19" s="52" t="str">
        <f>'Cost of Equity'!F19</f>
        <v>Risk Premium</v>
      </c>
      <c r="F19" s="1">
        <f>'Cost of Equity'!G19</f>
        <v>7.4300000000000005E-2</v>
      </c>
    </row>
    <row r="20" spans="2:6" ht="14" thickBot="1" x14ac:dyDescent="0.2">
      <c r="B20" s="61" t="str">
        <f>'Cost of Debt'!B40</f>
        <v>Cost of Debt</v>
      </c>
      <c r="C20" s="62">
        <f>'Cost of Debt'!C40</f>
        <v>0.1012</v>
      </c>
      <c r="E20" s="52" t="str">
        <f>'Cost of Equity'!F20</f>
        <v>Tax Rate</v>
      </c>
      <c r="F20" s="1">
        <f>'Cost of Equity'!G20</f>
        <v>0.34</v>
      </c>
    </row>
    <row r="21" spans="2:6" x14ac:dyDescent="0.15">
      <c r="B21" s="3"/>
      <c r="E21" s="52" t="str">
        <f>'Cost of Equity'!F21</f>
        <v>Average Unlevered Beta</v>
      </c>
      <c r="F21" s="64">
        <f>'Cost of Equity'!G21</f>
        <v>0.51134599573423656</v>
      </c>
    </row>
    <row r="22" spans="2:6" x14ac:dyDescent="0.15">
      <c r="B22" s="53" t="str">
        <f>'Cost of Debt'!B42</f>
        <v>Cost of Debt - Restaurants</v>
      </c>
      <c r="C22" s="54"/>
      <c r="E22" s="52" t="str">
        <f>'Cost of Equity'!F22</f>
        <v>Relevered Beta</v>
      </c>
      <c r="F22" s="67">
        <f>'Cost of Equity'!G22</f>
        <v>1.4718897815673178</v>
      </c>
    </row>
    <row r="23" spans="2:6" x14ac:dyDescent="0.15">
      <c r="B23" s="52" t="str">
        <f>'Cost of Debt'!B43</f>
        <v>D/V</v>
      </c>
      <c r="C23" s="1">
        <f>'Cost of Debt'!C43</f>
        <v>0.42</v>
      </c>
    </row>
    <row r="24" spans="2:6" ht="14" thickBot="1" x14ac:dyDescent="0.2">
      <c r="B24" s="52" t="str">
        <f>'Cost of Debt'!B44</f>
        <v>Debt Rate Premium Above Government</v>
      </c>
      <c r="C24" s="1">
        <f>'Cost of Debt'!C44</f>
        <v>1.7999999999999999E-2</v>
      </c>
      <c r="E24" s="61" t="str">
        <f>'Cost of Equity'!F24</f>
        <v>Cost of Equity</v>
      </c>
      <c r="F24" s="62">
        <f>'Cost of Equity'!G24</f>
        <v>0.19886141077045172</v>
      </c>
    </row>
    <row r="25" spans="2:6" x14ac:dyDescent="0.15">
      <c r="B25" s="52" t="str">
        <f>'Cost of Debt'!B45</f>
        <v>U.S Govt. Rate</v>
      </c>
      <c r="C25" s="1">
        <f>'Cost of Debt'!C45</f>
        <v>8.72E-2</v>
      </c>
      <c r="E25" s="3"/>
    </row>
    <row r="26" spans="2:6" ht="14" thickBot="1" x14ac:dyDescent="0.2">
      <c r="B26" s="61" t="str">
        <f>'Cost of Debt'!B46</f>
        <v>Cost of Debt</v>
      </c>
      <c r="C26" s="62">
        <f>'Cost of Debt'!C46</f>
        <v>0.1052</v>
      </c>
      <c r="E26" s="53" t="str">
        <f>'Cost of Equity'!F26</f>
        <v>Cost of Equity - Contract Services</v>
      </c>
      <c r="F26" s="54"/>
    </row>
    <row r="27" spans="2:6" x14ac:dyDescent="0.15">
      <c r="E27" s="52" t="str">
        <f>'Cost of Equity'!F27</f>
        <v>D/E</v>
      </c>
      <c r="F27" s="1">
        <f>'Cost of Equity'!G27</f>
        <v>0.66666666666666674</v>
      </c>
    </row>
    <row r="28" spans="2:6" x14ac:dyDescent="0.15">
      <c r="E28" s="52" t="str">
        <f>'Cost of Equity'!F28</f>
        <v>E/V</v>
      </c>
      <c r="F28" s="1">
        <f>'Cost of Equity'!G28</f>
        <v>0.6</v>
      </c>
    </row>
    <row r="29" spans="2:6" x14ac:dyDescent="0.15">
      <c r="E29" s="52" t="str">
        <f>'Cost of Equity'!F29</f>
        <v>Risk Free Rate</v>
      </c>
      <c r="F29" s="1">
        <f>'Cost of Equity'!G29</f>
        <v>8.72E-2</v>
      </c>
    </row>
    <row r="30" spans="2:6" x14ac:dyDescent="0.15">
      <c r="E30" s="52" t="str">
        <f>'Cost of Equity'!F30</f>
        <v>Risk Premium</v>
      </c>
      <c r="F30" s="1">
        <f>'Cost of Equity'!G30</f>
        <v>5.2499999999999998E-2</v>
      </c>
    </row>
    <row r="31" spans="2:6" x14ac:dyDescent="0.15">
      <c r="E31" s="52" t="str">
        <f>'Cost of Equity'!F31</f>
        <v>Tax Rate</v>
      </c>
      <c r="F31" s="1">
        <f>'Cost of Equity'!G31</f>
        <v>0.34</v>
      </c>
    </row>
    <row r="32" spans="2:6" x14ac:dyDescent="0.15">
      <c r="E32" s="52" t="str">
        <f>'Cost of Equity'!F32</f>
        <v>Back Calculated Beta</v>
      </c>
      <c r="F32" s="64">
        <f>'Cost of Equity'!G32</f>
        <v>0.46404555688083809</v>
      </c>
    </row>
    <row r="33" spans="2:6" x14ac:dyDescent="0.15">
      <c r="E33" s="52"/>
      <c r="F33" s="67"/>
    </row>
    <row r="34" spans="2:6" ht="14" thickBot="1" x14ac:dyDescent="0.2">
      <c r="E34" s="61" t="str">
        <f>'Cost of Equity'!F34</f>
        <v>Cost of Equity</v>
      </c>
      <c r="F34" s="62">
        <f>'Cost of Equity'!G34</f>
        <v>8.72E-2</v>
      </c>
    </row>
    <row r="35" spans="2:6" x14ac:dyDescent="0.15">
      <c r="E35" s="3"/>
    </row>
    <row r="36" spans="2:6" x14ac:dyDescent="0.15">
      <c r="E36" s="53" t="str">
        <f>'Cost of Equity'!F36</f>
        <v>Cost of Equity - Restaurants</v>
      </c>
      <c r="F36" s="54"/>
    </row>
    <row r="37" spans="2:6" x14ac:dyDescent="0.15">
      <c r="E37" s="52" t="str">
        <f>'Cost of Equity'!F37</f>
        <v>D/E</v>
      </c>
      <c r="F37" s="1">
        <f>'Cost of Equity'!G37</f>
        <v>0.72413793103448265</v>
      </c>
    </row>
    <row r="38" spans="2:6" x14ac:dyDescent="0.15">
      <c r="E38" s="52" t="str">
        <f>'Cost of Equity'!F38</f>
        <v>E/V</v>
      </c>
      <c r="F38" s="1">
        <f>'Cost of Equity'!G38</f>
        <v>0.58000000000000007</v>
      </c>
    </row>
    <row r="39" spans="2:6" x14ac:dyDescent="0.15">
      <c r="E39" s="52" t="str">
        <f>'Cost of Equity'!F39</f>
        <v>Risk Free Rate</v>
      </c>
      <c r="F39" s="1">
        <f>'Cost of Equity'!G39</f>
        <v>8.72E-2</v>
      </c>
    </row>
    <row r="40" spans="2:6" x14ac:dyDescent="0.15">
      <c r="E40" s="52" t="str">
        <f>'Cost of Equity'!F40</f>
        <v>Risk Premium</v>
      </c>
      <c r="F40" s="1">
        <f>'Cost of Equity'!G40</f>
        <v>5.2499999999999998E-2</v>
      </c>
    </row>
    <row r="41" spans="2:6" x14ac:dyDescent="0.15">
      <c r="E41" s="52" t="str">
        <f>'Cost of Equity'!F41</f>
        <v>Tax Rate</v>
      </c>
      <c r="F41" s="1">
        <f>'Cost of Equity'!G41</f>
        <v>0.34</v>
      </c>
    </row>
    <row r="42" spans="2:6" x14ac:dyDescent="0.15">
      <c r="E42" s="52" t="str">
        <f>'Cost of Equity'!F42</f>
        <v>Average Unlevered Beta</v>
      </c>
      <c r="F42" s="64">
        <f>'Cost of Equity'!G42</f>
        <v>0.99537206931429545</v>
      </c>
    </row>
    <row r="43" spans="2:6" x14ac:dyDescent="0.15">
      <c r="E43" s="52" t="str">
        <f>'Cost of Equity'!F43</f>
        <v>Relevered Beta</v>
      </c>
      <c r="F43" s="67">
        <f>'Cost of Equity'!G43</f>
        <v>1.4710912720969207</v>
      </c>
    </row>
    <row r="44" spans="2:6" x14ac:dyDescent="0.15">
      <c r="E44" s="52"/>
      <c r="F44" s="1"/>
    </row>
    <row r="45" spans="2:6" ht="14" thickBot="1" x14ac:dyDescent="0.2">
      <c r="E45" s="61" t="str">
        <f>'Cost of Equity'!F45</f>
        <v>Cost of Equity</v>
      </c>
      <c r="F45" s="62">
        <f>'Cost of Equity'!G45</f>
        <v>0.16443229178508834</v>
      </c>
    </row>
    <row r="46" spans="2:6" x14ac:dyDescent="0.15">
      <c r="B46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Copyright</vt:lpstr>
      <vt:lpstr>Table A</vt:lpstr>
      <vt:lpstr>Table B</vt:lpstr>
      <vt:lpstr>Exhibit 1</vt:lpstr>
      <vt:lpstr>Exhibit 2</vt:lpstr>
      <vt:lpstr>Exhibit 3</vt:lpstr>
      <vt:lpstr>Exhibit 4</vt:lpstr>
      <vt:lpstr>Exhibit 5</vt:lpstr>
      <vt:lpstr>Cost of Debt</vt:lpstr>
      <vt:lpstr>Cost of Equity</vt:lpstr>
      <vt:lpstr>WACC</vt:lpstr>
    </vt:vector>
  </TitlesOfParts>
  <Manager> </Manager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Salonee Jambusaria</dc:creator>
  <cp:lastModifiedBy>Teddy Tenetcha</cp:lastModifiedBy>
  <cp:lastPrinted>2010-06-15T06:30:22Z</cp:lastPrinted>
  <dcterms:created xsi:type="dcterms:W3CDTF">2010-04-05T11:50:24Z</dcterms:created>
  <dcterms:modified xsi:type="dcterms:W3CDTF">2025-07-30T19:02:17Z</dcterms:modified>
</cp:coreProperties>
</file>