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rellenewton/Documents/DATA DATA /Portfolio - Coffee shop/Data/"/>
    </mc:Choice>
  </mc:AlternateContent>
  <xr:revisionPtr revIDLastSave="0" documentId="13_ncr:1_{28CE677F-9931-D741-B789-645BBE56CF67}" xr6:coauthVersionLast="47" xr6:coauthVersionMax="47" xr10:uidLastSave="{00000000-0000-0000-0000-000000000000}"/>
  <bookViews>
    <workbookView xWindow="6820" yWindow="500" windowWidth="34100" windowHeight="23680" xr2:uid="{662500E8-BE09-9744-B400-4FF48AE79253}"/>
  </bookViews>
  <sheets>
    <sheet name="Data" sheetId="9" r:id="rId1"/>
    <sheet name="Bug &amp; Forcast (Total)" sheetId="5" r:id="rId2"/>
    <sheet name="Variance " sheetId="6" r:id="rId3"/>
    <sheet name="CIP Graph " sheetId="3" r:id="rId4"/>
  </sheets>
  <definedNames>
    <definedName name="_xlnm._FilterDatabase" localSheetId="3" hidden="1">'CIP Graph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M4" i="3" s="1"/>
  <c r="H26" i="3"/>
  <c r="I26" i="3" s="1"/>
  <c r="H25" i="3"/>
  <c r="F25" i="3"/>
  <c r="C5" i="5"/>
  <c r="E11" i="5"/>
  <c r="E3" i="5"/>
  <c r="N19" i="3"/>
  <c r="M19" i="3"/>
  <c r="M20" i="3"/>
  <c r="L20" i="3"/>
  <c r="L31" i="3"/>
  <c r="M31" i="3"/>
  <c r="L21" i="3"/>
  <c r="M21" i="3" s="1"/>
  <c r="L22" i="3"/>
  <c r="M22" i="3"/>
  <c r="L23" i="3"/>
  <c r="M23" i="3" s="1"/>
  <c r="L24" i="3"/>
  <c r="M24" i="3" s="1"/>
  <c r="L25" i="3"/>
  <c r="M25" i="3"/>
  <c r="L26" i="3"/>
  <c r="M26" i="3"/>
  <c r="L27" i="3"/>
  <c r="M27" i="3"/>
  <c r="L28" i="3"/>
  <c r="M28" i="3" s="1"/>
  <c r="L29" i="3"/>
  <c r="M29" i="3"/>
  <c r="L30" i="3"/>
  <c r="M30" i="3"/>
  <c r="E20" i="3"/>
  <c r="J2" i="6"/>
  <c r="I2" i="6"/>
  <c r="H2" i="6"/>
  <c r="N2" i="6"/>
  <c r="I17" i="6"/>
  <c r="F21" i="3"/>
  <c r="H27" i="3"/>
  <c r="I27" i="3" s="1"/>
  <c r="H28" i="3"/>
  <c r="I28" i="3" s="1"/>
  <c r="H29" i="3"/>
  <c r="I29" i="3" s="1"/>
  <c r="H30" i="3"/>
  <c r="I30" i="3" s="1"/>
  <c r="H31" i="3"/>
  <c r="I31" i="3" s="1"/>
  <c r="H32" i="3"/>
  <c r="H33" i="3"/>
  <c r="I33" i="3" s="1"/>
  <c r="H34" i="3"/>
  <c r="I34" i="3" s="1"/>
  <c r="H35" i="3"/>
  <c r="I35" i="3" s="1"/>
  <c r="H36" i="3"/>
  <c r="I36" i="3" s="1"/>
  <c r="L3" i="3"/>
  <c r="L4" i="3"/>
  <c r="L5" i="3"/>
  <c r="L6" i="3"/>
  <c r="L7" i="3"/>
  <c r="L8" i="3"/>
  <c r="L9" i="3"/>
  <c r="L10" i="3"/>
  <c r="L11" i="3"/>
  <c r="L12" i="3"/>
  <c r="L13" i="3"/>
  <c r="F26" i="3"/>
  <c r="F27" i="3"/>
  <c r="F28" i="3"/>
  <c r="F29" i="3"/>
  <c r="F30" i="3"/>
  <c r="F31" i="3"/>
  <c r="F32" i="3"/>
  <c r="I32" i="3" s="1"/>
  <c r="F33" i="3"/>
  <c r="F34" i="3"/>
  <c r="F35" i="3"/>
  <c r="F36" i="3"/>
  <c r="F19" i="3"/>
  <c r="F18" i="3"/>
  <c r="F17" i="3"/>
  <c r="F16" i="3"/>
  <c r="I31" i="6"/>
  <c r="N17" i="6"/>
  <c r="N3" i="6"/>
  <c r="N4" i="6"/>
  <c r="N5" i="6"/>
  <c r="N6" i="6"/>
  <c r="N7" i="6"/>
  <c r="N8" i="6"/>
  <c r="N9" i="6"/>
  <c r="N10" i="6"/>
  <c r="N11" i="6"/>
  <c r="N12" i="6"/>
  <c r="N13" i="6"/>
  <c r="H3" i="6"/>
  <c r="H4" i="6"/>
  <c r="H5" i="6"/>
  <c r="H6" i="6"/>
  <c r="H7" i="6"/>
  <c r="H8" i="6"/>
  <c r="H9" i="6"/>
  <c r="H10" i="6"/>
  <c r="H11" i="6"/>
  <c r="H12" i="6"/>
  <c r="H13" i="6"/>
  <c r="A2" i="5"/>
  <c r="G3" i="5" s="1" a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1" i="5"/>
  <c r="B1" i="5"/>
  <c r="D1" i="5"/>
  <c r="E1" i="5"/>
  <c r="C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2" i="5"/>
  <c r="E4" i="5"/>
  <c r="E5" i="5"/>
  <c r="E6" i="5"/>
  <c r="E7" i="5"/>
  <c r="E8" i="5"/>
  <c r="E9" i="5"/>
  <c r="E10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3" i="5"/>
  <c r="E2" i="5"/>
  <c r="D2" i="5"/>
  <c r="C3" i="5"/>
  <c r="C4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2" i="5"/>
  <c r="G3" i="5" l="1"/>
  <c r="X5" i="5"/>
  <c r="W4" i="5"/>
  <c r="W12" i="5"/>
  <c r="I4" i="5"/>
  <c r="W9" i="5"/>
  <c r="X6" i="5"/>
  <c r="W5" i="5"/>
  <c r="W13" i="5"/>
  <c r="W7" i="5"/>
  <c r="X10" i="5"/>
  <c r="X14" i="5"/>
  <c r="X7" i="5"/>
  <c r="W6" i="5"/>
  <c r="W14" i="5"/>
  <c r="X8" i="5"/>
  <c r="W8" i="5"/>
  <c r="X11" i="5"/>
  <c r="X9" i="5"/>
  <c r="X12" i="5"/>
  <c r="W10" i="5"/>
  <c r="X4" i="5"/>
  <c r="X13" i="5"/>
  <c r="W11" i="5"/>
  <c r="I5" i="6"/>
  <c r="I25" i="3"/>
  <c r="J25" i="3"/>
  <c r="I31" i="5"/>
  <c r="I3" i="5"/>
  <c r="W3" i="5"/>
  <c r="P31" i="5"/>
  <c r="P3" i="5"/>
  <c r="X3" i="5"/>
  <c r="L16" i="6"/>
  <c r="B5" i="6"/>
  <c r="B9" i="6"/>
  <c r="G16" i="6"/>
  <c r="B3" i="6"/>
  <c r="A2" i="6"/>
  <c r="B2" i="6"/>
  <c r="C2" i="6"/>
  <c r="D2" i="6"/>
  <c r="A3" i="6"/>
  <c r="C3" i="6"/>
  <c r="D3" i="6"/>
  <c r="A4" i="6"/>
  <c r="B4" i="6"/>
  <c r="C4" i="6"/>
  <c r="D4" i="6"/>
  <c r="A5" i="6"/>
  <c r="C5" i="6"/>
  <c r="D5" i="6"/>
  <c r="A6" i="6"/>
  <c r="B6" i="6"/>
  <c r="C6" i="6"/>
  <c r="A7" i="6"/>
  <c r="B7" i="6"/>
  <c r="C7" i="6"/>
  <c r="A8" i="6"/>
  <c r="B8" i="6"/>
  <c r="C8" i="6"/>
  <c r="A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A27" i="6"/>
  <c r="B27" i="6"/>
  <c r="C27" i="6"/>
  <c r="A28" i="6"/>
  <c r="B28" i="6"/>
  <c r="C28" i="6"/>
  <c r="A29" i="6"/>
  <c r="B29" i="6"/>
  <c r="C29" i="6"/>
  <c r="A30" i="6"/>
  <c r="B30" i="6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A36" i="6"/>
  <c r="B36" i="6"/>
  <c r="C36" i="6"/>
  <c r="A37" i="6"/>
  <c r="B37" i="6"/>
  <c r="C37" i="6"/>
  <c r="A38" i="6"/>
  <c r="B38" i="6"/>
  <c r="C38" i="6"/>
  <c r="A39" i="6"/>
  <c r="B39" i="6"/>
  <c r="C39" i="6"/>
  <c r="A40" i="6"/>
  <c r="B40" i="6"/>
  <c r="C40" i="6"/>
  <c r="A41" i="6"/>
  <c r="B41" i="6"/>
  <c r="C41" i="6"/>
  <c r="A42" i="6"/>
  <c r="B42" i="6"/>
  <c r="C42" i="6"/>
  <c r="A43" i="6"/>
  <c r="B43" i="6"/>
  <c r="C43" i="6"/>
  <c r="A44" i="6"/>
  <c r="B44" i="6"/>
  <c r="C44" i="6"/>
  <c r="A45" i="6"/>
  <c r="B45" i="6"/>
  <c r="C45" i="6"/>
  <c r="A46" i="6"/>
  <c r="B46" i="6"/>
  <c r="C46" i="6"/>
  <c r="A47" i="6"/>
  <c r="B47" i="6"/>
  <c r="C47" i="6"/>
  <c r="A48" i="6"/>
  <c r="B48" i="6"/>
  <c r="C48" i="6"/>
  <c r="A49" i="6"/>
  <c r="B49" i="6"/>
  <c r="C49" i="6"/>
  <c r="D1" i="6"/>
  <c r="B1" i="6"/>
  <c r="C1" i="6"/>
  <c r="A1" i="6"/>
  <c r="I7" i="5" l="1"/>
  <c r="P10" i="5"/>
  <c r="I13" i="5"/>
  <c r="P9" i="5"/>
  <c r="J32" i="5"/>
  <c r="P35" i="5"/>
  <c r="I42" i="5"/>
  <c r="P36" i="5"/>
  <c r="Q4" i="5"/>
  <c r="I9" i="5"/>
  <c r="J37" i="5"/>
  <c r="P7" i="5"/>
  <c r="J40" i="5"/>
  <c r="I32" i="5"/>
  <c r="Q10" i="5"/>
  <c r="I11" i="5"/>
  <c r="Q39" i="5"/>
  <c r="I34" i="5"/>
  <c r="Q36" i="5"/>
  <c r="I39" i="5"/>
  <c r="J12" i="5"/>
  <c r="P41" i="5"/>
  <c r="Q11" i="5"/>
  <c r="Q32" i="5"/>
  <c r="J36" i="5"/>
  <c r="I37" i="5"/>
  <c r="J6" i="5"/>
  <c r="I12" i="5"/>
  <c r="P42" i="5"/>
  <c r="Q40" i="5"/>
  <c r="J35" i="5"/>
  <c r="J4" i="5"/>
  <c r="P33" i="5"/>
  <c r="I38" i="5"/>
  <c r="I8" i="5"/>
  <c r="P32" i="5"/>
  <c r="J41" i="5"/>
  <c r="P12" i="5"/>
  <c r="P39" i="5"/>
  <c r="J42" i="5"/>
  <c r="J33" i="5"/>
  <c r="P37" i="5"/>
  <c r="J8" i="5"/>
  <c r="P4" i="5"/>
  <c r="J11" i="5"/>
  <c r="P5" i="5"/>
  <c r="I10" i="5"/>
  <c r="Q38" i="5"/>
  <c r="J10" i="5"/>
  <c r="Q14" i="5"/>
  <c r="I14" i="5"/>
  <c r="J34" i="5"/>
  <c r="I5" i="5"/>
  <c r="Q8" i="5"/>
  <c r="J13" i="5"/>
  <c r="J14" i="5"/>
  <c r="P13" i="5"/>
  <c r="Q6" i="5"/>
  <c r="P40" i="5"/>
  <c r="P38" i="5"/>
  <c r="Q13" i="5"/>
  <c r="Q41" i="5"/>
  <c r="I35" i="5"/>
  <c r="P11" i="5"/>
  <c r="Q9" i="5"/>
  <c r="P8" i="5"/>
  <c r="J5" i="5"/>
  <c r="I41" i="5"/>
  <c r="I6" i="5"/>
  <c r="Q42" i="5"/>
  <c r="Q5" i="5"/>
  <c r="P14" i="5"/>
  <c r="Q33" i="5"/>
  <c r="P34" i="5"/>
  <c r="Q37" i="5"/>
  <c r="Q35" i="5"/>
  <c r="J7" i="5"/>
  <c r="J39" i="5"/>
  <c r="Q7" i="5"/>
  <c r="I36" i="5"/>
  <c r="Q12" i="5"/>
  <c r="J38" i="5"/>
  <c r="I33" i="5"/>
  <c r="J9" i="5"/>
  <c r="Q34" i="5"/>
  <c r="I40" i="5"/>
  <c r="P6" i="5"/>
  <c r="N22" i="6"/>
  <c r="N25" i="6"/>
  <c r="N21" i="6"/>
  <c r="N26" i="6"/>
  <c r="N20" i="6"/>
  <c r="N18" i="6"/>
  <c r="N27" i="6"/>
  <c r="N19" i="6"/>
  <c r="N28" i="6"/>
  <c r="N24" i="6"/>
  <c r="N23" i="6"/>
  <c r="I19" i="6"/>
  <c r="I27" i="6"/>
  <c r="I20" i="6"/>
  <c r="I28" i="6"/>
  <c r="I23" i="6"/>
  <c r="I26" i="6"/>
  <c r="I21" i="6"/>
  <c r="I18" i="6"/>
  <c r="I22" i="6"/>
  <c r="I24" i="6"/>
  <c r="I25" i="6"/>
  <c r="I35" i="6"/>
  <c r="I32" i="6"/>
  <c r="I36" i="6"/>
  <c r="I39" i="6"/>
  <c r="I37" i="6"/>
  <c r="I38" i="6"/>
  <c r="I40" i="6"/>
  <c r="I33" i="6"/>
  <c r="I41" i="6"/>
  <c r="I34" i="6"/>
  <c r="I42" i="6"/>
  <c r="Q3" i="5"/>
  <c r="Q31" i="5"/>
  <c r="J31" i="5"/>
  <c r="J3" i="5"/>
  <c r="G2" i="6" a="1"/>
  <c r="M27" i="6" s="1"/>
  <c r="O27" i="6" s="1"/>
  <c r="N43" i="5" l="1"/>
  <c r="K15" i="5"/>
  <c r="L15" i="5" s="1"/>
  <c r="N15" i="5"/>
  <c r="N16" i="5" s="1"/>
  <c r="T15" i="5"/>
  <c r="U43" i="5"/>
  <c r="U50" i="5" s="1"/>
  <c r="U15" i="5"/>
  <c r="M43" i="5"/>
  <c r="K16" i="5"/>
  <c r="T43" i="5"/>
  <c r="M15" i="5"/>
  <c r="M16" i="5" s="1"/>
  <c r="N52" i="5"/>
  <c r="H24" i="6"/>
  <c r="J24" i="6" s="1"/>
  <c r="I9" i="6"/>
  <c r="I10" i="6"/>
  <c r="J5" i="6"/>
  <c r="I13" i="6"/>
  <c r="I3" i="6"/>
  <c r="J3" i="6" s="1"/>
  <c r="I11" i="6"/>
  <c r="J11" i="6" s="1"/>
  <c r="I4" i="6"/>
  <c r="I12" i="6"/>
  <c r="I6" i="6"/>
  <c r="I7" i="6"/>
  <c r="J7" i="6" s="1"/>
  <c r="I8" i="6"/>
  <c r="H26" i="6"/>
  <c r="J26" i="6" s="1"/>
  <c r="G2" i="6"/>
  <c r="H42" i="6"/>
  <c r="J42" i="6" s="1"/>
  <c r="H41" i="6"/>
  <c r="J41" i="6" s="1"/>
  <c r="R15" i="5"/>
  <c r="S15" i="5" s="1"/>
  <c r="H35" i="6"/>
  <c r="J35" i="6" s="1"/>
  <c r="H40" i="6"/>
  <c r="J40" i="6" s="1"/>
  <c r="M44" i="5"/>
  <c r="K43" i="5"/>
  <c r="L43" i="5" s="1"/>
  <c r="M28" i="6"/>
  <c r="O28" i="6" s="1"/>
  <c r="R43" i="5"/>
  <c r="S43" i="5" s="1"/>
  <c r="M18" i="6"/>
  <c r="O18" i="6" s="1"/>
  <c r="AB15" i="5"/>
  <c r="AB21" i="5" s="1"/>
  <c r="H21" i="6"/>
  <c r="J21" i="6" s="1"/>
  <c r="H18" i="6"/>
  <c r="J18" i="6" s="1"/>
  <c r="M8" i="6"/>
  <c r="O8" i="6" s="1"/>
  <c r="M9" i="6"/>
  <c r="H33" i="6"/>
  <c r="J33" i="6" s="1"/>
  <c r="H32" i="6"/>
  <c r="J32" i="6" s="1"/>
  <c r="H27" i="6"/>
  <c r="J27" i="6" s="1"/>
  <c r="M20" i="6"/>
  <c r="O20" i="6" s="1"/>
  <c r="M10" i="6"/>
  <c r="O10" i="6" s="1"/>
  <c r="M24" i="6"/>
  <c r="O24" i="6" s="1"/>
  <c r="M12" i="6"/>
  <c r="M11" i="6"/>
  <c r="O11" i="6" s="1"/>
  <c r="M13" i="6"/>
  <c r="H22" i="6"/>
  <c r="J22" i="6" s="1"/>
  <c r="M23" i="6"/>
  <c r="O23" i="6" s="1"/>
  <c r="H19" i="6"/>
  <c r="J19" i="6" s="1"/>
  <c r="M4" i="6"/>
  <c r="O4" i="6" s="1"/>
  <c r="H34" i="6"/>
  <c r="J34" i="6" s="1"/>
  <c r="M3" i="6"/>
  <c r="H39" i="6"/>
  <c r="J39" i="6" s="1"/>
  <c r="H36" i="6"/>
  <c r="J36" i="6" s="1"/>
  <c r="M7" i="6"/>
  <c r="M25" i="6"/>
  <c r="O25" i="6" s="1"/>
  <c r="H28" i="6"/>
  <c r="J28" i="6" s="1"/>
  <c r="M21" i="6"/>
  <c r="O21" i="6" s="1"/>
  <c r="M26" i="6"/>
  <c r="O26" i="6" s="1"/>
  <c r="H23" i="6"/>
  <c r="J23" i="6" s="1"/>
  <c r="M5" i="6"/>
  <c r="H37" i="6"/>
  <c r="J37" i="6" s="1"/>
  <c r="M22" i="6"/>
  <c r="O22" i="6" s="1"/>
  <c r="M19" i="6"/>
  <c r="O19" i="6" s="1"/>
  <c r="H20" i="6"/>
  <c r="J20" i="6" s="1"/>
  <c r="H25" i="6"/>
  <c r="J25" i="6" s="1"/>
  <c r="H38" i="6"/>
  <c r="J38" i="6" s="1"/>
  <c r="M6" i="6"/>
  <c r="O6" i="6" s="1"/>
  <c r="H17" i="6"/>
  <c r="J17" i="6" s="1"/>
  <c r="AA15" i="5"/>
  <c r="Y15" i="5"/>
  <c r="O12" i="6" l="1"/>
  <c r="O7" i="6"/>
  <c r="O13" i="6"/>
  <c r="O5" i="6"/>
  <c r="O9" i="6"/>
  <c r="O3" i="6"/>
  <c r="J10" i="6"/>
  <c r="J4" i="6"/>
  <c r="J9" i="6"/>
  <c r="J13" i="6"/>
  <c r="J8" i="6"/>
  <c r="J6" i="6"/>
  <c r="J12" i="6"/>
  <c r="H31" i="6"/>
  <c r="J31" i="6" s="1"/>
  <c r="M2" i="6"/>
  <c r="O2" i="6" s="1"/>
  <c r="M17" i="6"/>
  <c r="O17" i="6" s="1"/>
  <c r="N51" i="5"/>
  <c r="N54" i="5"/>
  <c r="AB20" i="5"/>
  <c r="AB16" i="5"/>
  <c r="N48" i="5"/>
  <c r="N44" i="5"/>
  <c r="N47" i="5"/>
  <c r="AB19" i="5"/>
  <c r="AB26" i="5"/>
  <c r="AB22" i="5"/>
  <c r="N46" i="5"/>
  <c r="AB24" i="5"/>
  <c r="AB18" i="5"/>
  <c r="N53" i="5"/>
  <c r="AB23" i="5"/>
  <c r="AB25" i="5"/>
  <c r="N50" i="5"/>
  <c r="N45" i="5"/>
  <c r="AB17" i="5"/>
  <c r="N49" i="5"/>
  <c r="Z15" i="5"/>
  <c r="Y16" i="5"/>
  <c r="Z16" i="5" s="1"/>
  <c r="AA20" i="5"/>
  <c r="AA21" i="5"/>
  <c r="AA22" i="5"/>
  <c r="AA23" i="5"/>
  <c r="AA24" i="5"/>
  <c r="AA17" i="5"/>
  <c r="AA25" i="5"/>
  <c r="AA18" i="5"/>
  <c r="AA26" i="5"/>
  <c r="AA19" i="5"/>
  <c r="AA16" i="5"/>
  <c r="K44" i="5"/>
  <c r="L44" i="5" s="1"/>
  <c r="M45" i="5"/>
  <c r="M49" i="5"/>
  <c r="M48" i="5"/>
  <c r="M46" i="5"/>
  <c r="M52" i="5"/>
  <c r="M47" i="5"/>
  <c r="M54" i="5"/>
  <c r="M51" i="5"/>
  <c r="M53" i="5"/>
  <c r="M50" i="5"/>
  <c r="U53" i="5"/>
  <c r="U49" i="5"/>
  <c r="U48" i="5"/>
  <c r="U52" i="5"/>
  <c r="U51" i="5"/>
  <c r="U45" i="5"/>
  <c r="U44" i="5"/>
  <c r="U47" i="5"/>
  <c r="U46" i="5"/>
  <c r="M21" i="5"/>
  <c r="M20" i="5"/>
  <c r="U54" i="5"/>
  <c r="T47" i="5"/>
  <c r="T44" i="5"/>
  <c r="T48" i="5"/>
  <c r="T49" i="5"/>
  <c r="T50" i="5"/>
  <c r="T51" i="5"/>
  <c r="T52" i="5"/>
  <c r="T53" i="5"/>
  <c r="T54" i="5"/>
  <c r="T45" i="5"/>
  <c r="T46" i="5"/>
  <c r="R44" i="5"/>
  <c r="S44" i="5" s="1"/>
  <c r="R16" i="5"/>
  <c r="M23" i="5"/>
  <c r="T17" i="5"/>
  <c r="T20" i="5"/>
  <c r="T22" i="5"/>
  <c r="T19" i="5"/>
  <c r="T21" i="5"/>
  <c r="T16" i="5"/>
  <c r="T24" i="5"/>
  <c r="T26" i="5"/>
  <c r="T23" i="5"/>
  <c r="T25" i="5"/>
  <c r="T18" i="5"/>
  <c r="U17" i="5"/>
  <c r="U25" i="5"/>
  <c r="U19" i="5"/>
  <c r="U16" i="5"/>
  <c r="U20" i="5"/>
  <c r="U22" i="5"/>
  <c r="U18" i="5"/>
  <c r="U26" i="5"/>
  <c r="U21" i="5"/>
  <c r="U23" i="5"/>
  <c r="U24" i="5"/>
  <c r="M26" i="5"/>
  <c r="M19" i="5"/>
  <c r="M25" i="5"/>
  <c r="M24" i="5"/>
  <c r="M18" i="5"/>
  <c r="M22" i="5"/>
  <c r="N23" i="5"/>
  <c r="N21" i="5"/>
  <c r="N24" i="5"/>
  <c r="N17" i="5"/>
  <c r="N25" i="5"/>
  <c r="N18" i="5"/>
  <c r="N26" i="5"/>
  <c r="N19" i="5"/>
  <c r="N20" i="5"/>
  <c r="N22" i="5"/>
  <c r="M17" i="5"/>
  <c r="K17" i="5" l="1"/>
  <c r="K18" i="5" s="1"/>
  <c r="K19" i="5" s="1"/>
  <c r="K20" i="5" s="1"/>
  <c r="K21" i="5" s="1"/>
  <c r="K22" i="5" s="1"/>
  <c r="K23" i="5" s="1"/>
  <c r="K24" i="5" s="1"/>
  <c r="K25" i="5" s="1"/>
  <c r="K26" i="5" s="1"/>
  <c r="L16" i="5"/>
  <c r="Y17" i="5"/>
  <c r="K45" i="5"/>
  <c r="L45" i="5" s="1"/>
  <c r="Z17" i="5"/>
  <c r="Y18" i="5"/>
  <c r="R45" i="5"/>
  <c r="S45" i="5" s="1"/>
  <c r="R17" i="5"/>
  <c r="S16" i="5"/>
  <c r="L17" i="5"/>
  <c r="L18" i="5"/>
  <c r="K46" i="5" l="1"/>
  <c r="L46" i="5" s="1"/>
  <c r="R46" i="5"/>
  <c r="S46" i="5" s="1"/>
  <c r="Z18" i="5"/>
  <c r="Y19" i="5"/>
  <c r="R18" i="5"/>
  <c r="S17" i="5"/>
  <c r="L19" i="5"/>
  <c r="R47" i="5" l="1"/>
  <c r="S47" i="5" s="1"/>
  <c r="K47" i="5"/>
  <c r="K48" i="5" s="1"/>
  <c r="Z19" i="5"/>
  <c r="Y20" i="5"/>
  <c r="L47" i="5"/>
  <c r="R48" i="5"/>
  <c r="R19" i="5"/>
  <c r="S18" i="5"/>
  <c r="L20" i="5"/>
  <c r="Z20" i="5" l="1"/>
  <c r="Y21" i="5"/>
  <c r="L48" i="5"/>
  <c r="K49" i="5"/>
  <c r="S48" i="5"/>
  <c r="R49" i="5"/>
  <c r="R20" i="5"/>
  <c r="S19" i="5"/>
  <c r="L21" i="5"/>
  <c r="Z21" i="5" l="1"/>
  <c r="Y22" i="5"/>
  <c r="K50" i="5"/>
  <c r="L49" i="5"/>
  <c r="R50" i="5"/>
  <c r="S49" i="5"/>
  <c r="R21" i="5"/>
  <c r="S20" i="5"/>
  <c r="L22" i="5"/>
  <c r="Z22" i="5" l="1"/>
  <c r="Y23" i="5"/>
  <c r="L50" i="5"/>
  <c r="K51" i="5"/>
  <c r="S50" i="5"/>
  <c r="R51" i="5"/>
  <c r="R22" i="5"/>
  <c r="S21" i="5"/>
  <c r="L23" i="5"/>
  <c r="Z23" i="5" l="1"/>
  <c r="Y24" i="5"/>
  <c r="K52" i="5"/>
  <c r="L51" i="5"/>
  <c r="R52" i="5"/>
  <c r="S51" i="5"/>
  <c r="R23" i="5"/>
  <c r="S22" i="5"/>
  <c r="L24" i="5"/>
  <c r="Z24" i="5" l="1"/>
  <c r="Y25" i="5"/>
  <c r="L52" i="5"/>
  <c r="K53" i="5"/>
  <c r="S52" i="5"/>
  <c r="R53" i="5"/>
  <c r="R24" i="5"/>
  <c r="S23" i="5"/>
  <c r="L26" i="5"/>
  <c r="L25" i="5"/>
  <c r="Y26" i="5" l="1"/>
  <c r="Z26" i="5" s="1"/>
  <c r="Z25" i="5"/>
  <c r="K54" i="5"/>
  <c r="L54" i="5" s="1"/>
  <c r="L53" i="5"/>
  <c r="R54" i="5"/>
  <c r="S54" i="5" s="1"/>
  <c r="S53" i="5"/>
  <c r="R25" i="5"/>
  <c r="S24" i="5"/>
  <c r="R26" i="5" l="1"/>
  <c r="S26" i="5" s="1"/>
  <c r="S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<sst xmlns="http://schemas.openxmlformats.org/spreadsheetml/2006/main" count="340" uniqueCount="65">
  <si>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</si>
  <si>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</si>
  <si>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</si>
  <si>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</si>
  <si>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</si>
  <si>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</si>
  <si>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</si>
  <si>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</si>
  <si>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</si>
  <si>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</si>
  <si>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</si>
  <si>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</si>
  <si>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</si>
  <si>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Month</t>
  </si>
  <si>
    <t>month</t>
  </si>
  <si>
    <t>item_cat</t>
  </si>
  <si>
    <t>revenue</t>
  </si>
  <si>
    <t xml:space="preserve">Bakery </t>
  </si>
  <si>
    <t>Cold Drinks</t>
  </si>
  <si>
    <t>Hot Drinks</t>
  </si>
  <si>
    <t>Snacks</t>
  </si>
  <si>
    <t>cost</t>
  </si>
  <si>
    <t>profit</t>
  </si>
  <si>
    <t>Budgeted</t>
  </si>
  <si>
    <t>Total</t>
  </si>
  <si>
    <t>Forecasted Costs</t>
  </si>
  <si>
    <t>Forecasted Revenue</t>
  </si>
  <si>
    <t>Budgeted Revenue</t>
  </si>
  <si>
    <t>Actual Costs</t>
  </si>
  <si>
    <t>Actual Revenue</t>
  </si>
  <si>
    <t xml:space="preserve">Budgeted Cost next </t>
  </si>
  <si>
    <t xml:space="preserve">Total Revenue </t>
  </si>
  <si>
    <t xml:space="preserve">Bakery Revenue </t>
  </si>
  <si>
    <t xml:space="preserve">Hot Drinks Revenue </t>
  </si>
  <si>
    <t xml:space="preserve">Cold Drinks Revenue 						</t>
  </si>
  <si>
    <t xml:space="preserve">Snacks Drinks Revenue </t>
  </si>
  <si>
    <t xml:space="preserve">Variance </t>
  </si>
  <si>
    <t>Revenue</t>
  </si>
  <si>
    <t>item_name</t>
  </si>
  <si>
    <t>profit_margin</t>
  </si>
  <si>
    <t>Hot Chocolate</t>
  </si>
  <si>
    <t>ing_id</t>
  </si>
  <si>
    <t>recipe_id</t>
  </si>
  <si>
    <t>ing_name</t>
  </si>
  <si>
    <t>ING002</t>
  </si>
  <si>
    <t>Whole Milk</t>
  </si>
  <si>
    <t>ING005</t>
  </si>
  <si>
    <t>Whipped cream</t>
  </si>
  <si>
    <t>ING012</t>
  </si>
  <si>
    <t>Cocoa powder</t>
  </si>
  <si>
    <t>ING013</t>
  </si>
  <si>
    <t>Chocolate</t>
  </si>
  <si>
    <t>HDR-HCH-MD</t>
  </si>
  <si>
    <t>AvgTotal</t>
  </si>
  <si>
    <t xml:space="preserve">Max prodcuct </t>
  </si>
  <si>
    <t>total</t>
  </si>
  <si>
    <t xml:space="preserve">Product Sold </t>
  </si>
  <si>
    <t xml:space="preserve">percentage </t>
  </si>
  <si>
    <t xml:space="preserve">Percentage </t>
  </si>
  <si>
    <t xml:space="preserve">Total Cost </t>
  </si>
  <si>
    <t>Retial Price</t>
  </si>
  <si>
    <t xml:space="preserve">Product in Stock </t>
  </si>
  <si>
    <t>Target</t>
  </si>
  <si>
    <t>Target Revenue</t>
  </si>
  <si>
    <t>Amount_sold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</si>
</sst>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£&quot;#,##0.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2" fontId="0" fillId="0" borderId="0" xfId="0" applyNumberFormat="1"/>
    <xf numFmtId="0" fontId="18" fillId="0" borderId="0" xfId="0" applyFont="1"/>
    <xf numFmtId="17" fontId="0" fillId="0" borderId="0" xfId="0" applyNumberFormat="1" applyAlignment="1">
      <alignment horizontal="center"/>
    </xf>
    <xf numFmtId="0" fontId="20" fillId="0" borderId="0" xfId="0" applyFon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33" borderId="0" xfId="0" applyFill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DE0553-D0E3-3D4B-9525-B6E431888C4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baseline="0">
                <a:solidFill>
                  <a:sysClr val="windowText" lastClr="000000"/>
                </a:solidFill>
              </a:rPr>
              <a:t>Total Revenue for Apr 24 - Mar 25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696437247468522E-2"/>
          <c:y val="5.3483106573472952E-2"/>
          <c:w val="0.94497080003405143"/>
          <c:h val="0.82673056903390307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'Bug &amp; Forcast (Total)'!$M$2</c:f>
              <c:strCache>
                <c:ptCount val="1"/>
                <c:pt idx="0">
                  <c:v>Target Revenue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(Total)'!$M$3:$M$26</c:f>
              <c:numCache>
                <c:formatCode>General</c:formatCode>
                <c:ptCount val="24"/>
                <c:pt idx="12" formatCode="0.00">
                  <c:v>10737.429166666667</c:v>
                </c:pt>
                <c:pt idx="13" formatCode="0.00">
                  <c:v>10737.429166666667</c:v>
                </c:pt>
                <c:pt idx="14" formatCode="0.00">
                  <c:v>10737.429166666667</c:v>
                </c:pt>
                <c:pt idx="15" formatCode="0.00">
                  <c:v>10737.429166666667</c:v>
                </c:pt>
                <c:pt idx="16" formatCode="0.00">
                  <c:v>10737.429166666667</c:v>
                </c:pt>
                <c:pt idx="17" formatCode="0.00">
                  <c:v>10737.429166666667</c:v>
                </c:pt>
                <c:pt idx="18" formatCode="0.00">
                  <c:v>10737.429166666667</c:v>
                </c:pt>
                <c:pt idx="19" formatCode="0.00">
                  <c:v>10737.429166666667</c:v>
                </c:pt>
                <c:pt idx="20" formatCode="0.00">
                  <c:v>10737.429166666667</c:v>
                </c:pt>
                <c:pt idx="21" formatCode="0.00">
                  <c:v>10737.429166666667</c:v>
                </c:pt>
                <c:pt idx="22" formatCode="0.00">
                  <c:v>10737.429166666667</c:v>
                </c:pt>
                <c:pt idx="23" formatCode="0.00">
                  <c:v>10737.429166666667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6A-6841-8BB5-7654C517DBE4}"/>
            </c:ext>
          </c:extLst>
        </c:ser>
        <c:ser>
          <c:idx val="5"/>
          <c:order val="5"/>
          <c:tx>
            <c:strRef>
              <c:f>'Bug &amp; Forcast (Total)'!$N$2</c:f>
              <c:strCache>
                <c:ptCount val="1"/>
                <c:pt idx="0">
                  <c:v>Budgeted Cost next 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(Total)'!$N$3:$N$26</c:f>
              <c:numCache>
                <c:formatCode>General</c:formatCode>
                <c:ptCount val="24"/>
                <c:pt idx="12" formatCode="0.00">
                  <c:v>1457.5058333333334</c:v>
                </c:pt>
                <c:pt idx="13" formatCode="0.00">
                  <c:v>1457.5058333333334</c:v>
                </c:pt>
                <c:pt idx="14" formatCode="0.00">
                  <c:v>1457.5058333333334</c:v>
                </c:pt>
                <c:pt idx="15" formatCode="0.00">
                  <c:v>1457.5058333333334</c:v>
                </c:pt>
                <c:pt idx="16" formatCode="0.00">
                  <c:v>1457.5058333333334</c:v>
                </c:pt>
                <c:pt idx="17" formatCode="0.00">
                  <c:v>1457.5058333333334</c:v>
                </c:pt>
                <c:pt idx="18" formatCode="0.00">
                  <c:v>1457.5058333333334</c:v>
                </c:pt>
                <c:pt idx="19" formatCode="0.00">
                  <c:v>1457.5058333333334</c:v>
                </c:pt>
                <c:pt idx="20" formatCode="0.00">
                  <c:v>1457.5058333333334</c:v>
                </c:pt>
                <c:pt idx="21" formatCode="0.00">
                  <c:v>1457.5058333333334</c:v>
                </c:pt>
                <c:pt idx="22" formatCode="0.00">
                  <c:v>1457.5058333333334</c:v>
                </c:pt>
                <c:pt idx="23" formatCode="0.00">
                  <c:v>1457.5058333333334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6A-6841-8BB5-7654C517D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643536"/>
        <c:axId val="1370685568"/>
      </c:barChart>
      <c:lineChart>
        <c:grouping val="standard"/>
        <c:varyColors val="0"/>
        <c:ser>
          <c:idx val="0"/>
          <c:order val="0"/>
          <c:tx>
            <c:strRef>
              <c:f>'Bug &amp; Forcast (Total)'!$I$2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4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(Total)'!$I$3:$I$26</c:f>
              <c:numCache>
                <c:formatCode>General</c:formatCode>
                <c:ptCount val="24"/>
                <c:pt idx="0">
                  <c:v>10800.249999999998</c:v>
                </c:pt>
                <c:pt idx="1">
                  <c:v>11542.099999999999</c:v>
                </c:pt>
                <c:pt idx="2">
                  <c:v>10408.75</c:v>
                </c:pt>
                <c:pt idx="3">
                  <c:v>11314.550000000001</c:v>
                </c:pt>
                <c:pt idx="4">
                  <c:v>11197.35</c:v>
                </c:pt>
                <c:pt idx="5">
                  <c:v>10121.950000000001</c:v>
                </c:pt>
                <c:pt idx="6">
                  <c:v>10864.4</c:v>
                </c:pt>
                <c:pt idx="7">
                  <c:v>10385.5</c:v>
                </c:pt>
                <c:pt idx="8">
                  <c:v>10725.650000000001</c:v>
                </c:pt>
                <c:pt idx="9">
                  <c:v>10446.5</c:v>
                </c:pt>
                <c:pt idx="10">
                  <c:v>9953</c:v>
                </c:pt>
                <c:pt idx="11">
                  <c:v>11089.15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A-6841-8BB5-7654C517DBE4}"/>
            </c:ext>
          </c:extLst>
        </c:ser>
        <c:ser>
          <c:idx val="1"/>
          <c:order val="1"/>
          <c:tx>
            <c:strRef>
              <c:f>'Bug &amp; Forcast (Total)'!$J$2</c:f>
              <c:strCache>
                <c:ptCount val="1"/>
                <c:pt idx="0">
                  <c:v>Actual Costs</c:v>
                </c:pt>
              </c:strCache>
            </c:strRef>
          </c:tx>
          <c:spPr>
            <a:ln w="28575" cap="rnd">
              <a:solidFill>
                <a:schemeClr val="accent4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(Total)'!$J$3:$J$26</c:f>
              <c:numCache>
                <c:formatCode>General</c:formatCode>
                <c:ptCount val="24"/>
                <c:pt idx="0">
                  <c:v>1435.4099999999999</c:v>
                </c:pt>
                <c:pt idx="1">
                  <c:v>1547.4</c:v>
                </c:pt>
                <c:pt idx="2">
                  <c:v>1364.99</c:v>
                </c:pt>
                <c:pt idx="3">
                  <c:v>1457.13</c:v>
                </c:pt>
                <c:pt idx="4">
                  <c:v>1438.25</c:v>
                </c:pt>
                <c:pt idx="5">
                  <c:v>1365.01</c:v>
                </c:pt>
                <c:pt idx="6">
                  <c:v>1514.1599999999999</c:v>
                </c:pt>
                <c:pt idx="7">
                  <c:v>1399.67</c:v>
                </c:pt>
                <c:pt idx="8">
                  <c:v>1549.77</c:v>
                </c:pt>
                <c:pt idx="9">
                  <c:v>1508.67</c:v>
                </c:pt>
                <c:pt idx="10">
                  <c:v>1406.13</c:v>
                </c:pt>
                <c:pt idx="11">
                  <c:v>1503.4799999999998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A-6841-8BB5-7654C517DBE4}"/>
            </c:ext>
          </c:extLst>
        </c:ser>
        <c:ser>
          <c:idx val="2"/>
          <c:order val="2"/>
          <c:tx>
            <c:strRef>
              <c:f>'Bug &amp; Forcast (Total)'!$K$2</c:f>
              <c:strCache>
                <c:ptCount val="1"/>
                <c:pt idx="0">
                  <c:v>Forecasted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(Total)'!$K$3:$K$26</c:f>
              <c:numCache>
                <c:formatCode>General</c:formatCode>
                <c:ptCount val="24"/>
                <c:pt idx="12" formatCode="0.00">
                  <c:v>11059.552041666668</c:v>
                </c:pt>
                <c:pt idx="13" formatCode="0.00">
                  <c:v>11391.338602916669</c:v>
                </c:pt>
                <c:pt idx="14" formatCode="0.00">
                  <c:v>11733.07876100417</c:v>
                </c:pt>
                <c:pt idx="15" formatCode="0.00">
                  <c:v>12085.071123834296</c:v>
                </c:pt>
                <c:pt idx="16" formatCode="0.00">
                  <c:v>12447.623257549325</c:v>
                </c:pt>
                <c:pt idx="17" formatCode="0.00">
                  <c:v>12821.051955275805</c:v>
                </c:pt>
                <c:pt idx="18" formatCode="0.00">
                  <c:v>13205.68351393408</c:v>
                </c:pt>
                <c:pt idx="19" formatCode="0.00">
                  <c:v>13601.854019352102</c:v>
                </c:pt>
                <c:pt idx="20" formatCode="0.00">
                  <c:v>14009.909639932666</c:v>
                </c:pt>
                <c:pt idx="21" formatCode="0.00">
                  <c:v>14430.206929130647</c:v>
                </c:pt>
                <c:pt idx="22" formatCode="0.00">
                  <c:v>14863.113137004566</c:v>
                </c:pt>
                <c:pt idx="23" formatCode="0.00">
                  <c:v>15309.006531114703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A-6841-8BB5-7654C517DBE4}"/>
            </c:ext>
          </c:extLst>
        </c:ser>
        <c:ser>
          <c:idx val="3"/>
          <c:order val="3"/>
          <c:tx>
            <c:strRef>
              <c:f>'Bug &amp; Forcast (Total)'!$L$2</c:f>
              <c:strCache>
                <c:ptCount val="1"/>
                <c:pt idx="0">
                  <c:v>Forecasted Costs</c:v>
                </c:pt>
              </c:strCache>
            </c:strRef>
          </c:tx>
          <c:spPr>
            <a:ln w="28575" cap="rnd">
              <a:solidFill>
                <a:schemeClr val="accent4">
                  <a:tint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(Total)'!$L$3:$L$26</c:f>
              <c:numCache>
                <c:formatCode>General</c:formatCode>
                <c:ptCount val="24"/>
                <c:pt idx="12" formatCode="0.00">
                  <c:v>1327.1462450000001</c:v>
                </c:pt>
                <c:pt idx="13" formatCode="0.00">
                  <c:v>1366.9606323500002</c:v>
                </c:pt>
                <c:pt idx="14" formatCode="0.00">
                  <c:v>1407.9694513205004</c:v>
                </c:pt>
                <c:pt idx="15" formatCode="0.00">
                  <c:v>1450.2085348601154</c:v>
                </c:pt>
                <c:pt idx="16" formatCode="0.00">
                  <c:v>1493.714790905919</c:v>
                </c:pt>
                <c:pt idx="17" formatCode="0.00">
                  <c:v>1538.5262346330965</c:v>
                </c:pt>
                <c:pt idx="18" formatCode="0.00">
                  <c:v>1584.6820216720896</c:v>
                </c:pt>
                <c:pt idx="19" formatCode="0.00">
                  <c:v>1632.2224823222523</c:v>
                </c:pt>
                <c:pt idx="20" formatCode="0.00">
                  <c:v>1681.1891567919199</c:v>
                </c:pt>
                <c:pt idx="21" formatCode="0.00">
                  <c:v>1731.6248314956777</c:v>
                </c:pt>
                <c:pt idx="22" formatCode="0.00">
                  <c:v>1783.5735764405479</c:v>
                </c:pt>
                <c:pt idx="23" formatCode="0.00">
                  <c:v>1837.0807837337643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6A-6841-8BB5-7654C517D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643536"/>
        <c:axId val="1370685568"/>
      </c:lineChart>
      <c:dateAx>
        <c:axId val="13706435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85568"/>
        <c:crosses val="autoZero"/>
        <c:auto val="1"/>
        <c:lblOffset val="100"/>
        <c:baseTimeUnit val="months"/>
      </c:dateAx>
      <c:valAx>
        <c:axId val="13706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Bakery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'Bug &amp; Forcast (Total)'!$T$2</c:f>
              <c:strCache>
                <c:ptCount val="1"/>
                <c:pt idx="0">
                  <c:v>Budgeted Revenue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(Total)'!$T$3:$T$26</c:f>
              <c:numCache>
                <c:formatCode>0.00</c:formatCode>
                <c:ptCount val="24"/>
                <c:pt idx="12">
                  <c:v>1352.3</c:v>
                </c:pt>
                <c:pt idx="13">
                  <c:v>1352.3</c:v>
                </c:pt>
                <c:pt idx="14">
                  <c:v>1352.3</c:v>
                </c:pt>
                <c:pt idx="15">
                  <c:v>1352.3</c:v>
                </c:pt>
                <c:pt idx="16">
                  <c:v>1352.3</c:v>
                </c:pt>
                <c:pt idx="17">
                  <c:v>1352.3</c:v>
                </c:pt>
                <c:pt idx="18">
                  <c:v>1352.3</c:v>
                </c:pt>
                <c:pt idx="19">
                  <c:v>1352.3</c:v>
                </c:pt>
                <c:pt idx="20">
                  <c:v>1352.3</c:v>
                </c:pt>
                <c:pt idx="21">
                  <c:v>1352.3</c:v>
                </c:pt>
                <c:pt idx="22">
                  <c:v>1352.3</c:v>
                </c:pt>
                <c:pt idx="23">
                  <c:v>1352.3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7C-8044-9AEF-7668153B3397}"/>
            </c:ext>
          </c:extLst>
        </c:ser>
        <c:ser>
          <c:idx val="5"/>
          <c:order val="5"/>
          <c:tx>
            <c:strRef>
              <c:f>'Bug &amp; Forcast (Total)'!$U$2</c:f>
              <c:strCache>
                <c:ptCount val="1"/>
                <c:pt idx="0">
                  <c:v>Budgeted Cost next 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(Total)'!$U$3:$U$26</c:f>
              <c:numCache>
                <c:formatCode>0.00</c:formatCode>
                <c:ptCount val="24"/>
                <c:pt idx="12">
                  <c:v>161.55000000000004</c:v>
                </c:pt>
                <c:pt idx="13">
                  <c:v>161.55000000000004</c:v>
                </c:pt>
                <c:pt idx="14">
                  <c:v>161.55000000000004</c:v>
                </c:pt>
                <c:pt idx="15">
                  <c:v>161.55000000000004</c:v>
                </c:pt>
                <c:pt idx="16">
                  <c:v>161.55000000000004</c:v>
                </c:pt>
                <c:pt idx="17">
                  <c:v>161.55000000000004</c:v>
                </c:pt>
                <c:pt idx="18">
                  <c:v>161.55000000000004</c:v>
                </c:pt>
                <c:pt idx="19">
                  <c:v>161.55000000000004</c:v>
                </c:pt>
                <c:pt idx="20">
                  <c:v>161.55000000000004</c:v>
                </c:pt>
                <c:pt idx="21">
                  <c:v>161.55000000000004</c:v>
                </c:pt>
                <c:pt idx="22">
                  <c:v>161.55000000000004</c:v>
                </c:pt>
                <c:pt idx="23">
                  <c:v>161.55000000000004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7C-8044-9AEF-7668153B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0117264"/>
        <c:axId val="1420605488"/>
      </c:barChart>
      <c:lineChart>
        <c:grouping val="standard"/>
        <c:varyColors val="0"/>
        <c:ser>
          <c:idx val="0"/>
          <c:order val="0"/>
          <c:tx>
            <c:strRef>
              <c:f>'Bug &amp; Forcast (Total)'!$P$2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4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(Total)'!$P$3:$P$26</c:f>
              <c:numCache>
                <c:formatCode>0.00</c:formatCode>
                <c:ptCount val="24"/>
                <c:pt idx="0">
                  <c:v>1352</c:v>
                </c:pt>
                <c:pt idx="1">
                  <c:v>1457.5</c:v>
                </c:pt>
                <c:pt idx="2">
                  <c:v>1301.4000000000001</c:v>
                </c:pt>
                <c:pt idx="3">
                  <c:v>1194.5</c:v>
                </c:pt>
                <c:pt idx="4">
                  <c:v>1237.5</c:v>
                </c:pt>
                <c:pt idx="5">
                  <c:v>1457.1</c:v>
                </c:pt>
                <c:pt idx="6">
                  <c:v>1341</c:v>
                </c:pt>
                <c:pt idx="7">
                  <c:v>1524.1</c:v>
                </c:pt>
                <c:pt idx="8">
                  <c:v>1259.9000000000001</c:v>
                </c:pt>
                <c:pt idx="9">
                  <c:v>1449.1</c:v>
                </c:pt>
                <c:pt idx="10">
                  <c:v>1307</c:v>
                </c:pt>
                <c:pt idx="11">
                  <c:v>1346.5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C-8044-9AEF-7668153B3397}"/>
            </c:ext>
          </c:extLst>
        </c:ser>
        <c:ser>
          <c:idx val="1"/>
          <c:order val="1"/>
          <c:tx>
            <c:strRef>
              <c:f>'Bug &amp; Forcast (Total)'!$Q$2</c:f>
              <c:strCache>
                <c:ptCount val="1"/>
                <c:pt idx="0">
                  <c:v>Actual Costs</c:v>
                </c:pt>
              </c:strCache>
            </c:strRef>
          </c:tx>
          <c:spPr>
            <a:ln w="28575" cap="rnd">
              <a:solidFill>
                <a:schemeClr val="accent4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(Total)'!$Q$3:$Q$26</c:f>
              <c:numCache>
                <c:formatCode>0.00</c:formatCode>
                <c:ptCount val="24"/>
                <c:pt idx="0">
                  <c:v>161.6</c:v>
                </c:pt>
                <c:pt idx="1">
                  <c:v>173.85</c:v>
                </c:pt>
                <c:pt idx="2">
                  <c:v>155.69999999999999</c:v>
                </c:pt>
                <c:pt idx="3">
                  <c:v>142.55000000000001</c:v>
                </c:pt>
                <c:pt idx="4">
                  <c:v>147.85</c:v>
                </c:pt>
                <c:pt idx="5">
                  <c:v>174.05</c:v>
                </c:pt>
                <c:pt idx="6">
                  <c:v>159.9</c:v>
                </c:pt>
                <c:pt idx="7">
                  <c:v>182.15</c:v>
                </c:pt>
                <c:pt idx="8">
                  <c:v>150.25</c:v>
                </c:pt>
                <c:pt idx="9">
                  <c:v>173.25</c:v>
                </c:pt>
                <c:pt idx="10">
                  <c:v>156.5</c:v>
                </c:pt>
                <c:pt idx="11">
                  <c:v>160.94999999999999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7C-8044-9AEF-7668153B3397}"/>
            </c:ext>
          </c:extLst>
        </c:ser>
        <c:ser>
          <c:idx val="2"/>
          <c:order val="2"/>
          <c:tx>
            <c:strRef>
              <c:f>'Bug &amp; Forcast (Total)'!$R$2</c:f>
              <c:strCache>
                <c:ptCount val="1"/>
                <c:pt idx="0">
                  <c:v>Forecasted Revenue</c:v>
                </c:pt>
              </c:strCache>
            </c:strRef>
          </c:tx>
          <c:spPr>
            <a:ln w="28575" cap="rnd">
              <a:solidFill>
                <a:schemeClr val="accent4">
                  <a:shade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(Total)'!$R$3:$R$26</c:f>
              <c:numCache>
                <c:formatCode>0.00</c:formatCode>
                <c:ptCount val="24"/>
                <c:pt idx="12">
                  <c:v>1392.8689999999999</c:v>
                </c:pt>
                <c:pt idx="13">
                  <c:v>1434.65507</c:v>
                </c:pt>
                <c:pt idx="14">
                  <c:v>1477.6947221</c:v>
                </c:pt>
                <c:pt idx="15">
                  <c:v>1522.025563763</c:v>
                </c:pt>
                <c:pt idx="16">
                  <c:v>1567.6863306758901</c:v>
                </c:pt>
                <c:pt idx="17">
                  <c:v>1614.7169205961668</c:v>
                </c:pt>
                <c:pt idx="18">
                  <c:v>1663.1584282140518</c:v>
                </c:pt>
                <c:pt idx="19">
                  <c:v>1713.0531810604734</c:v>
                </c:pt>
                <c:pt idx="20">
                  <c:v>1764.4447764922877</c:v>
                </c:pt>
                <c:pt idx="21">
                  <c:v>1817.3781197870564</c:v>
                </c:pt>
                <c:pt idx="22">
                  <c:v>1871.8994633806683</c:v>
                </c:pt>
                <c:pt idx="23">
                  <c:v>1928.0564472820884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7C-8044-9AEF-7668153B3397}"/>
            </c:ext>
          </c:extLst>
        </c:ser>
        <c:ser>
          <c:idx val="3"/>
          <c:order val="3"/>
          <c:tx>
            <c:strRef>
              <c:f>'Bug &amp; Forcast (Total)'!$S$2</c:f>
              <c:strCache>
                <c:ptCount val="1"/>
                <c:pt idx="0">
                  <c:v>Forecasted Costs</c:v>
                </c:pt>
              </c:strCache>
            </c:strRef>
          </c:tx>
          <c:spPr>
            <a:ln w="28575" cap="rnd">
              <a:solidFill>
                <a:schemeClr val="accent4">
                  <a:tint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(Total)'!$S$3:$S$26</c:f>
              <c:numCache>
                <c:formatCode>0.00</c:formatCode>
                <c:ptCount val="24"/>
                <c:pt idx="12">
                  <c:v>167.14427999999998</c:v>
                </c:pt>
                <c:pt idx="13">
                  <c:v>172.15860839999999</c:v>
                </c:pt>
                <c:pt idx="14">
                  <c:v>177.323366652</c:v>
                </c:pt>
                <c:pt idx="15">
                  <c:v>182.64306765155999</c:v>
                </c:pt>
                <c:pt idx="16">
                  <c:v>188.12235968110681</c:v>
                </c:pt>
                <c:pt idx="17">
                  <c:v>193.76603047154001</c:v>
                </c:pt>
                <c:pt idx="18">
                  <c:v>199.57901138568621</c:v>
                </c:pt>
                <c:pt idx="19">
                  <c:v>205.56638172725681</c:v>
                </c:pt>
                <c:pt idx="20">
                  <c:v>211.7333731790745</c:v>
                </c:pt>
                <c:pt idx="21">
                  <c:v>218.08537437444676</c:v>
                </c:pt>
                <c:pt idx="22">
                  <c:v>224.62793560568019</c:v>
                </c:pt>
                <c:pt idx="23">
                  <c:v>231.36677367385059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7C-8044-9AEF-7668153B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117264"/>
        <c:axId val="1420605488"/>
      </c:lineChart>
      <c:dateAx>
        <c:axId val="1420117264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05488"/>
        <c:crosses val="autoZero"/>
        <c:auto val="1"/>
        <c:lblOffset val="100"/>
        <c:baseTimeUnit val="months"/>
      </c:dateAx>
      <c:valAx>
        <c:axId val="14206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1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Cold Drinks Revenue</a:t>
            </a:r>
          </a:p>
        </c:rich>
      </c:tx>
      <c:layout>
        <c:manualLayout>
          <c:xMode val="edge"/>
          <c:yMode val="edge"/>
          <c:x val="0.45454298875139976"/>
          <c:y val="1.382374981337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628315457732607E-2"/>
          <c:y val="9.0207714162983454E-2"/>
          <c:w val="0.92565739694484617"/>
          <c:h val="0.77278801278934284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'Bug &amp; Forcast (Total)'!$M$30</c:f>
              <c:strCache>
                <c:ptCount val="1"/>
                <c:pt idx="0">
                  <c:v>Budgeted Revenue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(Total)'!$M$31:$M$54</c:f>
              <c:numCache>
                <c:formatCode>0.00</c:formatCode>
                <c:ptCount val="24"/>
                <c:pt idx="12">
                  <c:v>2746.3208333333332</c:v>
                </c:pt>
                <c:pt idx="13">
                  <c:v>2746.3208333333332</c:v>
                </c:pt>
                <c:pt idx="14">
                  <c:v>2746.3208333333332</c:v>
                </c:pt>
                <c:pt idx="15">
                  <c:v>2746.3208333333332</c:v>
                </c:pt>
                <c:pt idx="16">
                  <c:v>2746.3208333333332</c:v>
                </c:pt>
                <c:pt idx="17">
                  <c:v>2746.3208333333332</c:v>
                </c:pt>
                <c:pt idx="18">
                  <c:v>2746.3208333333332</c:v>
                </c:pt>
                <c:pt idx="19">
                  <c:v>2746.3208333333332</c:v>
                </c:pt>
                <c:pt idx="20">
                  <c:v>2746.3208333333332</c:v>
                </c:pt>
                <c:pt idx="21">
                  <c:v>2746.3208333333332</c:v>
                </c:pt>
                <c:pt idx="22">
                  <c:v>2746.3208333333332</c:v>
                </c:pt>
                <c:pt idx="23">
                  <c:v>2746.3208333333332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EA-2447-8F48-4245BB73B132}"/>
            </c:ext>
          </c:extLst>
        </c:ser>
        <c:ser>
          <c:idx val="5"/>
          <c:order val="5"/>
          <c:tx>
            <c:strRef>
              <c:f>'Bug &amp; Forcast (Total)'!$N$30</c:f>
              <c:strCache>
                <c:ptCount val="1"/>
                <c:pt idx="0">
                  <c:v>Budgeted Cost next 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(Total)'!$N$31:$N$54</c:f>
              <c:numCache>
                <c:formatCode>0.00</c:formatCode>
                <c:ptCount val="24"/>
                <c:pt idx="12">
                  <c:v>253.70000000000002</c:v>
                </c:pt>
                <c:pt idx="13">
                  <c:v>253.70000000000002</c:v>
                </c:pt>
                <c:pt idx="14">
                  <c:v>253.70000000000002</c:v>
                </c:pt>
                <c:pt idx="15">
                  <c:v>253.70000000000002</c:v>
                </c:pt>
                <c:pt idx="16">
                  <c:v>253.70000000000002</c:v>
                </c:pt>
                <c:pt idx="17">
                  <c:v>253.70000000000002</c:v>
                </c:pt>
                <c:pt idx="18">
                  <c:v>253.70000000000002</c:v>
                </c:pt>
                <c:pt idx="19">
                  <c:v>253.70000000000002</c:v>
                </c:pt>
                <c:pt idx="20">
                  <c:v>253.70000000000002</c:v>
                </c:pt>
                <c:pt idx="21">
                  <c:v>253.70000000000002</c:v>
                </c:pt>
                <c:pt idx="22">
                  <c:v>253.70000000000002</c:v>
                </c:pt>
                <c:pt idx="23">
                  <c:v>253.70000000000002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EA-2447-8F48-4245BB73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229568"/>
        <c:axId val="699829888"/>
      </c:barChart>
      <c:lineChart>
        <c:grouping val="standard"/>
        <c:varyColors val="0"/>
        <c:ser>
          <c:idx val="0"/>
          <c:order val="0"/>
          <c:tx>
            <c:strRef>
              <c:f>'Bug &amp; Forcast (Total)'!$I$30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4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'Bug &amp; Forcast (Total)'!$I$31:$I$54</c:f>
              <c:numCache>
                <c:formatCode>0.00</c:formatCode>
                <c:ptCount val="24"/>
                <c:pt idx="0">
                  <c:v>2663.95</c:v>
                </c:pt>
                <c:pt idx="1">
                  <c:v>2699.2</c:v>
                </c:pt>
                <c:pt idx="2">
                  <c:v>3443.45</c:v>
                </c:pt>
                <c:pt idx="3">
                  <c:v>3814.95</c:v>
                </c:pt>
                <c:pt idx="4">
                  <c:v>3907.65</c:v>
                </c:pt>
                <c:pt idx="5">
                  <c:v>2251.4</c:v>
                </c:pt>
                <c:pt idx="6">
                  <c:v>2513.1</c:v>
                </c:pt>
                <c:pt idx="7">
                  <c:v>2429.5500000000002</c:v>
                </c:pt>
                <c:pt idx="8">
                  <c:v>2491.25</c:v>
                </c:pt>
                <c:pt idx="9">
                  <c:v>2099.8000000000002</c:v>
                </c:pt>
                <c:pt idx="10">
                  <c:v>2090.75</c:v>
                </c:pt>
                <c:pt idx="11">
                  <c:v>2550.8000000000002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A-2447-8F48-4245BB73B132}"/>
            </c:ext>
          </c:extLst>
        </c:ser>
        <c:ser>
          <c:idx val="1"/>
          <c:order val="1"/>
          <c:tx>
            <c:strRef>
              <c:f>'Bug &amp; Forcast (Total)'!$J$30</c:f>
              <c:strCache>
                <c:ptCount val="1"/>
                <c:pt idx="0">
                  <c:v>Actual Costs</c:v>
                </c:pt>
              </c:strCache>
            </c:strRef>
          </c:tx>
          <c:spPr>
            <a:ln w="28575" cap="rnd">
              <a:solidFill>
                <a:schemeClr val="accent4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'Bug &amp; Forcast (Total)'!$J$31:$J$54</c:f>
              <c:numCache>
                <c:formatCode>0.00</c:formatCode>
                <c:ptCount val="24"/>
                <c:pt idx="0">
                  <c:v>247.95</c:v>
                </c:pt>
                <c:pt idx="1">
                  <c:v>245.87</c:v>
                </c:pt>
                <c:pt idx="2">
                  <c:v>320.06</c:v>
                </c:pt>
                <c:pt idx="3">
                  <c:v>349.64</c:v>
                </c:pt>
                <c:pt idx="4">
                  <c:v>357.56</c:v>
                </c:pt>
                <c:pt idx="5">
                  <c:v>208.65</c:v>
                </c:pt>
                <c:pt idx="6">
                  <c:v>231.75</c:v>
                </c:pt>
                <c:pt idx="7">
                  <c:v>228.73</c:v>
                </c:pt>
                <c:pt idx="8">
                  <c:v>230.77</c:v>
                </c:pt>
                <c:pt idx="9">
                  <c:v>197.52</c:v>
                </c:pt>
                <c:pt idx="10">
                  <c:v>189.75</c:v>
                </c:pt>
                <c:pt idx="11">
                  <c:v>236.15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A-2447-8F48-4245BB73B132}"/>
            </c:ext>
          </c:extLst>
        </c:ser>
        <c:ser>
          <c:idx val="2"/>
          <c:order val="2"/>
          <c:tx>
            <c:strRef>
              <c:f>'Bug &amp; Forcast (Total)'!$K$30</c:f>
              <c:strCache>
                <c:ptCount val="1"/>
                <c:pt idx="0">
                  <c:v>Forecasted Revenue</c:v>
                </c:pt>
              </c:strCache>
            </c:strRef>
          </c:tx>
          <c:spPr>
            <a:ln w="28575" cap="rnd">
              <a:solidFill>
                <a:schemeClr val="accent4">
                  <a:shade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'Bug &amp; Forcast (Total)'!$K$31:$K$54</c:f>
              <c:numCache>
                <c:formatCode>0.00</c:formatCode>
                <c:ptCount val="24"/>
                <c:pt idx="12">
                  <c:v>2828.7104583333335</c:v>
                </c:pt>
                <c:pt idx="13">
                  <c:v>2913.5717720833336</c:v>
                </c:pt>
                <c:pt idx="14">
                  <c:v>3000.9789252458336</c:v>
                </c:pt>
                <c:pt idx="15">
                  <c:v>3091.0082930032086</c:v>
                </c:pt>
                <c:pt idx="16">
                  <c:v>3183.7385417933051</c:v>
                </c:pt>
                <c:pt idx="17">
                  <c:v>3279.2506980471044</c:v>
                </c:pt>
                <c:pt idx="18">
                  <c:v>3377.6282189885178</c:v>
                </c:pt>
                <c:pt idx="19">
                  <c:v>3478.9570655581733</c:v>
                </c:pt>
                <c:pt idx="20">
                  <c:v>3583.3257775249185</c:v>
                </c:pt>
                <c:pt idx="21">
                  <c:v>3690.8255508506663</c:v>
                </c:pt>
                <c:pt idx="22">
                  <c:v>3801.5503173761863</c:v>
                </c:pt>
                <c:pt idx="23">
                  <c:v>3915.5968268974721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A-2447-8F48-4245BB73B132}"/>
            </c:ext>
          </c:extLst>
        </c:ser>
        <c:ser>
          <c:idx val="3"/>
          <c:order val="3"/>
          <c:tx>
            <c:strRef>
              <c:f>'Bug &amp; Forcast (Total)'!$L$30</c:f>
              <c:strCache>
                <c:ptCount val="1"/>
                <c:pt idx="0">
                  <c:v>Forecasted Costs</c:v>
                </c:pt>
              </c:strCache>
            </c:strRef>
          </c:tx>
          <c:spPr>
            <a:ln w="28575" cap="rnd">
              <a:solidFill>
                <a:schemeClr val="accent4">
                  <a:tint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'Bug &amp; Forcast (Total)'!$L$31:$L$54</c:f>
              <c:numCache>
                <c:formatCode>0.00</c:formatCode>
                <c:ptCount val="24"/>
                <c:pt idx="12">
                  <c:v>339.44525499999997</c:v>
                </c:pt>
                <c:pt idx="13">
                  <c:v>349.62861265000004</c:v>
                </c:pt>
                <c:pt idx="14">
                  <c:v>360.1174710295</c:v>
                </c:pt>
                <c:pt idx="15">
                  <c:v>370.92099516038502</c:v>
                </c:pt>
                <c:pt idx="16">
                  <c:v>382.04862501519659</c:v>
                </c:pt>
                <c:pt idx="17">
                  <c:v>393.5100837656525</c:v>
                </c:pt>
                <c:pt idx="18">
                  <c:v>405.3153862786221</c:v>
                </c:pt>
                <c:pt idx="19">
                  <c:v>417.47484786698078</c:v>
                </c:pt>
                <c:pt idx="20">
                  <c:v>429.99909330299022</c:v>
                </c:pt>
                <c:pt idx="21">
                  <c:v>442.89906610207993</c:v>
                </c:pt>
                <c:pt idx="22">
                  <c:v>456.18603808514234</c:v>
                </c:pt>
                <c:pt idx="23">
                  <c:v>469.87161922769661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A-2447-8F48-4245BB73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229568"/>
        <c:axId val="699829888"/>
      </c:lineChart>
      <c:catAx>
        <c:axId val="7002295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29888"/>
        <c:crosses val="autoZero"/>
        <c:auto val="1"/>
        <c:lblAlgn val="ctr"/>
        <c:lblOffset val="100"/>
        <c:noMultiLvlLbl val="0"/>
      </c:catAx>
      <c:valAx>
        <c:axId val="6998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2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Snacks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'Bug &amp; Forcast (Total)'!$AA$2</c:f>
              <c:strCache>
                <c:ptCount val="1"/>
                <c:pt idx="0">
                  <c:v>Budgeted Revenue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(Total)'!$AA$3:$AA$26</c:f>
              <c:numCache>
                <c:formatCode>0.00</c:formatCode>
                <c:ptCount val="24"/>
                <c:pt idx="12">
                  <c:v>1273.5583333333334</c:v>
                </c:pt>
                <c:pt idx="13">
                  <c:v>1273.5583333333334</c:v>
                </c:pt>
                <c:pt idx="14">
                  <c:v>1273.5583333333334</c:v>
                </c:pt>
                <c:pt idx="15">
                  <c:v>1273.5583333333334</c:v>
                </c:pt>
                <c:pt idx="16">
                  <c:v>1273.5583333333334</c:v>
                </c:pt>
                <c:pt idx="17">
                  <c:v>1273.5583333333334</c:v>
                </c:pt>
                <c:pt idx="18">
                  <c:v>1273.5583333333334</c:v>
                </c:pt>
                <c:pt idx="19">
                  <c:v>1273.5583333333334</c:v>
                </c:pt>
                <c:pt idx="20">
                  <c:v>1273.5583333333334</c:v>
                </c:pt>
                <c:pt idx="21">
                  <c:v>1273.5583333333334</c:v>
                </c:pt>
                <c:pt idx="22">
                  <c:v>1273.5583333333334</c:v>
                </c:pt>
                <c:pt idx="23">
                  <c:v>1273.5583333333334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8C-C640-9C53-8CEC1DEF12A7}"/>
            </c:ext>
          </c:extLst>
        </c:ser>
        <c:ser>
          <c:idx val="5"/>
          <c:order val="5"/>
          <c:tx>
            <c:strRef>
              <c:f>'Bug &amp; Forcast (Total)'!$AB$2</c:f>
              <c:strCache>
                <c:ptCount val="1"/>
                <c:pt idx="0">
                  <c:v>Budgeted Cost next 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(Total)'!$AB$3:$AB$26</c:f>
              <c:numCache>
                <c:formatCode>0.00</c:formatCode>
                <c:ptCount val="24"/>
                <c:pt idx="12">
                  <c:v>379.80333333333328</c:v>
                </c:pt>
                <c:pt idx="13">
                  <c:v>379.80333333333328</c:v>
                </c:pt>
                <c:pt idx="14">
                  <c:v>379.80333333333328</c:v>
                </c:pt>
                <c:pt idx="15">
                  <c:v>379.80333333333328</c:v>
                </c:pt>
                <c:pt idx="16">
                  <c:v>379.80333333333328</c:v>
                </c:pt>
                <c:pt idx="17">
                  <c:v>379.80333333333328</c:v>
                </c:pt>
                <c:pt idx="18">
                  <c:v>379.80333333333328</c:v>
                </c:pt>
                <c:pt idx="19">
                  <c:v>379.80333333333328</c:v>
                </c:pt>
                <c:pt idx="20">
                  <c:v>379.80333333333328</c:v>
                </c:pt>
                <c:pt idx="21">
                  <c:v>379.80333333333328</c:v>
                </c:pt>
                <c:pt idx="22">
                  <c:v>379.80333333333328</c:v>
                </c:pt>
                <c:pt idx="23">
                  <c:v>379.80333333333328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8C-C640-9C53-8CEC1DEF1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135216"/>
        <c:axId val="398136944"/>
      </c:barChart>
      <c:lineChart>
        <c:grouping val="standard"/>
        <c:varyColors val="0"/>
        <c:ser>
          <c:idx val="0"/>
          <c:order val="0"/>
          <c:tx>
            <c:strRef>
              <c:f>'Bug &amp; Forcast (Total)'!$W$2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4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(Total)'!$W$3:$W$26</c:f>
              <c:numCache>
                <c:formatCode>0.00</c:formatCode>
                <c:ptCount val="24"/>
                <c:pt idx="0">
                  <c:v>1364.4</c:v>
                </c:pt>
                <c:pt idx="1">
                  <c:v>1348</c:v>
                </c:pt>
                <c:pt idx="2">
                  <c:v>1154.2</c:v>
                </c:pt>
                <c:pt idx="3">
                  <c:v>1176.0999999999999</c:v>
                </c:pt>
                <c:pt idx="4">
                  <c:v>1138.5999999999999</c:v>
                </c:pt>
                <c:pt idx="5">
                  <c:v>1225.5999999999999</c:v>
                </c:pt>
                <c:pt idx="6">
                  <c:v>1482.3</c:v>
                </c:pt>
                <c:pt idx="7">
                  <c:v>1236.8</c:v>
                </c:pt>
                <c:pt idx="8">
                  <c:v>1376.7</c:v>
                </c:pt>
                <c:pt idx="9">
                  <c:v>1320.7</c:v>
                </c:pt>
                <c:pt idx="10">
                  <c:v>1003.5</c:v>
                </c:pt>
                <c:pt idx="11">
                  <c:v>1455.8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C-C640-9C53-8CEC1DEF12A7}"/>
            </c:ext>
          </c:extLst>
        </c:ser>
        <c:ser>
          <c:idx val="1"/>
          <c:order val="1"/>
          <c:tx>
            <c:strRef>
              <c:f>'Bug &amp; Forcast (Total)'!$X$2</c:f>
              <c:strCache>
                <c:ptCount val="1"/>
                <c:pt idx="0">
                  <c:v>Actual Costs</c:v>
                </c:pt>
              </c:strCache>
            </c:strRef>
          </c:tx>
          <c:spPr>
            <a:ln w="28575" cap="rnd">
              <a:solidFill>
                <a:schemeClr val="accent4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(Total)'!$X$3:$X$26</c:f>
              <c:numCache>
                <c:formatCode>0.00</c:formatCode>
                <c:ptCount val="24"/>
                <c:pt idx="0">
                  <c:v>402.06</c:v>
                </c:pt>
                <c:pt idx="1">
                  <c:v>398.83</c:v>
                </c:pt>
                <c:pt idx="2">
                  <c:v>343.88</c:v>
                </c:pt>
                <c:pt idx="3">
                  <c:v>348.42</c:v>
                </c:pt>
                <c:pt idx="4">
                  <c:v>346.25</c:v>
                </c:pt>
                <c:pt idx="5">
                  <c:v>360.21</c:v>
                </c:pt>
                <c:pt idx="6">
                  <c:v>446.37</c:v>
                </c:pt>
                <c:pt idx="7">
                  <c:v>364.23</c:v>
                </c:pt>
                <c:pt idx="8">
                  <c:v>413.78</c:v>
                </c:pt>
                <c:pt idx="9">
                  <c:v>393.68</c:v>
                </c:pt>
                <c:pt idx="10">
                  <c:v>293.11</c:v>
                </c:pt>
                <c:pt idx="11">
                  <c:v>446.82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C-C640-9C53-8CEC1DEF12A7}"/>
            </c:ext>
          </c:extLst>
        </c:ser>
        <c:ser>
          <c:idx val="2"/>
          <c:order val="2"/>
          <c:tx>
            <c:strRef>
              <c:f>'Bug &amp; Forcast (Total)'!$Y$2</c:f>
              <c:strCache>
                <c:ptCount val="1"/>
                <c:pt idx="0">
                  <c:v>Forecasted Revenue</c:v>
                </c:pt>
              </c:strCache>
            </c:strRef>
          </c:tx>
          <c:spPr>
            <a:ln w="28575" cap="rnd">
              <a:solidFill>
                <a:schemeClr val="accent4">
                  <a:shade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(Total)'!$Y$3:$Y$26</c:f>
              <c:numCache>
                <c:formatCode>0.00</c:formatCode>
                <c:ptCount val="24"/>
                <c:pt idx="12">
                  <c:v>1311.7650833333335</c:v>
                </c:pt>
                <c:pt idx="13">
                  <c:v>1351.1180358333336</c:v>
                </c:pt>
                <c:pt idx="14">
                  <c:v>1391.6515769083337</c:v>
                </c:pt>
                <c:pt idx="15">
                  <c:v>1433.4011242155836</c:v>
                </c:pt>
                <c:pt idx="16">
                  <c:v>1476.4031579420512</c:v>
                </c:pt>
                <c:pt idx="17">
                  <c:v>1520.6952526803127</c:v>
                </c:pt>
                <c:pt idx="18">
                  <c:v>1566.3161102607221</c:v>
                </c:pt>
                <c:pt idx="19">
                  <c:v>1613.3055935685438</c:v>
                </c:pt>
                <c:pt idx="20">
                  <c:v>1661.7047613756001</c:v>
                </c:pt>
                <c:pt idx="21">
                  <c:v>1711.5559042168682</c:v>
                </c:pt>
                <c:pt idx="22">
                  <c:v>1762.9025813433743</c:v>
                </c:pt>
                <c:pt idx="23">
                  <c:v>1815.7896587836756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8C-C640-9C53-8CEC1DEF12A7}"/>
            </c:ext>
          </c:extLst>
        </c:ser>
        <c:ser>
          <c:idx val="3"/>
          <c:order val="3"/>
          <c:tx>
            <c:strRef>
              <c:f>'Bug &amp; Forcast (Total)'!$Z$2</c:f>
              <c:strCache>
                <c:ptCount val="1"/>
                <c:pt idx="0">
                  <c:v>Forecasted Costs</c:v>
                </c:pt>
              </c:strCache>
            </c:strRef>
          </c:tx>
          <c:spPr>
            <a:ln w="28575" cap="rnd">
              <a:solidFill>
                <a:schemeClr val="accent4">
                  <a:tint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(Total)'!$Z$3:$Z$26</c:f>
              <c:numCache>
                <c:formatCode>0.00</c:formatCode>
                <c:ptCount val="24"/>
                <c:pt idx="12">
                  <c:v>157.41181</c:v>
                </c:pt>
                <c:pt idx="13">
                  <c:v>162.13416430000004</c:v>
                </c:pt>
                <c:pt idx="14">
                  <c:v>166.99818922900005</c:v>
                </c:pt>
                <c:pt idx="15">
                  <c:v>172.00813490587004</c:v>
                </c:pt>
                <c:pt idx="16">
                  <c:v>177.16837895304613</c:v>
                </c:pt>
                <c:pt idx="17">
                  <c:v>182.48343032163751</c:v>
                </c:pt>
                <c:pt idx="18">
                  <c:v>187.95793323128663</c:v>
                </c:pt>
                <c:pt idx="19">
                  <c:v>193.59667122822526</c:v>
                </c:pt>
                <c:pt idx="20">
                  <c:v>199.404571365072</c:v>
                </c:pt>
                <c:pt idx="21">
                  <c:v>205.38670850602418</c:v>
                </c:pt>
                <c:pt idx="22">
                  <c:v>211.54830976120491</c:v>
                </c:pt>
                <c:pt idx="23">
                  <c:v>217.89475905404106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8C-C640-9C53-8CEC1DEF1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135216"/>
        <c:axId val="398136944"/>
      </c:lineChart>
      <c:dateAx>
        <c:axId val="398135216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36944"/>
        <c:crosses val="autoZero"/>
        <c:auto val="1"/>
        <c:lblOffset val="100"/>
        <c:baseTimeUnit val="months"/>
        <c:majorUnit val="1"/>
        <c:majorTimeUnit val="months"/>
      </c:dateAx>
      <c:valAx>
        <c:axId val="3981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3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Drinks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'Bug &amp; Forcast (Total)'!$T$30</c:f>
              <c:strCache>
                <c:ptCount val="1"/>
                <c:pt idx="0">
                  <c:v>Budgeted Revenue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(Total)'!$T$31:$T$54</c:f>
              <c:numCache>
                <c:formatCode>0.00</c:formatCode>
                <c:ptCount val="24"/>
                <c:pt idx="12">
                  <c:v>5365.2500000000009</c:v>
                </c:pt>
                <c:pt idx="13">
                  <c:v>5365.2500000000009</c:v>
                </c:pt>
                <c:pt idx="14">
                  <c:v>5365.2500000000009</c:v>
                </c:pt>
                <c:pt idx="15">
                  <c:v>5365.2500000000009</c:v>
                </c:pt>
                <c:pt idx="16">
                  <c:v>5365.2500000000009</c:v>
                </c:pt>
                <c:pt idx="17">
                  <c:v>5365.2500000000009</c:v>
                </c:pt>
                <c:pt idx="18">
                  <c:v>5365.2500000000009</c:v>
                </c:pt>
                <c:pt idx="19">
                  <c:v>5365.2500000000009</c:v>
                </c:pt>
                <c:pt idx="20">
                  <c:v>5365.2500000000009</c:v>
                </c:pt>
                <c:pt idx="21">
                  <c:v>5365.2500000000009</c:v>
                </c:pt>
                <c:pt idx="22">
                  <c:v>5365.2500000000009</c:v>
                </c:pt>
                <c:pt idx="23">
                  <c:v>5365.2500000000009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2C-7548-974D-63B74D6AACE7}"/>
            </c:ext>
          </c:extLst>
        </c:ser>
        <c:ser>
          <c:idx val="5"/>
          <c:order val="5"/>
          <c:tx>
            <c:strRef>
              <c:f>'Bug &amp; Forcast (Total)'!$U$30</c:f>
              <c:strCache>
                <c:ptCount val="1"/>
                <c:pt idx="0">
                  <c:v>Budgeted Cost next 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'Bug &amp; Forcast (Total)'!$U$31:$U$54</c:f>
              <c:numCache>
                <c:formatCode>0.00</c:formatCode>
                <c:ptCount val="24"/>
                <c:pt idx="12">
                  <c:v>662.45249999999999</c:v>
                </c:pt>
                <c:pt idx="13">
                  <c:v>662.45249999999999</c:v>
                </c:pt>
                <c:pt idx="14">
                  <c:v>662.45249999999999</c:v>
                </c:pt>
                <c:pt idx="15">
                  <c:v>662.45249999999999</c:v>
                </c:pt>
                <c:pt idx="16">
                  <c:v>662.45249999999999</c:v>
                </c:pt>
                <c:pt idx="17">
                  <c:v>662.45249999999999</c:v>
                </c:pt>
                <c:pt idx="18">
                  <c:v>662.45249999999999</c:v>
                </c:pt>
                <c:pt idx="19">
                  <c:v>662.45249999999999</c:v>
                </c:pt>
                <c:pt idx="20">
                  <c:v>662.45249999999999</c:v>
                </c:pt>
                <c:pt idx="21">
                  <c:v>662.45249999999999</c:v>
                </c:pt>
                <c:pt idx="22">
                  <c:v>662.45249999999999</c:v>
                </c:pt>
                <c:pt idx="23">
                  <c:v>662.45249999999999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2C-7548-974D-63B74D6AA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376304"/>
        <c:axId val="741546592"/>
      </c:barChart>
      <c:lineChart>
        <c:grouping val="standard"/>
        <c:varyColors val="0"/>
        <c:ser>
          <c:idx val="0"/>
          <c:order val="0"/>
          <c:tx>
            <c:strRef>
              <c:f>'Bug &amp; Forcast (Total)'!$P$30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4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(Total)'!$P$31:$P$54</c:f>
              <c:numCache>
                <c:formatCode>0.00</c:formatCode>
                <c:ptCount val="24"/>
                <c:pt idx="0">
                  <c:v>5419.9</c:v>
                </c:pt>
                <c:pt idx="1">
                  <c:v>6037.4</c:v>
                </c:pt>
                <c:pt idx="2">
                  <c:v>4509.7</c:v>
                </c:pt>
                <c:pt idx="3">
                  <c:v>5129</c:v>
                </c:pt>
                <c:pt idx="4">
                  <c:v>4913.6000000000004</c:v>
                </c:pt>
                <c:pt idx="5">
                  <c:v>5187.8500000000004</c:v>
                </c:pt>
                <c:pt idx="6">
                  <c:v>5528</c:v>
                </c:pt>
                <c:pt idx="7">
                  <c:v>5195.05</c:v>
                </c:pt>
                <c:pt idx="8">
                  <c:v>5597.8</c:v>
                </c:pt>
                <c:pt idx="9">
                  <c:v>5576.9</c:v>
                </c:pt>
                <c:pt idx="10">
                  <c:v>5551.75</c:v>
                </c:pt>
                <c:pt idx="11">
                  <c:v>5736.05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C-7548-974D-63B74D6AACE7}"/>
            </c:ext>
          </c:extLst>
        </c:ser>
        <c:ser>
          <c:idx val="1"/>
          <c:order val="1"/>
          <c:tx>
            <c:strRef>
              <c:f>'Bug &amp; Forcast (Total)'!$Q$30</c:f>
              <c:strCache>
                <c:ptCount val="1"/>
                <c:pt idx="0">
                  <c:v>Actual Costs</c:v>
                </c:pt>
              </c:strCache>
            </c:strRef>
          </c:tx>
          <c:spPr>
            <a:ln w="28575" cap="rnd">
              <a:solidFill>
                <a:schemeClr val="accent4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(Total)'!$Q$31:$Q$54</c:f>
              <c:numCache>
                <c:formatCode>0.00</c:formatCode>
                <c:ptCount val="24"/>
                <c:pt idx="0">
                  <c:v>623.79999999999995</c:v>
                </c:pt>
                <c:pt idx="1">
                  <c:v>728.85</c:v>
                </c:pt>
                <c:pt idx="2">
                  <c:v>545.35</c:v>
                </c:pt>
                <c:pt idx="3">
                  <c:v>616.52</c:v>
                </c:pt>
                <c:pt idx="4">
                  <c:v>586.59</c:v>
                </c:pt>
                <c:pt idx="5">
                  <c:v>622.1</c:v>
                </c:pt>
                <c:pt idx="6">
                  <c:v>676.14</c:v>
                </c:pt>
                <c:pt idx="7">
                  <c:v>624.55999999999995</c:v>
                </c:pt>
                <c:pt idx="8">
                  <c:v>754.97</c:v>
                </c:pt>
                <c:pt idx="9">
                  <c:v>744.22</c:v>
                </c:pt>
                <c:pt idx="10">
                  <c:v>766.77</c:v>
                </c:pt>
                <c:pt idx="11">
                  <c:v>659.56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C-7548-974D-63B74D6AACE7}"/>
            </c:ext>
          </c:extLst>
        </c:ser>
        <c:ser>
          <c:idx val="2"/>
          <c:order val="2"/>
          <c:tx>
            <c:strRef>
              <c:f>'Bug &amp; Forcast (Total)'!$R$30</c:f>
              <c:strCache>
                <c:ptCount val="1"/>
                <c:pt idx="0">
                  <c:v>Forecasted Revenue</c:v>
                </c:pt>
              </c:strCache>
            </c:strRef>
          </c:tx>
          <c:spPr>
            <a:ln w="28575" cap="rnd">
              <a:solidFill>
                <a:schemeClr val="accent4">
                  <a:shade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(Total)'!$R$31:$R$54</c:f>
              <c:numCache>
                <c:formatCode>0.00</c:formatCode>
                <c:ptCount val="24"/>
                <c:pt idx="12">
                  <c:v>5526.2075000000013</c:v>
                </c:pt>
                <c:pt idx="13">
                  <c:v>5691.9937250000012</c:v>
                </c:pt>
                <c:pt idx="14">
                  <c:v>5862.7535367500013</c:v>
                </c:pt>
                <c:pt idx="15">
                  <c:v>6038.6361428525015</c:v>
                </c:pt>
                <c:pt idx="16">
                  <c:v>6219.7952271380764</c:v>
                </c:pt>
                <c:pt idx="17">
                  <c:v>6406.3890839522192</c:v>
                </c:pt>
                <c:pt idx="18">
                  <c:v>6598.5807564707857</c:v>
                </c:pt>
                <c:pt idx="19">
                  <c:v>6796.5381791649097</c:v>
                </c:pt>
                <c:pt idx="20">
                  <c:v>7000.4343245398568</c:v>
                </c:pt>
                <c:pt idx="21">
                  <c:v>7210.4473542760525</c:v>
                </c:pt>
                <c:pt idx="22">
                  <c:v>7426.7607749043345</c:v>
                </c:pt>
                <c:pt idx="23">
                  <c:v>7649.5635981514652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2C-7548-974D-63B74D6AACE7}"/>
            </c:ext>
          </c:extLst>
        </c:ser>
        <c:ser>
          <c:idx val="3"/>
          <c:order val="3"/>
          <c:tx>
            <c:strRef>
              <c:f>'Bug &amp; Forcast (Total)'!$S$30</c:f>
              <c:strCache>
                <c:ptCount val="1"/>
                <c:pt idx="0">
                  <c:v>Forecasted Costs</c:v>
                </c:pt>
              </c:strCache>
            </c:strRef>
          </c:tx>
          <c:spPr>
            <a:ln w="28575" cap="rnd">
              <a:solidFill>
                <a:schemeClr val="accent4">
                  <a:tint val="9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'Bug &amp; Forcast (Total)'!$H$3:$H$26</c:f>
              <c:numCache>
                <c:formatCode>mmm\-yy</c:formatCode>
                <c:ptCount val="24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  <c:pt idx="13">
                  <c:v>45778</c:v>
                </c:pt>
                <c:pt idx="14">
                  <c:v>45809</c:v>
                </c:pt>
                <c:pt idx="15">
                  <c:v>45839</c:v>
                </c:pt>
                <c:pt idx="16">
                  <c:v>45870</c:v>
                </c:pt>
                <c:pt idx="17">
                  <c:v>45901</c:v>
                </c:pt>
                <c:pt idx="18">
                  <c:v>45931</c:v>
                </c:pt>
                <c:pt idx="19">
                  <c:v>45962</c:v>
                </c:pt>
                <c:pt idx="20">
                  <c:v>45992</c:v>
                </c:pt>
                <c:pt idx="21">
                  <c:v>46023</c:v>
                </c:pt>
                <c:pt idx="22">
                  <c:v>46054</c:v>
                </c:pt>
                <c:pt idx="23">
                  <c:v>46082</c:v>
                </c:pt>
              </c:numCache>
            </c:numRef>
          </c:cat>
          <c:val>
            <c:numRef>
              <c:f>'Bug &amp; Forcast (Total)'!$S$31:$S$54</c:f>
              <c:numCache>
                <c:formatCode>0.00</c:formatCode>
                <c:ptCount val="24"/>
                <c:pt idx="12">
                  <c:v>663.14490000000012</c:v>
                </c:pt>
                <c:pt idx="13">
                  <c:v>683.03924700000016</c:v>
                </c:pt>
                <c:pt idx="14">
                  <c:v>703.53042441000014</c:v>
                </c:pt>
                <c:pt idx="15">
                  <c:v>724.63633714230014</c:v>
                </c:pt>
                <c:pt idx="16">
                  <c:v>746.37542725656908</c:v>
                </c:pt>
                <c:pt idx="17">
                  <c:v>768.76669007426631</c:v>
                </c:pt>
                <c:pt idx="18">
                  <c:v>791.8296907764942</c:v>
                </c:pt>
                <c:pt idx="19">
                  <c:v>815.58458149978912</c:v>
                </c:pt>
                <c:pt idx="20">
                  <c:v>840.05211894478282</c:v>
                </c:pt>
                <c:pt idx="21">
                  <c:v>865.25368251312625</c:v>
                </c:pt>
                <c:pt idx="22">
                  <c:v>891.21129298852009</c:v>
                </c:pt>
                <c:pt idx="23">
                  <c:v>917.94763177817583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C-7548-974D-63B74D6AA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376304"/>
        <c:axId val="741546592"/>
      </c:lineChart>
      <c:dateAx>
        <c:axId val="741376304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46592"/>
        <c:crosses val="autoZero"/>
        <c:auto val="0"/>
        <c:lblOffset val="100"/>
        <c:baseTimeUnit val="months"/>
      </c:dateAx>
      <c:valAx>
        <c:axId val="7415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376304"/>
        <c:crossesAt val="4538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Revenue vs Target: Variance Analysis APR 2024 - MAR 2025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749275784971322"/>
          <c:y val="8.3491461100569264E-2"/>
          <c:w val="0.81316875668319233"/>
          <c:h val="0.81974689596438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'Variance '!$H$1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'Variance '!$F$2:$F$13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'Variance '!$H$2:$H$13</c:f>
              <c:numCache>
                <c:formatCode>0.00</c:formatCode>
                <c:ptCount val="12"/>
                <c:pt idx="0">
                  <c:v>10800.249999999998</c:v>
                </c:pt>
                <c:pt idx="1">
                  <c:v>11542.099999999999</c:v>
                </c:pt>
                <c:pt idx="2">
                  <c:v>10408.75</c:v>
                </c:pt>
                <c:pt idx="3">
                  <c:v>11314.550000000001</c:v>
                </c:pt>
                <c:pt idx="4">
                  <c:v>11197.35</c:v>
                </c:pt>
                <c:pt idx="5">
                  <c:v>10121.950000000001</c:v>
                </c:pt>
                <c:pt idx="6">
                  <c:v>10864.4</c:v>
                </c:pt>
                <c:pt idx="7">
                  <c:v>10385.5</c:v>
                </c:pt>
                <c:pt idx="8">
                  <c:v>10725.650000000001</c:v>
                </c:pt>
                <c:pt idx="9">
                  <c:v>10446.5</c:v>
                </c:pt>
                <c:pt idx="10">
                  <c:v>9953</c:v>
                </c:pt>
                <c:pt idx="11">
                  <c:v>11089.15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B-714E-B40D-02185189B796}"/>
            </c:ext>
          </c:extLst>
        </c:ser>
        <c:ser>
          <c:idx val="1"/>
          <c:order val="1"/>
          <c:tx>
            <c:strRef>
              <c:f>'Variance '!$I$1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'Variance '!$F$2:$F$13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'Variance '!$I$2:$I$13</c:f>
              <c:numCache>
                <c:formatCode>0.00</c:formatCode>
                <c:ptCount val="12"/>
                <c:pt idx="0">
                  <c:v>10737.429999999998</c:v>
                </c:pt>
                <c:pt idx="1">
                  <c:v>10737.429999999998</c:v>
                </c:pt>
                <c:pt idx="2">
                  <c:v>10737.429999999998</c:v>
                </c:pt>
                <c:pt idx="3">
                  <c:v>10737.429999999998</c:v>
                </c:pt>
                <c:pt idx="4">
                  <c:v>10737.429999999998</c:v>
                </c:pt>
                <c:pt idx="5">
                  <c:v>10737.429999999998</c:v>
                </c:pt>
                <c:pt idx="6">
                  <c:v>10737.429999999998</c:v>
                </c:pt>
                <c:pt idx="7">
                  <c:v>10737.429999999998</c:v>
                </c:pt>
                <c:pt idx="8">
                  <c:v>10737.429999999998</c:v>
                </c:pt>
                <c:pt idx="9">
                  <c:v>10737.429999999998</c:v>
                </c:pt>
                <c:pt idx="10">
                  <c:v>10737.429999999998</c:v>
                </c:pt>
                <c:pt idx="11">
                  <c:v>10737.429999999998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B-714E-B40D-02185189B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547759"/>
        <c:axId val="529549471"/>
      </c:barChart>
      <c:lineChart>
        <c:grouping val="standard"/>
        <c:varyColors val="0"/>
        <c:ser>
          <c:idx val="2"/>
          <c:order val="2"/>
          <c:tx>
            <c:strRef>
              <c:f>'Variance '!$J$1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'Variance '!$F$2:$F$13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'Variance '!$J$2:$J$13</c:f>
              <c:numCache>
                <c:formatCode>0.00</c:formatCode>
                <c:ptCount val="12"/>
                <c:pt idx="0">
                  <c:v>62.819999999999709</c:v>
                </c:pt>
                <c:pt idx="1">
                  <c:v>804.67000000000007</c:v>
                </c:pt>
                <c:pt idx="2">
                  <c:v>-328.67999999999847</c:v>
                </c:pt>
                <c:pt idx="3">
                  <c:v>577.12000000000262</c:v>
                </c:pt>
                <c:pt idx="4">
                  <c:v>459.92000000000189</c:v>
                </c:pt>
                <c:pt idx="5">
                  <c:v>-615.47999999999774</c:v>
                </c:pt>
                <c:pt idx="6">
                  <c:v>126.97000000000116</c:v>
                </c:pt>
                <c:pt idx="7">
                  <c:v>-351.92999999999847</c:v>
                </c:pt>
                <c:pt idx="8">
                  <c:v>-11.779999999997017</c:v>
                </c:pt>
                <c:pt idx="9">
                  <c:v>-290.92999999999847</c:v>
                </c:pt>
                <c:pt idx="10">
                  <c:v>-784.42999999999847</c:v>
                </c:pt>
                <c:pt idx="11">
                  <c:v>351.72000000000116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B-714E-B40D-02185189B796}"/>
            </c:ext>
          </c:extLst>
        </c:ser>
        <c:ser>
          <c:idx val="3"/>
          <c:order val="3"/>
          <c:spPr>
            <a:ln w="508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'Variance '!$F$2:$F$13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'Variance 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CB-714E-B40D-02185189B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57151"/>
        <c:axId val="337206975"/>
      </c:lineChart>
      <c:dateAx>
        <c:axId val="52954775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9471"/>
        <c:crosses val="autoZero"/>
        <c:auto val="1"/>
        <c:lblOffset val="100"/>
        <c:baseTimeUnit val="months"/>
      </c:dateAx>
      <c:valAx>
        <c:axId val="5295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759"/>
        <c:crosses val="autoZero"/>
        <c:crossBetween val="between"/>
      </c:valAx>
      <c:valAx>
        <c:axId val="337206975"/>
        <c:scaling>
          <c:orientation val="minMax"/>
        </c:scaling>
        <c:delete val="0"/>
        <c:axPos val="r"/>
        <c:numFmt formatCode="&quot;£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57151"/>
        <c:crosses val="max"/>
        <c:crossBetween val="between"/>
      </c:valAx>
      <c:dateAx>
        <c:axId val="337357151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3720697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417190800845016"/>
          <c:y val="0.9557976377952756"/>
          <c:w val="0.31034637110578567"/>
          <c:h val="2.9657501072471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Bakery</a:t>
            </a:r>
            <a:r>
              <a:rPr lang="en-GB" baseline="0"/>
              <a:t> Revenue Variance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749275784971322"/>
          <c:y val="8.3491461100569264E-2"/>
          <c:w val="0.81316875668319233"/>
          <c:h val="0.81974689596438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'Variance '!$M$1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'!$M$2:$M$13</c:f>
              <c:numCache>
                <c:formatCode>0.00</c:formatCode>
                <c:ptCount val="12"/>
                <c:pt idx="0">
                  <c:v>1352</c:v>
                </c:pt>
                <c:pt idx="1">
                  <c:v>1457.5</c:v>
                </c:pt>
                <c:pt idx="2">
                  <c:v>1301.4000000000001</c:v>
                </c:pt>
                <c:pt idx="3">
                  <c:v>1194.5</c:v>
                </c:pt>
                <c:pt idx="4">
                  <c:v>1237.5</c:v>
                </c:pt>
                <c:pt idx="5">
                  <c:v>1457.1</c:v>
                </c:pt>
                <c:pt idx="6">
                  <c:v>1341</c:v>
                </c:pt>
                <c:pt idx="7">
                  <c:v>1524.1</c:v>
                </c:pt>
                <c:pt idx="8">
                  <c:v>1259.9000000000001</c:v>
                </c:pt>
                <c:pt idx="9">
                  <c:v>1449.1</c:v>
                </c:pt>
                <c:pt idx="10">
                  <c:v>1307</c:v>
                </c:pt>
                <c:pt idx="11">
                  <c:v>1346.5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3-BA47-9D6D-BD30BB62B6C2}"/>
            </c:ext>
          </c:extLst>
        </c:ser>
        <c:ser>
          <c:idx val="1"/>
          <c:order val="1"/>
          <c:tx>
            <c:strRef>
              <c:f>'Variance '!$I$1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'!$N$2:$N$13</c:f>
              <c:numCache>
                <c:formatCode>0.00</c:formatCode>
                <c:ptCount val="12"/>
                <c:pt idx="0">
                  <c:v>1352.3</c:v>
                </c:pt>
                <c:pt idx="1">
                  <c:v>1352.3</c:v>
                </c:pt>
                <c:pt idx="2">
                  <c:v>1352.3</c:v>
                </c:pt>
                <c:pt idx="3">
                  <c:v>1352.3</c:v>
                </c:pt>
                <c:pt idx="4">
                  <c:v>1352.3</c:v>
                </c:pt>
                <c:pt idx="5">
                  <c:v>1352.3</c:v>
                </c:pt>
                <c:pt idx="6">
                  <c:v>1352.3</c:v>
                </c:pt>
                <c:pt idx="7">
                  <c:v>1352.3</c:v>
                </c:pt>
                <c:pt idx="8">
                  <c:v>1352.3</c:v>
                </c:pt>
                <c:pt idx="9">
                  <c:v>1352.3</c:v>
                </c:pt>
                <c:pt idx="10">
                  <c:v>1352.3</c:v>
                </c:pt>
                <c:pt idx="11">
                  <c:v>1352.3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3-BA47-9D6D-BD30BB62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547759"/>
        <c:axId val="529549471"/>
      </c:barChart>
      <c:lineChart>
        <c:grouping val="standard"/>
        <c:varyColors val="0"/>
        <c:ser>
          <c:idx val="2"/>
          <c:order val="2"/>
          <c:tx>
            <c:strRef>
              <c:f>'Variance '!$J$1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'!$O$2:$O$13</c:f>
              <c:numCache>
                <c:formatCode>0.00</c:formatCode>
                <c:ptCount val="12"/>
                <c:pt idx="0">
                  <c:v>-0.29999999999995453</c:v>
                </c:pt>
                <c:pt idx="1">
                  <c:v>105.20000000000005</c:v>
                </c:pt>
                <c:pt idx="2">
                  <c:v>-50.899999999999864</c:v>
                </c:pt>
                <c:pt idx="3">
                  <c:v>-157.79999999999995</c:v>
                </c:pt>
                <c:pt idx="4">
                  <c:v>-114.79999999999995</c:v>
                </c:pt>
                <c:pt idx="5">
                  <c:v>104.79999999999995</c:v>
                </c:pt>
                <c:pt idx="6">
                  <c:v>-11.299999999999955</c:v>
                </c:pt>
                <c:pt idx="7">
                  <c:v>171.79999999999995</c:v>
                </c:pt>
                <c:pt idx="8">
                  <c:v>-92.399999999999864</c:v>
                </c:pt>
                <c:pt idx="9">
                  <c:v>96.799999999999955</c:v>
                </c:pt>
                <c:pt idx="10">
                  <c:v>-45.299999999999955</c:v>
                </c:pt>
                <c:pt idx="11">
                  <c:v>-5.7999999999999545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3-BA47-9D6D-BD30BB62B6C2}"/>
            </c:ext>
          </c:extLst>
        </c:ser>
        <c:ser>
          <c:idx val="3"/>
          <c:order val="3"/>
          <c:spPr>
            <a:ln w="508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43-BA47-9D6D-BD30BB62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57151"/>
        <c:axId val="337206975"/>
      </c:lineChart>
      <c:catAx>
        <c:axId val="52954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9471"/>
        <c:crosses val="autoZero"/>
        <c:auto val="1"/>
        <c:lblAlgn val="ctr"/>
        <c:lblOffset val="100"/>
        <c:noMultiLvlLbl val="0"/>
      </c:catAx>
      <c:valAx>
        <c:axId val="5295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759"/>
        <c:crosses val="autoZero"/>
        <c:crossBetween val="between"/>
      </c:valAx>
      <c:valAx>
        <c:axId val="33720697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57151"/>
        <c:crosses val="max"/>
        <c:crossBetween val="between"/>
      </c:valAx>
      <c:catAx>
        <c:axId val="337357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06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56963368709346"/>
          <c:y val="0.95979768346179928"/>
          <c:w val="0.31034637110578567"/>
          <c:h val="2.9657501072471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Drinks</a:t>
            </a:r>
            <a:r>
              <a:rPr lang="en-GB" baseline="0"/>
              <a:t> Revenue Variance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749275784971322"/>
          <c:y val="8.3491461100569264E-2"/>
          <c:w val="0.81316875668319233"/>
          <c:h val="0.81974689596438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'Variance '!$H$1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'!$H$31:$H$42</c:f>
              <c:numCache>
                <c:formatCode>0.00</c:formatCode>
                <c:ptCount val="12"/>
                <c:pt idx="0">
                  <c:v>5419.9</c:v>
                </c:pt>
                <c:pt idx="1">
                  <c:v>6037.4</c:v>
                </c:pt>
                <c:pt idx="2">
                  <c:v>4509.7</c:v>
                </c:pt>
                <c:pt idx="3">
                  <c:v>5129</c:v>
                </c:pt>
                <c:pt idx="4">
                  <c:v>4913.6000000000004</c:v>
                </c:pt>
                <c:pt idx="5">
                  <c:v>5187.8500000000004</c:v>
                </c:pt>
                <c:pt idx="6">
                  <c:v>5528</c:v>
                </c:pt>
                <c:pt idx="7">
                  <c:v>5195.05</c:v>
                </c:pt>
                <c:pt idx="8">
                  <c:v>5597.8</c:v>
                </c:pt>
                <c:pt idx="9">
                  <c:v>5576.9</c:v>
                </c:pt>
                <c:pt idx="10">
                  <c:v>5551.75</c:v>
                </c:pt>
                <c:pt idx="11">
                  <c:v>5736.05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4-7048-BEC3-87C2AF6235F3}"/>
            </c:ext>
          </c:extLst>
        </c:ser>
        <c:ser>
          <c:idx val="1"/>
          <c:order val="1"/>
          <c:tx>
            <c:strRef>
              <c:f>'Variance '!$I$1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'!$I$31:$I$42</c:f>
              <c:numCache>
                <c:formatCode>0.00</c:formatCode>
                <c:ptCount val="12"/>
                <c:pt idx="0">
                  <c:v>5365.25</c:v>
                </c:pt>
                <c:pt idx="1">
                  <c:v>5365.25</c:v>
                </c:pt>
                <c:pt idx="2">
                  <c:v>5365.25</c:v>
                </c:pt>
                <c:pt idx="3">
                  <c:v>5365.25</c:v>
                </c:pt>
                <c:pt idx="4">
                  <c:v>5365.25</c:v>
                </c:pt>
                <c:pt idx="5">
                  <c:v>5365.25</c:v>
                </c:pt>
                <c:pt idx="6">
                  <c:v>5365.25</c:v>
                </c:pt>
                <c:pt idx="7">
                  <c:v>5365.25</c:v>
                </c:pt>
                <c:pt idx="8">
                  <c:v>5365.25</c:v>
                </c:pt>
                <c:pt idx="9">
                  <c:v>5365.25</c:v>
                </c:pt>
                <c:pt idx="10">
                  <c:v>5365.25</c:v>
                </c:pt>
                <c:pt idx="11">
                  <c:v>5365.25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4-7048-BEC3-87C2AF62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547759"/>
        <c:axId val="529549471"/>
      </c:barChart>
      <c:lineChart>
        <c:grouping val="standard"/>
        <c:varyColors val="0"/>
        <c:ser>
          <c:idx val="2"/>
          <c:order val="2"/>
          <c:tx>
            <c:strRef>
              <c:f>'Variance '!$J$1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'!$J$31:$J$42</c:f>
              <c:numCache>
                <c:formatCode>0.00</c:formatCode>
                <c:ptCount val="12"/>
                <c:pt idx="0">
                  <c:v>54.649999999999636</c:v>
                </c:pt>
                <c:pt idx="1">
                  <c:v>672.14999999999964</c:v>
                </c:pt>
                <c:pt idx="2">
                  <c:v>-855.55000000000018</c:v>
                </c:pt>
                <c:pt idx="3">
                  <c:v>-236.25</c:v>
                </c:pt>
                <c:pt idx="4">
                  <c:v>-451.64999999999964</c:v>
                </c:pt>
                <c:pt idx="5">
                  <c:v>-177.39999999999964</c:v>
                </c:pt>
                <c:pt idx="6">
                  <c:v>162.75</c:v>
                </c:pt>
                <c:pt idx="7">
                  <c:v>-170.19999999999982</c:v>
                </c:pt>
                <c:pt idx="8">
                  <c:v>232.55000000000018</c:v>
                </c:pt>
                <c:pt idx="9">
                  <c:v>211.64999999999964</c:v>
                </c:pt>
                <c:pt idx="10">
                  <c:v>186.5</c:v>
                </c:pt>
                <c:pt idx="11">
                  <c:v>370.80000000000018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44-7048-BEC3-87C2AF6235F3}"/>
            </c:ext>
          </c:extLst>
        </c:ser>
        <c:ser>
          <c:idx val="3"/>
          <c:order val="3"/>
          <c:spPr>
            <a:ln w="508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44-7048-BEC3-87C2AF62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57151"/>
        <c:axId val="337206975"/>
      </c:lineChart>
      <c:catAx>
        <c:axId val="52954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9471"/>
        <c:crosses val="autoZero"/>
        <c:auto val="1"/>
        <c:lblAlgn val="ctr"/>
        <c:lblOffset val="100"/>
        <c:noMultiLvlLbl val="0"/>
      </c:catAx>
      <c:valAx>
        <c:axId val="5295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759"/>
        <c:crosses val="autoZero"/>
        <c:crossBetween val="between"/>
      </c:valAx>
      <c:valAx>
        <c:axId val="33720697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57151"/>
        <c:crosses val="max"/>
        <c:crossBetween val="between"/>
      </c:valAx>
      <c:catAx>
        <c:axId val="337357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06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56963368709346"/>
          <c:y val="0.95979768346179928"/>
          <c:w val="0.31034637110578567"/>
          <c:h val="2.9657501072471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Drinks</a:t>
            </a:r>
            <a:r>
              <a:rPr lang="en-GB" baseline="0"/>
              <a:t> Revenue Variance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749275784971322"/>
          <c:y val="8.3491461100569264E-2"/>
          <c:w val="0.81316875668319233"/>
          <c:h val="0.81974689596438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'Variance '!$H$1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'!$H$17:$H$28</c:f>
              <c:numCache>
                <c:formatCode>0.00</c:formatCode>
                <c:ptCount val="12"/>
                <c:pt idx="0">
                  <c:v>2663.95</c:v>
                </c:pt>
                <c:pt idx="1">
                  <c:v>2699.2</c:v>
                </c:pt>
                <c:pt idx="2">
                  <c:v>3443.45</c:v>
                </c:pt>
                <c:pt idx="3">
                  <c:v>3814.95</c:v>
                </c:pt>
                <c:pt idx="4">
                  <c:v>3907.65</c:v>
                </c:pt>
                <c:pt idx="5">
                  <c:v>2251.4</c:v>
                </c:pt>
                <c:pt idx="6">
                  <c:v>2513.1</c:v>
                </c:pt>
                <c:pt idx="7">
                  <c:v>2429.5500000000002</c:v>
                </c:pt>
                <c:pt idx="8">
                  <c:v>2491.25</c:v>
                </c:pt>
                <c:pt idx="9">
                  <c:v>2099.8000000000002</c:v>
                </c:pt>
                <c:pt idx="10">
                  <c:v>2090.75</c:v>
                </c:pt>
                <c:pt idx="11">
                  <c:v>2550.8000000000002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4-F249-B55B-EEC030BC428A}"/>
            </c:ext>
          </c:extLst>
        </c:ser>
        <c:ser>
          <c:idx val="1"/>
          <c:order val="1"/>
          <c:tx>
            <c:strRef>
              <c:f>'Variance '!$I$1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'!$I$17:$I$28</c:f>
              <c:numCache>
                <c:formatCode>0.00</c:formatCode>
                <c:ptCount val="12"/>
                <c:pt idx="0">
                  <c:v>2746.32</c:v>
                </c:pt>
                <c:pt idx="1">
                  <c:v>2746.32</c:v>
                </c:pt>
                <c:pt idx="2">
                  <c:v>2746.32</c:v>
                </c:pt>
                <c:pt idx="3">
                  <c:v>2746.32</c:v>
                </c:pt>
                <c:pt idx="4">
                  <c:v>2746.32</c:v>
                </c:pt>
                <c:pt idx="5">
                  <c:v>2746.32</c:v>
                </c:pt>
                <c:pt idx="6">
                  <c:v>2746.32</c:v>
                </c:pt>
                <c:pt idx="7">
                  <c:v>2746.32</c:v>
                </c:pt>
                <c:pt idx="8">
                  <c:v>2746.32</c:v>
                </c:pt>
                <c:pt idx="9">
                  <c:v>2746.32</c:v>
                </c:pt>
                <c:pt idx="10">
                  <c:v>2746.32</c:v>
                </c:pt>
                <c:pt idx="11">
                  <c:v>2746.32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C4-F249-B55B-EEC030BC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547759"/>
        <c:axId val="529549471"/>
      </c:barChart>
      <c:lineChart>
        <c:grouping val="standard"/>
        <c:varyColors val="0"/>
        <c:ser>
          <c:idx val="2"/>
          <c:order val="2"/>
          <c:tx>
            <c:strRef>
              <c:f>'Variance '!$J$1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'!$J$17:$J$28</c:f>
              <c:numCache>
                <c:formatCode>0.00</c:formatCode>
                <c:ptCount val="12"/>
                <c:pt idx="0">
                  <c:v>-82.370000000000346</c:v>
                </c:pt>
                <c:pt idx="1">
                  <c:v>-47.120000000000346</c:v>
                </c:pt>
                <c:pt idx="2">
                  <c:v>697.12999999999965</c:v>
                </c:pt>
                <c:pt idx="3">
                  <c:v>1068.6299999999997</c:v>
                </c:pt>
                <c:pt idx="4">
                  <c:v>1161.33</c:v>
                </c:pt>
                <c:pt idx="5">
                  <c:v>-494.92000000000007</c:v>
                </c:pt>
                <c:pt idx="6">
                  <c:v>-233.22000000000025</c:v>
                </c:pt>
                <c:pt idx="7">
                  <c:v>-316.77</c:v>
                </c:pt>
                <c:pt idx="8">
                  <c:v>-255.07000000000016</c:v>
                </c:pt>
                <c:pt idx="9">
                  <c:v>-646.52</c:v>
                </c:pt>
                <c:pt idx="10">
                  <c:v>-655.57000000000016</c:v>
                </c:pt>
                <c:pt idx="11">
                  <c:v>-195.51999999999998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4-F249-B55B-EEC030BC428A}"/>
            </c:ext>
          </c:extLst>
        </c:ser>
        <c:ser>
          <c:idx val="3"/>
          <c:order val="3"/>
          <c:spPr>
            <a:ln w="508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4-F249-B55B-EEC030BC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57151"/>
        <c:axId val="337206975"/>
      </c:lineChart>
      <c:catAx>
        <c:axId val="52954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9471"/>
        <c:crosses val="autoZero"/>
        <c:auto val="1"/>
        <c:lblAlgn val="ctr"/>
        <c:lblOffset val="100"/>
        <c:noMultiLvlLbl val="0"/>
      </c:catAx>
      <c:valAx>
        <c:axId val="5295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759"/>
        <c:crosses val="autoZero"/>
        <c:crossBetween val="between"/>
      </c:valAx>
      <c:valAx>
        <c:axId val="33720697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57151"/>
        <c:crosses val="max"/>
        <c:crossBetween val="between"/>
      </c:valAx>
      <c:catAx>
        <c:axId val="337357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06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56963368709346"/>
          <c:y val="0.95979768346179928"/>
          <c:w val="0.31034637110578567"/>
          <c:h val="2.9657501072471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Snacks</a:t>
            </a:r>
            <a:r>
              <a:rPr lang="en-GB" baseline="0"/>
              <a:t> Revenue Variance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749275784971322"/>
          <c:y val="8.3491461100569264E-2"/>
          <c:w val="0.81316875668319233"/>
          <c:h val="0.81974689596438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'Variance '!$H$1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'!$M$17:$M$28</c:f>
              <c:numCache>
                <c:formatCode>0.00</c:formatCode>
                <c:ptCount val="12"/>
                <c:pt idx="0">
                  <c:v>1364.4</c:v>
                </c:pt>
                <c:pt idx="1">
                  <c:v>1348</c:v>
                </c:pt>
                <c:pt idx="2">
                  <c:v>1154.2</c:v>
                </c:pt>
                <c:pt idx="3">
                  <c:v>1176.0999999999999</c:v>
                </c:pt>
                <c:pt idx="4">
                  <c:v>1138.5999999999999</c:v>
                </c:pt>
                <c:pt idx="5">
                  <c:v>1225.5999999999999</c:v>
                </c:pt>
                <c:pt idx="6">
                  <c:v>1482.3</c:v>
                </c:pt>
                <c:pt idx="7">
                  <c:v>1236.8</c:v>
                </c:pt>
                <c:pt idx="8">
                  <c:v>1376.7</c:v>
                </c:pt>
                <c:pt idx="9">
                  <c:v>1320.7</c:v>
                </c:pt>
                <c:pt idx="10">
                  <c:v>1003.5</c:v>
                </c:pt>
                <c:pt idx="11">
                  <c:v>1455.8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6-7C45-8736-62BE480C053B}"/>
            </c:ext>
          </c:extLst>
        </c:ser>
        <c:ser>
          <c:idx val="1"/>
          <c:order val="1"/>
          <c:tx>
            <c:strRef>
              <c:f>'Variance '!$I$1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'!$N$17:$N$28</c:f>
              <c:numCache>
                <c:formatCode>0.00</c:formatCode>
                <c:ptCount val="12"/>
                <c:pt idx="0">
                  <c:v>1273.56</c:v>
                </c:pt>
                <c:pt idx="1">
                  <c:v>1273.56</c:v>
                </c:pt>
                <c:pt idx="2">
                  <c:v>1273.56</c:v>
                </c:pt>
                <c:pt idx="3">
                  <c:v>1273.56</c:v>
                </c:pt>
                <c:pt idx="4">
                  <c:v>1273.56</c:v>
                </c:pt>
                <c:pt idx="5">
                  <c:v>1273.56</c:v>
                </c:pt>
                <c:pt idx="6">
                  <c:v>1273.56</c:v>
                </c:pt>
                <c:pt idx="7">
                  <c:v>1273.56</c:v>
                </c:pt>
                <c:pt idx="8">
                  <c:v>1273.56</c:v>
                </c:pt>
                <c:pt idx="9">
                  <c:v>1273.56</c:v>
                </c:pt>
                <c:pt idx="10">
                  <c:v>1273.56</c:v>
                </c:pt>
                <c:pt idx="11">
                  <c:v>1273.56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6-7C45-8736-62BE480C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547759"/>
        <c:axId val="529549471"/>
      </c:barChart>
      <c:lineChart>
        <c:grouping val="standard"/>
        <c:varyColors val="0"/>
        <c:ser>
          <c:idx val="2"/>
          <c:order val="2"/>
          <c:tx>
            <c:strRef>
              <c:f>'Variance '!$J$1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'!$O$17:$O$28</c:f>
              <c:numCache>
                <c:formatCode>0.00</c:formatCode>
                <c:ptCount val="12"/>
                <c:pt idx="0">
                  <c:v>90.840000000000146</c:v>
                </c:pt>
                <c:pt idx="1">
                  <c:v>74.440000000000055</c:v>
                </c:pt>
                <c:pt idx="2">
                  <c:v>-119.3599999999999</c:v>
                </c:pt>
                <c:pt idx="3">
                  <c:v>-97.460000000000036</c:v>
                </c:pt>
                <c:pt idx="4">
                  <c:v>-134.96000000000004</c:v>
                </c:pt>
                <c:pt idx="5">
                  <c:v>-47.960000000000036</c:v>
                </c:pt>
                <c:pt idx="6">
                  <c:v>208.74</c:v>
                </c:pt>
                <c:pt idx="7">
                  <c:v>-36.759999999999991</c:v>
                </c:pt>
                <c:pt idx="8">
                  <c:v>103.1400000000001</c:v>
                </c:pt>
                <c:pt idx="9">
                  <c:v>47.1400000000001</c:v>
                </c:pt>
                <c:pt idx="10">
                  <c:v>-270.05999999999995</c:v>
                </c:pt>
                <c:pt idx="11">
                  <c:v>182.24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26-7C45-8736-62BE480C053B}"/>
            </c:ext>
          </c:extLst>
        </c:ser>
        <c:ser>
          <c:idx val="3"/>
          <c:order val="3"/>
          <c:spPr>
            <a:ln w="508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'Variance '!$G$2:$G$13</c:f>
              <c:strCache>
                <c:ptCount val="12"/>
                <c:pt idx="0">
                  <c:v>2024-04</c:v>
                </c:pt>
                <c:pt idx="1">
                  <c:v>2024-05</c:v>
                </c:pt>
                <c:pt idx="2">
                  <c:v>2024-06</c:v>
                </c:pt>
                <c:pt idx="3">
                  <c:v>2024-07</c:v>
                </c:pt>
                <c:pt idx="4">
                  <c:v>2024-08</c:v>
                </c:pt>
                <c:pt idx="5">
                  <c:v>2024-09</c:v>
                </c:pt>
                <c:pt idx="6">
                  <c:v>2024-10</c:v>
                </c:pt>
                <c:pt idx="7">
                  <c:v>2024-11</c:v>
                </c:pt>
                <c:pt idx="8">
                  <c:v>2024-12</c:v>
                </c:pt>
                <c:pt idx="9">
                  <c:v>2025-01</c:v>
                </c:pt>
                <c:pt idx="10">
                  <c:v>2025-02</c:v>
                </c:pt>
                <c:pt idx="11">
                  <c:v>2025-03</c:v>
                </c:pt>
              </c:strCache>
            </c:strRef>
          </c:cat>
          <c:val>
            <c:numRef>
              <c:f>'Variance 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26-7C45-8736-62BE480C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57151"/>
        <c:axId val="337206975"/>
      </c:lineChart>
      <c:catAx>
        <c:axId val="52954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9471"/>
        <c:crosses val="autoZero"/>
        <c:auto val="1"/>
        <c:lblAlgn val="ctr"/>
        <c:lblOffset val="100"/>
        <c:noMultiLvlLbl val="0"/>
      </c:catAx>
      <c:valAx>
        <c:axId val="5295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759"/>
        <c:crosses val="autoZero"/>
        <c:crossBetween val="between"/>
      </c:valAx>
      <c:valAx>
        <c:axId val="33720697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57151"/>
        <c:crosses val="max"/>
        <c:crossBetween val="between"/>
      </c:valAx>
      <c:catAx>
        <c:axId val="337357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06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56963368709346"/>
          <c:y val="0.95979768346179928"/>
          <c:w val="0.31034637110578567"/>
          <c:h val="2.9657501072471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Hot Chocolate Revenue against Spend on Ingredients  From APR 24 - Mar 25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866107829094023E-2"/>
          <c:y val="5.9154476824417573E-2"/>
          <c:w val="0.84260012035632248"/>
          <c:h val="0.80862391427875635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'CIP Graph '!$J$1</c:f>
              <c:strCache>
                <c:ptCount val="1"/>
                <c:pt idx="0">
                  <c:v>Cocoa powder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'CIP Graph '!$J$2:$J$13</c:f>
              <c:numCache>
                <c:formatCode>General</c:formatCode>
                <c:ptCount val="12"/>
                <c:pt idx="0">
                  <c:v>132</c:v>
                </c:pt>
                <c:pt idx="1">
                  <c:v>198</c:v>
                </c:pt>
                <c:pt idx="2">
                  <c:v>132</c:v>
                </c:pt>
                <c:pt idx="3">
                  <c:v>198</c:v>
                </c:pt>
                <c:pt idx="4">
                  <c:v>198</c:v>
                </c:pt>
                <c:pt idx="5">
                  <c:v>198</c:v>
                </c:pt>
                <c:pt idx="6">
                  <c:v>132</c:v>
                </c:pt>
                <c:pt idx="7">
                  <c:v>198</c:v>
                </c:pt>
                <c:pt idx="8">
                  <c:v>198</c:v>
                </c:pt>
                <c:pt idx="9">
                  <c:v>132</c:v>
                </c:pt>
                <c:pt idx="10">
                  <c:v>198</c:v>
                </c:pt>
                <c:pt idx="1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F-0C41-A33C-20B68E8599C0}"/>
            </c:ext>
          </c:extLst>
        </c:ser>
        <c:ser>
          <c:idx val="3"/>
          <c:order val="2"/>
          <c:tx>
            <c:strRef>
              <c:f>'CIP Graph '!$K$1</c:f>
              <c:strCache>
                <c:ptCount val="1"/>
                <c:pt idx="0">
                  <c:v>Chocolate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'CIP Graph '!$K$2:$K$13</c:f>
              <c:numCache>
                <c:formatCode>General</c:formatCode>
                <c:ptCount val="12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94.5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94.5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CF-0C41-A33C-20B68E8599C0}"/>
            </c:ext>
          </c:extLst>
        </c:ser>
        <c:ser>
          <c:idx val="1"/>
          <c:order val="3"/>
          <c:tx>
            <c:strRef>
              <c:f>'CIP Graph '!$I$1</c:f>
              <c:strCache>
                <c:ptCount val="1"/>
                <c:pt idx="0">
                  <c:v>Whipped cream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'CIP Graph '!$I$2:$I$13</c:f>
              <c:numCache>
                <c:formatCode>General</c:formatCode>
                <c:ptCount val="12"/>
                <c:pt idx="0">
                  <c:v>40.5</c:v>
                </c:pt>
                <c:pt idx="1">
                  <c:v>40.5</c:v>
                </c:pt>
                <c:pt idx="2">
                  <c:v>27</c:v>
                </c:pt>
                <c:pt idx="3">
                  <c:v>54</c:v>
                </c:pt>
                <c:pt idx="4">
                  <c:v>40.5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40.5</c:v>
                </c:pt>
                <c:pt idx="10">
                  <c:v>27</c:v>
                </c:pt>
                <c:pt idx="1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F-0C41-A33C-20B68E859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695728"/>
        <c:axId val="722697440"/>
      </c:barChart>
      <c:lineChart>
        <c:grouping val="standard"/>
        <c:varyColors val="0"/>
        <c:ser>
          <c:idx val="0"/>
          <c:order val="0"/>
          <c:tx>
            <c:strRef>
              <c:f>'CIP Graph '!$C$2</c:f>
              <c:strCache>
                <c:ptCount val="1"/>
                <c:pt idx="0">
                  <c:v>Hot Chocolate</c:v>
                </c:pt>
              </c:strCache>
            </c:strRef>
          </c:tx>
          <c:spPr>
            <a:ln w="28575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'CIP Graph '!$A$2:$A$13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'CIP Graph '!$D$2:$D$13</c:f>
              <c:numCache>
                <c:formatCode>General</c:formatCode>
                <c:ptCount val="12"/>
                <c:pt idx="0">
                  <c:v>352.8</c:v>
                </c:pt>
                <c:pt idx="1">
                  <c:v>361.2</c:v>
                </c:pt>
                <c:pt idx="2">
                  <c:v>340.2</c:v>
                </c:pt>
                <c:pt idx="3">
                  <c:v>306.60000000000002</c:v>
                </c:pt>
                <c:pt idx="4">
                  <c:v>331.8</c:v>
                </c:pt>
                <c:pt idx="5">
                  <c:v>260.39999999999998</c:v>
                </c:pt>
                <c:pt idx="6">
                  <c:v>411.6</c:v>
                </c:pt>
                <c:pt idx="7">
                  <c:v>361.2</c:v>
                </c:pt>
                <c:pt idx="8">
                  <c:v>684.6</c:v>
                </c:pt>
                <c:pt idx="9">
                  <c:v>546</c:v>
                </c:pt>
                <c:pt idx="10">
                  <c:v>575.4</c:v>
                </c:pt>
                <c:pt idx="11">
                  <c:v>365.4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F-0C41-A33C-20B68E859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695728"/>
        <c:axId val="722697440"/>
      </c:lineChart>
      <c:dateAx>
        <c:axId val="72269572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97440"/>
        <c:crosses val="autoZero"/>
        <c:auto val="1"/>
        <c:lblOffset val="100"/>
        <c:baseTimeUnit val="months"/>
      </c:dateAx>
      <c:valAx>
        <c:axId val="7226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9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Daily Average</a:t>
            </a:r>
            <a:r>
              <a:rPr lang="en-GB" sz="1600" baseline="0"/>
              <a:t> Amount of  Product in Stock  Vs </a:t>
            </a:r>
            <a:r>
              <a:rPr lang="en-GB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Daily Average Amount of Product Sold 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'CIP Graph '!$F$24</c:f>
              <c:strCache>
                <c:ptCount val="1"/>
                <c:pt idx="0">
                  <c:v>Product in Stock 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'CIP Graph '!$A$2:$A$13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'CIP Graph '!$F$25:$F$36</c:f>
              <c:numCache>
                <c:formatCode>General</c:formatCode>
                <c:ptCount val="12"/>
                <c:pt idx="0">
                  <c:v>54</c:v>
                </c:pt>
                <c:pt idx="1">
                  <c:v>57</c:v>
                </c:pt>
                <c:pt idx="2">
                  <c:v>51</c:v>
                </c:pt>
                <c:pt idx="3">
                  <c:v>61</c:v>
                </c:pt>
                <c:pt idx="4">
                  <c:v>58</c:v>
                </c:pt>
                <c:pt idx="5">
                  <c:v>59</c:v>
                </c:pt>
                <c:pt idx="6">
                  <c:v>55</c:v>
                </c:pt>
                <c:pt idx="7">
                  <c:v>55</c:v>
                </c:pt>
                <c:pt idx="8">
                  <c:v>57</c:v>
                </c:pt>
                <c:pt idx="9">
                  <c:v>53</c:v>
                </c:pt>
                <c:pt idx="10">
                  <c:v>49</c:v>
                </c:pt>
                <c:pt idx="1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B-EC49-BC8D-2B2F7E076FD7}"/>
            </c:ext>
          </c:extLst>
        </c:ser>
        <c:ser>
          <c:idx val="1"/>
          <c:order val="1"/>
          <c:tx>
            <c:strRef>
              <c:f>'CIP Graph '!$H$24</c:f>
              <c:strCache>
                <c:ptCount val="1"/>
                <c:pt idx="0">
                  <c:v>Product Sold 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'CIP Graph '!$A$2:$A$13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'CIP Graph '!$H$25:$H$36</c:f>
              <c:numCache>
                <c:formatCode>0</c:formatCode>
                <c:ptCount val="12"/>
                <c:pt idx="0">
                  <c:v>2.8</c:v>
                </c:pt>
                <c:pt idx="1">
                  <c:v>2.774193548387097</c:v>
                </c:pt>
                <c:pt idx="2">
                  <c:v>2.7</c:v>
                </c:pt>
                <c:pt idx="3">
                  <c:v>2.3548387096774195</c:v>
                </c:pt>
                <c:pt idx="4">
                  <c:v>2.5483870967741935</c:v>
                </c:pt>
                <c:pt idx="5">
                  <c:v>2.0666666666666669</c:v>
                </c:pt>
                <c:pt idx="6">
                  <c:v>3.161290322580645</c:v>
                </c:pt>
                <c:pt idx="7">
                  <c:v>2.8666666666666667</c:v>
                </c:pt>
                <c:pt idx="8">
                  <c:v>5.258064516129032</c:v>
                </c:pt>
                <c:pt idx="9">
                  <c:v>4.193548387096774</c:v>
                </c:pt>
                <c:pt idx="10">
                  <c:v>4.8928571428571432</c:v>
                </c:pt>
                <c:pt idx="11">
                  <c:v>2.806451612903226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B-EC49-BC8D-2B2F7E07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63241232"/>
        <c:axId val="418159856"/>
      </c:barChart>
      <c:dateAx>
        <c:axId val="17632412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59856"/>
        <c:crosses val="autoZero"/>
        <c:auto val="1"/>
        <c:lblOffset val="100"/>
        <c:baseTimeUnit val="months"/>
      </c:dateAx>
      <c:valAx>
        <c:axId val="4181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2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Hot Chocolate Revenue From APR 24 - Mar 25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'CIP Graph '!$C$2</c:f>
              <c:strCache>
                <c:ptCount val="1"/>
                <c:pt idx="0">
                  <c:v>Hot 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'CIP Graph '!$A$2:$A$13</c:f>
              <c:numCache>
                <c:formatCode>mmm\-yy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'CIP Graph '!$D$2:$D$13</c:f>
              <c:numCache>
                <c:formatCode>General</c:formatCode>
                <c:ptCount val="12"/>
                <c:pt idx="0">
                  <c:v>352.8</c:v>
                </c:pt>
                <c:pt idx="1">
                  <c:v>361.2</c:v>
                </c:pt>
                <c:pt idx="2">
                  <c:v>340.2</c:v>
                </c:pt>
                <c:pt idx="3">
                  <c:v>306.60000000000002</c:v>
                </c:pt>
                <c:pt idx="4">
                  <c:v>331.8</c:v>
                </c:pt>
                <c:pt idx="5">
                  <c:v>260.39999999999998</c:v>
                </c:pt>
                <c:pt idx="6">
                  <c:v>411.6</c:v>
                </c:pt>
                <c:pt idx="7">
                  <c:v>361.2</c:v>
                </c:pt>
                <c:pt idx="8">
                  <c:v>684.6</c:v>
                </c:pt>
                <c:pt idx="9">
                  <c:v>546</c:v>
                </c:pt>
                <c:pt idx="10">
                  <c:v>575.4</c:v>
                </c:pt>
                <c:pt idx="11">
                  <c:v>365.4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B5-D54E-B736-35C8B1ED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95728"/>
        <c:axId val="722697440"/>
      </c:lineChart>
      <c:dateAx>
        <c:axId val="72269572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97440"/>
        <c:crosses val="autoZero"/>
        <c:auto val="1"/>
        <c:lblOffset val="100"/>
        <c:baseTimeUnit val="months"/>
      </c:dateAx>
      <c:valAx>
        <c:axId val="7226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9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685800</xdr:colOff>
      <xdr:row>27</xdr:row>
      <xdr:rowOff>40922</xdr:rowOff>
    </xdr:from>
    <xdr:to>
      <xdr:col>33</xdr:col>
      <xdr:colOff>650521</xdr:colOff>
      <xdr:row>58</xdr:row>
      <xdr:rowOff>111477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B75CD1-1273-438E-61C2-EB8C770CD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197555</xdr:colOff>
      <xdr:row>60</xdr:row>
      <xdr:rowOff>28222</xdr:rowOff>
    </xdr:from>
    <xdr:to>
      <xdr:col>24</xdr:col>
      <xdr:colOff>818444</xdr:colOff>
      <xdr:row>87</xdr:row>
      <xdr:rowOff>183444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6BC41C-7930-3AD9-61C4-E317CDA14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</xdr:colOff>
      <xdr:row>60</xdr:row>
      <xdr:rowOff>28223</xdr:rowOff>
    </xdr:from>
    <xdr:to>
      <xdr:col>36</xdr:col>
      <xdr:colOff>663223</xdr:colOff>
      <xdr:row>88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2DAEBC-8738-C272-C341-C60351B8C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206021</xdr:colOff>
      <xdr:row>88</xdr:row>
      <xdr:rowOff>177800</xdr:rowOff>
    </xdr:from>
    <xdr:to>
      <xdr:col>25</xdr:col>
      <xdr:colOff>38100</xdr:colOff>
      <xdr:row>118</xdr:row>
      <xdr:rowOff>101599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CB81F-E874-878A-2683-BD5C089B4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785990</xdr:colOff>
      <xdr:row>89</xdr:row>
      <xdr:rowOff>134056</xdr:rowOff>
    </xdr:from>
    <xdr:to>
      <xdr:col>37</xdr:col>
      <xdr:colOff>0</xdr:colOff>
      <xdr:row>116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4D2E94-47EF-BB20-3146-1468C1B8F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101600</xdr:colOff>
      <xdr:row>1</xdr:row>
      <xdr:rowOff>190500</xdr:rowOff>
    </xdr:from>
    <xdr:to>
      <xdr:col>26</xdr:col>
      <xdr:colOff>177800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A9FAE-83A5-994F-A0BD-BB5D08516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25400</xdr:colOff>
      <xdr:row>68</xdr:row>
      <xdr:rowOff>25400</xdr:rowOff>
    </xdr:from>
    <xdr:to>
      <xdr:col>21</xdr:col>
      <xdr:colOff>101600</xdr:colOff>
      <xdr:row>99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080EB3-0ACD-4643-9194-8351C15B3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685800</xdr:colOff>
      <xdr:row>34</xdr:row>
      <xdr:rowOff>38100</xdr:rowOff>
    </xdr:from>
    <xdr:to>
      <xdr:col>20</xdr:col>
      <xdr:colOff>762000</xdr:colOff>
      <xdr:row>65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50D512C-D3E5-4340-A176-79B85480E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165100</xdr:colOff>
      <xdr:row>40</xdr:row>
      <xdr:rowOff>63500</xdr:rowOff>
    </xdr:from>
    <xdr:to>
      <xdr:col>31</xdr:col>
      <xdr:colOff>241300</xdr:colOff>
      <xdr:row>71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DB08CD-DB43-6345-A0F8-E025CF2FC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635000</xdr:colOff>
      <xdr:row>72</xdr:row>
      <xdr:rowOff>38100</xdr:rowOff>
    </xdr:from>
    <xdr:to>
      <xdr:col>31</xdr:col>
      <xdr:colOff>711200</xdr:colOff>
      <xdr:row>103</xdr:row>
      <xdr:rowOff>88900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6C61CE-D30C-6841-A5F4-B6D22458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34443</xdr:colOff>
      <xdr:row>8</xdr:row>
      <xdr:rowOff>176644</xdr:rowOff>
    </xdr:from>
    <xdr:to>
      <xdr:col>33</xdr:col>
      <xdr:colOff>269971</xdr:colOff>
      <xdr:row>40</xdr:row>
      <xdr:rowOff>39061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FD382-AD87-A88B-EFD9-227BED534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564240</xdr:colOff>
      <xdr:row>52</xdr:row>
      <xdr:rowOff>41124</xdr:rowOff>
    </xdr:from>
    <xdr:to>
      <xdr:col>18</xdr:col>
      <xdr:colOff>76200</xdr:colOff>
      <xdr:row>83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E71988-1F35-9E2F-89E4-B0C204991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44</xdr:row>
      <xdr:rowOff>127000</xdr:rowOff>
    </xdr:from>
    <xdr:to>
      <xdr:col>35</xdr:col>
      <xdr:colOff>304800</xdr:colOff>
      <xdr:row>75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7FE912-6338-1840-A7FA-1A3BD24F2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6948-8CFC-3141-8F98-83CF3D6FE0D9}">
  <dimension ref="A1:P76"/>
  <sheetViews>
    <sheetView tabSelected="1" zoomScaleNormal="100" workbookViewId="0">
      <selection activeCell="G39" sqref="G39"/>
    </sheetView>
  </sheetViews>
  <sheetFormatPr baseColWidth="10" defaultRowHeight="16" x14ac:dyDescent="0.2"/>
  <cols>
    <col min="6" max="6" width="16.33203125" bestFit="1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21</v>
      </c>
      <c r="E1" t="s">
        <v>22</v>
      </c>
      <c r="F1" t="s">
        <v>23</v>
      </c>
    </row>
    <row r="2" spans="1:8" x14ac:dyDescent="0.2">
      <c r="A2" t="s">
        <v>0</v>
      </c>
      <c r="B2" t="s">
        <v>17</v>
      </c>
      <c r="C2">
        <v>1352</v>
      </c>
      <c r="D2">
        <v>161.6</v>
      </c>
      <c r="E2">
        <v>1190.4000000000001</v>
      </c>
      <c r="F2" s="1">
        <v>1352.3</v>
      </c>
      <c r="H2" t="s">
        <v>13</v>
      </c>
    </row>
    <row r="3" spans="1:8" x14ac:dyDescent="0.2">
      <c r="A3" t="s">
        <v>0</v>
      </c>
      <c r="B3" t="s">
        <v>18</v>
      </c>
      <c r="C3">
        <v>2663.95</v>
      </c>
      <c r="D3">
        <v>247.95</v>
      </c>
      <c r="E3">
        <v>2416</v>
      </c>
      <c r="F3" s="1">
        <v>2746.32</v>
      </c>
      <c r="H3" s="3">
        <v>45383</v>
      </c>
    </row>
    <row r="4" spans="1:8" x14ac:dyDescent="0.2">
      <c r="A4" t="s">
        <v>0</v>
      </c>
      <c r="B4" t="s">
        <v>19</v>
      </c>
      <c r="C4">
        <v>5419.9</v>
      </c>
      <c r="D4">
        <v>623.79999999999995</v>
      </c>
      <c r="E4">
        <v>4796.1000000000004</v>
      </c>
      <c r="F4" s="1">
        <v>5365.25</v>
      </c>
      <c r="G4" s="1"/>
      <c r="H4" s="3">
        <v>45413</v>
      </c>
    </row>
    <row r="5" spans="1:8" x14ac:dyDescent="0.2">
      <c r="A5" t="s">
        <v>0</v>
      </c>
      <c r="B5" t="s">
        <v>20</v>
      </c>
      <c r="C5">
        <v>1364.4</v>
      </c>
      <c r="D5">
        <v>402.06</v>
      </c>
      <c r="E5">
        <v>962.34</v>
      </c>
      <c r="F5" s="1">
        <v>1273.56</v>
      </c>
      <c r="H5" s="3">
        <v>45444</v>
      </c>
    </row>
    <row r="6" spans="1:8" x14ac:dyDescent="0.2">
      <c r="A6" t="s">
        <v>1</v>
      </c>
      <c r="B6" t="s">
        <v>17</v>
      </c>
      <c r="C6">
        <v>1457.5</v>
      </c>
      <c r="D6">
        <v>173.85</v>
      </c>
      <c r="E6">
        <v>1283.6500000000001</v>
      </c>
      <c r="F6" s="1"/>
      <c r="H6" s="3">
        <v>45474</v>
      </c>
    </row>
    <row r="7" spans="1:8" x14ac:dyDescent="0.2">
      <c r="A7" t="s">
        <v>1</v>
      </c>
      <c r="B7" t="s">
        <v>18</v>
      </c>
      <c r="C7">
        <v>2699.2</v>
      </c>
      <c r="D7">
        <v>245.87</v>
      </c>
      <c r="E7">
        <v>2453.33</v>
      </c>
      <c r="F7" s="1"/>
      <c r="H7" s="3">
        <v>45505</v>
      </c>
    </row>
    <row r="8" spans="1:8" x14ac:dyDescent="0.2">
      <c r="A8" t="s">
        <v>1</v>
      </c>
      <c r="B8" t="s">
        <v>19</v>
      </c>
      <c r="C8">
        <v>6037.4</v>
      </c>
      <c r="D8">
        <v>728.85</v>
      </c>
      <c r="E8">
        <v>5308.55</v>
      </c>
      <c r="F8" s="1"/>
      <c r="H8" s="3">
        <v>45536</v>
      </c>
    </row>
    <row r="9" spans="1:8" x14ac:dyDescent="0.2">
      <c r="A9" t="s">
        <v>1</v>
      </c>
      <c r="B9" t="s">
        <v>20</v>
      </c>
      <c r="C9">
        <v>1348</v>
      </c>
      <c r="D9">
        <v>398.83</v>
      </c>
      <c r="E9">
        <v>949.17</v>
      </c>
      <c r="F9" s="1"/>
      <c r="H9" s="3">
        <v>45566</v>
      </c>
    </row>
    <row r="10" spans="1:8" x14ac:dyDescent="0.2">
      <c r="A10" t="s">
        <v>2</v>
      </c>
      <c r="B10" t="s">
        <v>17</v>
      </c>
      <c r="C10">
        <v>1301.4000000000001</v>
      </c>
      <c r="D10">
        <v>155.69999999999999</v>
      </c>
      <c r="E10">
        <v>1145.7</v>
      </c>
      <c r="F10" s="1"/>
      <c r="H10" s="3">
        <v>45597</v>
      </c>
    </row>
    <row r="11" spans="1:8" x14ac:dyDescent="0.2">
      <c r="A11" t="s">
        <v>2</v>
      </c>
      <c r="B11" t="s">
        <v>18</v>
      </c>
      <c r="C11">
        <v>3443.45</v>
      </c>
      <c r="D11">
        <v>320.06</v>
      </c>
      <c r="E11">
        <v>3123.39</v>
      </c>
      <c r="F11" s="1"/>
      <c r="H11" s="3">
        <v>45627</v>
      </c>
    </row>
    <row r="12" spans="1:8" x14ac:dyDescent="0.2">
      <c r="A12" t="s">
        <v>2</v>
      </c>
      <c r="B12" t="s">
        <v>19</v>
      </c>
      <c r="C12">
        <v>4509.7</v>
      </c>
      <c r="D12">
        <v>545.35</v>
      </c>
      <c r="E12">
        <v>3964.35</v>
      </c>
      <c r="F12" s="1"/>
      <c r="H12" s="3">
        <v>45658</v>
      </c>
    </row>
    <row r="13" spans="1:8" x14ac:dyDescent="0.2">
      <c r="A13" t="s">
        <v>2</v>
      </c>
      <c r="B13" t="s">
        <v>20</v>
      </c>
      <c r="C13">
        <v>1154.2</v>
      </c>
      <c r="D13">
        <v>343.88</v>
      </c>
      <c r="E13">
        <v>810.32</v>
      </c>
      <c r="F13" s="1"/>
      <c r="H13" s="3">
        <v>45689</v>
      </c>
    </row>
    <row r="14" spans="1:8" x14ac:dyDescent="0.2">
      <c r="A14" t="s">
        <v>3</v>
      </c>
      <c r="B14" t="s">
        <v>17</v>
      </c>
      <c r="C14">
        <v>1194.5</v>
      </c>
      <c r="D14">
        <v>142.55000000000001</v>
      </c>
      <c r="E14">
        <v>1051.95</v>
      </c>
      <c r="F14" s="1"/>
      <c r="H14" s="3">
        <v>45717</v>
      </c>
    </row>
    <row r="15" spans="1:8" x14ac:dyDescent="0.2">
      <c r="A15" t="s">
        <v>3</v>
      </c>
      <c r="B15" t="s">
        <v>18</v>
      </c>
      <c r="C15">
        <v>3814.95</v>
      </c>
      <c r="D15">
        <v>349.64</v>
      </c>
      <c r="E15">
        <v>3465.31</v>
      </c>
      <c r="F15" s="1"/>
      <c r="H15" s="3">
        <v>45748</v>
      </c>
    </row>
    <row r="16" spans="1:8" x14ac:dyDescent="0.2">
      <c r="A16" t="s">
        <v>3</v>
      </c>
      <c r="B16" t="s">
        <v>19</v>
      </c>
      <c r="C16">
        <v>5129</v>
      </c>
      <c r="D16">
        <v>616.52</v>
      </c>
      <c r="E16">
        <v>4512.4799999999996</v>
      </c>
      <c r="F16" s="1"/>
      <c r="H16" s="3">
        <v>45778</v>
      </c>
    </row>
    <row r="17" spans="1:8" x14ac:dyDescent="0.2">
      <c r="A17" t="s">
        <v>3</v>
      </c>
      <c r="B17" t="s">
        <v>20</v>
      </c>
      <c r="C17">
        <v>1176.0999999999999</v>
      </c>
      <c r="D17">
        <v>348.42</v>
      </c>
      <c r="E17">
        <v>827.68</v>
      </c>
      <c r="F17" s="1"/>
      <c r="H17" s="3">
        <v>45809</v>
      </c>
    </row>
    <row r="18" spans="1:8" x14ac:dyDescent="0.2">
      <c r="A18" t="s">
        <v>4</v>
      </c>
      <c r="B18" t="s">
        <v>17</v>
      </c>
      <c r="C18">
        <v>1237.5</v>
      </c>
      <c r="D18">
        <v>147.85</v>
      </c>
      <c r="E18">
        <v>1089.6500000000001</v>
      </c>
      <c r="F18" s="1"/>
      <c r="H18" s="3">
        <v>45839</v>
      </c>
    </row>
    <row r="19" spans="1:8" x14ac:dyDescent="0.2">
      <c r="A19" t="s">
        <v>4</v>
      </c>
      <c r="B19" t="s">
        <v>18</v>
      </c>
      <c r="C19">
        <v>3907.65</v>
      </c>
      <c r="D19">
        <v>357.56</v>
      </c>
      <c r="E19">
        <v>3550.09</v>
      </c>
      <c r="F19" s="1"/>
      <c r="H19" s="3">
        <v>45870</v>
      </c>
    </row>
    <row r="20" spans="1:8" x14ac:dyDescent="0.2">
      <c r="A20" t="s">
        <v>4</v>
      </c>
      <c r="B20" t="s">
        <v>19</v>
      </c>
      <c r="C20">
        <v>4913.6000000000004</v>
      </c>
      <c r="D20">
        <v>586.59</v>
      </c>
      <c r="E20">
        <v>4327.01</v>
      </c>
      <c r="F20" s="1"/>
      <c r="H20" s="3">
        <v>45901</v>
      </c>
    </row>
    <row r="21" spans="1:8" x14ac:dyDescent="0.2">
      <c r="A21" t="s">
        <v>4</v>
      </c>
      <c r="B21" t="s">
        <v>20</v>
      </c>
      <c r="C21">
        <v>1138.5999999999999</v>
      </c>
      <c r="D21">
        <v>346.25</v>
      </c>
      <c r="E21">
        <v>792.35</v>
      </c>
      <c r="F21" s="1"/>
      <c r="H21" s="3">
        <v>45931</v>
      </c>
    </row>
    <row r="22" spans="1:8" x14ac:dyDescent="0.2">
      <c r="A22" t="s">
        <v>5</v>
      </c>
      <c r="B22" t="s">
        <v>17</v>
      </c>
      <c r="C22">
        <v>1457.1</v>
      </c>
      <c r="D22">
        <v>174.05</v>
      </c>
      <c r="E22">
        <v>1283.05</v>
      </c>
      <c r="F22" s="1"/>
      <c r="H22" s="3">
        <v>45962</v>
      </c>
    </row>
    <row r="23" spans="1:8" x14ac:dyDescent="0.2">
      <c r="A23" t="s">
        <v>5</v>
      </c>
      <c r="B23" t="s">
        <v>18</v>
      </c>
      <c r="C23">
        <v>2251.4</v>
      </c>
      <c r="D23">
        <v>208.65</v>
      </c>
      <c r="E23">
        <v>2042.75</v>
      </c>
      <c r="F23" s="1"/>
      <c r="H23" s="3">
        <v>45992</v>
      </c>
    </row>
    <row r="24" spans="1:8" x14ac:dyDescent="0.2">
      <c r="A24" t="s">
        <v>5</v>
      </c>
      <c r="B24" t="s">
        <v>19</v>
      </c>
      <c r="C24">
        <v>5187.8500000000004</v>
      </c>
      <c r="D24">
        <v>622.1</v>
      </c>
      <c r="E24">
        <v>4565.75</v>
      </c>
      <c r="F24" s="1"/>
      <c r="H24" s="3">
        <v>46023</v>
      </c>
    </row>
    <row r="25" spans="1:8" x14ac:dyDescent="0.2">
      <c r="A25" t="s">
        <v>5</v>
      </c>
      <c r="B25" t="s">
        <v>20</v>
      </c>
      <c r="C25">
        <v>1225.5999999999999</v>
      </c>
      <c r="D25">
        <v>360.21</v>
      </c>
      <c r="E25">
        <v>865.39</v>
      </c>
      <c r="F25" s="1"/>
      <c r="H25" s="3">
        <v>46054</v>
      </c>
    </row>
    <row r="26" spans="1:8" x14ac:dyDescent="0.2">
      <c r="A26" t="s">
        <v>6</v>
      </c>
      <c r="B26" t="s">
        <v>17</v>
      </c>
      <c r="C26">
        <v>1341</v>
      </c>
      <c r="D26">
        <v>159.9</v>
      </c>
      <c r="E26">
        <v>1181.0999999999999</v>
      </c>
      <c r="F26" s="1"/>
      <c r="H26" s="3">
        <v>46082</v>
      </c>
    </row>
    <row r="27" spans="1:8" x14ac:dyDescent="0.2">
      <c r="A27" t="s">
        <v>6</v>
      </c>
      <c r="B27" t="s">
        <v>18</v>
      </c>
      <c r="C27">
        <v>2513.1</v>
      </c>
      <c r="D27">
        <v>231.75</v>
      </c>
      <c r="E27">
        <v>2281.35</v>
      </c>
      <c r="F27" s="1"/>
    </row>
    <row r="28" spans="1:8" x14ac:dyDescent="0.2">
      <c r="A28" t="s">
        <v>6</v>
      </c>
      <c r="B28" t="s">
        <v>19</v>
      </c>
      <c r="C28">
        <v>5528</v>
      </c>
      <c r="D28">
        <v>676.14</v>
      </c>
      <c r="E28">
        <v>4851.8599999999997</v>
      </c>
      <c r="F28" s="1"/>
    </row>
    <row r="29" spans="1:8" x14ac:dyDescent="0.2">
      <c r="A29" t="s">
        <v>6</v>
      </c>
      <c r="B29" t="s">
        <v>20</v>
      </c>
      <c r="C29">
        <v>1482.3</v>
      </c>
      <c r="D29">
        <v>446.37</v>
      </c>
      <c r="E29">
        <v>1035.93</v>
      </c>
      <c r="F29" s="1"/>
    </row>
    <row r="30" spans="1:8" x14ac:dyDescent="0.2">
      <c r="A30" t="s">
        <v>7</v>
      </c>
      <c r="B30" t="s">
        <v>17</v>
      </c>
      <c r="C30">
        <v>1524.1</v>
      </c>
      <c r="D30">
        <v>182.15</v>
      </c>
      <c r="E30">
        <v>1341.95</v>
      </c>
      <c r="F30" s="1"/>
    </row>
    <row r="31" spans="1:8" x14ac:dyDescent="0.2">
      <c r="A31" t="s">
        <v>7</v>
      </c>
      <c r="B31" t="s">
        <v>18</v>
      </c>
      <c r="C31">
        <v>2429.5500000000002</v>
      </c>
      <c r="D31">
        <v>228.73</v>
      </c>
      <c r="E31">
        <v>2200.8200000000002</v>
      </c>
      <c r="F31" s="1"/>
    </row>
    <row r="32" spans="1:8" x14ac:dyDescent="0.2">
      <c r="A32" t="s">
        <v>7</v>
      </c>
      <c r="B32" t="s">
        <v>19</v>
      </c>
      <c r="C32">
        <v>5195.05</v>
      </c>
      <c r="D32">
        <v>624.55999999999995</v>
      </c>
      <c r="E32">
        <v>4570.49</v>
      </c>
      <c r="F32" s="1"/>
    </row>
    <row r="33" spans="1:6" x14ac:dyDescent="0.2">
      <c r="A33" t="s">
        <v>7</v>
      </c>
      <c r="B33" t="s">
        <v>20</v>
      </c>
      <c r="C33">
        <v>1236.8</v>
      </c>
      <c r="D33">
        <v>364.23</v>
      </c>
      <c r="E33">
        <v>872.57</v>
      </c>
      <c r="F33" s="1"/>
    </row>
    <row r="34" spans="1:6" x14ac:dyDescent="0.2">
      <c r="A34" t="s">
        <v>8</v>
      </c>
      <c r="B34" t="s">
        <v>17</v>
      </c>
      <c r="C34">
        <v>1259.9000000000001</v>
      </c>
      <c r="D34">
        <v>150.25</v>
      </c>
      <c r="E34">
        <v>1109.6500000000001</v>
      </c>
      <c r="F34" s="1"/>
    </row>
    <row r="35" spans="1:6" x14ac:dyDescent="0.2">
      <c r="A35" t="s">
        <v>8</v>
      </c>
      <c r="B35" t="s">
        <v>18</v>
      </c>
      <c r="C35">
        <v>2491.25</v>
      </c>
      <c r="D35">
        <v>230.77</v>
      </c>
      <c r="E35">
        <v>2260.48</v>
      </c>
      <c r="F35" s="1"/>
    </row>
    <row r="36" spans="1:6" x14ac:dyDescent="0.2">
      <c r="A36" t="s">
        <v>8</v>
      </c>
      <c r="B36" t="s">
        <v>19</v>
      </c>
      <c r="C36">
        <v>5597.8</v>
      </c>
      <c r="D36">
        <v>754.97</v>
      </c>
      <c r="E36">
        <v>4842.83</v>
      </c>
      <c r="F36" s="1"/>
    </row>
    <row r="37" spans="1:6" x14ac:dyDescent="0.2">
      <c r="A37" t="s">
        <v>8</v>
      </c>
      <c r="B37" t="s">
        <v>20</v>
      </c>
      <c r="C37">
        <v>1376.7</v>
      </c>
      <c r="D37">
        <v>413.78</v>
      </c>
      <c r="E37">
        <v>962.92</v>
      </c>
      <c r="F37" s="1"/>
    </row>
    <row r="38" spans="1:6" x14ac:dyDescent="0.2">
      <c r="A38" t="s">
        <v>9</v>
      </c>
      <c r="B38" t="s">
        <v>17</v>
      </c>
      <c r="C38">
        <v>1449.1</v>
      </c>
      <c r="D38">
        <v>173.25</v>
      </c>
      <c r="E38">
        <v>1275.8499999999999</v>
      </c>
      <c r="F38" s="1"/>
    </row>
    <row r="39" spans="1:6" x14ac:dyDescent="0.2">
      <c r="A39" t="s">
        <v>9</v>
      </c>
      <c r="B39" t="s">
        <v>18</v>
      </c>
      <c r="C39">
        <v>2099.8000000000002</v>
      </c>
      <c r="D39">
        <v>197.52</v>
      </c>
      <c r="E39">
        <v>1902.28</v>
      </c>
      <c r="F39" s="1"/>
    </row>
    <row r="40" spans="1:6" x14ac:dyDescent="0.2">
      <c r="A40" t="s">
        <v>9</v>
      </c>
      <c r="B40" t="s">
        <v>19</v>
      </c>
      <c r="C40">
        <v>5576.9</v>
      </c>
      <c r="D40">
        <v>744.22</v>
      </c>
      <c r="E40">
        <v>4832.68</v>
      </c>
      <c r="F40" s="1"/>
    </row>
    <row r="41" spans="1:6" x14ac:dyDescent="0.2">
      <c r="A41" t="s">
        <v>9</v>
      </c>
      <c r="B41" t="s">
        <v>20</v>
      </c>
      <c r="C41">
        <v>1320.7</v>
      </c>
      <c r="D41">
        <v>393.68</v>
      </c>
      <c r="E41">
        <v>927.02</v>
      </c>
      <c r="F41" s="1"/>
    </row>
    <row r="42" spans="1:6" x14ac:dyDescent="0.2">
      <c r="A42" t="s">
        <v>10</v>
      </c>
      <c r="B42" t="s">
        <v>17</v>
      </c>
      <c r="C42">
        <v>1307</v>
      </c>
      <c r="D42">
        <v>156.5</v>
      </c>
      <c r="E42">
        <v>1150.5</v>
      </c>
      <c r="F42" s="1"/>
    </row>
    <row r="43" spans="1:6" x14ac:dyDescent="0.2">
      <c r="A43" t="s">
        <v>10</v>
      </c>
      <c r="B43" t="s">
        <v>18</v>
      </c>
      <c r="C43">
        <v>2090.75</v>
      </c>
      <c r="D43">
        <v>189.75</v>
      </c>
      <c r="E43">
        <v>1901</v>
      </c>
      <c r="F43" s="1"/>
    </row>
    <row r="44" spans="1:6" x14ac:dyDescent="0.2">
      <c r="A44" t="s">
        <v>10</v>
      </c>
      <c r="B44" t="s">
        <v>19</v>
      </c>
      <c r="C44">
        <v>5551.75</v>
      </c>
      <c r="D44">
        <v>766.77</v>
      </c>
      <c r="E44">
        <v>4784.9799999999996</v>
      </c>
      <c r="F44" s="1"/>
    </row>
    <row r="45" spans="1:6" x14ac:dyDescent="0.2">
      <c r="A45" t="s">
        <v>10</v>
      </c>
      <c r="B45" t="s">
        <v>20</v>
      </c>
      <c r="C45">
        <v>1003.5</v>
      </c>
      <c r="D45">
        <v>293.11</v>
      </c>
      <c r="E45">
        <v>710.39</v>
      </c>
      <c r="F45" s="1"/>
    </row>
    <row r="46" spans="1:6" x14ac:dyDescent="0.2">
      <c r="A46" t="s">
        <v>11</v>
      </c>
      <c r="B46" t="s">
        <v>17</v>
      </c>
      <c r="C46">
        <v>1346.5</v>
      </c>
      <c r="D46">
        <v>160.94999999999999</v>
      </c>
      <c r="E46">
        <v>1185.55</v>
      </c>
      <c r="F46" s="1"/>
    </row>
    <row r="47" spans="1:6" x14ac:dyDescent="0.2">
      <c r="A47" t="s">
        <v>11</v>
      </c>
      <c r="B47" t="s">
        <v>18</v>
      </c>
      <c r="C47">
        <v>2550.8000000000002</v>
      </c>
      <c r="D47">
        <v>236.15</v>
      </c>
      <c r="E47">
        <v>2314.65</v>
      </c>
      <c r="F47" s="1"/>
    </row>
    <row r="48" spans="1:6" x14ac:dyDescent="0.2">
      <c r="A48" t="s">
        <v>11</v>
      </c>
      <c r="B48" t="s">
        <v>19</v>
      </c>
      <c r="C48">
        <v>5736.05</v>
      </c>
      <c r="D48">
        <v>659.56</v>
      </c>
      <c r="E48">
        <v>5076.49</v>
      </c>
      <c r="F48" s="1"/>
    </row>
    <row r="49" spans="1:16" x14ac:dyDescent="0.2">
      <c r="A49" t="s">
        <v>11</v>
      </c>
      <c r="B49" t="s">
        <v>20</v>
      </c>
      <c r="C49">
        <v>1455.8</v>
      </c>
      <c r="D49">
        <v>446.82</v>
      </c>
      <c r="E49">
        <v>1008.98</v>
      </c>
      <c r="F49" s="1"/>
    </row>
    <row r="53" spans="1:16" x14ac:dyDescent="0.2">
      <c r="P53" s="3"/>
    </row>
    <row r="54" spans="1:16" x14ac:dyDescent="0.2">
      <c r="P54" s="3"/>
    </row>
    <row r="55" spans="1:16" x14ac:dyDescent="0.2">
      <c r="P55" s="3"/>
    </row>
    <row r="56" spans="1:16" ht="19" x14ac:dyDescent="0.25">
      <c r="A56" s="2"/>
      <c r="P56" s="3"/>
    </row>
    <row r="57" spans="1:16" x14ac:dyDescent="0.2">
      <c r="P57" s="3"/>
    </row>
    <row r="58" spans="1:16" x14ac:dyDescent="0.2">
      <c r="P58" s="3"/>
    </row>
    <row r="59" spans="1:16" x14ac:dyDescent="0.2">
      <c r="P59" s="3"/>
    </row>
    <row r="60" spans="1:16" x14ac:dyDescent="0.2">
      <c r="P60" s="3"/>
    </row>
    <row r="61" spans="1:16" x14ac:dyDescent="0.2">
      <c r="P61" s="3"/>
    </row>
    <row r="62" spans="1:16" x14ac:dyDescent="0.2">
      <c r="P62" s="3"/>
    </row>
    <row r="63" spans="1:16" x14ac:dyDescent="0.2">
      <c r="P63" s="3"/>
    </row>
    <row r="64" spans="1:16" x14ac:dyDescent="0.2">
      <c r="P64" s="3"/>
    </row>
    <row r="65" spans="16:16" x14ac:dyDescent="0.2">
      <c r="P65" s="3"/>
    </row>
    <row r="66" spans="16:16" x14ac:dyDescent="0.2">
      <c r="P66" s="3"/>
    </row>
    <row r="67" spans="16:16" x14ac:dyDescent="0.2">
      <c r="P67" s="3"/>
    </row>
    <row r="68" spans="16:16" x14ac:dyDescent="0.2">
      <c r="P68" s="3"/>
    </row>
    <row r="69" spans="16:16" x14ac:dyDescent="0.2">
      <c r="P69" s="3"/>
    </row>
    <row r="70" spans="16:16" x14ac:dyDescent="0.2">
      <c r="P70" s="3"/>
    </row>
    <row r="71" spans="16:16" x14ac:dyDescent="0.2">
      <c r="P71" s="3"/>
    </row>
    <row r="72" spans="16:16" x14ac:dyDescent="0.2">
      <c r="P72" s="3"/>
    </row>
    <row r="73" spans="16:16" x14ac:dyDescent="0.2">
      <c r="P73" s="3"/>
    </row>
    <row r="74" spans="16:16" x14ac:dyDescent="0.2">
      <c r="P74" s="3"/>
    </row>
    <row r="75" spans="16:16" x14ac:dyDescent="0.2">
      <c r="P75" s="3"/>
    </row>
    <row r="76" spans="16:16" x14ac:dyDescent="0.2">
      <c r="P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2671-673B-7648-BC8D-9177BFC1D4B2}">
  <dimension ref="A1:AC76"/>
  <sheetViews>
    <sheetView topLeftCell="F1" zoomScaleNormal="100" workbookViewId="0">
      <selection activeCell="J9" sqref="J9"/>
    </sheetView>
  </sheetViews>
  <sheetFormatPr baseColWidth="10" defaultRowHeight="16" x14ac:dyDescent="0.2"/>
  <cols>
    <col min="6" max="6" width="10.33203125" customWidth="1"/>
    <col min="9" max="9" width="13.6640625" bestFit="1" customWidth="1"/>
    <col min="10" max="10" width="11.33203125" bestFit="1" customWidth="1"/>
    <col min="11" max="11" width="17.83203125" bestFit="1" customWidth="1"/>
    <col min="12" max="12" width="15.33203125" bestFit="1" customWidth="1"/>
    <col min="13" max="13" width="16.33203125" bestFit="1" customWidth="1"/>
    <col min="14" max="14" width="17.33203125" bestFit="1" customWidth="1"/>
    <col min="16" max="16" width="13.83203125" bestFit="1" customWidth="1"/>
    <col min="17" max="17" width="11.6640625" bestFit="1" customWidth="1"/>
    <col min="18" max="18" width="17.83203125" bestFit="1" customWidth="1"/>
    <col min="19" max="19" width="15.33203125" bestFit="1" customWidth="1"/>
    <col min="20" max="20" width="16.5" bestFit="1" customWidth="1"/>
    <col min="21" max="21" width="17.33203125" bestFit="1" customWidth="1"/>
    <col min="23" max="23" width="13.83203125" bestFit="1" customWidth="1"/>
    <col min="24" max="24" width="11.6640625" bestFit="1" customWidth="1"/>
    <col min="28" max="28" width="17.33203125" bestFit="1" customWidth="1"/>
  </cols>
  <sheetData>
    <row r="1" spans="1:29" x14ac:dyDescent="0.2">
      <c r="A1" t="str">
        <f>Data!A1</f>
        <v>month</v>
      </c>
      <c r="B1" t="str">
        <f>Data!B1</f>
        <v>item_cat</v>
      </c>
      <c r="C1" t="str">
        <f>Data!C1</f>
        <v>revenue</v>
      </c>
      <c r="D1" t="str">
        <f>Data!D1</f>
        <v>cost</v>
      </c>
      <c r="E1" t="str">
        <f>Data!E1</f>
        <v>profit</v>
      </c>
      <c r="G1" s="12" t="s">
        <v>31</v>
      </c>
      <c r="H1" s="12"/>
      <c r="I1" s="12"/>
      <c r="J1" s="12"/>
      <c r="K1" s="12"/>
      <c r="L1" s="12"/>
      <c r="M1" s="12"/>
      <c r="N1" s="12"/>
      <c r="P1" s="12" t="s">
        <v>32</v>
      </c>
      <c r="Q1" s="12"/>
      <c r="R1" s="12"/>
      <c r="S1" s="12"/>
      <c r="T1" s="12"/>
      <c r="U1" s="12"/>
      <c r="W1" s="12" t="s">
        <v>35</v>
      </c>
      <c r="X1" s="12"/>
      <c r="Y1" s="12"/>
      <c r="Z1" s="12"/>
      <c r="AA1" s="12"/>
      <c r="AB1" s="12"/>
      <c r="AC1" s="12"/>
    </row>
    <row r="2" spans="1:29" x14ac:dyDescent="0.2">
      <c r="A2" t="str">
        <f>Data!A2</f>
        <v>2024-04</v>
      </c>
      <c r="B2" t="str">
        <f>Data!B2</f>
        <v xml:space="preserve">Bakery </v>
      </c>
      <c r="C2">
        <f>Data!C2</f>
        <v>1352</v>
      </c>
      <c r="D2">
        <f>Data!D2</f>
        <v>161.6</v>
      </c>
      <c r="E2">
        <f>Data!E2</f>
        <v>1190.4000000000001</v>
      </c>
      <c r="F2" s="1"/>
      <c r="G2" t="s">
        <v>24</v>
      </c>
      <c r="H2" t="s">
        <v>13</v>
      </c>
      <c r="I2" t="s">
        <v>29</v>
      </c>
      <c r="J2" t="s">
        <v>28</v>
      </c>
      <c r="K2" t="s">
        <v>26</v>
      </c>
      <c r="L2" t="s">
        <v>25</v>
      </c>
      <c r="M2" t="s">
        <v>63</v>
      </c>
      <c r="N2" t="s">
        <v>30</v>
      </c>
      <c r="P2" t="s">
        <v>29</v>
      </c>
      <c r="Q2" t="s">
        <v>28</v>
      </c>
      <c r="R2" t="s">
        <v>26</v>
      </c>
      <c r="S2" t="s">
        <v>25</v>
      </c>
      <c r="T2" t="s">
        <v>27</v>
      </c>
      <c r="U2" t="s">
        <v>30</v>
      </c>
      <c r="W2" t="s">
        <v>29</v>
      </c>
      <c r="X2" t="s">
        <v>28</v>
      </c>
      <c r="Y2" t="s">
        <v>26</v>
      </c>
      <c r="Z2" t="s">
        <v>25</v>
      </c>
      <c r="AA2" t="s">
        <v>27</v>
      </c>
      <c r="AB2" t="s">
        <v>30</v>
      </c>
    </row>
    <row r="3" spans="1:29" x14ac:dyDescent="0.2">
      <c r="A3" t="str">
        <f>Data!A3</f>
        <v>2024-04</v>
      </c>
      <c r="B3" t="str">
        <f>Data!B3</f>
        <v>Cold Drinks</v>
      </c>
      <c r="C3">
        <f>Data!C3</f>
        <v>2663.95</v>
      </c>
      <c r="D3">
        <f>Data!D3</f>
        <v>247.95</v>
      </c>
      <c r="E3">
        <f>Data!E3</f>
        <v>2416</v>
      </c>
      <c r="F3" s="1"/>
      <c r="G3" t="str" cm="1">
        <f t="array" ref="G3:G14">_xlfn._xlws.SORT(_xlfn.UNIQUE(A2:A49))</f>
        <v>2024-04</v>
      </c>
      <c r="H3" s="3">
        <v>45383</v>
      </c>
      <c r="I3">
        <f>SUMIF($A$2:$A$49,G3,$C$2:$C$49)</f>
        <v>10800.249999999998</v>
      </c>
      <c r="J3">
        <f>SUMIF($A$2:$A$49,G3,$D$2:$D$49)</f>
        <v>1435.4099999999999</v>
      </c>
      <c r="P3" s="1">
        <f>SUMIFS($C$2:$C$49,$A$2:$A$49,G3,$B$2:$B$49,$B$2)</f>
        <v>1352</v>
      </c>
      <c r="Q3" s="1">
        <f>SUMIFS($D$2:$D$49,$A$2:$A$49,G3,$B$2:$B$49,$B$2)</f>
        <v>161.6</v>
      </c>
      <c r="R3" s="1"/>
      <c r="S3" s="1"/>
      <c r="T3" s="1"/>
      <c r="U3" s="1"/>
      <c r="W3" s="1">
        <f>SUMIFS($C$2:$C$49,$A$2:$A$49,G3,$B$2:$B$49,$B$5)</f>
        <v>1364.4</v>
      </c>
      <c r="X3" s="1">
        <f>SUMIFS($D$2:$D$49,$A$2:$A$49,G3,$B$2:$B$49,$B$5)</f>
        <v>402.06</v>
      </c>
      <c r="Y3" s="1"/>
      <c r="Z3" s="1"/>
      <c r="AA3" s="1"/>
      <c r="AB3" s="1"/>
    </row>
    <row r="4" spans="1:29" x14ac:dyDescent="0.2">
      <c r="A4" t="str">
        <f>Data!A4</f>
        <v>2024-04</v>
      </c>
      <c r="B4" t="str">
        <f>Data!B4</f>
        <v>Hot Drinks</v>
      </c>
      <c r="C4">
        <f>Data!C4</f>
        <v>5419.9</v>
      </c>
      <c r="D4">
        <f>Data!D4</f>
        <v>623.79999999999995</v>
      </c>
      <c r="E4">
        <f>Data!E4</f>
        <v>4796.1000000000004</v>
      </c>
      <c r="F4" s="1"/>
      <c r="G4" t="str">
        <v>2024-05</v>
      </c>
      <c r="H4" s="3">
        <v>45413</v>
      </c>
      <c r="I4">
        <f>SUMIF($A$2:$A$49,G4,$C$2:$C$49)</f>
        <v>11542.099999999999</v>
      </c>
      <c r="J4">
        <f t="shared" ref="J4:J13" si="0">SUMIF($A$2:$A$49,G4,$D$2:$D$49)</f>
        <v>1547.4</v>
      </c>
      <c r="P4" s="1">
        <f>SUMIFS($C$2:$C$49,$A$2:$A$49,G4,$B$2:$B$49,$B$2)</f>
        <v>1457.5</v>
      </c>
      <c r="Q4" s="1">
        <f t="shared" ref="Q4:Q14" si="1">SUMIFS($D$2:$D$49,$A$2:$A$49,G4,$B$2:$B$49,$B$2)</f>
        <v>173.85</v>
      </c>
      <c r="R4" s="1"/>
      <c r="S4" s="1"/>
      <c r="T4" s="1"/>
      <c r="U4" s="1"/>
      <c r="W4" s="1">
        <f t="shared" ref="W4:W14" si="2">SUMIFS($C$2:$C$49,$A$2:$A$49,G4,$B$2:$B$49,$B$5)</f>
        <v>1348</v>
      </c>
      <c r="X4" s="1">
        <f t="shared" ref="X4:X13" si="3">SUMIFS($D$2:$D$49,$A$2:$A$49,G4,$B$2:$B$49,$B$5)</f>
        <v>398.83</v>
      </c>
      <c r="Y4" s="1"/>
      <c r="Z4" s="1"/>
      <c r="AA4" s="1"/>
      <c r="AB4" s="1"/>
    </row>
    <row r="5" spans="1:29" x14ac:dyDescent="0.2">
      <c r="A5" t="str">
        <f>Data!A5</f>
        <v>2024-04</v>
      </c>
      <c r="B5" t="str">
        <f>Data!B5</f>
        <v>Snacks</v>
      </c>
      <c r="C5">
        <f>Data!C5</f>
        <v>1364.4</v>
      </c>
      <c r="D5">
        <f>Data!D5</f>
        <v>402.06</v>
      </c>
      <c r="E5">
        <f>Data!E5</f>
        <v>962.34</v>
      </c>
      <c r="F5" s="1"/>
      <c r="G5" t="str">
        <v>2024-06</v>
      </c>
      <c r="H5" s="3">
        <v>45444</v>
      </c>
      <c r="I5">
        <f t="shared" ref="I5:I13" si="4">SUMIF($A$2:$A$49,G5,$C$2:$C$49)</f>
        <v>10408.75</v>
      </c>
      <c r="J5">
        <f t="shared" si="0"/>
        <v>1364.99</v>
      </c>
      <c r="P5" s="1">
        <f>SUMIFS($C$2:$C$49,$A$2:$A$49,G5,$B$2:$B$49,$B$2)</f>
        <v>1301.4000000000001</v>
      </c>
      <c r="Q5" s="1">
        <f t="shared" si="1"/>
        <v>155.69999999999999</v>
      </c>
      <c r="R5" s="1"/>
      <c r="S5" s="1"/>
      <c r="T5" s="1"/>
      <c r="U5" s="1"/>
      <c r="W5" s="1">
        <f t="shared" si="2"/>
        <v>1154.2</v>
      </c>
      <c r="X5" s="1">
        <f t="shared" si="3"/>
        <v>343.88</v>
      </c>
      <c r="Y5" s="1"/>
      <c r="Z5" s="1"/>
      <c r="AA5" s="1"/>
      <c r="AB5" s="1"/>
    </row>
    <row r="6" spans="1:29" x14ac:dyDescent="0.2">
      <c r="A6" t="str">
        <f>Data!A6</f>
        <v>2024-05</v>
      </c>
      <c r="B6" t="str">
        <f>Data!B6</f>
        <v xml:space="preserve">Bakery </v>
      </c>
      <c r="C6">
        <f>Data!C6</f>
        <v>1457.5</v>
      </c>
      <c r="D6">
        <f>Data!D6</f>
        <v>173.85</v>
      </c>
      <c r="E6">
        <f>Data!E6</f>
        <v>1283.6500000000001</v>
      </c>
      <c r="F6" s="1"/>
      <c r="G6" t="str">
        <v>2024-07</v>
      </c>
      <c r="H6" s="3">
        <v>45474</v>
      </c>
      <c r="I6">
        <f t="shared" si="4"/>
        <v>11314.550000000001</v>
      </c>
      <c r="J6">
        <f t="shared" si="0"/>
        <v>1457.13</v>
      </c>
      <c r="P6" s="1">
        <f t="shared" ref="P6:P14" si="5">SUMIFS($C$2:$C$49,$A$2:$A$49,G6,$B$2:$B$49,$B$2)</f>
        <v>1194.5</v>
      </c>
      <c r="Q6" s="1">
        <f t="shared" si="1"/>
        <v>142.55000000000001</v>
      </c>
      <c r="R6" s="1"/>
      <c r="S6" s="1"/>
      <c r="T6" s="1"/>
      <c r="U6" s="1"/>
      <c r="W6" s="1">
        <f t="shared" si="2"/>
        <v>1176.0999999999999</v>
      </c>
      <c r="X6" s="1">
        <f t="shared" si="3"/>
        <v>348.42</v>
      </c>
      <c r="Y6" s="1"/>
      <c r="Z6" s="1"/>
      <c r="AA6" s="1"/>
      <c r="AB6" s="1"/>
    </row>
    <row r="7" spans="1:29" x14ac:dyDescent="0.2">
      <c r="A7" t="str">
        <f>Data!A7</f>
        <v>2024-05</v>
      </c>
      <c r="B7" t="str">
        <f>Data!B7</f>
        <v>Cold Drinks</v>
      </c>
      <c r="C7">
        <f>Data!C7</f>
        <v>2699.2</v>
      </c>
      <c r="D7">
        <f>Data!D7</f>
        <v>245.87</v>
      </c>
      <c r="E7">
        <f>Data!E7</f>
        <v>2453.33</v>
      </c>
      <c r="F7" s="1"/>
      <c r="G7" t="str">
        <v>2024-08</v>
      </c>
      <c r="H7" s="3">
        <v>45505</v>
      </c>
      <c r="I7">
        <f t="shared" si="4"/>
        <v>11197.35</v>
      </c>
      <c r="J7">
        <f t="shared" si="0"/>
        <v>1438.25</v>
      </c>
      <c r="P7" s="1">
        <f t="shared" si="5"/>
        <v>1237.5</v>
      </c>
      <c r="Q7" s="1">
        <f t="shared" si="1"/>
        <v>147.85</v>
      </c>
      <c r="R7" s="1"/>
      <c r="S7" s="1"/>
      <c r="T7" s="1"/>
      <c r="U7" s="1"/>
      <c r="W7" s="1">
        <f t="shared" si="2"/>
        <v>1138.5999999999999</v>
      </c>
      <c r="X7" s="1">
        <f t="shared" si="3"/>
        <v>346.25</v>
      </c>
      <c r="Y7" s="1"/>
      <c r="Z7" s="1"/>
      <c r="AA7" s="1"/>
      <c r="AB7" s="1"/>
    </row>
    <row r="8" spans="1:29" x14ac:dyDescent="0.2">
      <c r="A8" t="str">
        <f>Data!A8</f>
        <v>2024-05</v>
      </c>
      <c r="B8" t="str">
        <f>Data!B8</f>
        <v>Hot Drinks</v>
      </c>
      <c r="C8">
        <f>Data!C8</f>
        <v>6037.4</v>
      </c>
      <c r="D8">
        <f>Data!D8</f>
        <v>728.85</v>
      </c>
      <c r="E8">
        <f>Data!E8</f>
        <v>5308.55</v>
      </c>
      <c r="F8" s="1"/>
      <c r="G8" t="str">
        <v>2024-09</v>
      </c>
      <c r="H8" s="3">
        <v>45536</v>
      </c>
      <c r="I8">
        <f t="shared" si="4"/>
        <v>10121.950000000001</v>
      </c>
      <c r="J8">
        <f t="shared" si="0"/>
        <v>1365.01</v>
      </c>
      <c r="P8" s="1">
        <f t="shared" si="5"/>
        <v>1457.1</v>
      </c>
      <c r="Q8" s="1">
        <f t="shared" si="1"/>
        <v>174.05</v>
      </c>
      <c r="R8" s="1"/>
      <c r="S8" s="1"/>
      <c r="T8" s="1"/>
      <c r="U8" s="1"/>
      <c r="W8" s="1">
        <f t="shared" si="2"/>
        <v>1225.5999999999999</v>
      </c>
      <c r="X8" s="1">
        <f t="shared" si="3"/>
        <v>360.21</v>
      </c>
      <c r="Y8" s="1"/>
      <c r="Z8" s="1"/>
      <c r="AA8" s="1"/>
      <c r="AB8" s="1"/>
    </row>
    <row r="9" spans="1:29" x14ac:dyDescent="0.2">
      <c r="A9" t="str">
        <f>Data!A9</f>
        <v>2024-05</v>
      </c>
      <c r="B9" t="str">
        <f>Data!B9</f>
        <v>Snacks</v>
      </c>
      <c r="C9">
        <f>Data!C9</f>
        <v>1348</v>
      </c>
      <c r="D9">
        <f>Data!D9</f>
        <v>398.83</v>
      </c>
      <c r="E9">
        <f>Data!E9</f>
        <v>949.17</v>
      </c>
      <c r="F9" s="1"/>
      <c r="G9" t="str">
        <v>2024-10</v>
      </c>
      <c r="H9" s="3">
        <v>45566</v>
      </c>
      <c r="I9">
        <f t="shared" si="4"/>
        <v>10864.4</v>
      </c>
      <c r="J9">
        <f t="shared" si="0"/>
        <v>1514.1599999999999</v>
      </c>
      <c r="P9" s="1">
        <f t="shared" si="5"/>
        <v>1341</v>
      </c>
      <c r="Q9" s="1">
        <f t="shared" si="1"/>
        <v>159.9</v>
      </c>
      <c r="R9" s="1"/>
      <c r="S9" s="1"/>
      <c r="T9" s="1"/>
      <c r="U9" s="1"/>
      <c r="W9" s="1">
        <f t="shared" si="2"/>
        <v>1482.3</v>
      </c>
      <c r="X9" s="1">
        <f>SUMIFS($D$2:$D$49,$A$2:$A$49,G9,$B$2:$B$49,$B$5)</f>
        <v>446.37</v>
      </c>
      <c r="Y9" s="1"/>
      <c r="Z9" s="1"/>
      <c r="AA9" s="1"/>
      <c r="AB9" s="1"/>
    </row>
    <row r="10" spans="1:29" x14ac:dyDescent="0.2">
      <c r="A10" t="str">
        <f>Data!A10</f>
        <v>2024-06</v>
      </c>
      <c r="B10" t="str">
        <f>Data!B10</f>
        <v xml:space="preserve">Bakery </v>
      </c>
      <c r="C10">
        <f>Data!C10</f>
        <v>1301.4000000000001</v>
      </c>
      <c r="D10">
        <f>Data!D10</f>
        <v>155.69999999999999</v>
      </c>
      <c r="E10">
        <f>Data!E10</f>
        <v>1145.7</v>
      </c>
      <c r="F10" s="1"/>
      <c r="G10" t="str">
        <v>2024-11</v>
      </c>
      <c r="H10" s="3">
        <v>45597</v>
      </c>
      <c r="I10">
        <f t="shared" si="4"/>
        <v>10385.5</v>
      </c>
      <c r="J10">
        <f t="shared" si="0"/>
        <v>1399.67</v>
      </c>
      <c r="P10" s="1">
        <f t="shared" si="5"/>
        <v>1524.1</v>
      </c>
      <c r="Q10" s="1">
        <f t="shared" si="1"/>
        <v>182.15</v>
      </c>
      <c r="R10" s="1"/>
      <c r="S10" s="1"/>
      <c r="T10" s="1"/>
      <c r="U10" s="1"/>
      <c r="W10" s="1">
        <f t="shared" si="2"/>
        <v>1236.8</v>
      </c>
      <c r="X10" s="1">
        <f t="shared" si="3"/>
        <v>364.23</v>
      </c>
      <c r="Y10" s="1"/>
      <c r="Z10" s="1"/>
      <c r="AA10" s="1"/>
      <c r="AB10" s="1"/>
    </row>
    <row r="11" spans="1:29" x14ac:dyDescent="0.2">
      <c r="A11" t="str">
        <f>Data!A11</f>
        <v>2024-06</v>
      </c>
      <c r="B11" t="str">
        <f>Data!B11</f>
        <v>Cold Drinks</v>
      </c>
      <c r="C11">
        <f>Data!C11</f>
        <v>3443.45</v>
      </c>
      <c r="D11">
        <f>Data!D11</f>
        <v>320.06</v>
      </c>
      <c r="E11">
        <f>Data!E11</f>
        <v>3123.39</v>
      </c>
      <c r="F11" s="1"/>
      <c r="G11" t="str">
        <v>2024-12</v>
      </c>
      <c r="H11" s="3">
        <v>45627</v>
      </c>
      <c r="I11">
        <f t="shared" si="4"/>
        <v>10725.650000000001</v>
      </c>
      <c r="J11">
        <f t="shared" si="0"/>
        <v>1549.77</v>
      </c>
      <c r="P11" s="1">
        <f t="shared" si="5"/>
        <v>1259.9000000000001</v>
      </c>
      <c r="Q11" s="1">
        <f t="shared" si="1"/>
        <v>150.25</v>
      </c>
      <c r="R11" s="1"/>
      <c r="S11" s="1"/>
      <c r="T11" s="1"/>
      <c r="U11" s="1"/>
      <c r="W11" s="1">
        <f t="shared" si="2"/>
        <v>1376.7</v>
      </c>
      <c r="X11" s="1">
        <f t="shared" si="3"/>
        <v>413.78</v>
      </c>
      <c r="Y11" s="1"/>
      <c r="Z11" s="1"/>
      <c r="AA11" s="1"/>
      <c r="AB11" s="1"/>
    </row>
    <row r="12" spans="1:29" x14ac:dyDescent="0.2">
      <c r="A12" t="str">
        <f>Data!A12</f>
        <v>2024-06</v>
      </c>
      <c r="B12" t="str">
        <f>Data!B12</f>
        <v>Hot Drinks</v>
      </c>
      <c r="C12">
        <f>Data!C12</f>
        <v>4509.7</v>
      </c>
      <c r="D12">
        <f>Data!D12</f>
        <v>545.35</v>
      </c>
      <c r="E12">
        <f>Data!E12</f>
        <v>3964.35</v>
      </c>
      <c r="F12" s="1"/>
      <c r="G12" t="str">
        <v>2025-01</v>
      </c>
      <c r="H12" s="3">
        <v>45658</v>
      </c>
      <c r="I12">
        <f t="shared" si="4"/>
        <v>10446.5</v>
      </c>
      <c r="J12">
        <f t="shared" si="0"/>
        <v>1508.67</v>
      </c>
      <c r="P12" s="1">
        <f t="shared" si="5"/>
        <v>1449.1</v>
      </c>
      <c r="Q12" s="1">
        <f t="shared" si="1"/>
        <v>173.25</v>
      </c>
      <c r="R12" s="1"/>
      <c r="S12" s="1"/>
      <c r="T12" s="1"/>
      <c r="U12" s="1"/>
      <c r="W12" s="1">
        <f t="shared" si="2"/>
        <v>1320.7</v>
      </c>
      <c r="X12" s="1">
        <f t="shared" si="3"/>
        <v>393.68</v>
      </c>
      <c r="Y12" s="1"/>
      <c r="Z12" s="1"/>
      <c r="AA12" s="1"/>
      <c r="AB12" s="1"/>
    </row>
    <row r="13" spans="1:29" x14ac:dyDescent="0.2">
      <c r="A13" t="str">
        <f>Data!A13</f>
        <v>2024-06</v>
      </c>
      <c r="B13" t="str">
        <f>Data!B13</f>
        <v>Snacks</v>
      </c>
      <c r="C13">
        <f>Data!C13</f>
        <v>1154.2</v>
      </c>
      <c r="D13">
        <f>Data!D13</f>
        <v>343.88</v>
      </c>
      <c r="E13">
        <f>Data!E13</f>
        <v>810.32</v>
      </c>
      <c r="F13" s="1"/>
      <c r="G13" t="str">
        <v>2025-02</v>
      </c>
      <c r="H13" s="3">
        <v>45689</v>
      </c>
      <c r="I13">
        <f t="shared" si="4"/>
        <v>9953</v>
      </c>
      <c r="J13">
        <f t="shared" si="0"/>
        <v>1406.13</v>
      </c>
      <c r="P13" s="1">
        <f t="shared" si="5"/>
        <v>1307</v>
      </c>
      <c r="Q13" s="1">
        <f t="shared" si="1"/>
        <v>156.5</v>
      </c>
      <c r="R13" s="1"/>
      <c r="S13" s="1"/>
      <c r="T13" s="1"/>
      <c r="U13" s="1"/>
      <c r="W13" s="1">
        <f t="shared" si="2"/>
        <v>1003.5</v>
      </c>
      <c r="X13" s="1">
        <f t="shared" si="3"/>
        <v>293.11</v>
      </c>
      <c r="Y13" s="1"/>
      <c r="Z13" s="1"/>
      <c r="AA13" s="1"/>
      <c r="AB13" s="1"/>
    </row>
    <row r="14" spans="1:29" x14ac:dyDescent="0.2">
      <c r="A14" t="str">
        <f>Data!A14</f>
        <v>2024-07</v>
      </c>
      <c r="B14" t="str">
        <f>Data!B14</f>
        <v xml:space="preserve">Bakery </v>
      </c>
      <c r="C14">
        <f>Data!C14</f>
        <v>1194.5</v>
      </c>
      <c r="D14">
        <f>Data!D14</f>
        <v>142.55000000000001</v>
      </c>
      <c r="E14">
        <f>Data!E14</f>
        <v>1051.95</v>
      </c>
      <c r="F14" s="1"/>
      <c r="G14" t="str">
        <v>2025-03</v>
      </c>
      <c r="H14" s="3">
        <v>45717</v>
      </c>
      <c r="I14">
        <f>SUMIF($A$2:$A$49,G14,$C$2:$C$49)</f>
        <v>11089.15</v>
      </c>
      <c r="J14">
        <f>SUMIF($A$2:$A$49,G14,$D$2:$D$49)</f>
        <v>1503.4799999999998</v>
      </c>
      <c r="P14" s="1">
        <f t="shared" si="5"/>
        <v>1346.5</v>
      </c>
      <c r="Q14" s="1">
        <f t="shared" si="1"/>
        <v>160.94999999999999</v>
      </c>
      <c r="R14" s="1"/>
      <c r="S14" s="1"/>
      <c r="T14" s="1"/>
      <c r="U14" s="1"/>
      <c r="W14" s="1">
        <f t="shared" si="2"/>
        <v>1455.8</v>
      </c>
      <c r="X14" s="1">
        <f>SUMIFS($D$2:$D$49,$A$2:$A$49,G14,$B$2:$B$49,$B$5)</f>
        <v>446.82</v>
      </c>
      <c r="Y14" s="1"/>
      <c r="Z14" s="1"/>
      <c r="AA14" s="1"/>
      <c r="AB14" s="1"/>
    </row>
    <row r="15" spans="1:29" x14ac:dyDescent="0.2">
      <c r="A15" t="str">
        <f>Data!A15</f>
        <v>2024-07</v>
      </c>
      <c r="B15" t="str">
        <f>Data!B15</f>
        <v>Cold Drinks</v>
      </c>
      <c r="C15">
        <f>Data!C15</f>
        <v>3814.95</v>
      </c>
      <c r="D15">
        <f>Data!D15</f>
        <v>349.64</v>
      </c>
      <c r="E15">
        <f>Data!E15</f>
        <v>3465.31</v>
      </c>
      <c r="F15" s="1"/>
      <c r="H15" s="3">
        <v>45748</v>
      </c>
      <c r="K15" s="1">
        <f>AVERAGE(I3:I14)*1.03</f>
        <v>11059.552041666668</v>
      </c>
      <c r="L15" s="1">
        <f>K15*0.12</f>
        <v>1327.1462450000001</v>
      </c>
      <c r="M15" s="1">
        <f>AVERAGE(I3:I14)</f>
        <v>10737.429166666667</v>
      </c>
      <c r="N15" s="1">
        <f>AVERAGE(J3:J14)</f>
        <v>1457.5058333333334</v>
      </c>
      <c r="P15" s="1"/>
      <c r="Q15" s="1"/>
      <c r="R15" s="1">
        <f>AVERAGE(P3:P14)*1.03</f>
        <v>1392.8689999999999</v>
      </c>
      <c r="S15" s="1">
        <f>R15*0.12</f>
        <v>167.14427999999998</v>
      </c>
      <c r="T15" s="1">
        <f>AVERAGE(P3:P14)</f>
        <v>1352.3</v>
      </c>
      <c r="U15" s="1">
        <f>AVERAGE(Q3:Q14)</f>
        <v>161.55000000000004</v>
      </c>
      <c r="V15" s="1"/>
      <c r="W15" s="1"/>
      <c r="X15" s="1"/>
      <c r="Y15" s="1">
        <f>AVERAGE(W3:W14)*1.03</f>
        <v>1311.7650833333335</v>
      </c>
      <c r="Z15" s="1">
        <f>Y15*0.12</f>
        <v>157.41181</v>
      </c>
      <c r="AA15" s="1">
        <f>AVERAGE(W3:W14)</f>
        <v>1273.5583333333334</v>
      </c>
      <c r="AB15" s="1">
        <f>AVERAGE(X3:X14)</f>
        <v>379.80333333333328</v>
      </c>
    </row>
    <row r="16" spans="1:29" x14ac:dyDescent="0.2">
      <c r="A16" t="str">
        <f>Data!A16</f>
        <v>2024-07</v>
      </c>
      <c r="B16" t="str">
        <f>Data!B16</f>
        <v>Hot Drinks</v>
      </c>
      <c r="C16">
        <f>Data!C16</f>
        <v>5129</v>
      </c>
      <c r="D16">
        <f>Data!D16</f>
        <v>616.52</v>
      </c>
      <c r="E16">
        <f>Data!E16</f>
        <v>4512.4799999999996</v>
      </c>
      <c r="F16" s="1"/>
      <c r="H16" s="3">
        <v>45778</v>
      </c>
      <c r="K16" s="1">
        <f>K15*1.03</f>
        <v>11391.338602916669</v>
      </c>
      <c r="L16" s="1">
        <f>K16*0.12</f>
        <v>1366.9606323500002</v>
      </c>
      <c r="M16" s="1">
        <f t="shared" ref="M16:M26" si="6">$M$15</f>
        <v>10737.429166666667</v>
      </c>
      <c r="N16" s="1">
        <f>$N$15</f>
        <v>1457.5058333333334</v>
      </c>
      <c r="P16" s="1"/>
      <c r="Q16" s="1"/>
      <c r="R16" s="1">
        <f>R15*1.03</f>
        <v>1434.65507</v>
      </c>
      <c r="S16" s="1">
        <f t="shared" ref="S16:S26" si="7">R16*0.12</f>
        <v>172.15860839999999</v>
      </c>
      <c r="T16" s="1">
        <f>$T$15</f>
        <v>1352.3</v>
      </c>
      <c r="U16" s="1">
        <f>$U$15</f>
        <v>161.55000000000004</v>
      </c>
      <c r="W16" s="1"/>
      <c r="X16" s="1"/>
      <c r="Y16" s="1">
        <f>Y15*1.03</f>
        <v>1351.1180358333336</v>
      </c>
      <c r="Z16" s="1">
        <f>Y16*0.12</f>
        <v>162.13416430000004</v>
      </c>
      <c r="AA16" s="1">
        <f>$AA$15</f>
        <v>1273.5583333333334</v>
      </c>
      <c r="AB16" s="1">
        <f>$AB$15</f>
        <v>379.80333333333328</v>
      </c>
    </row>
    <row r="17" spans="1:28" x14ac:dyDescent="0.2">
      <c r="A17" t="str">
        <f>Data!A17</f>
        <v>2024-07</v>
      </c>
      <c r="B17" t="str">
        <f>Data!B17</f>
        <v>Snacks</v>
      </c>
      <c r="C17">
        <f>Data!C17</f>
        <v>1176.0999999999999</v>
      </c>
      <c r="D17">
        <f>Data!D17</f>
        <v>348.42</v>
      </c>
      <c r="E17">
        <f>Data!E17</f>
        <v>827.68</v>
      </c>
      <c r="F17" s="1"/>
      <c r="H17" s="3">
        <v>45809</v>
      </c>
      <c r="K17" s="1">
        <f t="shared" ref="K17:K26" si="8">K16*1.03</f>
        <v>11733.07876100417</v>
      </c>
      <c r="L17" s="1">
        <f t="shared" ref="L17:L26" si="9">K17*0.12</f>
        <v>1407.9694513205004</v>
      </c>
      <c r="M17" s="1">
        <f t="shared" si="6"/>
        <v>10737.429166666667</v>
      </c>
      <c r="N17" s="1">
        <f t="shared" ref="N17:N26" si="10">$N$15</f>
        <v>1457.5058333333334</v>
      </c>
      <c r="P17" s="1"/>
      <c r="Q17" s="1"/>
      <c r="R17" s="1">
        <f t="shared" ref="R17:R26" si="11">R16*1.03</f>
        <v>1477.6947221</v>
      </c>
      <c r="S17" s="1">
        <f t="shared" si="7"/>
        <v>177.323366652</v>
      </c>
      <c r="T17" s="1">
        <f t="shared" ref="T17:T26" si="12">$T$15</f>
        <v>1352.3</v>
      </c>
      <c r="U17" s="1">
        <f t="shared" ref="U17:U26" si="13">$U$15</f>
        <v>161.55000000000004</v>
      </c>
      <c r="W17" s="1"/>
      <c r="X17" s="1"/>
      <c r="Y17" s="1">
        <f t="shared" ref="Y17:Y26" si="14">Y16*1.03</f>
        <v>1391.6515769083337</v>
      </c>
      <c r="Z17" s="1">
        <f t="shared" ref="Z17:Z26" si="15">Y17*0.12</f>
        <v>166.99818922900005</v>
      </c>
      <c r="AA17" s="1">
        <f t="shared" ref="AA17:AA26" si="16">$AA$15</f>
        <v>1273.5583333333334</v>
      </c>
      <c r="AB17" s="1">
        <f t="shared" ref="AB17:AB26" si="17">$AB$15</f>
        <v>379.80333333333328</v>
      </c>
    </row>
    <row r="18" spans="1:28" x14ac:dyDescent="0.2">
      <c r="A18" t="str">
        <f>Data!A18</f>
        <v>2024-08</v>
      </c>
      <c r="B18" t="str">
        <f>Data!B18</f>
        <v xml:space="preserve">Bakery </v>
      </c>
      <c r="C18">
        <f>Data!C18</f>
        <v>1237.5</v>
      </c>
      <c r="D18">
        <f>Data!D18</f>
        <v>147.85</v>
      </c>
      <c r="E18">
        <f>Data!E18</f>
        <v>1089.6500000000001</v>
      </c>
      <c r="F18" s="1"/>
      <c r="H18" s="3">
        <v>45839</v>
      </c>
      <c r="K18" s="1">
        <f t="shared" si="8"/>
        <v>12085.071123834296</v>
      </c>
      <c r="L18" s="1">
        <f t="shared" si="9"/>
        <v>1450.2085348601154</v>
      </c>
      <c r="M18" s="1">
        <f t="shared" si="6"/>
        <v>10737.429166666667</v>
      </c>
      <c r="N18" s="1">
        <f t="shared" si="10"/>
        <v>1457.5058333333334</v>
      </c>
      <c r="P18" s="1"/>
      <c r="Q18" s="1"/>
      <c r="R18" s="1">
        <f t="shared" si="11"/>
        <v>1522.025563763</v>
      </c>
      <c r="S18" s="1">
        <f t="shared" si="7"/>
        <v>182.64306765155999</v>
      </c>
      <c r="T18" s="1">
        <f t="shared" si="12"/>
        <v>1352.3</v>
      </c>
      <c r="U18" s="1">
        <f t="shared" si="13"/>
        <v>161.55000000000004</v>
      </c>
      <c r="W18" s="1"/>
      <c r="X18" s="1"/>
      <c r="Y18" s="1">
        <f t="shared" si="14"/>
        <v>1433.4011242155836</v>
      </c>
      <c r="Z18" s="1">
        <f t="shared" si="15"/>
        <v>172.00813490587004</v>
      </c>
      <c r="AA18" s="1">
        <f t="shared" si="16"/>
        <v>1273.5583333333334</v>
      </c>
      <c r="AB18" s="1">
        <f t="shared" si="17"/>
        <v>379.80333333333328</v>
      </c>
    </row>
    <row r="19" spans="1:28" x14ac:dyDescent="0.2">
      <c r="A19" t="str">
        <f>Data!A19</f>
        <v>2024-08</v>
      </c>
      <c r="B19" t="str">
        <f>Data!B19</f>
        <v>Cold Drinks</v>
      </c>
      <c r="C19">
        <f>Data!C19</f>
        <v>3907.65</v>
      </c>
      <c r="D19">
        <f>Data!D19</f>
        <v>357.56</v>
      </c>
      <c r="E19">
        <f>Data!E19</f>
        <v>3550.09</v>
      </c>
      <c r="F19" s="1"/>
      <c r="H19" s="3">
        <v>45870</v>
      </c>
      <c r="K19" s="1">
        <f t="shared" si="8"/>
        <v>12447.623257549325</v>
      </c>
      <c r="L19" s="1">
        <f t="shared" si="9"/>
        <v>1493.714790905919</v>
      </c>
      <c r="M19" s="1">
        <f t="shared" si="6"/>
        <v>10737.429166666667</v>
      </c>
      <c r="N19" s="1">
        <f t="shared" si="10"/>
        <v>1457.5058333333334</v>
      </c>
      <c r="P19" s="1"/>
      <c r="Q19" s="1"/>
      <c r="R19" s="1">
        <f t="shared" si="11"/>
        <v>1567.6863306758901</v>
      </c>
      <c r="S19" s="1">
        <f t="shared" si="7"/>
        <v>188.12235968110681</v>
      </c>
      <c r="T19" s="1">
        <f t="shared" si="12"/>
        <v>1352.3</v>
      </c>
      <c r="U19" s="1">
        <f t="shared" si="13"/>
        <v>161.55000000000004</v>
      </c>
      <c r="W19" s="1"/>
      <c r="X19" s="1"/>
      <c r="Y19" s="1">
        <f t="shared" si="14"/>
        <v>1476.4031579420512</v>
      </c>
      <c r="Z19" s="1">
        <f t="shared" si="15"/>
        <v>177.16837895304613</v>
      </c>
      <c r="AA19" s="1">
        <f t="shared" si="16"/>
        <v>1273.5583333333334</v>
      </c>
      <c r="AB19" s="1">
        <f t="shared" si="17"/>
        <v>379.80333333333328</v>
      </c>
    </row>
    <row r="20" spans="1:28" x14ac:dyDescent="0.2">
      <c r="A20" t="str">
        <f>Data!A20</f>
        <v>2024-08</v>
      </c>
      <c r="B20" t="str">
        <f>Data!B20</f>
        <v>Hot Drinks</v>
      </c>
      <c r="C20">
        <f>Data!C20</f>
        <v>4913.6000000000004</v>
      </c>
      <c r="D20">
        <f>Data!D20</f>
        <v>586.59</v>
      </c>
      <c r="E20">
        <f>Data!E20</f>
        <v>4327.01</v>
      </c>
      <c r="F20" s="1"/>
      <c r="H20" s="3">
        <v>45901</v>
      </c>
      <c r="K20" s="1">
        <f t="shared" si="8"/>
        <v>12821.051955275805</v>
      </c>
      <c r="L20" s="1">
        <f t="shared" si="9"/>
        <v>1538.5262346330965</v>
      </c>
      <c r="M20" s="1">
        <f t="shared" si="6"/>
        <v>10737.429166666667</v>
      </c>
      <c r="N20" s="1">
        <f t="shared" si="10"/>
        <v>1457.5058333333334</v>
      </c>
      <c r="P20" s="1"/>
      <c r="Q20" s="1"/>
      <c r="R20" s="1">
        <f t="shared" si="11"/>
        <v>1614.7169205961668</v>
      </c>
      <c r="S20" s="1">
        <f t="shared" si="7"/>
        <v>193.76603047154001</v>
      </c>
      <c r="T20" s="1">
        <f t="shared" si="12"/>
        <v>1352.3</v>
      </c>
      <c r="U20" s="1">
        <f t="shared" si="13"/>
        <v>161.55000000000004</v>
      </c>
      <c r="W20" s="1"/>
      <c r="X20" s="1"/>
      <c r="Y20" s="1">
        <f t="shared" si="14"/>
        <v>1520.6952526803127</v>
      </c>
      <c r="Z20" s="1">
        <f t="shared" si="15"/>
        <v>182.48343032163751</v>
      </c>
      <c r="AA20" s="1">
        <f t="shared" si="16"/>
        <v>1273.5583333333334</v>
      </c>
      <c r="AB20" s="1">
        <f t="shared" si="17"/>
        <v>379.80333333333328</v>
      </c>
    </row>
    <row r="21" spans="1:28" x14ac:dyDescent="0.2">
      <c r="A21" t="str">
        <f>Data!A21</f>
        <v>2024-08</v>
      </c>
      <c r="B21" t="str">
        <f>Data!B21</f>
        <v>Snacks</v>
      </c>
      <c r="C21">
        <f>Data!C21</f>
        <v>1138.5999999999999</v>
      </c>
      <c r="D21">
        <f>Data!D21</f>
        <v>346.25</v>
      </c>
      <c r="E21">
        <f>Data!E21</f>
        <v>792.35</v>
      </c>
      <c r="F21" s="1"/>
      <c r="H21" s="3">
        <v>45931</v>
      </c>
      <c r="K21" s="1">
        <f t="shared" si="8"/>
        <v>13205.68351393408</v>
      </c>
      <c r="L21" s="1">
        <f t="shared" si="9"/>
        <v>1584.6820216720896</v>
      </c>
      <c r="M21" s="1">
        <f t="shared" si="6"/>
        <v>10737.429166666667</v>
      </c>
      <c r="N21" s="1">
        <f t="shared" si="10"/>
        <v>1457.5058333333334</v>
      </c>
      <c r="P21" s="1"/>
      <c r="Q21" s="1"/>
      <c r="R21" s="1">
        <f t="shared" si="11"/>
        <v>1663.1584282140518</v>
      </c>
      <c r="S21" s="1">
        <f t="shared" si="7"/>
        <v>199.57901138568621</v>
      </c>
      <c r="T21" s="1">
        <f t="shared" si="12"/>
        <v>1352.3</v>
      </c>
      <c r="U21" s="1">
        <f t="shared" si="13"/>
        <v>161.55000000000004</v>
      </c>
      <c r="W21" s="1"/>
      <c r="X21" s="1"/>
      <c r="Y21" s="1">
        <f t="shared" si="14"/>
        <v>1566.3161102607221</v>
      </c>
      <c r="Z21" s="1">
        <f t="shared" si="15"/>
        <v>187.95793323128663</v>
      </c>
      <c r="AA21" s="1">
        <f t="shared" si="16"/>
        <v>1273.5583333333334</v>
      </c>
      <c r="AB21" s="1">
        <f t="shared" si="17"/>
        <v>379.80333333333328</v>
      </c>
    </row>
    <row r="22" spans="1:28" x14ac:dyDescent="0.2">
      <c r="A22" t="str">
        <f>Data!A22</f>
        <v>2024-09</v>
      </c>
      <c r="B22" t="str">
        <f>Data!B22</f>
        <v xml:space="preserve">Bakery </v>
      </c>
      <c r="C22">
        <f>Data!C22</f>
        <v>1457.1</v>
      </c>
      <c r="D22">
        <f>Data!D22</f>
        <v>174.05</v>
      </c>
      <c r="E22">
        <f>Data!E22</f>
        <v>1283.05</v>
      </c>
      <c r="F22" s="1"/>
      <c r="H22" s="3">
        <v>45962</v>
      </c>
      <c r="K22" s="1">
        <f t="shared" si="8"/>
        <v>13601.854019352102</v>
      </c>
      <c r="L22" s="1">
        <f t="shared" si="9"/>
        <v>1632.2224823222523</v>
      </c>
      <c r="M22" s="1">
        <f t="shared" si="6"/>
        <v>10737.429166666667</v>
      </c>
      <c r="N22" s="1">
        <f t="shared" si="10"/>
        <v>1457.5058333333334</v>
      </c>
      <c r="P22" s="1"/>
      <c r="Q22" s="1"/>
      <c r="R22" s="1">
        <f t="shared" si="11"/>
        <v>1713.0531810604734</v>
      </c>
      <c r="S22" s="1">
        <f t="shared" si="7"/>
        <v>205.56638172725681</v>
      </c>
      <c r="T22" s="1">
        <f t="shared" si="12"/>
        <v>1352.3</v>
      </c>
      <c r="U22" s="1">
        <f t="shared" si="13"/>
        <v>161.55000000000004</v>
      </c>
      <c r="W22" s="1"/>
      <c r="X22" s="1"/>
      <c r="Y22" s="1">
        <f t="shared" si="14"/>
        <v>1613.3055935685438</v>
      </c>
      <c r="Z22" s="1">
        <f t="shared" si="15"/>
        <v>193.59667122822526</v>
      </c>
      <c r="AA22" s="1">
        <f t="shared" si="16"/>
        <v>1273.5583333333334</v>
      </c>
      <c r="AB22" s="1">
        <f t="shared" si="17"/>
        <v>379.80333333333328</v>
      </c>
    </row>
    <row r="23" spans="1:28" x14ac:dyDescent="0.2">
      <c r="A23" t="str">
        <f>Data!A23</f>
        <v>2024-09</v>
      </c>
      <c r="B23" t="str">
        <f>Data!B23</f>
        <v>Cold Drinks</v>
      </c>
      <c r="C23">
        <f>Data!C23</f>
        <v>2251.4</v>
      </c>
      <c r="D23">
        <f>Data!D23</f>
        <v>208.65</v>
      </c>
      <c r="E23">
        <f>Data!E23</f>
        <v>2042.75</v>
      </c>
      <c r="F23" s="1"/>
      <c r="H23" s="3">
        <v>45992</v>
      </c>
      <c r="K23" s="1">
        <f t="shared" si="8"/>
        <v>14009.909639932666</v>
      </c>
      <c r="L23" s="1">
        <f t="shared" si="9"/>
        <v>1681.1891567919199</v>
      </c>
      <c r="M23" s="1">
        <f t="shared" si="6"/>
        <v>10737.429166666667</v>
      </c>
      <c r="N23" s="1">
        <f t="shared" si="10"/>
        <v>1457.5058333333334</v>
      </c>
      <c r="P23" s="1"/>
      <c r="Q23" s="1"/>
      <c r="R23" s="1">
        <f t="shared" si="11"/>
        <v>1764.4447764922877</v>
      </c>
      <c r="S23" s="1">
        <f t="shared" si="7"/>
        <v>211.7333731790745</v>
      </c>
      <c r="T23" s="1">
        <f t="shared" si="12"/>
        <v>1352.3</v>
      </c>
      <c r="U23" s="1">
        <f t="shared" si="13"/>
        <v>161.55000000000004</v>
      </c>
      <c r="W23" s="1"/>
      <c r="X23" s="1"/>
      <c r="Y23" s="1">
        <f t="shared" si="14"/>
        <v>1661.7047613756001</v>
      </c>
      <c r="Z23" s="1">
        <f t="shared" si="15"/>
        <v>199.404571365072</v>
      </c>
      <c r="AA23" s="1">
        <f t="shared" si="16"/>
        <v>1273.5583333333334</v>
      </c>
      <c r="AB23" s="1">
        <f t="shared" si="17"/>
        <v>379.80333333333328</v>
      </c>
    </row>
    <row r="24" spans="1:28" x14ac:dyDescent="0.2">
      <c r="A24" t="str">
        <f>Data!A24</f>
        <v>2024-09</v>
      </c>
      <c r="B24" t="str">
        <f>Data!B24</f>
        <v>Hot Drinks</v>
      </c>
      <c r="C24">
        <f>Data!C24</f>
        <v>5187.8500000000004</v>
      </c>
      <c r="D24">
        <f>Data!D24</f>
        <v>622.1</v>
      </c>
      <c r="E24">
        <f>Data!E24</f>
        <v>4565.75</v>
      </c>
      <c r="F24" s="1"/>
      <c r="H24" s="3">
        <v>46023</v>
      </c>
      <c r="K24" s="1">
        <f t="shared" si="8"/>
        <v>14430.206929130647</v>
      </c>
      <c r="L24" s="1">
        <f t="shared" si="9"/>
        <v>1731.6248314956777</v>
      </c>
      <c r="M24" s="1">
        <f t="shared" si="6"/>
        <v>10737.429166666667</v>
      </c>
      <c r="N24" s="1">
        <f t="shared" si="10"/>
        <v>1457.5058333333334</v>
      </c>
      <c r="P24" s="1"/>
      <c r="Q24" s="1"/>
      <c r="R24" s="1">
        <f t="shared" si="11"/>
        <v>1817.3781197870564</v>
      </c>
      <c r="S24" s="1">
        <f t="shared" si="7"/>
        <v>218.08537437444676</v>
      </c>
      <c r="T24" s="1">
        <f t="shared" si="12"/>
        <v>1352.3</v>
      </c>
      <c r="U24" s="1">
        <f t="shared" si="13"/>
        <v>161.55000000000004</v>
      </c>
      <c r="W24" s="1"/>
      <c r="X24" s="1"/>
      <c r="Y24" s="1">
        <f t="shared" si="14"/>
        <v>1711.5559042168682</v>
      </c>
      <c r="Z24" s="1">
        <f t="shared" si="15"/>
        <v>205.38670850602418</v>
      </c>
      <c r="AA24" s="1">
        <f t="shared" si="16"/>
        <v>1273.5583333333334</v>
      </c>
      <c r="AB24" s="1">
        <f t="shared" si="17"/>
        <v>379.80333333333328</v>
      </c>
    </row>
    <row r="25" spans="1:28" x14ac:dyDescent="0.2">
      <c r="A25" t="str">
        <f>Data!A25</f>
        <v>2024-09</v>
      </c>
      <c r="B25" t="str">
        <f>Data!B25</f>
        <v>Snacks</v>
      </c>
      <c r="C25">
        <f>Data!C25</f>
        <v>1225.5999999999999</v>
      </c>
      <c r="D25">
        <f>Data!D25</f>
        <v>360.21</v>
      </c>
      <c r="E25">
        <f>Data!E25</f>
        <v>865.39</v>
      </c>
      <c r="F25" s="1"/>
      <c r="H25" s="3">
        <v>46054</v>
      </c>
      <c r="K25" s="1">
        <f t="shared" si="8"/>
        <v>14863.113137004566</v>
      </c>
      <c r="L25" s="1">
        <f t="shared" si="9"/>
        <v>1783.5735764405479</v>
      </c>
      <c r="M25" s="1">
        <f t="shared" si="6"/>
        <v>10737.429166666667</v>
      </c>
      <c r="N25" s="1">
        <f t="shared" si="10"/>
        <v>1457.5058333333334</v>
      </c>
      <c r="P25" s="1"/>
      <c r="Q25" s="1"/>
      <c r="R25" s="1">
        <f t="shared" si="11"/>
        <v>1871.8994633806683</v>
      </c>
      <c r="S25" s="1">
        <f t="shared" si="7"/>
        <v>224.62793560568019</v>
      </c>
      <c r="T25" s="1">
        <f t="shared" si="12"/>
        <v>1352.3</v>
      </c>
      <c r="U25" s="1">
        <f t="shared" si="13"/>
        <v>161.55000000000004</v>
      </c>
      <c r="W25" s="1"/>
      <c r="X25" s="1"/>
      <c r="Y25" s="1">
        <f t="shared" si="14"/>
        <v>1762.9025813433743</v>
      </c>
      <c r="Z25" s="1">
        <f t="shared" si="15"/>
        <v>211.54830976120491</v>
      </c>
      <c r="AA25" s="1">
        <f t="shared" si="16"/>
        <v>1273.5583333333334</v>
      </c>
      <c r="AB25" s="1">
        <f t="shared" si="17"/>
        <v>379.80333333333328</v>
      </c>
    </row>
    <row r="26" spans="1:28" x14ac:dyDescent="0.2">
      <c r="A26" t="str">
        <f>Data!A26</f>
        <v>2024-10</v>
      </c>
      <c r="B26" t="str">
        <f>Data!B26</f>
        <v xml:space="preserve">Bakery </v>
      </c>
      <c r="C26">
        <f>Data!C26</f>
        <v>1341</v>
      </c>
      <c r="D26">
        <f>Data!D26</f>
        <v>159.9</v>
      </c>
      <c r="E26">
        <f>Data!E26</f>
        <v>1181.0999999999999</v>
      </c>
      <c r="F26" s="1"/>
      <c r="H26" s="3">
        <v>46082</v>
      </c>
      <c r="K26" s="1">
        <f t="shared" si="8"/>
        <v>15309.006531114703</v>
      </c>
      <c r="L26" s="1">
        <f t="shared" si="9"/>
        <v>1837.0807837337643</v>
      </c>
      <c r="M26" s="1">
        <f t="shared" si="6"/>
        <v>10737.429166666667</v>
      </c>
      <c r="N26" s="1">
        <f t="shared" si="10"/>
        <v>1457.5058333333334</v>
      </c>
      <c r="P26" s="1"/>
      <c r="Q26" s="1"/>
      <c r="R26" s="1">
        <f t="shared" si="11"/>
        <v>1928.0564472820884</v>
      </c>
      <c r="S26" s="1">
        <f t="shared" si="7"/>
        <v>231.36677367385059</v>
      </c>
      <c r="T26" s="1">
        <f t="shared" si="12"/>
        <v>1352.3</v>
      </c>
      <c r="U26" s="1">
        <f t="shared" si="13"/>
        <v>161.55000000000004</v>
      </c>
      <c r="W26" s="1"/>
      <c r="X26" s="1"/>
      <c r="Y26" s="1">
        <f t="shared" si="14"/>
        <v>1815.7896587836756</v>
      </c>
      <c r="Z26" s="1">
        <f t="shared" si="15"/>
        <v>217.89475905404106</v>
      </c>
      <c r="AA26" s="1">
        <f t="shared" si="16"/>
        <v>1273.5583333333334</v>
      </c>
      <c r="AB26" s="1">
        <f t="shared" si="17"/>
        <v>379.80333333333328</v>
      </c>
    </row>
    <row r="27" spans="1:28" x14ac:dyDescent="0.2">
      <c r="A27" t="str">
        <f>Data!A27</f>
        <v>2024-10</v>
      </c>
      <c r="B27" t="str">
        <f>Data!B27</f>
        <v>Cold Drinks</v>
      </c>
      <c r="C27">
        <f>Data!C27</f>
        <v>2513.1</v>
      </c>
      <c r="D27">
        <f>Data!D27</f>
        <v>231.75</v>
      </c>
      <c r="E27">
        <f>Data!E27</f>
        <v>2281.35</v>
      </c>
      <c r="F27" s="1"/>
      <c r="G27" s="4"/>
    </row>
    <row r="28" spans="1:28" x14ac:dyDescent="0.2">
      <c r="A28" t="str">
        <f>Data!A28</f>
        <v>2024-10</v>
      </c>
      <c r="B28" t="str">
        <f>Data!B28</f>
        <v>Hot Drinks</v>
      </c>
      <c r="C28">
        <f>Data!C28</f>
        <v>5528</v>
      </c>
      <c r="D28">
        <f>Data!D28</f>
        <v>676.14</v>
      </c>
      <c r="E28">
        <f>Data!E28</f>
        <v>4851.8599999999997</v>
      </c>
      <c r="F28" s="1"/>
      <c r="G28" s="4"/>
    </row>
    <row r="29" spans="1:28" x14ac:dyDescent="0.2">
      <c r="A29" t="str">
        <f>Data!A29</f>
        <v>2024-10</v>
      </c>
      <c r="B29" t="str">
        <f>Data!B29</f>
        <v>Snacks</v>
      </c>
      <c r="C29">
        <f>Data!C29</f>
        <v>1482.3</v>
      </c>
      <c r="D29">
        <f>Data!D29</f>
        <v>446.37</v>
      </c>
      <c r="E29">
        <f>Data!E29</f>
        <v>1035.93</v>
      </c>
      <c r="F29" s="1"/>
      <c r="G29" s="4"/>
      <c r="I29" s="12" t="s">
        <v>34</v>
      </c>
      <c r="J29" s="12"/>
      <c r="K29" s="12"/>
      <c r="L29" s="12"/>
      <c r="M29" s="12"/>
      <c r="N29" s="12"/>
      <c r="P29" s="12" t="s">
        <v>33</v>
      </c>
      <c r="Q29" s="12"/>
      <c r="R29" s="12"/>
      <c r="S29" s="12"/>
      <c r="T29" s="12"/>
      <c r="U29" s="12"/>
      <c r="V29" s="12"/>
    </row>
    <row r="30" spans="1:28" x14ac:dyDescent="0.2">
      <c r="A30" t="str">
        <f>Data!A30</f>
        <v>2024-11</v>
      </c>
      <c r="B30" t="str">
        <f>Data!B30</f>
        <v xml:space="preserve">Bakery </v>
      </c>
      <c r="C30">
        <f>Data!C30</f>
        <v>1524.1</v>
      </c>
      <c r="D30">
        <f>Data!D30</f>
        <v>182.15</v>
      </c>
      <c r="E30">
        <f>Data!E30</f>
        <v>1341.95</v>
      </c>
      <c r="F30" s="1"/>
      <c r="G30" s="4"/>
      <c r="I30" t="s">
        <v>29</v>
      </c>
      <c r="J30" t="s">
        <v>28</v>
      </c>
      <c r="K30" t="s">
        <v>26</v>
      </c>
      <c r="L30" t="s">
        <v>25</v>
      </c>
      <c r="M30" t="s">
        <v>27</v>
      </c>
      <c r="N30" t="s">
        <v>30</v>
      </c>
      <c r="P30" t="s">
        <v>29</v>
      </c>
      <c r="Q30" t="s">
        <v>28</v>
      </c>
      <c r="R30" t="s">
        <v>26</v>
      </c>
      <c r="S30" t="s">
        <v>25</v>
      </c>
      <c r="T30" t="s">
        <v>27</v>
      </c>
      <c r="U30" t="s">
        <v>30</v>
      </c>
    </row>
    <row r="31" spans="1:28" x14ac:dyDescent="0.2">
      <c r="A31" t="str">
        <f>Data!A31</f>
        <v>2024-11</v>
      </c>
      <c r="B31" t="str">
        <f>Data!B31</f>
        <v>Cold Drinks</v>
      </c>
      <c r="C31">
        <f>Data!C31</f>
        <v>2429.5500000000002</v>
      </c>
      <c r="D31">
        <f>Data!D31</f>
        <v>228.73</v>
      </c>
      <c r="E31">
        <f>Data!E31</f>
        <v>2200.8200000000002</v>
      </c>
      <c r="F31" s="1"/>
      <c r="G31" s="4"/>
      <c r="I31" s="1">
        <f>SUMIFS($C$2:$C$49,$A$2:$A$49,G3,$B$2:$B$49,$B$3)</f>
        <v>2663.95</v>
      </c>
      <c r="J31" s="1">
        <f>SUMIFS($D$2:$D$49,$A$2:$A$49,G3,$B$2:$B$49,$B$3)</f>
        <v>247.95</v>
      </c>
      <c r="K31" s="1"/>
      <c r="L31" s="1"/>
      <c r="M31" s="1"/>
      <c r="N31" s="1"/>
      <c r="P31" s="1">
        <f>SUMIFS($C$2:$C$49,$A$2:$A$49,G3,$B$2:$B$49,$B$4)</f>
        <v>5419.9</v>
      </c>
      <c r="Q31" s="1">
        <f>SUMIFS($D$2:$D$49,$A$2:$A$49,G3,$B$2:$B$49,$B$4)</f>
        <v>623.79999999999995</v>
      </c>
      <c r="R31" s="1"/>
      <c r="S31" s="1"/>
      <c r="T31" s="1"/>
      <c r="U31" s="1"/>
    </row>
    <row r="32" spans="1:28" x14ac:dyDescent="0.2">
      <c r="A32" t="str">
        <f>Data!A32</f>
        <v>2024-11</v>
      </c>
      <c r="B32" t="str">
        <f>Data!B32</f>
        <v>Hot Drinks</v>
      </c>
      <c r="C32">
        <f>Data!C32</f>
        <v>5195.05</v>
      </c>
      <c r="D32">
        <f>Data!D32</f>
        <v>624.55999999999995</v>
      </c>
      <c r="E32">
        <f>Data!E32</f>
        <v>4570.49</v>
      </c>
      <c r="F32" s="1"/>
      <c r="I32" s="1">
        <f t="shared" ref="I32:I42" si="18">SUMIFS($C$2:$C$49,$A$2:$A$49,G4,$B$2:$B$49,$B$3)</f>
        <v>2699.2</v>
      </c>
      <c r="J32" s="1">
        <f t="shared" ref="J32:J42" si="19">SUMIFS($D$2:$D$49,$A$2:$A$49,G4,$B$2:$B$49,$B$3)</f>
        <v>245.87</v>
      </c>
      <c r="K32" s="1"/>
      <c r="L32" s="1"/>
      <c r="M32" s="1"/>
      <c r="N32" s="1"/>
      <c r="P32" s="1">
        <f t="shared" ref="P32:P42" si="20">SUMIFS($C$2:$C$49,$A$2:$A$49,G4,$B$2:$B$49,$B$4)</f>
        <v>6037.4</v>
      </c>
      <c r="Q32" s="1">
        <f t="shared" ref="Q32:Q42" si="21">SUMIFS($D$2:$D$49,$A$2:$A$49,G4,$B$2:$B$49,$B$4)</f>
        <v>728.85</v>
      </c>
      <c r="R32" s="1"/>
      <c r="S32" s="1"/>
      <c r="T32" s="1"/>
      <c r="U32" s="1"/>
    </row>
    <row r="33" spans="1:21" x14ac:dyDescent="0.2">
      <c r="A33" t="str">
        <f>Data!A33</f>
        <v>2024-11</v>
      </c>
      <c r="B33" t="str">
        <f>Data!B33</f>
        <v>Snacks</v>
      </c>
      <c r="C33">
        <f>Data!C33</f>
        <v>1236.8</v>
      </c>
      <c r="D33">
        <f>Data!D33</f>
        <v>364.23</v>
      </c>
      <c r="E33">
        <f>Data!E33</f>
        <v>872.57</v>
      </c>
      <c r="F33" s="1"/>
      <c r="I33" s="1">
        <f t="shared" si="18"/>
        <v>3443.45</v>
      </c>
      <c r="J33" s="1">
        <f t="shared" si="19"/>
        <v>320.06</v>
      </c>
      <c r="K33" s="1"/>
      <c r="L33" s="1"/>
      <c r="M33" s="1"/>
      <c r="N33" s="1"/>
      <c r="P33" s="1">
        <f t="shared" si="20"/>
        <v>4509.7</v>
      </c>
      <c r="Q33" s="1">
        <f t="shared" si="21"/>
        <v>545.35</v>
      </c>
      <c r="R33" s="1"/>
      <c r="S33" s="1"/>
      <c r="T33" s="1"/>
      <c r="U33" s="1"/>
    </row>
    <row r="34" spans="1:21" x14ac:dyDescent="0.2">
      <c r="A34" t="str">
        <f>Data!A34</f>
        <v>2024-12</v>
      </c>
      <c r="B34" t="str">
        <f>Data!B34</f>
        <v xml:space="preserve">Bakery </v>
      </c>
      <c r="C34">
        <f>Data!C34</f>
        <v>1259.9000000000001</v>
      </c>
      <c r="D34">
        <f>Data!D34</f>
        <v>150.25</v>
      </c>
      <c r="E34">
        <f>Data!E34</f>
        <v>1109.6500000000001</v>
      </c>
      <c r="F34" s="1"/>
      <c r="I34" s="1">
        <f t="shared" si="18"/>
        <v>3814.95</v>
      </c>
      <c r="J34" s="1">
        <f t="shared" si="19"/>
        <v>349.64</v>
      </c>
      <c r="K34" s="1"/>
      <c r="L34" s="1"/>
      <c r="M34" s="1"/>
      <c r="N34" s="1"/>
      <c r="P34" s="1">
        <f t="shared" si="20"/>
        <v>5129</v>
      </c>
      <c r="Q34" s="1">
        <f t="shared" si="21"/>
        <v>616.52</v>
      </c>
      <c r="R34" s="1"/>
      <c r="S34" s="1"/>
      <c r="T34" s="1"/>
      <c r="U34" s="1"/>
    </row>
    <row r="35" spans="1:21" x14ac:dyDescent="0.2">
      <c r="A35" t="str">
        <f>Data!A35</f>
        <v>2024-12</v>
      </c>
      <c r="B35" t="str">
        <f>Data!B35</f>
        <v>Cold Drinks</v>
      </c>
      <c r="C35">
        <f>Data!C35</f>
        <v>2491.25</v>
      </c>
      <c r="D35">
        <f>Data!D35</f>
        <v>230.77</v>
      </c>
      <c r="E35">
        <f>Data!E35</f>
        <v>2260.48</v>
      </c>
      <c r="F35" s="1"/>
      <c r="I35" s="1">
        <f t="shared" si="18"/>
        <v>3907.65</v>
      </c>
      <c r="J35" s="1">
        <f t="shared" si="19"/>
        <v>357.56</v>
      </c>
      <c r="K35" s="1"/>
      <c r="L35" s="1"/>
      <c r="M35" s="1"/>
      <c r="N35" s="1"/>
      <c r="P35" s="1">
        <f t="shared" si="20"/>
        <v>4913.6000000000004</v>
      </c>
      <c r="Q35" s="1">
        <f t="shared" si="21"/>
        <v>586.59</v>
      </c>
      <c r="R35" s="1"/>
      <c r="S35" s="1"/>
      <c r="T35" s="1"/>
      <c r="U35" s="1"/>
    </row>
    <row r="36" spans="1:21" x14ac:dyDescent="0.2">
      <c r="A36" t="str">
        <f>Data!A36</f>
        <v>2024-12</v>
      </c>
      <c r="B36" t="str">
        <f>Data!B36</f>
        <v>Hot Drinks</v>
      </c>
      <c r="C36">
        <f>Data!C36</f>
        <v>5597.8</v>
      </c>
      <c r="D36">
        <f>Data!D36</f>
        <v>754.97</v>
      </c>
      <c r="E36">
        <f>Data!E36</f>
        <v>4842.83</v>
      </c>
      <c r="F36" s="1"/>
      <c r="I36" s="1">
        <f t="shared" si="18"/>
        <v>2251.4</v>
      </c>
      <c r="J36" s="1">
        <f t="shared" si="19"/>
        <v>208.65</v>
      </c>
      <c r="K36" s="1"/>
      <c r="L36" s="1"/>
      <c r="M36" s="1"/>
      <c r="N36" s="1"/>
      <c r="P36" s="1">
        <f t="shared" si="20"/>
        <v>5187.8500000000004</v>
      </c>
      <c r="Q36" s="1">
        <f t="shared" si="21"/>
        <v>622.1</v>
      </c>
      <c r="R36" s="1"/>
      <c r="S36" s="1"/>
      <c r="T36" s="1"/>
      <c r="U36" s="1"/>
    </row>
    <row r="37" spans="1:21" x14ac:dyDescent="0.2">
      <c r="A37" t="str">
        <f>Data!A37</f>
        <v>2024-12</v>
      </c>
      <c r="B37" t="str">
        <f>Data!B37</f>
        <v>Snacks</v>
      </c>
      <c r="C37">
        <f>Data!C37</f>
        <v>1376.7</v>
      </c>
      <c r="D37">
        <f>Data!D37</f>
        <v>413.78</v>
      </c>
      <c r="E37">
        <f>Data!E37</f>
        <v>962.92</v>
      </c>
      <c r="F37" s="1"/>
      <c r="I37" s="1">
        <f t="shared" si="18"/>
        <v>2513.1</v>
      </c>
      <c r="J37" s="1">
        <f t="shared" si="19"/>
        <v>231.75</v>
      </c>
      <c r="K37" s="1"/>
      <c r="L37" s="1"/>
      <c r="M37" s="1"/>
      <c r="N37" s="1"/>
      <c r="P37" s="1">
        <f t="shared" si="20"/>
        <v>5528</v>
      </c>
      <c r="Q37" s="1">
        <f t="shared" si="21"/>
        <v>676.14</v>
      </c>
      <c r="R37" s="1"/>
      <c r="S37" s="1"/>
      <c r="T37" s="1"/>
      <c r="U37" s="1"/>
    </row>
    <row r="38" spans="1:21" x14ac:dyDescent="0.2">
      <c r="A38" t="str">
        <f>Data!A38</f>
        <v>2025-01</v>
      </c>
      <c r="B38" t="str">
        <f>Data!B38</f>
        <v xml:space="preserve">Bakery </v>
      </c>
      <c r="C38">
        <f>Data!C38</f>
        <v>1449.1</v>
      </c>
      <c r="D38">
        <f>Data!D38</f>
        <v>173.25</v>
      </c>
      <c r="E38">
        <f>Data!E38</f>
        <v>1275.8499999999999</v>
      </c>
      <c r="F38" s="1"/>
      <c r="I38" s="1">
        <f t="shared" si="18"/>
        <v>2429.5500000000002</v>
      </c>
      <c r="J38" s="1">
        <f t="shared" si="19"/>
        <v>228.73</v>
      </c>
      <c r="K38" s="1"/>
      <c r="L38" s="1"/>
      <c r="M38" s="1"/>
      <c r="N38" s="1"/>
      <c r="P38" s="1">
        <f t="shared" si="20"/>
        <v>5195.05</v>
      </c>
      <c r="Q38" s="1">
        <f t="shared" si="21"/>
        <v>624.55999999999995</v>
      </c>
      <c r="R38" s="1"/>
      <c r="S38" s="1"/>
      <c r="T38" s="1"/>
      <c r="U38" s="1"/>
    </row>
    <row r="39" spans="1:21" x14ac:dyDescent="0.2">
      <c r="A39" t="str">
        <f>Data!A39</f>
        <v>2025-01</v>
      </c>
      <c r="B39" t="str">
        <f>Data!B39</f>
        <v>Cold Drinks</v>
      </c>
      <c r="C39">
        <f>Data!C39</f>
        <v>2099.8000000000002</v>
      </c>
      <c r="D39">
        <f>Data!D39</f>
        <v>197.52</v>
      </c>
      <c r="E39">
        <f>Data!E39</f>
        <v>1902.28</v>
      </c>
      <c r="F39" s="1"/>
      <c r="I39" s="1">
        <f t="shared" si="18"/>
        <v>2491.25</v>
      </c>
      <c r="J39" s="1">
        <f t="shared" si="19"/>
        <v>230.77</v>
      </c>
      <c r="K39" s="1"/>
      <c r="L39" s="1"/>
      <c r="M39" s="1"/>
      <c r="N39" s="1"/>
      <c r="P39" s="1">
        <f t="shared" si="20"/>
        <v>5597.8</v>
      </c>
      <c r="Q39" s="1">
        <f t="shared" si="21"/>
        <v>754.97</v>
      </c>
      <c r="R39" s="1"/>
      <c r="S39" s="1"/>
      <c r="T39" s="1"/>
      <c r="U39" s="1"/>
    </row>
    <row r="40" spans="1:21" x14ac:dyDescent="0.2">
      <c r="A40" t="str">
        <f>Data!A40</f>
        <v>2025-01</v>
      </c>
      <c r="B40" t="str">
        <f>Data!B40</f>
        <v>Hot Drinks</v>
      </c>
      <c r="C40">
        <f>Data!C40</f>
        <v>5576.9</v>
      </c>
      <c r="D40">
        <f>Data!D40</f>
        <v>744.22</v>
      </c>
      <c r="E40">
        <f>Data!E40</f>
        <v>4832.68</v>
      </c>
      <c r="F40" s="1"/>
      <c r="I40" s="1">
        <f t="shared" si="18"/>
        <v>2099.8000000000002</v>
      </c>
      <c r="J40" s="1">
        <f t="shared" si="19"/>
        <v>197.52</v>
      </c>
      <c r="K40" s="1"/>
      <c r="L40" s="1"/>
      <c r="M40" s="1"/>
      <c r="N40" s="1"/>
      <c r="P40" s="1">
        <f t="shared" si="20"/>
        <v>5576.9</v>
      </c>
      <c r="Q40" s="1">
        <f t="shared" si="21"/>
        <v>744.22</v>
      </c>
      <c r="R40" s="1"/>
      <c r="S40" s="1"/>
      <c r="T40" s="1"/>
      <c r="U40" s="1"/>
    </row>
    <row r="41" spans="1:21" x14ac:dyDescent="0.2">
      <c r="A41" t="str">
        <f>Data!A41</f>
        <v>2025-01</v>
      </c>
      <c r="B41" t="str">
        <f>Data!B41</f>
        <v>Snacks</v>
      </c>
      <c r="C41">
        <f>Data!C41</f>
        <v>1320.7</v>
      </c>
      <c r="D41">
        <f>Data!D41</f>
        <v>393.68</v>
      </c>
      <c r="E41">
        <f>Data!E41</f>
        <v>927.02</v>
      </c>
      <c r="F41" s="1"/>
      <c r="I41" s="1">
        <f t="shared" si="18"/>
        <v>2090.75</v>
      </c>
      <c r="J41" s="1">
        <f t="shared" si="19"/>
        <v>189.75</v>
      </c>
      <c r="K41" s="1"/>
      <c r="L41" s="1"/>
      <c r="M41" s="1"/>
      <c r="N41" s="1"/>
      <c r="P41" s="1">
        <f t="shared" si="20"/>
        <v>5551.75</v>
      </c>
      <c r="Q41" s="1">
        <f t="shared" si="21"/>
        <v>766.77</v>
      </c>
      <c r="R41" s="1"/>
      <c r="S41" s="1"/>
      <c r="T41" s="1"/>
      <c r="U41" s="1"/>
    </row>
    <row r="42" spans="1:21" x14ac:dyDescent="0.2">
      <c r="A42" t="str">
        <f>Data!A42</f>
        <v>2025-02</v>
      </c>
      <c r="B42" t="str">
        <f>Data!B42</f>
        <v xml:space="preserve">Bakery </v>
      </c>
      <c r="C42">
        <f>Data!C42</f>
        <v>1307</v>
      </c>
      <c r="D42">
        <f>Data!D42</f>
        <v>156.5</v>
      </c>
      <c r="E42">
        <f>Data!E42</f>
        <v>1150.5</v>
      </c>
      <c r="F42" s="1"/>
      <c r="I42" s="1">
        <f t="shared" si="18"/>
        <v>2550.8000000000002</v>
      </c>
      <c r="J42" s="1">
        <f t="shared" si="19"/>
        <v>236.15</v>
      </c>
      <c r="K42" s="1"/>
      <c r="L42" s="1"/>
      <c r="M42" s="1"/>
      <c r="N42" s="1"/>
      <c r="P42" s="1">
        <f t="shared" si="20"/>
        <v>5736.05</v>
      </c>
      <c r="Q42" s="1">
        <f t="shared" si="21"/>
        <v>659.56</v>
      </c>
      <c r="R42" s="1"/>
      <c r="S42" s="1"/>
      <c r="T42" s="1"/>
      <c r="U42" s="1"/>
    </row>
    <row r="43" spans="1:21" x14ac:dyDescent="0.2">
      <c r="A43" t="str">
        <f>Data!A43</f>
        <v>2025-02</v>
      </c>
      <c r="B43" t="str">
        <f>Data!B43</f>
        <v>Cold Drinks</v>
      </c>
      <c r="C43">
        <f>Data!C43</f>
        <v>2090.75</v>
      </c>
      <c r="D43">
        <f>Data!D43</f>
        <v>189.75</v>
      </c>
      <c r="E43">
        <f>Data!E43</f>
        <v>1901</v>
      </c>
      <c r="F43" s="1"/>
      <c r="I43" s="1"/>
      <c r="J43" s="1"/>
      <c r="K43" s="1">
        <f>AVERAGE(I31:I42)*1.03</f>
        <v>2828.7104583333335</v>
      </c>
      <c r="L43" s="1">
        <f>K43*0.12</f>
        <v>339.44525499999997</v>
      </c>
      <c r="M43" s="1">
        <f>AVERAGE(I31:I42)</f>
        <v>2746.3208333333332</v>
      </c>
      <c r="N43" s="1">
        <f>AVERAGE(J31:J42)</f>
        <v>253.70000000000002</v>
      </c>
      <c r="P43" s="1"/>
      <c r="Q43" s="1"/>
      <c r="R43" s="1">
        <f>AVERAGE(P31:P42)*1.03</f>
        <v>5526.2075000000013</v>
      </c>
      <c r="S43" s="1">
        <f>R43*0.12</f>
        <v>663.14490000000012</v>
      </c>
      <c r="T43" s="1">
        <f>AVERAGE(P31:P42)</f>
        <v>5365.2500000000009</v>
      </c>
      <c r="U43" s="1">
        <f>AVERAGE(Q31:Q42)</f>
        <v>662.45249999999999</v>
      </c>
    </row>
    <row r="44" spans="1:21" x14ac:dyDescent="0.2">
      <c r="A44" t="str">
        <f>Data!A44</f>
        <v>2025-02</v>
      </c>
      <c r="B44" t="str">
        <f>Data!B44</f>
        <v>Hot Drinks</v>
      </c>
      <c r="C44">
        <f>Data!C44</f>
        <v>5551.75</v>
      </c>
      <c r="D44">
        <f>Data!D44</f>
        <v>766.77</v>
      </c>
      <c r="E44">
        <f>Data!E44</f>
        <v>4784.9799999999996</v>
      </c>
      <c r="F44" s="1"/>
      <c r="I44" s="1"/>
      <c r="J44" s="1"/>
      <c r="K44" s="1">
        <f>K43*1.03</f>
        <v>2913.5717720833336</v>
      </c>
      <c r="L44" s="1">
        <f>K44*0.12</f>
        <v>349.62861265000004</v>
      </c>
      <c r="M44" s="1">
        <f t="shared" ref="M44:M54" si="22">$M$43</f>
        <v>2746.3208333333332</v>
      </c>
      <c r="N44" s="1">
        <f t="shared" ref="N44:N54" si="23">$N$43</f>
        <v>253.70000000000002</v>
      </c>
      <c r="P44" s="1"/>
      <c r="Q44" s="1"/>
      <c r="R44" s="1">
        <f>R43*1.03</f>
        <v>5691.9937250000012</v>
      </c>
      <c r="S44" s="1">
        <f t="shared" ref="S44:S54" si="24">R44*0.12</f>
        <v>683.03924700000016</v>
      </c>
      <c r="T44" s="1">
        <f t="shared" ref="T44:T54" si="25">$T$43</f>
        <v>5365.2500000000009</v>
      </c>
      <c r="U44" s="1">
        <f t="shared" ref="U44:U54" si="26">$U$43</f>
        <v>662.45249999999999</v>
      </c>
    </row>
    <row r="45" spans="1:21" x14ac:dyDescent="0.2">
      <c r="A45" t="str">
        <f>Data!A45</f>
        <v>2025-02</v>
      </c>
      <c r="B45" t="str">
        <f>Data!B45</f>
        <v>Snacks</v>
      </c>
      <c r="C45">
        <f>Data!C45</f>
        <v>1003.5</v>
      </c>
      <c r="D45">
        <f>Data!D45</f>
        <v>293.11</v>
      </c>
      <c r="E45">
        <f>Data!E45</f>
        <v>710.39</v>
      </c>
      <c r="F45" s="1"/>
      <c r="I45" s="1"/>
      <c r="J45" s="1"/>
      <c r="K45" s="1">
        <f t="shared" ref="K45:K54" si="27">K44*1.03</f>
        <v>3000.9789252458336</v>
      </c>
      <c r="L45" s="1">
        <f t="shared" ref="L45:L54" si="28">K45*0.12</f>
        <v>360.1174710295</v>
      </c>
      <c r="M45" s="1">
        <f t="shared" si="22"/>
        <v>2746.3208333333332</v>
      </c>
      <c r="N45" s="1">
        <f t="shared" si="23"/>
        <v>253.70000000000002</v>
      </c>
      <c r="P45" s="1"/>
      <c r="Q45" s="1"/>
      <c r="R45" s="1">
        <f t="shared" ref="R45:R54" si="29">R44*1.03</f>
        <v>5862.7535367500013</v>
      </c>
      <c r="S45" s="1">
        <f t="shared" si="24"/>
        <v>703.53042441000014</v>
      </c>
      <c r="T45" s="1">
        <f t="shared" si="25"/>
        <v>5365.2500000000009</v>
      </c>
      <c r="U45" s="1">
        <f t="shared" si="26"/>
        <v>662.45249999999999</v>
      </c>
    </row>
    <row r="46" spans="1:21" x14ac:dyDescent="0.2">
      <c r="A46" t="str">
        <f>Data!A46</f>
        <v>2025-03</v>
      </c>
      <c r="B46" t="str">
        <f>Data!B46</f>
        <v xml:space="preserve">Bakery </v>
      </c>
      <c r="C46">
        <f>Data!C46</f>
        <v>1346.5</v>
      </c>
      <c r="D46">
        <f>Data!D46</f>
        <v>160.94999999999999</v>
      </c>
      <c r="E46">
        <f>Data!E46</f>
        <v>1185.55</v>
      </c>
      <c r="F46" s="1"/>
      <c r="I46" s="1"/>
      <c r="J46" s="1"/>
      <c r="K46" s="1">
        <f t="shared" si="27"/>
        <v>3091.0082930032086</v>
      </c>
      <c r="L46" s="1">
        <f t="shared" si="28"/>
        <v>370.92099516038502</v>
      </c>
      <c r="M46" s="1">
        <f t="shared" si="22"/>
        <v>2746.3208333333332</v>
      </c>
      <c r="N46" s="1">
        <f t="shared" si="23"/>
        <v>253.70000000000002</v>
      </c>
      <c r="P46" s="1"/>
      <c r="Q46" s="1"/>
      <c r="R46" s="1">
        <f t="shared" si="29"/>
        <v>6038.6361428525015</v>
      </c>
      <c r="S46" s="1">
        <f t="shared" si="24"/>
        <v>724.63633714230014</v>
      </c>
      <c r="T46" s="1">
        <f t="shared" si="25"/>
        <v>5365.2500000000009</v>
      </c>
      <c r="U46" s="1">
        <f t="shared" si="26"/>
        <v>662.45249999999999</v>
      </c>
    </row>
    <row r="47" spans="1:21" x14ac:dyDescent="0.2">
      <c r="A47" t="str">
        <f>Data!A47</f>
        <v>2025-03</v>
      </c>
      <c r="B47" t="str">
        <f>Data!B47</f>
        <v>Cold Drinks</v>
      </c>
      <c r="C47">
        <f>Data!C47</f>
        <v>2550.8000000000002</v>
      </c>
      <c r="D47">
        <f>Data!D47</f>
        <v>236.15</v>
      </c>
      <c r="E47">
        <f>Data!E47</f>
        <v>2314.65</v>
      </c>
      <c r="F47" s="1"/>
      <c r="I47" s="1"/>
      <c r="J47" s="1"/>
      <c r="K47" s="1">
        <f t="shared" si="27"/>
        <v>3183.7385417933051</v>
      </c>
      <c r="L47" s="1">
        <f t="shared" si="28"/>
        <v>382.04862501519659</v>
      </c>
      <c r="M47" s="1">
        <f t="shared" si="22"/>
        <v>2746.3208333333332</v>
      </c>
      <c r="N47" s="1">
        <f t="shared" si="23"/>
        <v>253.70000000000002</v>
      </c>
      <c r="P47" s="1"/>
      <c r="Q47" s="1"/>
      <c r="R47" s="1">
        <f t="shared" si="29"/>
        <v>6219.7952271380764</v>
      </c>
      <c r="S47" s="1">
        <f t="shared" si="24"/>
        <v>746.37542725656908</v>
      </c>
      <c r="T47" s="1">
        <f t="shared" si="25"/>
        <v>5365.2500000000009</v>
      </c>
      <c r="U47" s="1">
        <f t="shared" si="26"/>
        <v>662.45249999999999</v>
      </c>
    </row>
    <row r="48" spans="1:21" x14ac:dyDescent="0.2">
      <c r="A48" t="str">
        <f>Data!A48</f>
        <v>2025-03</v>
      </c>
      <c r="B48" t="str">
        <f>Data!B48</f>
        <v>Hot Drinks</v>
      </c>
      <c r="C48">
        <f>Data!C48</f>
        <v>5736.05</v>
      </c>
      <c r="D48">
        <f>Data!D48</f>
        <v>659.56</v>
      </c>
      <c r="E48">
        <f>Data!E48</f>
        <v>5076.49</v>
      </c>
      <c r="F48" s="1"/>
      <c r="I48" s="1"/>
      <c r="J48" s="1"/>
      <c r="K48" s="1">
        <f t="shared" si="27"/>
        <v>3279.2506980471044</v>
      </c>
      <c r="L48" s="1">
        <f t="shared" si="28"/>
        <v>393.5100837656525</v>
      </c>
      <c r="M48" s="1">
        <f t="shared" si="22"/>
        <v>2746.3208333333332</v>
      </c>
      <c r="N48" s="1">
        <f t="shared" si="23"/>
        <v>253.70000000000002</v>
      </c>
      <c r="P48" s="1"/>
      <c r="Q48" s="1"/>
      <c r="R48" s="1">
        <f t="shared" si="29"/>
        <v>6406.3890839522192</v>
      </c>
      <c r="S48" s="1">
        <f t="shared" si="24"/>
        <v>768.76669007426631</v>
      </c>
      <c r="T48" s="1">
        <f t="shared" si="25"/>
        <v>5365.2500000000009</v>
      </c>
      <c r="U48" s="1">
        <f t="shared" si="26"/>
        <v>662.45249999999999</v>
      </c>
    </row>
    <row r="49" spans="1:21" x14ac:dyDescent="0.2">
      <c r="A49" t="str">
        <f>Data!A49</f>
        <v>2025-03</v>
      </c>
      <c r="B49" t="str">
        <f>Data!B49</f>
        <v>Snacks</v>
      </c>
      <c r="C49">
        <f>Data!C49</f>
        <v>1455.8</v>
      </c>
      <c r="D49">
        <f>Data!D49</f>
        <v>446.82</v>
      </c>
      <c r="E49">
        <f>Data!E49</f>
        <v>1008.98</v>
      </c>
      <c r="F49" s="1"/>
      <c r="I49" s="1"/>
      <c r="J49" s="1"/>
      <c r="K49" s="1">
        <f t="shared" si="27"/>
        <v>3377.6282189885178</v>
      </c>
      <c r="L49" s="1">
        <f t="shared" si="28"/>
        <v>405.3153862786221</v>
      </c>
      <c r="M49" s="1">
        <f t="shared" si="22"/>
        <v>2746.3208333333332</v>
      </c>
      <c r="N49" s="1">
        <f t="shared" si="23"/>
        <v>253.70000000000002</v>
      </c>
      <c r="P49" s="1"/>
      <c r="Q49" s="1"/>
      <c r="R49" s="1">
        <f t="shared" si="29"/>
        <v>6598.5807564707857</v>
      </c>
      <c r="S49" s="1">
        <f t="shared" si="24"/>
        <v>791.8296907764942</v>
      </c>
      <c r="T49" s="1">
        <f t="shared" si="25"/>
        <v>5365.2500000000009</v>
      </c>
      <c r="U49" s="1">
        <f t="shared" si="26"/>
        <v>662.45249999999999</v>
      </c>
    </row>
    <row r="50" spans="1:21" x14ac:dyDescent="0.2">
      <c r="I50" s="1"/>
      <c r="J50" s="1"/>
      <c r="K50" s="1">
        <f t="shared" si="27"/>
        <v>3478.9570655581733</v>
      </c>
      <c r="L50" s="1">
        <f t="shared" si="28"/>
        <v>417.47484786698078</v>
      </c>
      <c r="M50" s="1">
        <f t="shared" si="22"/>
        <v>2746.3208333333332</v>
      </c>
      <c r="N50" s="1">
        <f t="shared" si="23"/>
        <v>253.70000000000002</v>
      </c>
      <c r="P50" s="1"/>
      <c r="Q50" s="1"/>
      <c r="R50" s="1">
        <f t="shared" si="29"/>
        <v>6796.5381791649097</v>
      </c>
      <c r="S50" s="1">
        <f t="shared" si="24"/>
        <v>815.58458149978912</v>
      </c>
      <c r="T50" s="1">
        <f t="shared" si="25"/>
        <v>5365.2500000000009</v>
      </c>
      <c r="U50" s="1">
        <f t="shared" si="26"/>
        <v>662.45249999999999</v>
      </c>
    </row>
    <row r="51" spans="1:21" x14ac:dyDescent="0.2">
      <c r="I51" s="1"/>
      <c r="J51" s="1"/>
      <c r="K51" s="1">
        <f t="shared" si="27"/>
        <v>3583.3257775249185</v>
      </c>
      <c r="L51" s="1">
        <f t="shared" si="28"/>
        <v>429.99909330299022</v>
      </c>
      <c r="M51" s="1">
        <f t="shared" si="22"/>
        <v>2746.3208333333332</v>
      </c>
      <c r="N51" s="1">
        <f t="shared" si="23"/>
        <v>253.70000000000002</v>
      </c>
      <c r="P51" s="1"/>
      <c r="Q51" s="1"/>
      <c r="R51" s="1">
        <f t="shared" si="29"/>
        <v>7000.4343245398568</v>
      </c>
      <c r="S51" s="1">
        <f t="shared" si="24"/>
        <v>840.05211894478282</v>
      </c>
      <c r="T51" s="1">
        <f t="shared" si="25"/>
        <v>5365.2500000000009</v>
      </c>
      <c r="U51" s="1">
        <f t="shared" si="26"/>
        <v>662.45249999999999</v>
      </c>
    </row>
    <row r="52" spans="1:21" x14ac:dyDescent="0.2">
      <c r="I52" s="1"/>
      <c r="J52" s="1"/>
      <c r="K52" s="1">
        <f t="shared" si="27"/>
        <v>3690.8255508506663</v>
      </c>
      <c r="L52" s="1">
        <f t="shared" si="28"/>
        <v>442.89906610207993</v>
      </c>
      <c r="M52" s="1">
        <f t="shared" si="22"/>
        <v>2746.3208333333332</v>
      </c>
      <c r="N52" s="1">
        <f t="shared" si="23"/>
        <v>253.70000000000002</v>
      </c>
      <c r="P52" s="1"/>
      <c r="Q52" s="1"/>
      <c r="R52" s="1">
        <f t="shared" si="29"/>
        <v>7210.4473542760525</v>
      </c>
      <c r="S52" s="1">
        <f t="shared" si="24"/>
        <v>865.25368251312625</v>
      </c>
      <c r="T52" s="1">
        <f t="shared" si="25"/>
        <v>5365.2500000000009</v>
      </c>
      <c r="U52" s="1">
        <f t="shared" si="26"/>
        <v>662.45249999999999</v>
      </c>
    </row>
    <row r="53" spans="1:21" x14ac:dyDescent="0.2">
      <c r="I53" s="1"/>
      <c r="J53" s="1"/>
      <c r="K53" s="1">
        <f t="shared" si="27"/>
        <v>3801.5503173761863</v>
      </c>
      <c r="L53" s="1">
        <f t="shared" si="28"/>
        <v>456.18603808514234</v>
      </c>
      <c r="M53" s="1">
        <f t="shared" si="22"/>
        <v>2746.3208333333332</v>
      </c>
      <c r="N53" s="1">
        <f t="shared" si="23"/>
        <v>253.70000000000002</v>
      </c>
      <c r="P53" s="1"/>
      <c r="Q53" s="1"/>
      <c r="R53" s="1">
        <f t="shared" si="29"/>
        <v>7426.7607749043345</v>
      </c>
      <c r="S53" s="1">
        <f t="shared" si="24"/>
        <v>891.21129298852009</v>
      </c>
      <c r="T53" s="1">
        <f t="shared" si="25"/>
        <v>5365.2500000000009</v>
      </c>
      <c r="U53" s="1">
        <f t="shared" si="26"/>
        <v>662.45249999999999</v>
      </c>
    </row>
    <row r="54" spans="1:21" x14ac:dyDescent="0.2">
      <c r="I54" s="1"/>
      <c r="J54" s="1"/>
      <c r="K54" s="1">
        <f t="shared" si="27"/>
        <v>3915.5968268974721</v>
      </c>
      <c r="L54" s="1">
        <f t="shared" si="28"/>
        <v>469.87161922769661</v>
      </c>
      <c r="M54" s="1">
        <f t="shared" si="22"/>
        <v>2746.3208333333332</v>
      </c>
      <c r="N54" s="1">
        <f t="shared" si="23"/>
        <v>253.70000000000002</v>
      </c>
      <c r="P54" s="1"/>
      <c r="Q54" s="1"/>
      <c r="R54" s="1">
        <f t="shared" si="29"/>
        <v>7649.5635981514652</v>
      </c>
      <c r="S54" s="1">
        <f t="shared" si="24"/>
        <v>917.94763177817583</v>
      </c>
      <c r="T54" s="1">
        <f t="shared" si="25"/>
        <v>5365.2500000000009</v>
      </c>
      <c r="U54" s="1">
        <f t="shared" si="26"/>
        <v>662.45249999999999</v>
      </c>
    </row>
    <row r="55" spans="1:21" x14ac:dyDescent="0.2">
      <c r="U55" s="3"/>
    </row>
    <row r="56" spans="1:21" ht="19" x14ac:dyDescent="0.25">
      <c r="A56" s="2"/>
      <c r="U56" s="3"/>
    </row>
    <row r="57" spans="1:21" x14ac:dyDescent="0.2">
      <c r="U57" s="3"/>
    </row>
    <row r="58" spans="1:21" x14ac:dyDescent="0.2">
      <c r="U58" s="3"/>
    </row>
    <row r="59" spans="1:21" x14ac:dyDescent="0.2">
      <c r="U59" s="3"/>
    </row>
    <row r="60" spans="1:21" x14ac:dyDescent="0.2">
      <c r="U60" s="3"/>
    </row>
    <row r="61" spans="1:21" x14ac:dyDescent="0.2">
      <c r="U61" s="3"/>
    </row>
    <row r="62" spans="1:21" x14ac:dyDescent="0.2">
      <c r="U62" s="3"/>
    </row>
    <row r="63" spans="1:21" x14ac:dyDescent="0.2">
      <c r="U63" s="3"/>
    </row>
    <row r="64" spans="1:21" x14ac:dyDescent="0.2">
      <c r="U64" s="3"/>
    </row>
    <row r="65" spans="21:21" x14ac:dyDescent="0.2">
      <c r="U65" s="3"/>
    </row>
    <row r="66" spans="21:21" x14ac:dyDescent="0.2">
      <c r="U66" s="3"/>
    </row>
    <row r="67" spans="21:21" x14ac:dyDescent="0.2">
      <c r="U67" s="3"/>
    </row>
    <row r="68" spans="21:21" x14ac:dyDescent="0.2">
      <c r="U68" s="3"/>
    </row>
    <row r="69" spans="21:21" x14ac:dyDescent="0.2">
      <c r="U69" s="3"/>
    </row>
    <row r="70" spans="21:21" x14ac:dyDescent="0.2">
      <c r="U70" s="3"/>
    </row>
    <row r="71" spans="21:21" x14ac:dyDescent="0.2">
      <c r="U71" s="3"/>
    </row>
    <row r="72" spans="21:21" x14ac:dyDescent="0.2">
      <c r="U72" s="3"/>
    </row>
    <row r="73" spans="21:21" x14ac:dyDescent="0.2">
      <c r="U73" s="3"/>
    </row>
    <row r="74" spans="21:21" x14ac:dyDescent="0.2">
      <c r="U74" s="3"/>
    </row>
    <row r="75" spans="21:21" x14ac:dyDescent="0.2">
      <c r="U75" s="3"/>
    </row>
    <row r="76" spans="21:21" x14ac:dyDescent="0.2">
      <c r="U76" s="3"/>
    </row>
  </sheetData>
  <mergeCells count="5">
    <mergeCell ref="G1:N1"/>
    <mergeCell ref="P1:U1"/>
    <mergeCell ref="P29:V29"/>
    <mergeCell ref="I29:N29"/>
    <mergeCell ref="W1:A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E6BD-912A-4345-B56D-F2EBA1143D9C}">
  <dimension ref="A1:O62"/>
  <sheetViews>
    <sheetView workbookViewId="0">
      <selection activeCell="C24" sqref="C24"/>
    </sheetView>
  </sheetViews>
  <sheetFormatPr baseColWidth="10" defaultRowHeight="16" x14ac:dyDescent="0.2"/>
  <sheetData>
    <row r="1" spans="1:15" x14ac:dyDescent="0.2">
      <c r="A1" t="str">
        <f>Data!A1</f>
        <v>month</v>
      </c>
      <c r="B1" t="str">
        <f>Data!B1</f>
        <v>item_cat</v>
      </c>
      <c r="C1" t="str">
        <f>Data!C1</f>
        <v>revenue</v>
      </c>
      <c r="D1" t="str">
        <f>Data!F1</f>
        <v>Budgeted</v>
      </c>
      <c r="F1" t="s">
        <v>13</v>
      </c>
      <c r="G1" t="s">
        <v>24</v>
      </c>
      <c r="H1" t="s">
        <v>37</v>
      </c>
      <c r="I1" t="s">
        <v>62</v>
      </c>
      <c r="J1" t="s">
        <v>36</v>
      </c>
      <c r="L1" t="s">
        <v>17</v>
      </c>
      <c r="M1" t="s">
        <v>37</v>
      </c>
      <c r="N1" t="s">
        <v>62</v>
      </c>
      <c r="O1" t="s">
        <v>36</v>
      </c>
    </row>
    <row r="2" spans="1:15" x14ac:dyDescent="0.2">
      <c r="A2" t="str">
        <f>Data!A2</f>
        <v>2024-04</v>
      </c>
      <c r="B2" t="str">
        <f>Data!B2</f>
        <v xml:space="preserve">Bakery </v>
      </c>
      <c r="C2" s="1">
        <f>Data!C2</f>
        <v>1352</v>
      </c>
      <c r="D2" s="1">
        <f>Data!F2</f>
        <v>1352.3</v>
      </c>
      <c r="E2">
        <v>1</v>
      </c>
      <c r="F2" s="3">
        <v>45383</v>
      </c>
      <c r="G2" t="str" cm="1">
        <f t="array" ref="G2:G13">_xlfn._xlws.SORT(_xlfn.UNIQUE(A2:A49))</f>
        <v>2024-04</v>
      </c>
      <c r="H2" s="1">
        <f>SUMIF($A$2:$A$49,G2,$C$2:$C$49)</f>
        <v>10800.249999999998</v>
      </c>
      <c r="I2" s="1">
        <f>SUM($D$2:$D$5)</f>
        <v>10737.429999999998</v>
      </c>
      <c r="J2" s="1">
        <f>H2-I2</f>
        <v>62.819999999999709</v>
      </c>
      <c r="K2">
        <v>0</v>
      </c>
      <c r="M2" s="1">
        <f t="shared" ref="M2:M13" si="0">SUMIFS($C$2:$C$53,$A$2:$A$53,G2,$B$2:$B$53,$B$2)</f>
        <v>1352</v>
      </c>
      <c r="N2" s="1">
        <f>SUMIF($B$2:$B$5,$L$1,$D$2:$D$5)</f>
        <v>1352.3</v>
      </c>
      <c r="O2" s="1">
        <f>M2-N2</f>
        <v>-0.29999999999995453</v>
      </c>
    </row>
    <row r="3" spans="1:15" x14ac:dyDescent="0.2">
      <c r="A3" t="str">
        <f>Data!A3</f>
        <v>2024-04</v>
      </c>
      <c r="B3" t="str">
        <f>Data!B3</f>
        <v>Cold Drinks</v>
      </c>
      <c r="C3" s="1">
        <f>Data!C3</f>
        <v>2663.95</v>
      </c>
      <c r="D3" s="1">
        <f>Data!F3</f>
        <v>2746.32</v>
      </c>
      <c r="E3">
        <v>2</v>
      </c>
      <c r="F3" s="3">
        <v>45413</v>
      </c>
      <c r="G3" t="str">
        <v>2024-05</v>
      </c>
      <c r="H3" s="1">
        <f t="shared" ref="H3:H13" si="1">SUMIF($A$2:$A$49,G3,$C$2:$C$49)</f>
        <v>11542.099999999999</v>
      </c>
      <c r="I3" s="1">
        <f>$I$2</f>
        <v>10737.429999999998</v>
      </c>
      <c r="J3" s="1">
        <f t="shared" ref="J3:J42" si="2">H3-I3</f>
        <v>804.67000000000007</v>
      </c>
      <c r="K3">
        <v>0</v>
      </c>
      <c r="M3" s="1">
        <f t="shared" si="0"/>
        <v>1457.5</v>
      </c>
      <c r="N3" s="1">
        <f t="shared" ref="N3:N13" si="3">SUMIF($B$2:$B$5,$L$1,$D$2:$D$5)</f>
        <v>1352.3</v>
      </c>
      <c r="O3" s="1">
        <f t="shared" ref="O3:O28" si="4">M3-N3</f>
        <v>105.20000000000005</v>
      </c>
    </row>
    <row r="4" spans="1:15" x14ac:dyDescent="0.2">
      <c r="A4" t="str">
        <f>Data!A4</f>
        <v>2024-04</v>
      </c>
      <c r="B4" t="str">
        <f>Data!B4</f>
        <v>Hot Drinks</v>
      </c>
      <c r="C4" s="1">
        <f>Data!C4</f>
        <v>5419.9</v>
      </c>
      <c r="D4" s="1">
        <f>Data!F4</f>
        <v>5365.25</v>
      </c>
      <c r="E4">
        <v>3</v>
      </c>
      <c r="F4" s="3">
        <v>45444</v>
      </c>
      <c r="G4" t="str">
        <v>2024-06</v>
      </c>
      <c r="H4" s="1">
        <f t="shared" si="1"/>
        <v>10408.75</v>
      </c>
      <c r="I4" s="1">
        <f t="shared" ref="I4:I13" si="5">$I$2</f>
        <v>10737.429999999998</v>
      </c>
      <c r="J4" s="1">
        <f t="shared" si="2"/>
        <v>-328.67999999999847</v>
      </c>
      <c r="K4">
        <v>0</v>
      </c>
      <c r="M4" s="1">
        <f t="shared" si="0"/>
        <v>1301.4000000000001</v>
      </c>
      <c r="N4" s="1">
        <f t="shared" si="3"/>
        <v>1352.3</v>
      </c>
      <c r="O4" s="1">
        <f t="shared" si="4"/>
        <v>-50.899999999999864</v>
      </c>
    </row>
    <row r="5" spans="1:15" x14ac:dyDescent="0.2">
      <c r="A5" t="str">
        <f>Data!A5</f>
        <v>2024-04</v>
      </c>
      <c r="B5" t="str">
        <f>Data!B5</f>
        <v>Snacks</v>
      </c>
      <c r="C5" s="1">
        <f>Data!C5</f>
        <v>1364.4</v>
      </c>
      <c r="D5" s="1">
        <f>Data!F5</f>
        <v>1273.56</v>
      </c>
      <c r="E5">
        <v>4</v>
      </c>
      <c r="F5" s="3">
        <v>45474</v>
      </c>
      <c r="G5" t="str">
        <v>2024-07</v>
      </c>
      <c r="H5" s="1">
        <f t="shared" si="1"/>
        <v>11314.550000000001</v>
      </c>
      <c r="I5" s="1">
        <f>$I$2</f>
        <v>10737.429999999998</v>
      </c>
      <c r="J5" s="1">
        <f t="shared" si="2"/>
        <v>577.12000000000262</v>
      </c>
      <c r="K5">
        <v>0</v>
      </c>
      <c r="M5" s="1">
        <f t="shared" si="0"/>
        <v>1194.5</v>
      </c>
      <c r="N5" s="1">
        <f t="shared" si="3"/>
        <v>1352.3</v>
      </c>
      <c r="O5" s="1">
        <f t="shared" si="4"/>
        <v>-157.79999999999995</v>
      </c>
    </row>
    <row r="6" spans="1:15" x14ac:dyDescent="0.2">
      <c r="A6" t="str">
        <f>Data!A6</f>
        <v>2024-05</v>
      </c>
      <c r="B6" t="str">
        <f>Data!B6</f>
        <v xml:space="preserve">Bakery </v>
      </c>
      <c r="C6" s="1">
        <f>Data!C6</f>
        <v>1457.5</v>
      </c>
      <c r="D6" s="1"/>
      <c r="E6">
        <v>5</v>
      </c>
      <c r="F6" s="3">
        <v>45505</v>
      </c>
      <c r="G6" t="str">
        <v>2024-08</v>
      </c>
      <c r="H6" s="1">
        <f t="shared" si="1"/>
        <v>11197.35</v>
      </c>
      <c r="I6" s="1">
        <f t="shared" si="5"/>
        <v>10737.429999999998</v>
      </c>
      <c r="J6" s="1">
        <f t="shared" si="2"/>
        <v>459.92000000000189</v>
      </c>
      <c r="K6">
        <v>0</v>
      </c>
      <c r="M6" s="1">
        <f t="shared" si="0"/>
        <v>1237.5</v>
      </c>
      <c r="N6" s="1">
        <f t="shared" si="3"/>
        <v>1352.3</v>
      </c>
      <c r="O6" s="1">
        <f t="shared" si="4"/>
        <v>-114.79999999999995</v>
      </c>
    </row>
    <row r="7" spans="1:15" x14ac:dyDescent="0.2">
      <c r="A7" t="str">
        <f>Data!A7</f>
        <v>2024-05</v>
      </c>
      <c r="B7" t="str">
        <f>Data!B7</f>
        <v>Cold Drinks</v>
      </c>
      <c r="C7" s="1">
        <f>Data!C7</f>
        <v>2699.2</v>
      </c>
      <c r="D7" s="1"/>
      <c r="E7">
        <v>6</v>
      </c>
      <c r="F7" s="3">
        <v>45536</v>
      </c>
      <c r="G7" t="str">
        <v>2024-09</v>
      </c>
      <c r="H7" s="1">
        <f t="shared" si="1"/>
        <v>10121.950000000001</v>
      </c>
      <c r="I7" s="1">
        <f t="shared" si="5"/>
        <v>10737.429999999998</v>
      </c>
      <c r="J7" s="1">
        <f t="shared" si="2"/>
        <v>-615.47999999999774</v>
      </c>
      <c r="K7">
        <v>0</v>
      </c>
      <c r="M7" s="1">
        <f t="shared" si="0"/>
        <v>1457.1</v>
      </c>
      <c r="N7" s="1">
        <f t="shared" si="3"/>
        <v>1352.3</v>
      </c>
      <c r="O7" s="1">
        <f t="shared" si="4"/>
        <v>104.79999999999995</v>
      </c>
    </row>
    <row r="8" spans="1:15" x14ac:dyDescent="0.2">
      <c r="A8" t="str">
        <f>Data!A8</f>
        <v>2024-05</v>
      </c>
      <c r="B8" t="str">
        <f>Data!B8</f>
        <v>Hot Drinks</v>
      </c>
      <c r="C8" s="1">
        <f>Data!C8</f>
        <v>6037.4</v>
      </c>
      <c r="D8" s="1"/>
      <c r="E8">
        <v>7</v>
      </c>
      <c r="F8" s="3">
        <v>45566</v>
      </c>
      <c r="G8" t="str">
        <v>2024-10</v>
      </c>
      <c r="H8" s="1">
        <f t="shared" si="1"/>
        <v>10864.4</v>
      </c>
      <c r="I8" s="1">
        <f t="shared" si="5"/>
        <v>10737.429999999998</v>
      </c>
      <c r="J8" s="1">
        <f t="shared" si="2"/>
        <v>126.97000000000116</v>
      </c>
      <c r="K8">
        <v>0</v>
      </c>
      <c r="M8" s="1">
        <f t="shared" si="0"/>
        <v>1341</v>
      </c>
      <c r="N8" s="1">
        <f t="shared" si="3"/>
        <v>1352.3</v>
      </c>
      <c r="O8" s="1">
        <f t="shared" si="4"/>
        <v>-11.299999999999955</v>
      </c>
    </row>
    <row r="9" spans="1:15" x14ac:dyDescent="0.2">
      <c r="A9" t="str">
        <f>Data!A9</f>
        <v>2024-05</v>
      </c>
      <c r="B9" t="str">
        <f>Data!B9</f>
        <v>Snacks</v>
      </c>
      <c r="C9" s="1">
        <f>Data!C9</f>
        <v>1348</v>
      </c>
      <c r="D9" s="1"/>
      <c r="E9">
        <v>8</v>
      </c>
      <c r="F9" s="3">
        <v>45597</v>
      </c>
      <c r="G9" t="str">
        <v>2024-11</v>
      </c>
      <c r="H9" s="1">
        <f t="shared" si="1"/>
        <v>10385.5</v>
      </c>
      <c r="I9" s="1">
        <f t="shared" si="5"/>
        <v>10737.429999999998</v>
      </c>
      <c r="J9" s="1">
        <f t="shared" si="2"/>
        <v>-351.92999999999847</v>
      </c>
      <c r="K9">
        <v>0</v>
      </c>
      <c r="M9" s="1">
        <f t="shared" si="0"/>
        <v>1524.1</v>
      </c>
      <c r="N9" s="1">
        <f t="shared" si="3"/>
        <v>1352.3</v>
      </c>
      <c r="O9" s="1">
        <f t="shared" si="4"/>
        <v>171.79999999999995</v>
      </c>
    </row>
    <row r="10" spans="1:15" x14ac:dyDescent="0.2">
      <c r="A10" t="str">
        <f>Data!A10</f>
        <v>2024-06</v>
      </c>
      <c r="B10" t="str">
        <f>Data!B10</f>
        <v xml:space="preserve">Bakery </v>
      </c>
      <c r="C10" s="1">
        <f>Data!C10</f>
        <v>1301.4000000000001</v>
      </c>
      <c r="D10" s="1"/>
      <c r="E10">
        <v>9</v>
      </c>
      <c r="F10" s="3">
        <v>45627</v>
      </c>
      <c r="G10" t="str">
        <v>2024-12</v>
      </c>
      <c r="H10" s="1">
        <f t="shared" si="1"/>
        <v>10725.650000000001</v>
      </c>
      <c r="I10" s="1">
        <f t="shared" si="5"/>
        <v>10737.429999999998</v>
      </c>
      <c r="J10" s="1">
        <f t="shared" si="2"/>
        <v>-11.779999999997017</v>
      </c>
      <c r="K10">
        <v>0</v>
      </c>
      <c r="M10" s="1">
        <f t="shared" si="0"/>
        <v>1259.9000000000001</v>
      </c>
      <c r="N10" s="1">
        <f t="shared" si="3"/>
        <v>1352.3</v>
      </c>
      <c r="O10" s="1">
        <f t="shared" si="4"/>
        <v>-92.399999999999864</v>
      </c>
    </row>
    <row r="11" spans="1:15" x14ac:dyDescent="0.2">
      <c r="A11" t="str">
        <f>Data!A11</f>
        <v>2024-06</v>
      </c>
      <c r="B11" t="str">
        <f>Data!B11</f>
        <v>Cold Drinks</v>
      </c>
      <c r="C11" s="1">
        <f>Data!C11</f>
        <v>3443.45</v>
      </c>
      <c r="D11" s="1"/>
      <c r="E11">
        <v>10</v>
      </c>
      <c r="F11" s="3">
        <v>45658</v>
      </c>
      <c r="G11" t="str">
        <v>2025-01</v>
      </c>
      <c r="H11" s="1">
        <f t="shared" si="1"/>
        <v>10446.5</v>
      </c>
      <c r="I11" s="1">
        <f t="shared" si="5"/>
        <v>10737.429999999998</v>
      </c>
      <c r="J11" s="1">
        <f t="shared" si="2"/>
        <v>-290.92999999999847</v>
      </c>
      <c r="K11">
        <v>0</v>
      </c>
      <c r="M11" s="1">
        <f t="shared" si="0"/>
        <v>1449.1</v>
      </c>
      <c r="N11" s="1">
        <f t="shared" si="3"/>
        <v>1352.3</v>
      </c>
      <c r="O11" s="1">
        <f t="shared" si="4"/>
        <v>96.799999999999955</v>
      </c>
    </row>
    <row r="12" spans="1:15" x14ac:dyDescent="0.2">
      <c r="A12" t="str">
        <f>Data!A12</f>
        <v>2024-06</v>
      </c>
      <c r="B12" t="str">
        <f>Data!B12</f>
        <v>Hot Drinks</v>
      </c>
      <c r="C12" s="1">
        <f>Data!C12</f>
        <v>4509.7</v>
      </c>
      <c r="D12" s="1"/>
      <c r="E12">
        <v>11</v>
      </c>
      <c r="F12" s="3">
        <v>45689</v>
      </c>
      <c r="G12" t="str">
        <v>2025-02</v>
      </c>
      <c r="H12" s="1">
        <f t="shared" si="1"/>
        <v>9953</v>
      </c>
      <c r="I12" s="1">
        <f t="shared" si="5"/>
        <v>10737.429999999998</v>
      </c>
      <c r="J12" s="1">
        <f t="shared" si="2"/>
        <v>-784.42999999999847</v>
      </c>
      <c r="K12">
        <v>0</v>
      </c>
      <c r="M12" s="1">
        <f t="shared" si="0"/>
        <v>1307</v>
      </c>
      <c r="N12" s="1">
        <f t="shared" si="3"/>
        <v>1352.3</v>
      </c>
      <c r="O12" s="1">
        <f t="shared" si="4"/>
        <v>-45.299999999999955</v>
      </c>
    </row>
    <row r="13" spans="1:15" x14ac:dyDescent="0.2">
      <c r="A13" t="str">
        <f>Data!A13</f>
        <v>2024-06</v>
      </c>
      <c r="B13" t="str">
        <f>Data!B13</f>
        <v>Snacks</v>
      </c>
      <c r="C13" s="1">
        <f>Data!C13</f>
        <v>1154.2</v>
      </c>
      <c r="D13" s="1"/>
      <c r="E13">
        <v>12</v>
      </c>
      <c r="F13" s="3">
        <v>45717</v>
      </c>
      <c r="G13" t="str">
        <v>2025-03</v>
      </c>
      <c r="H13" s="1">
        <f t="shared" si="1"/>
        <v>11089.15</v>
      </c>
      <c r="I13" s="1">
        <f t="shared" si="5"/>
        <v>10737.429999999998</v>
      </c>
      <c r="J13" s="1">
        <f t="shared" si="2"/>
        <v>351.72000000000116</v>
      </c>
      <c r="K13">
        <v>0</v>
      </c>
      <c r="M13" s="1">
        <f t="shared" si="0"/>
        <v>1346.5</v>
      </c>
      <c r="N13" s="1">
        <f t="shared" si="3"/>
        <v>1352.3</v>
      </c>
      <c r="O13" s="1">
        <f t="shared" si="4"/>
        <v>-5.7999999999999545</v>
      </c>
    </row>
    <row r="14" spans="1:15" x14ac:dyDescent="0.2">
      <c r="A14" t="str">
        <f>Data!A14</f>
        <v>2024-07</v>
      </c>
      <c r="B14" t="str">
        <f>Data!B14</f>
        <v xml:space="preserve">Bakery </v>
      </c>
      <c r="C14" s="1">
        <f>Data!C14</f>
        <v>1194.5</v>
      </c>
      <c r="D14" s="1"/>
      <c r="H14" s="1"/>
      <c r="I14" s="1"/>
      <c r="J14" s="1"/>
      <c r="K14" s="1"/>
      <c r="O14" s="1"/>
    </row>
    <row r="15" spans="1:15" x14ac:dyDescent="0.2">
      <c r="A15" t="str">
        <f>Data!A15</f>
        <v>2024-07</v>
      </c>
      <c r="B15" t="str">
        <f>Data!B15</f>
        <v>Cold Drinks</v>
      </c>
      <c r="C15" s="1">
        <f>Data!C15</f>
        <v>3814.95</v>
      </c>
      <c r="D15" s="1"/>
      <c r="E15" s="3"/>
      <c r="J15" s="1"/>
      <c r="O15" s="1"/>
    </row>
    <row r="16" spans="1:15" x14ac:dyDescent="0.2">
      <c r="A16" t="str">
        <f>Data!A16</f>
        <v>2024-07</v>
      </c>
      <c r="B16" t="str">
        <f>Data!B16</f>
        <v>Hot Drinks</v>
      </c>
      <c r="C16" s="1">
        <f>Data!C16</f>
        <v>5129</v>
      </c>
      <c r="D16" s="1"/>
      <c r="G16" t="str">
        <f>Data!B3</f>
        <v>Cold Drinks</v>
      </c>
      <c r="H16" t="s">
        <v>37</v>
      </c>
      <c r="I16" t="s">
        <v>23</v>
      </c>
      <c r="J16" t="s">
        <v>36</v>
      </c>
      <c r="L16" t="str">
        <f>Data!B5</f>
        <v>Snacks</v>
      </c>
      <c r="M16" t="s">
        <v>37</v>
      </c>
      <c r="N16" t="s">
        <v>23</v>
      </c>
      <c r="O16" t="s">
        <v>36</v>
      </c>
    </row>
    <row r="17" spans="1:15" x14ac:dyDescent="0.2">
      <c r="A17" t="str">
        <f>Data!A17</f>
        <v>2024-07</v>
      </c>
      <c r="B17" t="str">
        <f>Data!B17</f>
        <v>Snacks</v>
      </c>
      <c r="C17" s="1">
        <f>Data!C17</f>
        <v>1176.0999999999999</v>
      </c>
      <c r="D17" s="1"/>
      <c r="H17" s="1">
        <f>SUMIFS($C$2:$C$53,$A$2:$A$53,G2,$B$2:$B$53,$B$3)</f>
        <v>2663.95</v>
      </c>
      <c r="I17" s="1">
        <f>SUMIF($B$2:$B$5,$G$16,$D$2:$D$5)</f>
        <v>2746.32</v>
      </c>
      <c r="J17" s="1">
        <f t="shared" si="2"/>
        <v>-82.370000000000346</v>
      </c>
      <c r="M17" s="1">
        <f>SUMIFS($C$2:$C$53,$A$2:$A$53,G2,$B$2:$B$53,$B$5)</f>
        <v>1364.4</v>
      </c>
      <c r="N17" s="1">
        <f>SUMIF($B$2:$B$5,$L$16,$D$2:$D$5)</f>
        <v>1273.56</v>
      </c>
      <c r="O17" s="1">
        <f t="shared" si="4"/>
        <v>90.840000000000146</v>
      </c>
    </row>
    <row r="18" spans="1:15" x14ac:dyDescent="0.2">
      <c r="A18" t="str">
        <f>Data!A18</f>
        <v>2024-08</v>
      </c>
      <c r="B18" t="str">
        <f>Data!B18</f>
        <v xml:space="preserve">Bakery </v>
      </c>
      <c r="C18" s="1">
        <f>Data!C18</f>
        <v>1237.5</v>
      </c>
      <c r="D18" s="1"/>
      <c r="H18" s="1">
        <f t="shared" ref="H18:H28" si="6">SUMIFS($C$2:$C$53,$A$2:$A$53,G3,$B$2:$B$53,$B$3)</f>
        <v>2699.2</v>
      </c>
      <c r="I18" s="1">
        <f>$I$17</f>
        <v>2746.32</v>
      </c>
      <c r="J18" s="1">
        <f t="shared" si="2"/>
        <v>-47.120000000000346</v>
      </c>
      <c r="M18" s="1">
        <f t="shared" ref="M18:M28" si="7">SUMIFS($C$2:$C$53,$A$2:$A$53,G3,$B$2:$B$53,$B$5)</f>
        <v>1348</v>
      </c>
      <c r="N18" s="1">
        <f>$N$17</f>
        <v>1273.56</v>
      </c>
      <c r="O18" s="1">
        <f t="shared" si="4"/>
        <v>74.440000000000055</v>
      </c>
    </row>
    <row r="19" spans="1:15" x14ac:dyDescent="0.2">
      <c r="A19" t="str">
        <f>Data!A19</f>
        <v>2024-08</v>
      </c>
      <c r="B19" t="str">
        <f>Data!B19</f>
        <v>Cold Drinks</v>
      </c>
      <c r="C19" s="1">
        <f>Data!C19</f>
        <v>3907.65</v>
      </c>
      <c r="D19" s="1"/>
      <c r="H19" s="1">
        <f t="shared" si="6"/>
        <v>3443.45</v>
      </c>
      <c r="I19" s="1">
        <f t="shared" ref="I19:I28" si="8">$I$17</f>
        <v>2746.32</v>
      </c>
      <c r="J19" s="1">
        <f t="shared" si="2"/>
        <v>697.12999999999965</v>
      </c>
      <c r="M19" s="1">
        <f t="shared" si="7"/>
        <v>1154.2</v>
      </c>
      <c r="N19" s="1">
        <f t="shared" ref="N19:N28" si="9">$N$17</f>
        <v>1273.56</v>
      </c>
      <c r="O19" s="1">
        <f t="shared" si="4"/>
        <v>-119.3599999999999</v>
      </c>
    </row>
    <row r="20" spans="1:15" x14ac:dyDescent="0.2">
      <c r="A20" t="str">
        <f>Data!A20</f>
        <v>2024-08</v>
      </c>
      <c r="B20" t="str">
        <f>Data!B20</f>
        <v>Hot Drinks</v>
      </c>
      <c r="C20" s="1">
        <f>Data!C20</f>
        <v>4913.6000000000004</v>
      </c>
      <c r="D20" s="1"/>
      <c r="H20" s="1">
        <f t="shared" si="6"/>
        <v>3814.95</v>
      </c>
      <c r="I20" s="1">
        <f t="shared" si="8"/>
        <v>2746.32</v>
      </c>
      <c r="J20" s="1">
        <f t="shared" si="2"/>
        <v>1068.6299999999997</v>
      </c>
      <c r="M20" s="1">
        <f t="shared" si="7"/>
        <v>1176.0999999999999</v>
      </c>
      <c r="N20" s="1">
        <f t="shared" si="9"/>
        <v>1273.56</v>
      </c>
      <c r="O20" s="1">
        <f t="shared" si="4"/>
        <v>-97.460000000000036</v>
      </c>
    </row>
    <row r="21" spans="1:15" x14ac:dyDescent="0.2">
      <c r="A21" t="str">
        <f>Data!A21</f>
        <v>2024-08</v>
      </c>
      <c r="B21" t="str">
        <f>Data!B21</f>
        <v>Snacks</v>
      </c>
      <c r="C21" s="1">
        <f>Data!C21</f>
        <v>1138.5999999999999</v>
      </c>
      <c r="D21" s="1"/>
      <c r="H21" s="1">
        <f t="shared" si="6"/>
        <v>3907.65</v>
      </c>
      <c r="I21" s="1">
        <f t="shared" si="8"/>
        <v>2746.32</v>
      </c>
      <c r="J21" s="1">
        <f t="shared" si="2"/>
        <v>1161.33</v>
      </c>
      <c r="M21" s="1">
        <f t="shared" si="7"/>
        <v>1138.5999999999999</v>
      </c>
      <c r="N21" s="1">
        <f t="shared" si="9"/>
        <v>1273.56</v>
      </c>
      <c r="O21" s="1">
        <f t="shared" si="4"/>
        <v>-134.96000000000004</v>
      </c>
    </row>
    <row r="22" spans="1:15" x14ac:dyDescent="0.2">
      <c r="A22" t="str">
        <f>Data!A22</f>
        <v>2024-09</v>
      </c>
      <c r="B22" t="str">
        <f>Data!B22</f>
        <v xml:space="preserve">Bakery </v>
      </c>
      <c r="C22" s="1">
        <f>Data!C22</f>
        <v>1457.1</v>
      </c>
      <c r="D22" s="1"/>
      <c r="H22" s="1">
        <f t="shared" si="6"/>
        <v>2251.4</v>
      </c>
      <c r="I22" s="1">
        <f t="shared" si="8"/>
        <v>2746.32</v>
      </c>
      <c r="J22" s="1">
        <f t="shared" si="2"/>
        <v>-494.92000000000007</v>
      </c>
      <c r="M22" s="1">
        <f t="shared" si="7"/>
        <v>1225.5999999999999</v>
      </c>
      <c r="N22" s="1">
        <f t="shared" si="9"/>
        <v>1273.56</v>
      </c>
      <c r="O22" s="1">
        <f t="shared" si="4"/>
        <v>-47.960000000000036</v>
      </c>
    </row>
    <row r="23" spans="1:15" x14ac:dyDescent="0.2">
      <c r="A23" t="str">
        <f>Data!A23</f>
        <v>2024-09</v>
      </c>
      <c r="B23" t="str">
        <f>Data!B23</f>
        <v>Cold Drinks</v>
      </c>
      <c r="C23" s="1">
        <f>Data!C23</f>
        <v>2251.4</v>
      </c>
      <c r="D23" s="1"/>
      <c r="H23" s="1">
        <f t="shared" si="6"/>
        <v>2513.1</v>
      </c>
      <c r="I23" s="1">
        <f t="shared" si="8"/>
        <v>2746.32</v>
      </c>
      <c r="J23" s="1">
        <f t="shared" si="2"/>
        <v>-233.22000000000025</v>
      </c>
      <c r="M23" s="1">
        <f t="shared" si="7"/>
        <v>1482.3</v>
      </c>
      <c r="N23" s="1">
        <f t="shared" si="9"/>
        <v>1273.56</v>
      </c>
      <c r="O23" s="1">
        <f t="shared" si="4"/>
        <v>208.74</v>
      </c>
    </row>
    <row r="24" spans="1:15" x14ac:dyDescent="0.2">
      <c r="A24" t="str">
        <f>Data!A24</f>
        <v>2024-09</v>
      </c>
      <c r="B24" t="str">
        <f>Data!B24</f>
        <v>Hot Drinks</v>
      </c>
      <c r="C24" s="1">
        <f>Data!C24</f>
        <v>5187.8500000000004</v>
      </c>
      <c r="D24" s="1"/>
      <c r="H24" s="1">
        <f t="shared" si="6"/>
        <v>2429.5500000000002</v>
      </c>
      <c r="I24" s="1">
        <f t="shared" si="8"/>
        <v>2746.32</v>
      </c>
      <c r="J24" s="1">
        <f t="shared" si="2"/>
        <v>-316.77</v>
      </c>
      <c r="M24" s="1">
        <f t="shared" si="7"/>
        <v>1236.8</v>
      </c>
      <c r="N24" s="1">
        <f t="shared" si="9"/>
        <v>1273.56</v>
      </c>
      <c r="O24" s="1">
        <f t="shared" si="4"/>
        <v>-36.759999999999991</v>
      </c>
    </row>
    <row r="25" spans="1:15" x14ac:dyDescent="0.2">
      <c r="A25" t="str">
        <f>Data!A25</f>
        <v>2024-09</v>
      </c>
      <c r="B25" t="str">
        <f>Data!B25</f>
        <v>Snacks</v>
      </c>
      <c r="C25" s="1">
        <f>Data!C25</f>
        <v>1225.5999999999999</v>
      </c>
      <c r="D25" s="1"/>
      <c r="H25" s="1">
        <f t="shared" si="6"/>
        <v>2491.25</v>
      </c>
      <c r="I25" s="1">
        <f t="shared" si="8"/>
        <v>2746.32</v>
      </c>
      <c r="J25" s="1">
        <f t="shared" si="2"/>
        <v>-255.07000000000016</v>
      </c>
      <c r="M25" s="1">
        <f t="shared" si="7"/>
        <v>1376.7</v>
      </c>
      <c r="N25" s="1">
        <f t="shared" si="9"/>
        <v>1273.56</v>
      </c>
      <c r="O25" s="1">
        <f t="shared" si="4"/>
        <v>103.1400000000001</v>
      </c>
    </row>
    <row r="26" spans="1:15" x14ac:dyDescent="0.2">
      <c r="A26" t="str">
        <f>Data!A26</f>
        <v>2024-10</v>
      </c>
      <c r="B26" t="str">
        <f>Data!B26</f>
        <v xml:space="preserve">Bakery </v>
      </c>
      <c r="C26" s="1">
        <f>Data!C26</f>
        <v>1341</v>
      </c>
      <c r="D26" s="1"/>
      <c r="H26" s="1">
        <f t="shared" si="6"/>
        <v>2099.8000000000002</v>
      </c>
      <c r="I26" s="1">
        <f t="shared" si="8"/>
        <v>2746.32</v>
      </c>
      <c r="J26" s="1">
        <f t="shared" si="2"/>
        <v>-646.52</v>
      </c>
      <c r="M26" s="1">
        <f t="shared" si="7"/>
        <v>1320.7</v>
      </c>
      <c r="N26" s="1">
        <f t="shared" si="9"/>
        <v>1273.56</v>
      </c>
      <c r="O26" s="1">
        <f t="shared" si="4"/>
        <v>47.1400000000001</v>
      </c>
    </row>
    <row r="27" spans="1:15" x14ac:dyDescent="0.2">
      <c r="A27" t="str">
        <f>Data!A27</f>
        <v>2024-10</v>
      </c>
      <c r="B27" t="str">
        <f>Data!B27</f>
        <v>Cold Drinks</v>
      </c>
      <c r="C27" s="1">
        <f>Data!C27</f>
        <v>2513.1</v>
      </c>
      <c r="D27" s="1"/>
      <c r="H27" s="1">
        <f t="shared" si="6"/>
        <v>2090.75</v>
      </c>
      <c r="I27" s="1">
        <f t="shared" si="8"/>
        <v>2746.32</v>
      </c>
      <c r="J27" s="1">
        <f t="shared" si="2"/>
        <v>-655.57000000000016</v>
      </c>
      <c r="M27" s="1">
        <f t="shared" si="7"/>
        <v>1003.5</v>
      </c>
      <c r="N27" s="1">
        <f t="shared" si="9"/>
        <v>1273.56</v>
      </c>
      <c r="O27" s="1">
        <f t="shared" si="4"/>
        <v>-270.05999999999995</v>
      </c>
    </row>
    <row r="28" spans="1:15" x14ac:dyDescent="0.2">
      <c r="A28" t="str">
        <f>Data!A28</f>
        <v>2024-10</v>
      </c>
      <c r="B28" t="str">
        <f>Data!B28</f>
        <v>Hot Drinks</v>
      </c>
      <c r="C28" s="1">
        <f>Data!C28</f>
        <v>5528</v>
      </c>
      <c r="D28" s="1"/>
      <c r="H28" s="1">
        <f t="shared" si="6"/>
        <v>2550.8000000000002</v>
      </c>
      <c r="I28" s="1">
        <f t="shared" si="8"/>
        <v>2746.32</v>
      </c>
      <c r="J28" s="1">
        <f t="shared" si="2"/>
        <v>-195.51999999999998</v>
      </c>
      <c r="M28" s="1">
        <f t="shared" si="7"/>
        <v>1455.8</v>
      </c>
      <c r="N28" s="1">
        <f t="shared" si="9"/>
        <v>1273.56</v>
      </c>
      <c r="O28" s="1">
        <f t="shared" si="4"/>
        <v>182.24</v>
      </c>
    </row>
    <row r="29" spans="1:15" x14ac:dyDescent="0.2">
      <c r="A29" t="str">
        <f>Data!A29</f>
        <v>2024-10</v>
      </c>
      <c r="B29" t="str">
        <f>Data!B29</f>
        <v>Snacks</v>
      </c>
      <c r="C29" s="1">
        <f>Data!C29</f>
        <v>1482.3</v>
      </c>
      <c r="D29" s="1"/>
      <c r="H29" s="1"/>
      <c r="I29" s="1"/>
      <c r="J29" s="1"/>
    </row>
    <row r="30" spans="1:15" x14ac:dyDescent="0.2">
      <c r="A30" t="str">
        <f>Data!A30</f>
        <v>2024-11</v>
      </c>
      <c r="B30" t="str">
        <f>Data!B30</f>
        <v xml:space="preserve">Bakery </v>
      </c>
      <c r="C30" s="1">
        <f>Data!C30</f>
        <v>1524.1</v>
      </c>
      <c r="D30" s="1"/>
      <c r="G30" t="s">
        <v>19</v>
      </c>
      <c r="H30" s="1" t="s">
        <v>37</v>
      </c>
      <c r="I30" s="1" t="s">
        <v>23</v>
      </c>
      <c r="J30" t="s">
        <v>36</v>
      </c>
    </row>
    <row r="31" spans="1:15" x14ac:dyDescent="0.2">
      <c r="A31" t="str">
        <f>Data!A31</f>
        <v>2024-11</v>
      </c>
      <c r="B31" t="str">
        <f>Data!B31</f>
        <v>Cold Drinks</v>
      </c>
      <c r="C31" s="1">
        <f>Data!C31</f>
        <v>2429.5500000000002</v>
      </c>
      <c r="D31" s="1"/>
      <c r="H31" s="1">
        <f>SUMIFS($C$2:$C$53,$A$2:$A$53,G2,$B$2:$B$53,$B$4)</f>
        <v>5419.9</v>
      </c>
      <c r="I31" s="1">
        <f>SUMIF($B$2:$B$5,$G$30,$D$2:$D$5)</f>
        <v>5365.25</v>
      </c>
      <c r="J31" s="1">
        <f t="shared" si="2"/>
        <v>54.649999999999636</v>
      </c>
    </row>
    <row r="32" spans="1:15" x14ac:dyDescent="0.2">
      <c r="A32" t="str">
        <f>Data!A32</f>
        <v>2024-11</v>
      </c>
      <c r="B32" t="str">
        <f>Data!B32</f>
        <v>Hot Drinks</v>
      </c>
      <c r="C32" s="1">
        <f>Data!C32</f>
        <v>5195.05</v>
      </c>
      <c r="D32" s="1"/>
      <c r="H32" s="1">
        <f t="shared" ref="H32:H42" si="10">SUMIFS($C$2:$C$53,$A$2:$A$53,G3,$B$2:$B$53,$B$4)</f>
        <v>6037.4</v>
      </c>
      <c r="I32" s="1">
        <f>$I$31</f>
        <v>5365.25</v>
      </c>
      <c r="J32" s="1">
        <f t="shared" si="2"/>
        <v>672.14999999999964</v>
      </c>
    </row>
    <row r="33" spans="1:10" x14ac:dyDescent="0.2">
      <c r="A33" t="str">
        <f>Data!A33</f>
        <v>2024-11</v>
      </c>
      <c r="B33" t="str">
        <f>Data!B33</f>
        <v>Snacks</v>
      </c>
      <c r="C33" s="1">
        <f>Data!C33</f>
        <v>1236.8</v>
      </c>
      <c r="D33" s="1"/>
      <c r="H33" s="1">
        <f t="shared" si="10"/>
        <v>4509.7</v>
      </c>
      <c r="I33" s="1">
        <f t="shared" ref="I33:I42" si="11">$I$31</f>
        <v>5365.25</v>
      </c>
      <c r="J33" s="1">
        <f t="shared" si="2"/>
        <v>-855.55000000000018</v>
      </c>
    </row>
    <row r="34" spans="1:10" x14ac:dyDescent="0.2">
      <c r="A34" t="str">
        <f>Data!A34</f>
        <v>2024-12</v>
      </c>
      <c r="B34" t="str">
        <f>Data!B34</f>
        <v xml:space="preserve">Bakery </v>
      </c>
      <c r="C34" s="1">
        <f>Data!C34</f>
        <v>1259.9000000000001</v>
      </c>
      <c r="D34" s="1"/>
      <c r="H34" s="1">
        <f t="shared" si="10"/>
        <v>5129</v>
      </c>
      <c r="I34" s="1">
        <f t="shared" si="11"/>
        <v>5365.25</v>
      </c>
      <c r="J34" s="1">
        <f t="shared" si="2"/>
        <v>-236.25</v>
      </c>
    </row>
    <row r="35" spans="1:10" x14ac:dyDescent="0.2">
      <c r="A35" t="str">
        <f>Data!A35</f>
        <v>2024-12</v>
      </c>
      <c r="B35" t="str">
        <f>Data!B35</f>
        <v>Cold Drinks</v>
      </c>
      <c r="C35" s="1">
        <f>Data!C35</f>
        <v>2491.25</v>
      </c>
      <c r="D35" s="1"/>
      <c r="H35" s="1">
        <f t="shared" si="10"/>
        <v>4913.6000000000004</v>
      </c>
      <c r="I35" s="1">
        <f t="shared" si="11"/>
        <v>5365.25</v>
      </c>
      <c r="J35" s="1">
        <f t="shared" si="2"/>
        <v>-451.64999999999964</v>
      </c>
    </row>
    <row r="36" spans="1:10" x14ac:dyDescent="0.2">
      <c r="A36" t="str">
        <f>Data!A36</f>
        <v>2024-12</v>
      </c>
      <c r="B36" t="str">
        <f>Data!B36</f>
        <v>Hot Drinks</v>
      </c>
      <c r="C36" s="1">
        <f>Data!C36</f>
        <v>5597.8</v>
      </c>
      <c r="D36" s="1"/>
      <c r="H36" s="1">
        <f t="shared" si="10"/>
        <v>5187.8500000000004</v>
      </c>
      <c r="I36" s="1">
        <f t="shared" si="11"/>
        <v>5365.25</v>
      </c>
      <c r="J36" s="1">
        <f t="shared" si="2"/>
        <v>-177.39999999999964</v>
      </c>
    </row>
    <row r="37" spans="1:10" x14ac:dyDescent="0.2">
      <c r="A37" t="str">
        <f>Data!A37</f>
        <v>2024-12</v>
      </c>
      <c r="B37" t="str">
        <f>Data!B37</f>
        <v>Snacks</v>
      </c>
      <c r="C37" s="1">
        <f>Data!C37</f>
        <v>1376.7</v>
      </c>
      <c r="D37" s="1"/>
      <c r="H37" s="1">
        <f t="shared" si="10"/>
        <v>5528</v>
      </c>
      <c r="I37" s="1">
        <f t="shared" si="11"/>
        <v>5365.25</v>
      </c>
      <c r="J37" s="1">
        <f t="shared" si="2"/>
        <v>162.75</v>
      </c>
    </row>
    <row r="38" spans="1:10" x14ac:dyDescent="0.2">
      <c r="A38" t="str">
        <f>Data!A38</f>
        <v>2025-01</v>
      </c>
      <c r="B38" t="str">
        <f>Data!B38</f>
        <v xml:space="preserve">Bakery </v>
      </c>
      <c r="C38" s="1">
        <f>Data!C38</f>
        <v>1449.1</v>
      </c>
      <c r="D38" s="1"/>
      <c r="H38" s="1">
        <f t="shared" si="10"/>
        <v>5195.05</v>
      </c>
      <c r="I38" s="1">
        <f t="shared" si="11"/>
        <v>5365.25</v>
      </c>
      <c r="J38" s="1">
        <f t="shared" si="2"/>
        <v>-170.19999999999982</v>
      </c>
    </row>
    <row r="39" spans="1:10" x14ac:dyDescent="0.2">
      <c r="A39" t="str">
        <f>Data!A39</f>
        <v>2025-01</v>
      </c>
      <c r="B39" t="str">
        <f>Data!B39</f>
        <v>Cold Drinks</v>
      </c>
      <c r="C39" s="1">
        <f>Data!C39</f>
        <v>2099.8000000000002</v>
      </c>
      <c r="D39" s="1"/>
      <c r="H39" s="1">
        <f t="shared" si="10"/>
        <v>5597.8</v>
      </c>
      <c r="I39" s="1">
        <f t="shared" si="11"/>
        <v>5365.25</v>
      </c>
      <c r="J39" s="1">
        <f t="shared" si="2"/>
        <v>232.55000000000018</v>
      </c>
    </row>
    <row r="40" spans="1:10" x14ac:dyDescent="0.2">
      <c r="A40" t="str">
        <f>Data!A40</f>
        <v>2025-01</v>
      </c>
      <c r="B40" t="str">
        <f>Data!B40</f>
        <v>Hot Drinks</v>
      </c>
      <c r="C40" s="1">
        <f>Data!C40</f>
        <v>5576.9</v>
      </c>
      <c r="D40" s="1"/>
      <c r="H40" s="1">
        <f t="shared" si="10"/>
        <v>5576.9</v>
      </c>
      <c r="I40" s="1">
        <f t="shared" si="11"/>
        <v>5365.25</v>
      </c>
      <c r="J40" s="1">
        <f t="shared" si="2"/>
        <v>211.64999999999964</v>
      </c>
    </row>
    <row r="41" spans="1:10" x14ac:dyDescent="0.2">
      <c r="A41" t="str">
        <f>Data!A41</f>
        <v>2025-01</v>
      </c>
      <c r="B41" t="str">
        <f>Data!B41</f>
        <v>Snacks</v>
      </c>
      <c r="C41" s="1">
        <f>Data!C41</f>
        <v>1320.7</v>
      </c>
      <c r="D41" s="1"/>
      <c r="H41" s="1">
        <f t="shared" si="10"/>
        <v>5551.75</v>
      </c>
      <c r="I41" s="1">
        <f t="shared" si="11"/>
        <v>5365.25</v>
      </c>
      <c r="J41" s="1">
        <f t="shared" si="2"/>
        <v>186.5</v>
      </c>
    </row>
    <row r="42" spans="1:10" x14ac:dyDescent="0.2">
      <c r="A42" t="str">
        <f>Data!A42</f>
        <v>2025-02</v>
      </c>
      <c r="B42" t="str">
        <f>Data!B42</f>
        <v xml:space="preserve">Bakery </v>
      </c>
      <c r="C42" s="1">
        <f>Data!C42</f>
        <v>1307</v>
      </c>
      <c r="D42" s="1"/>
      <c r="H42" s="1">
        <f t="shared" si="10"/>
        <v>5736.05</v>
      </c>
      <c r="I42" s="1">
        <f t="shared" si="11"/>
        <v>5365.25</v>
      </c>
      <c r="J42" s="1">
        <f t="shared" si="2"/>
        <v>370.80000000000018</v>
      </c>
    </row>
    <row r="43" spans="1:10" x14ac:dyDescent="0.2">
      <c r="A43" t="str">
        <f>Data!A43</f>
        <v>2025-02</v>
      </c>
      <c r="B43" t="str">
        <f>Data!B43</f>
        <v>Cold Drinks</v>
      </c>
      <c r="C43" s="1">
        <f>Data!C43</f>
        <v>2090.75</v>
      </c>
      <c r="D43" s="1"/>
    </row>
    <row r="44" spans="1:10" x14ac:dyDescent="0.2">
      <c r="A44" t="str">
        <f>Data!A44</f>
        <v>2025-02</v>
      </c>
      <c r="B44" t="str">
        <f>Data!B44</f>
        <v>Hot Drinks</v>
      </c>
      <c r="C44" s="1">
        <f>Data!C44</f>
        <v>5551.75</v>
      </c>
      <c r="D44" s="1"/>
    </row>
    <row r="45" spans="1:10" x14ac:dyDescent="0.2">
      <c r="A45" t="str">
        <f>Data!A45</f>
        <v>2025-02</v>
      </c>
      <c r="B45" t="str">
        <f>Data!B45</f>
        <v>Snacks</v>
      </c>
      <c r="C45" s="1">
        <f>Data!C45</f>
        <v>1003.5</v>
      </c>
      <c r="D45" s="1"/>
    </row>
    <row r="46" spans="1:10" x14ac:dyDescent="0.2">
      <c r="A46" t="str">
        <f>Data!A46</f>
        <v>2025-03</v>
      </c>
      <c r="B46" t="str">
        <f>Data!B46</f>
        <v xml:space="preserve">Bakery </v>
      </c>
      <c r="C46" s="1">
        <f>Data!C46</f>
        <v>1346.5</v>
      </c>
      <c r="D46" s="1"/>
    </row>
    <row r="47" spans="1:10" x14ac:dyDescent="0.2">
      <c r="A47" t="str">
        <f>Data!A47</f>
        <v>2025-03</v>
      </c>
      <c r="B47" t="str">
        <f>Data!B47</f>
        <v>Cold Drinks</v>
      </c>
      <c r="C47" s="1">
        <f>Data!C47</f>
        <v>2550.8000000000002</v>
      </c>
      <c r="D47" s="1"/>
    </row>
    <row r="48" spans="1:10" x14ac:dyDescent="0.2">
      <c r="A48" t="str">
        <f>Data!A48</f>
        <v>2025-03</v>
      </c>
      <c r="B48" t="str">
        <f>Data!B48</f>
        <v>Hot Drinks</v>
      </c>
      <c r="C48" s="1">
        <f>Data!C48</f>
        <v>5736.05</v>
      </c>
      <c r="D48" s="1"/>
    </row>
    <row r="49" spans="1:4" x14ac:dyDescent="0.2">
      <c r="A49" t="str">
        <f>Data!A49</f>
        <v>2025-03</v>
      </c>
      <c r="B49" t="str">
        <f>Data!B49</f>
        <v>Snacks</v>
      </c>
      <c r="C49" s="1">
        <f>Data!C49</f>
        <v>1455.8</v>
      </c>
      <c r="D49" s="1"/>
    </row>
    <row r="50" spans="1:4" x14ac:dyDescent="0.2">
      <c r="C50" s="1"/>
      <c r="D50" s="1"/>
    </row>
    <row r="51" spans="1:4" x14ac:dyDescent="0.2">
      <c r="C51" s="1"/>
      <c r="D51" s="1"/>
    </row>
    <row r="52" spans="1:4" x14ac:dyDescent="0.2">
      <c r="C52" s="1"/>
      <c r="D52" s="1"/>
    </row>
    <row r="53" spans="1:4" x14ac:dyDescent="0.2">
      <c r="C53" s="1"/>
      <c r="D53" s="1"/>
    </row>
    <row r="54" spans="1:4" x14ac:dyDescent="0.2">
      <c r="C54" s="1"/>
      <c r="D54" s="1"/>
    </row>
    <row r="62" spans="1:4" ht="19" x14ac:dyDescent="0.25">
      <c r="B6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1FEA-80D1-3C48-8D51-F64AA9D63C9E}">
  <dimension ref="A1:Y63"/>
  <sheetViews>
    <sheetView zoomScaleNormal="100" workbookViewId="0">
      <selection activeCell="O7" sqref="O7"/>
    </sheetView>
  </sheetViews>
  <sheetFormatPr baseColWidth="10" defaultRowHeight="16" x14ac:dyDescent="0.2"/>
  <cols>
    <col min="2" max="2" width="11.5" bestFit="1" customWidth="1"/>
    <col min="3" max="3" width="16.6640625" customWidth="1"/>
    <col min="4" max="4" width="13.83203125" bestFit="1" customWidth="1"/>
    <col min="5" max="5" width="7.83203125" bestFit="1" customWidth="1"/>
    <col min="6" max="6" width="14.5" bestFit="1" customWidth="1"/>
    <col min="7" max="7" width="15.5" bestFit="1" customWidth="1"/>
    <col min="8" max="9" width="13.83203125" bestFit="1" customWidth="1"/>
    <col min="10" max="10" width="12.83203125" bestFit="1" customWidth="1"/>
    <col min="11" max="11" width="14.5" bestFit="1" customWidth="1"/>
  </cols>
  <sheetData>
    <row r="1" spans="1:13" x14ac:dyDescent="0.2">
      <c r="B1" s="9" t="s">
        <v>14</v>
      </c>
      <c r="C1" t="s">
        <v>38</v>
      </c>
      <c r="D1" t="s">
        <v>16</v>
      </c>
      <c r="E1" t="s">
        <v>21</v>
      </c>
      <c r="F1" t="s">
        <v>22</v>
      </c>
      <c r="G1" t="s">
        <v>39</v>
      </c>
      <c r="I1" s="9" t="s">
        <v>47</v>
      </c>
      <c r="J1" t="s">
        <v>49</v>
      </c>
      <c r="K1" t="s">
        <v>51</v>
      </c>
      <c r="L1" t="s">
        <v>24</v>
      </c>
    </row>
    <row r="2" spans="1:13" x14ac:dyDescent="0.2">
      <c r="A2" s="3">
        <v>45383</v>
      </c>
      <c r="B2" t="s">
        <v>0</v>
      </c>
      <c r="C2" t="s">
        <v>40</v>
      </c>
      <c r="D2">
        <v>352.8</v>
      </c>
      <c r="E2">
        <v>88.2</v>
      </c>
      <c r="F2">
        <v>264.60000000000002</v>
      </c>
      <c r="G2">
        <v>0.75</v>
      </c>
      <c r="I2">
        <v>40.5</v>
      </c>
      <c r="J2">
        <v>132</v>
      </c>
      <c r="K2">
        <v>63</v>
      </c>
      <c r="L2">
        <f>SUM(I2:K2)</f>
        <v>235.5</v>
      </c>
    </row>
    <row r="3" spans="1:13" x14ac:dyDescent="0.2">
      <c r="A3" s="3">
        <v>45413</v>
      </c>
      <c r="B3" t="s">
        <v>1</v>
      </c>
      <c r="C3" t="s">
        <v>40</v>
      </c>
      <c r="D3">
        <v>361.2</v>
      </c>
      <c r="E3">
        <v>90.3</v>
      </c>
      <c r="F3">
        <v>270.89999999999998</v>
      </c>
      <c r="G3">
        <v>0.75</v>
      </c>
      <c r="I3">
        <v>40.5</v>
      </c>
      <c r="J3">
        <v>198</v>
      </c>
      <c r="K3">
        <v>63</v>
      </c>
      <c r="L3">
        <f t="shared" ref="L3:L13" si="0">SUM(I3:K3)</f>
        <v>301.5</v>
      </c>
    </row>
    <row r="4" spans="1:13" x14ac:dyDescent="0.2">
      <c r="A4" s="3">
        <v>45444</v>
      </c>
      <c r="B4" t="s">
        <v>2</v>
      </c>
      <c r="C4" t="s">
        <v>40</v>
      </c>
      <c r="D4">
        <v>340.2</v>
      </c>
      <c r="E4">
        <v>85.05</v>
      </c>
      <c r="F4">
        <v>255.15</v>
      </c>
      <c r="G4">
        <v>0.75</v>
      </c>
      <c r="I4">
        <v>27</v>
      </c>
      <c r="J4">
        <v>132</v>
      </c>
      <c r="K4">
        <v>63</v>
      </c>
      <c r="L4">
        <f t="shared" si="0"/>
        <v>222</v>
      </c>
      <c r="M4">
        <f>AVERAGE(L2:L13)</f>
        <v>279.25</v>
      </c>
    </row>
    <row r="5" spans="1:13" x14ac:dyDescent="0.2">
      <c r="A5" s="3">
        <v>45474</v>
      </c>
      <c r="B5" t="s">
        <v>3</v>
      </c>
      <c r="C5" t="s">
        <v>40</v>
      </c>
      <c r="D5">
        <v>306.60000000000002</v>
      </c>
      <c r="E5">
        <v>76.650000000000006</v>
      </c>
      <c r="F5">
        <v>229.95</v>
      </c>
      <c r="G5">
        <v>0.75</v>
      </c>
      <c r="I5">
        <v>54</v>
      </c>
      <c r="J5">
        <v>198</v>
      </c>
      <c r="K5">
        <v>63</v>
      </c>
      <c r="L5">
        <f t="shared" si="0"/>
        <v>315</v>
      </c>
    </row>
    <row r="6" spans="1:13" x14ac:dyDescent="0.2">
      <c r="A6" s="3">
        <v>45505</v>
      </c>
      <c r="B6" t="s">
        <v>4</v>
      </c>
      <c r="C6" t="s">
        <v>40</v>
      </c>
      <c r="D6">
        <v>331.8</v>
      </c>
      <c r="E6">
        <v>82.95</v>
      </c>
      <c r="F6">
        <v>248.85</v>
      </c>
      <c r="G6">
        <v>0.75</v>
      </c>
      <c r="I6">
        <v>40.5</v>
      </c>
      <c r="J6">
        <v>198</v>
      </c>
      <c r="K6">
        <v>94.5</v>
      </c>
      <c r="L6">
        <f t="shared" si="0"/>
        <v>333</v>
      </c>
    </row>
    <row r="7" spans="1:13" x14ac:dyDescent="0.2">
      <c r="A7" s="3">
        <v>45536</v>
      </c>
      <c r="B7" t="s">
        <v>5</v>
      </c>
      <c r="C7" t="s">
        <v>40</v>
      </c>
      <c r="D7">
        <v>260.39999999999998</v>
      </c>
      <c r="E7">
        <v>65.099999999999994</v>
      </c>
      <c r="F7">
        <v>195.3</v>
      </c>
      <c r="G7">
        <v>0.75</v>
      </c>
      <c r="I7">
        <v>40.5</v>
      </c>
      <c r="J7">
        <v>198</v>
      </c>
      <c r="K7">
        <v>63</v>
      </c>
      <c r="L7">
        <f t="shared" si="0"/>
        <v>301.5</v>
      </c>
    </row>
    <row r="8" spans="1:13" x14ac:dyDescent="0.2">
      <c r="A8" s="3">
        <v>45566</v>
      </c>
      <c r="B8" t="s">
        <v>6</v>
      </c>
      <c r="C8" t="s">
        <v>40</v>
      </c>
      <c r="D8">
        <v>411.6</v>
      </c>
      <c r="E8">
        <v>102.9</v>
      </c>
      <c r="F8">
        <v>308.7</v>
      </c>
      <c r="G8">
        <v>0.75</v>
      </c>
      <c r="I8">
        <v>40.5</v>
      </c>
      <c r="J8">
        <v>132</v>
      </c>
      <c r="K8">
        <v>63</v>
      </c>
      <c r="L8">
        <f t="shared" si="0"/>
        <v>235.5</v>
      </c>
    </row>
    <row r="9" spans="1:13" x14ac:dyDescent="0.2">
      <c r="A9" s="3">
        <v>45597</v>
      </c>
      <c r="B9" t="s">
        <v>7</v>
      </c>
      <c r="C9" t="s">
        <v>40</v>
      </c>
      <c r="D9">
        <v>361.2</v>
      </c>
      <c r="E9">
        <v>90.3</v>
      </c>
      <c r="F9">
        <v>270.89999999999998</v>
      </c>
      <c r="G9">
        <v>0.75</v>
      </c>
      <c r="I9">
        <v>40.5</v>
      </c>
      <c r="J9">
        <v>198</v>
      </c>
      <c r="K9">
        <v>63</v>
      </c>
      <c r="L9">
        <f t="shared" si="0"/>
        <v>301.5</v>
      </c>
    </row>
    <row r="10" spans="1:13" x14ac:dyDescent="0.2">
      <c r="A10" s="3">
        <v>45627</v>
      </c>
      <c r="B10" t="s">
        <v>8</v>
      </c>
      <c r="C10" t="s">
        <v>40</v>
      </c>
      <c r="D10">
        <v>684.6</v>
      </c>
      <c r="E10">
        <v>171.15</v>
      </c>
      <c r="F10">
        <v>513.45000000000005</v>
      </c>
      <c r="G10">
        <v>0.75</v>
      </c>
      <c r="I10">
        <v>40.5</v>
      </c>
      <c r="J10">
        <v>198</v>
      </c>
      <c r="K10">
        <v>94.5</v>
      </c>
      <c r="L10">
        <f t="shared" si="0"/>
        <v>333</v>
      </c>
    </row>
    <row r="11" spans="1:13" x14ac:dyDescent="0.2">
      <c r="A11" s="3">
        <v>45658</v>
      </c>
      <c r="B11" t="s">
        <v>9</v>
      </c>
      <c r="C11" t="s">
        <v>40</v>
      </c>
      <c r="D11">
        <v>546</v>
      </c>
      <c r="E11">
        <v>136.5</v>
      </c>
      <c r="F11">
        <v>409.5</v>
      </c>
      <c r="G11">
        <v>0.75</v>
      </c>
      <c r="I11">
        <v>40.5</v>
      </c>
      <c r="J11">
        <v>132</v>
      </c>
      <c r="K11">
        <v>63</v>
      </c>
      <c r="L11">
        <f t="shared" si="0"/>
        <v>235.5</v>
      </c>
    </row>
    <row r="12" spans="1:13" x14ac:dyDescent="0.2">
      <c r="A12" s="3">
        <v>45689</v>
      </c>
      <c r="B12" t="s">
        <v>10</v>
      </c>
      <c r="C12" t="s">
        <v>40</v>
      </c>
      <c r="D12">
        <v>575.4</v>
      </c>
      <c r="E12">
        <v>143.85</v>
      </c>
      <c r="F12">
        <v>431.55</v>
      </c>
      <c r="G12">
        <v>0.75</v>
      </c>
      <c r="I12">
        <v>27</v>
      </c>
      <c r="J12">
        <v>198</v>
      </c>
      <c r="K12">
        <v>63</v>
      </c>
      <c r="L12">
        <f t="shared" si="0"/>
        <v>288</v>
      </c>
    </row>
    <row r="13" spans="1:13" x14ac:dyDescent="0.2">
      <c r="A13" s="3">
        <v>45717</v>
      </c>
      <c r="B13" t="s">
        <v>11</v>
      </c>
      <c r="C13" t="s">
        <v>40</v>
      </c>
      <c r="D13">
        <v>365.4</v>
      </c>
      <c r="E13">
        <v>91.35</v>
      </c>
      <c r="F13">
        <v>274.05</v>
      </c>
      <c r="G13">
        <v>0.75</v>
      </c>
      <c r="I13">
        <v>54</v>
      </c>
      <c r="J13">
        <v>132</v>
      </c>
      <c r="K13">
        <v>63</v>
      </c>
      <c r="L13">
        <f t="shared" si="0"/>
        <v>249</v>
      </c>
    </row>
    <row r="15" spans="1:13" x14ac:dyDescent="0.2">
      <c r="B15" s="9" t="s">
        <v>41</v>
      </c>
      <c r="C15" t="s">
        <v>42</v>
      </c>
      <c r="D15" t="s">
        <v>43</v>
      </c>
      <c r="E15" t="s">
        <v>21</v>
      </c>
      <c r="F15" t="s">
        <v>58</v>
      </c>
    </row>
    <row r="16" spans="1:13" x14ac:dyDescent="0.2">
      <c r="B16" t="s">
        <v>44</v>
      </c>
      <c r="C16" t="s">
        <v>52</v>
      </c>
      <c r="D16" t="s">
        <v>45</v>
      </c>
      <c r="E16" s="8">
        <v>0.16</v>
      </c>
      <c r="F16" s="5">
        <f>E16/SUM($E$16:$E$18)</f>
        <v>0.17391304347826086</v>
      </c>
    </row>
    <row r="17" spans="2:25" x14ac:dyDescent="0.2">
      <c r="B17" t="s">
        <v>48</v>
      </c>
      <c r="C17" t="s">
        <v>52</v>
      </c>
      <c r="D17" t="s">
        <v>49</v>
      </c>
      <c r="E17" s="8">
        <v>0.55000000000000004</v>
      </c>
      <c r="F17" s="5">
        <f>E17/SUM($E$16:$E$18)</f>
        <v>0.59782608695652173</v>
      </c>
    </row>
    <row r="18" spans="2:25" x14ac:dyDescent="0.2">
      <c r="B18" t="s">
        <v>50</v>
      </c>
      <c r="C18" t="s">
        <v>52</v>
      </c>
      <c r="D18" t="s">
        <v>51</v>
      </c>
      <c r="E18" s="8">
        <v>0.21</v>
      </c>
      <c r="F18" s="5">
        <f>E18/SUM($E$16:$E$18)</f>
        <v>0.22826086956521738</v>
      </c>
    </row>
    <row r="19" spans="2:25" x14ac:dyDescent="0.2">
      <c r="B19" t="s">
        <v>46</v>
      </c>
      <c r="C19" t="s">
        <v>52</v>
      </c>
      <c r="D19" t="s">
        <v>47</v>
      </c>
      <c r="E19" s="8">
        <v>0.14000000000000001</v>
      </c>
      <c r="F19" s="5">
        <f>E19/SUM($E$16:$E$18)</f>
        <v>0.15217391304347827</v>
      </c>
      <c r="M19" s="11">
        <f>SUM(M20:M31)</f>
        <v>1072.72</v>
      </c>
      <c r="N19" s="11">
        <f>SUM(E2:E13)-M19</f>
        <v>151.5799999999997</v>
      </c>
    </row>
    <row r="20" spans="2:25" x14ac:dyDescent="0.2">
      <c r="D20" t="s">
        <v>59</v>
      </c>
      <c r="E20" s="8">
        <f>SUM(E16:E19)</f>
        <v>1.06</v>
      </c>
      <c r="G20" s="5"/>
      <c r="L20" s="10">
        <f>D2/$E$21</f>
        <v>84</v>
      </c>
      <c r="M20" s="11">
        <f>L20*0.92</f>
        <v>77.28</v>
      </c>
      <c r="N20" s="8"/>
    </row>
    <row r="21" spans="2:25" x14ac:dyDescent="0.2">
      <c r="D21" t="s">
        <v>60</v>
      </c>
      <c r="E21" s="8">
        <v>4.2</v>
      </c>
      <c r="F21" s="5">
        <f>SUM($E$16:$E$18)/E21</f>
        <v>0.21904761904761905</v>
      </c>
      <c r="L21" s="10">
        <f t="shared" ref="L21:L30" si="1">D3/$E$21</f>
        <v>86</v>
      </c>
      <c r="M21" s="11">
        <f t="shared" ref="M21:M30" si="2">L21*0.92</f>
        <v>79.12</v>
      </c>
    </row>
    <row r="22" spans="2:25" x14ac:dyDescent="0.2">
      <c r="L22" s="10">
        <f t="shared" si="1"/>
        <v>81</v>
      </c>
      <c r="M22" s="11">
        <f t="shared" si="2"/>
        <v>74.52000000000001</v>
      </c>
    </row>
    <row r="23" spans="2:25" x14ac:dyDescent="0.2">
      <c r="L23" s="10">
        <f t="shared" si="1"/>
        <v>73</v>
      </c>
      <c r="M23" s="11">
        <f t="shared" si="2"/>
        <v>67.16</v>
      </c>
    </row>
    <row r="24" spans="2:25" x14ac:dyDescent="0.2">
      <c r="B24" s="9" t="s">
        <v>14</v>
      </c>
      <c r="C24" t="s">
        <v>41</v>
      </c>
      <c r="D24" t="s">
        <v>43</v>
      </c>
      <c r="E24" t="s">
        <v>53</v>
      </c>
      <c r="F24" t="s">
        <v>61</v>
      </c>
      <c r="G24" s="9" t="s">
        <v>64</v>
      </c>
      <c r="H24" t="s">
        <v>56</v>
      </c>
      <c r="L24" s="10">
        <f t="shared" si="1"/>
        <v>79</v>
      </c>
      <c r="M24" s="11">
        <f t="shared" si="2"/>
        <v>72.680000000000007</v>
      </c>
      <c r="Y24" s="6"/>
    </row>
    <row r="25" spans="2:25" x14ac:dyDescent="0.2">
      <c r="B25" t="s">
        <v>0</v>
      </c>
      <c r="C25" t="s">
        <v>46</v>
      </c>
      <c r="D25" t="s">
        <v>47</v>
      </c>
      <c r="E25">
        <v>54</v>
      </c>
      <c r="F25">
        <f>_xlfn.MINIFS($E$25:$E$63,$B$25:$B$63,B2)</f>
        <v>54</v>
      </c>
      <c r="G25">
        <v>84</v>
      </c>
      <c r="H25" s="6">
        <f>G25/DAY(EOMONTH(B2 &amp; "-01", 0))</f>
        <v>2.8</v>
      </c>
      <c r="I25" s="7">
        <f>H25/F25</f>
        <v>5.185185185185185E-2</v>
      </c>
      <c r="J25" s="7">
        <f>AVERAGE(I25:I36)</f>
        <v>5.8155342521099385E-2</v>
      </c>
      <c r="K25" t="s">
        <v>55</v>
      </c>
      <c r="L25" s="10">
        <f t="shared" si="1"/>
        <v>61.999999999999993</v>
      </c>
      <c r="M25" s="11">
        <f t="shared" si="2"/>
        <v>57.04</v>
      </c>
    </row>
    <row r="26" spans="2:25" x14ac:dyDescent="0.2">
      <c r="B26" t="s">
        <v>0</v>
      </c>
      <c r="C26" t="s">
        <v>48</v>
      </c>
      <c r="D26" t="s">
        <v>49</v>
      </c>
      <c r="E26">
        <v>63</v>
      </c>
      <c r="F26">
        <f t="shared" ref="F26:F36" si="3">_xlfn.MINIFS($E$25:$E$63,$B$25:$B$63,B3)</f>
        <v>57</v>
      </c>
      <c r="G26">
        <v>86</v>
      </c>
      <c r="H26" s="6">
        <f>G26/DAY(EOMONTH(B3 &amp; "-01", 0))</f>
        <v>2.774193548387097</v>
      </c>
      <c r="I26" s="7">
        <f t="shared" ref="I26:I36" si="4">H26/F26</f>
        <v>4.8670062252405208E-2</v>
      </c>
      <c r="L26" s="10">
        <f t="shared" si="1"/>
        <v>98</v>
      </c>
      <c r="M26" s="11">
        <f t="shared" si="2"/>
        <v>90.160000000000011</v>
      </c>
    </row>
    <row r="27" spans="2:25" x14ac:dyDescent="0.2">
      <c r="B27" t="s">
        <v>0</v>
      </c>
      <c r="C27" t="s">
        <v>50</v>
      </c>
      <c r="D27" t="s">
        <v>51</v>
      </c>
      <c r="E27">
        <v>87</v>
      </c>
      <c r="F27">
        <f t="shared" si="3"/>
        <v>51</v>
      </c>
      <c r="G27">
        <v>81</v>
      </c>
      <c r="H27" s="6">
        <f t="shared" ref="H27:H36" si="5">G27/DAY(EOMONTH(B4 &amp; "-01", 0))</f>
        <v>2.7</v>
      </c>
      <c r="I27" s="7">
        <f t="shared" si="4"/>
        <v>5.2941176470588241E-2</v>
      </c>
      <c r="L27" s="10">
        <f t="shared" si="1"/>
        <v>86</v>
      </c>
      <c r="M27" s="11">
        <f t="shared" si="2"/>
        <v>79.12</v>
      </c>
    </row>
    <row r="28" spans="2:25" x14ac:dyDescent="0.2">
      <c r="B28" t="s">
        <v>1</v>
      </c>
      <c r="C28" t="s">
        <v>46</v>
      </c>
      <c r="D28" t="s">
        <v>47</v>
      </c>
      <c r="E28">
        <v>57</v>
      </c>
      <c r="F28">
        <f t="shared" si="3"/>
        <v>61</v>
      </c>
      <c r="G28">
        <v>73</v>
      </c>
      <c r="H28" s="6">
        <f t="shared" si="5"/>
        <v>2.3548387096774195</v>
      </c>
      <c r="I28" s="7">
        <f t="shared" si="4"/>
        <v>3.860391327340032E-2</v>
      </c>
      <c r="L28" s="10">
        <f t="shared" si="1"/>
        <v>163</v>
      </c>
      <c r="M28" s="11">
        <f t="shared" si="2"/>
        <v>149.96</v>
      </c>
    </row>
    <row r="29" spans="2:25" x14ac:dyDescent="0.2">
      <c r="B29" t="s">
        <v>1</v>
      </c>
      <c r="C29" t="s">
        <v>48</v>
      </c>
      <c r="D29" t="s">
        <v>49</v>
      </c>
      <c r="E29">
        <v>71</v>
      </c>
      <c r="F29">
        <f t="shared" si="3"/>
        <v>58</v>
      </c>
      <c r="G29">
        <v>79</v>
      </c>
      <c r="H29" s="6">
        <f t="shared" si="5"/>
        <v>2.5483870967741935</v>
      </c>
      <c r="I29" s="7">
        <f t="shared" si="4"/>
        <v>4.39377085650723E-2</v>
      </c>
      <c r="L29" s="10">
        <f t="shared" si="1"/>
        <v>130</v>
      </c>
      <c r="M29" s="11">
        <f t="shared" si="2"/>
        <v>119.60000000000001</v>
      </c>
    </row>
    <row r="30" spans="2:25" x14ac:dyDescent="0.2">
      <c r="B30" t="s">
        <v>1</v>
      </c>
      <c r="C30" t="s">
        <v>50</v>
      </c>
      <c r="D30" t="s">
        <v>51</v>
      </c>
      <c r="E30">
        <v>88</v>
      </c>
      <c r="F30">
        <f t="shared" si="3"/>
        <v>59</v>
      </c>
      <c r="G30">
        <v>62</v>
      </c>
      <c r="H30" s="6">
        <f t="shared" si="5"/>
        <v>2.0666666666666669</v>
      </c>
      <c r="I30" s="7">
        <f t="shared" si="4"/>
        <v>3.5028248587570622E-2</v>
      </c>
      <c r="L30" s="10">
        <f t="shared" si="1"/>
        <v>137</v>
      </c>
      <c r="M30" s="11">
        <f t="shared" si="2"/>
        <v>126.04</v>
      </c>
    </row>
    <row r="31" spans="2:25" x14ac:dyDescent="0.2">
      <c r="B31" t="s">
        <v>2</v>
      </c>
      <c r="C31" t="s">
        <v>46</v>
      </c>
      <c r="D31" t="s">
        <v>47</v>
      </c>
      <c r="E31">
        <v>51</v>
      </c>
      <c r="F31">
        <f t="shared" si="3"/>
        <v>55</v>
      </c>
      <c r="G31">
        <v>98</v>
      </c>
      <c r="H31" s="6">
        <f t="shared" si="5"/>
        <v>3.161290322580645</v>
      </c>
      <c r="I31" s="7">
        <f t="shared" si="4"/>
        <v>5.7478005865102634E-2</v>
      </c>
      <c r="L31" s="10">
        <f>D13/$E$21</f>
        <v>86.999999999999986</v>
      </c>
      <c r="M31" s="11">
        <f>L31*0.92</f>
        <v>80.039999999999992</v>
      </c>
    </row>
    <row r="32" spans="2:25" x14ac:dyDescent="0.2">
      <c r="B32" t="s">
        <v>2</v>
      </c>
      <c r="C32" t="s">
        <v>48</v>
      </c>
      <c r="D32" t="s">
        <v>49</v>
      </c>
      <c r="E32">
        <v>61</v>
      </c>
      <c r="F32">
        <f t="shared" si="3"/>
        <v>55</v>
      </c>
      <c r="G32">
        <v>86</v>
      </c>
      <c r="H32" s="6">
        <f t="shared" si="5"/>
        <v>2.8666666666666667</v>
      </c>
      <c r="I32" s="7">
        <f t="shared" si="4"/>
        <v>5.2121212121212124E-2</v>
      </c>
      <c r="L32" s="10"/>
      <c r="M32" s="11"/>
    </row>
    <row r="33" spans="2:13" x14ac:dyDescent="0.2">
      <c r="B33" t="s">
        <v>2</v>
      </c>
      <c r="C33" t="s">
        <v>50</v>
      </c>
      <c r="D33" t="s">
        <v>51</v>
      </c>
      <c r="E33">
        <v>85</v>
      </c>
      <c r="F33">
        <f t="shared" si="3"/>
        <v>57</v>
      </c>
      <c r="G33">
        <v>163</v>
      </c>
      <c r="H33" s="6">
        <f t="shared" si="5"/>
        <v>5.258064516129032</v>
      </c>
      <c r="I33" s="7">
        <f t="shared" si="4"/>
        <v>9.2246745897000562E-2</v>
      </c>
      <c r="L33" s="10"/>
      <c r="M33" s="11"/>
    </row>
    <row r="34" spans="2:13" x14ac:dyDescent="0.2">
      <c r="B34" t="s">
        <v>3</v>
      </c>
      <c r="C34" t="s">
        <v>46</v>
      </c>
      <c r="D34" t="s">
        <v>47</v>
      </c>
      <c r="E34">
        <v>61</v>
      </c>
      <c r="F34">
        <f t="shared" si="3"/>
        <v>53</v>
      </c>
      <c r="G34">
        <v>130</v>
      </c>
      <c r="H34" s="6">
        <f t="shared" si="5"/>
        <v>4.193548387096774</v>
      </c>
      <c r="I34" s="7">
        <f t="shared" si="4"/>
        <v>7.9123554473524038E-2</v>
      </c>
    </row>
    <row r="35" spans="2:13" x14ac:dyDescent="0.2">
      <c r="B35" t="s">
        <v>3</v>
      </c>
      <c r="C35" t="s">
        <v>48</v>
      </c>
      <c r="D35" t="s">
        <v>49</v>
      </c>
      <c r="E35">
        <v>73</v>
      </c>
      <c r="F35">
        <f t="shared" si="3"/>
        <v>49</v>
      </c>
      <c r="G35">
        <v>137</v>
      </c>
      <c r="H35" s="6">
        <f t="shared" si="5"/>
        <v>4.8928571428571432</v>
      </c>
      <c r="I35" s="7">
        <f t="shared" si="4"/>
        <v>9.9854227405247825E-2</v>
      </c>
    </row>
    <row r="36" spans="2:13" x14ac:dyDescent="0.2">
      <c r="B36" t="s">
        <v>3</v>
      </c>
      <c r="C36" t="s">
        <v>50</v>
      </c>
      <c r="D36" t="s">
        <v>51</v>
      </c>
      <c r="E36">
        <v>76</v>
      </c>
      <c r="F36">
        <f t="shared" si="3"/>
        <v>61</v>
      </c>
      <c r="G36">
        <v>87</v>
      </c>
      <c r="H36" s="6">
        <f t="shared" si="5"/>
        <v>2.806451612903226</v>
      </c>
      <c r="I36" s="7">
        <f t="shared" si="4"/>
        <v>4.6007403490216821E-2</v>
      </c>
    </row>
    <row r="37" spans="2:13" x14ac:dyDescent="0.2">
      <c r="B37" t="s">
        <v>4</v>
      </c>
      <c r="C37" t="s">
        <v>46</v>
      </c>
      <c r="D37" t="s">
        <v>47</v>
      </c>
      <c r="E37">
        <v>58</v>
      </c>
    </row>
    <row r="38" spans="2:13" x14ac:dyDescent="0.2">
      <c r="B38" t="s">
        <v>4</v>
      </c>
      <c r="C38" t="s">
        <v>48</v>
      </c>
      <c r="D38" t="s">
        <v>49</v>
      </c>
      <c r="E38">
        <v>69</v>
      </c>
      <c r="G38" t="s">
        <v>54</v>
      </c>
      <c r="H38" t="s">
        <v>56</v>
      </c>
      <c r="I38" t="s">
        <v>57</v>
      </c>
    </row>
    <row r="39" spans="2:13" x14ac:dyDescent="0.2">
      <c r="B39" t="s">
        <v>4</v>
      </c>
      <c r="C39" t="s">
        <v>50</v>
      </c>
      <c r="D39" t="s">
        <v>51</v>
      </c>
      <c r="E39">
        <v>91</v>
      </c>
      <c r="G39">
        <v>54</v>
      </c>
      <c r="H39" s="6">
        <v>2.8</v>
      </c>
      <c r="I39" s="7">
        <v>5.185185185185185E-2</v>
      </c>
    </row>
    <row r="40" spans="2:13" x14ac:dyDescent="0.2">
      <c r="B40" t="s">
        <v>5</v>
      </c>
      <c r="C40" t="s">
        <v>46</v>
      </c>
      <c r="D40" t="s">
        <v>47</v>
      </c>
      <c r="E40">
        <v>59</v>
      </c>
      <c r="G40">
        <v>57</v>
      </c>
      <c r="H40" s="6">
        <v>2.774193548387097</v>
      </c>
      <c r="I40" s="7">
        <v>4.8670062252405208E-2</v>
      </c>
    </row>
    <row r="41" spans="2:13" x14ac:dyDescent="0.2">
      <c r="B41" t="s">
        <v>5</v>
      </c>
      <c r="C41" t="s">
        <v>48</v>
      </c>
      <c r="D41" t="s">
        <v>49</v>
      </c>
      <c r="E41">
        <v>61</v>
      </c>
      <c r="G41">
        <v>51</v>
      </c>
      <c r="H41" s="6">
        <v>2.7</v>
      </c>
      <c r="I41" s="7">
        <v>5.2941176470588241E-2</v>
      </c>
    </row>
    <row r="42" spans="2:13" x14ac:dyDescent="0.2">
      <c r="B42" t="s">
        <v>5</v>
      </c>
      <c r="C42" t="s">
        <v>50</v>
      </c>
      <c r="D42" t="s">
        <v>51</v>
      </c>
      <c r="E42">
        <v>89</v>
      </c>
      <c r="G42">
        <v>61</v>
      </c>
      <c r="H42" s="6">
        <v>2.3548387096774195</v>
      </c>
      <c r="I42" s="7">
        <v>3.860391327340032E-2</v>
      </c>
    </row>
    <row r="43" spans="2:13" x14ac:dyDescent="0.2">
      <c r="B43" t="s">
        <v>6</v>
      </c>
      <c r="C43" t="s">
        <v>46</v>
      </c>
      <c r="D43" t="s">
        <v>47</v>
      </c>
      <c r="E43">
        <v>55</v>
      </c>
      <c r="G43">
        <v>58</v>
      </c>
      <c r="H43" s="6">
        <v>2.5483870967741935</v>
      </c>
      <c r="I43" s="7">
        <v>4.39377085650723E-2</v>
      </c>
    </row>
    <row r="44" spans="2:13" x14ac:dyDescent="0.2">
      <c r="B44" t="s">
        <v>6</v>
      </c>
      <c r="C44" t="s">
        <v>48</v>
      </c>
      <c r="D44" t="s">
        <v>49</v>
      </c>
      <c r="E44">
        <v>70</v>
      </c>
      <c r="G44">
        <v>59</v>
      </c>
      <c r="H44" s="6">
        <v>2.0666666666666669</v>
      </c>
      <c r="I44" s="7">
        <v>3.5028248587570622E-2</v>
      </c>
    </row>
    <row r="45" spans="2:13" x14ac:dyDescent="0.2">
      <c r="B45" t="s">
        <v>6</v>
      </c>
      <c r="C45" t="s">
        <v>50</v>
      </c>
      <c r="D45" t="s">
        <v>51</v>
      </c>
      <c r="E45">
        <v>84</v>
      </c>
      <c r="G45">
        <v>55</v>
      </c>
      <c r="H45" s="6">
        <v>3.161290322580645</v>
      </c>
      <c r="I45" s="7">
        <v>5.7478005865102634E-2</v>
      </c>
    </row>
    <row r="46" spans="2:13" x14ac:dyDescent="0.2">
      <c r="B46" t="s">
        <v>7</v>
      </c>
      <c r="C46" t="s">
        <v>46</v>
      </c>
      <c r="D46" t="s">
        <v>47</v>
      </c>
      <c r="E46">
        <v>55</v>
      </c>
      <c r="G46">
        <v>55</v>
      </c>
      <c r="H46" s="6">
        <v>2.8666666666666667</v>
      </c>
      <c r="I46" s="7">
        <v>5.2121212121212124E-2</v>
      </c>
    </row>
    <row r="47" spans="2:13" x14ac:dyDescent="0.2">
      <c r="B47" t="s">
        <v>7</v>
      </c>
      <c r="C47" t="s">
        <v>48</v>
      </c>
      <c r="D47" t="s">
        <v>49</v>
      </c>
      <c r="E47">
        <v>65</v>
      </c>
      <c r="G47">
        <v>57</v>
      </c>
      <c r="H47" s="6">
        <v>5.258064516129032</v>
      </c>
      <c r="I47" s="7">
        <v>9.2246745897000562E-2</v>
      </c>
    </row>
    <row r="48" spans="2:13" x14ac:dyDescent="0.2">
      <c r="B48" t="s">
        <v>7</v>
      </c>
      <c r="C48" t="s">
        <v>50</v>
      </c>
      <c r="D48" t="s">
        <v>51</v>
      </c>
      <c r="E48">
        <v>84</v>
      </c>
      <c r="G48">
        <v>53</v>
      </c>
      <c r="H48" s="6">
        <v>4.193548387096774</v>
      </c>
      <c r="I48" s="7">
        <v>7.9123554473524038E-2</v>
      </c>
    </row>
    <row r="49" spans="2:9" x14ac:dyDescent="0.2">
      <c r="B49" t="s">
        <v>8</v>
      </c>
      <c r="C49" t="s">
        <v>46</v>
      </c>
      <c r="D49" t="s">
        <v>47</v>
      </c>
      <c r="E49">
        <v>57</v>
      </c>
      <c r="G49">
        <v>49</v>
      </c>
      <c r="H49" s="6">
        <v>4.8928571428571432</v>
      </c>
      <c r="I49" s="7">
        <v>9.9854227405247825E-2</v>
      </c>
    </row>
    <row r="50" spans="2:9" x14ac:dyDescent="0.2">
      <c r="B50" t="s">
        <v>8</v>
      </c>
      <c r="C50" t="s">
        <v>48</v>
      </c>
      <c r="D50" t="s">
        <v>49</v>
      </c>
      <c r="E50">
        <v>65</v>
      </c>
      <c r="G50">
        <v>61</v>
      </c>
      <c r="H50" s="6">
        <v>2.806451612903226</v>
      </c>
      <c r="I50" s="7">
        <v>4.6007403490216821E-2</v>
      </c>
    </row>
    <row r="51" spans="2:9" x14ac:dyDescent="0.2">
      <c r="B51" t="s">
        <v>8</v>
      </c>
      <c r="C51" t="s">
        <v>50</v>
      </c>
      <c r="D51" t="s">
        <v>51</v>
      </c>
      <c r="E51">
        <v>82</v>
      </c>
    </row>
    <row r="52" spans="2:9" x14ac:dyDescent="0.2">
      <c r="B52" t="s">
        <v>9</v>
      </c>
      <c r="C52" t="s">
        <v>46</v>
      </c>
      <c r="D52" t="s">
        <v>47</v>
      </c>
      <c r="E52">
        <v>53</v>
      </c>
    </row>
    <row r="53" spans="2:9" x14ac:dyDescent="0.2">
      <c r="B53" t="s">
        <v>9</v>
      </c>
      <c r="C53" t="s">
        <v>48</v>
      </c>
      <c r="D53" t="s">
        <v>49</v>
      </c>
      <c r="E53">
        <v>74</v>
      </c>
    </row>
    <row r="54" spans="2:9" x14ac:dyDescent="0.2">
      <c r="B54" t="s">
        <v>9</v>
      </c>
      <c r="C54" t="s">
        <v>50</v>
      </c>
      <c r="D54" t="s">
        <v>51</v>
      </c>
      <c r="E54">
        <v>96</v>
      </c>
    </row>
    <row r="55" spans="2:9" x14ac:dyDescent="0.2">
      <c r="B55" t="s">
        <v>10</v>
      </c>
      <c r="C55" t="s">
        <v>46</v>
      </c>
      <c r="D55" t="s">
        <v>47</v>
      </c>
      <c r="E55">
        <v>49</v>
      </c>
    </row>
    <row r="56" spans="2:9" x14ac:dyDescent="0.2">
      <c r="B56" t="s">
        <v>10</v>
      </c>
      <c r="C56" t="s">
        <v>48</v>
      </c>
      <c r="D56" t="s">
        <v>49</v>
      </c>
      <c r="E56">
        <v>63</v>
      </c>
    </row>
    <row r="57" spans="2:9" x14ac:dyDescent="0.2">
      <c r="B57" t="s">
        <v>10</v>
      </c>
      <c r="C57" t="s">
        <v>50</v>
      </c>
      <c r="D57" t="s">
        <v>51</v>
      </c>
      <c r="E57">
        <v>81</v>
      </c>
    </row>
    <row r="58" spans="2:9" x14ac:dyDescent="0.2">
      <c r="B58" t="s">
        <v>11</v>
      </c>
      <c r="C58" t="s">
        <v>46</v>
      </c>
      <c r="D58" t="s">
        <v>47</v>
      </c>
      <c r="E58">
        <v>61</v>
      </c>
    </row>
    <row r="59" spans="2:9" x14ac:dyDescent="0.2">
      <c r="B59" t="s">
        <v>11</v>
      </c>
      <c r="C59" t="s">
        <v>48</v>
      </c>
      <c r="D59" t="s">
        <v>49</v>
      </c>
      <c r="E59">
        <v>64</v>
      </c>
    </row>
    <row r="60" spans="2:9" x14ac:dyDescent="0.2">
      <c r="B60" t="s">
        <v>11</v>
      </c>
      <c r="C60" t="s">
        <v>50</v>
      </c>
      <c r="D60" t="s">
        <v>51</v>
      </c>
      <c r="E60">
        <v>81</v>
      </c>
    </row>
    <row r="61" spans="2:9" x14ac:dyDescent="0.2">
      <c r="B61" t="s">
        <v>12</v>
      </c>
      <c r="C61" t="s">
        <v>46</v>
      </c>
      <c r="D61" t="s">
        <v>47</v>
      </c>
      <c r="E61">
        <v>53</v>
      </c>
    </row>
    <row r="62" spans="2:9" x14ac:dyDescent="0.2">
      <c r="B62" t="s">
        <v>12</v>
      </c>
      <c r="C62" t="s">
        <v>48</v>
      </c>
      <c r="D62" t="s">
        <v>49</v>
      </c>
      <c r="E62">
        <v>74</v>
      </c>
    </row>
    <row r="63" spans="2:9" x14ac:dyDescent="0.2">
      <c r="B63" t="s">
        <v>12</v>
      </c>
      <c r="C63" t="s">
        <v>50</v>
      </c>
      <c r="D63" t="s">
        <v>51</v>
      </c>
      <c r="E63">
        <v>79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Bug &amp; Forcast (Total)</vt:lpstr>
      <vt:lpstr>Variance </vt:lpstr>
      <vt:lpstr>CIP Graph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tyrelle newton</dc:creator>
  <cp:lastModifiedBy>tyrelle newton</cp:lastModifiedBy>
  <dcterms:created xsi:type="dcterms:W3CDTF">2025-08-14T14:41:21Z</dcterms:created>
  <dcterms:modified xsi:type="dcterms:W3CDTF">2025-09-11T11:08:24Z</dcterms:modified>
</cp:coreProperties>
</file>