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oltu\Desktop\Mav\5_Manufacturing Downtime Analysis (project)\"/>
    </mc:Choice>
  </mc:AlternateContent>
  <xr:revisionPtr revIDLastSave="0" documentId="13_ncr:1_{897731D5-EEED-4B60-AF2B-C9F5316CE074}" xr6:coauthVersionLast="47" xr6:coauthVersionMax="47" xr10:uidLastSave="{00000000-0000-0000-0000-000000000000}"/>
  <bookViews>
    <workbookView xWindow="28680" yWindow="1740" windowWidth="29040" windowHeight="15840" xr2:uid="{8FF62ED8-A67E-423F-8325-F23DB684777C}"/>
  </bookViews>
  <sheets>
    <sheet name="Dashboard" sheetId="10" r:id="rId1"/>
    <sheet name="Pivot operator" sheetId="9" r:id="rId2"/>
    <sheet name="Line productivity" sheetId="1" r:id="rId3"/>
    <sheet name="Products" sheetId="8" r:id="rId4"/>
    <sheet name="Downtime factors" sheetId="3" r:id="rId5"/>
    <sheet name="Line downtime" sheetId="2" r:id="rId6"/>
  </sheets>
  <definedNames>
    <definedName name="_xlnm._FilterDatabase" localSheetId="4" hidden="1">'Downtime factors'!$A$1:$D$13</definedName>
    <definedName name="_xlnm._FilterDatabase" localSheetId="2" hidden="1">'Line productivity'!$A$1:$F$39</definedName>
  </definedNames>
  <calcPr calcId="19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29" i="10" a="1"/>
  <c r="C29" i="10" s="1"/>
  <c r="C31" i="10" s="1"/>
  <c r="D5" i="3"/>
  <c r="D10" i="3"/>
  <c r="D4" i="3"/>
  <c r="D8" i="3"/>
  <c r="D2" i="3"/>
  <c r="D3" i="3"/>
  <c r="D6" i="3"/>
  <c r="D12" i="3"/>
  <c r="D9" i="3"/>
  <c r="D11" i="3"/>
  <c r="D7" i="3"/>
  <c r="D13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C34" i="10" l="1"/>
  <c r="G33" i="10"/>
  <c r="D32" i="10"/>
  <c r="E31" i="10"/>
  <c r="C32" i="10"/>
  <c r="D31" i="10"/>
  <c r="E33" i="10"/>
  <c r="G31" i="10"/>
  <c r="F31" i="10"/>
  <c r="D33" i="10"/>
  <c r="C33" i="10"/>
  <c r="E34" i="10"/>
  <c r="G32" i="10"/>
  <c r="E32" i="10"/>
  <c r="G34" i="10"/>
  <c r="F34" i="10"/>
  <c r="D34" i="10"/>
  <c r="F32" i="10"/>
  <c r="F33" i="10"/>
  <c r="E3" i="3"/>
  <c r="E10" i="3"/>
  <c r="E9" i="3"/>
  <c r="E8" i="3"/>
  <c r="E7" i="3"/>
  <c r="E2" i="3"/>
  <c r="E6" i="3"/>
  <c r="E13" i="3"/>
  <c r="E5" i="3"/>
  <c r="E12" i="3"/>
  <c r="E4" i="3"/>
  <c r="E11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<sst xmlns="http://schemas.openxmlformats.org/spreadsheetml/2006/main" count="149" uniqueCount="51">
  <si>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</si>
  <si>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</si>
  <si>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</si>
  <si>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</si>
  <si>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</si>
  <si>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</si>
  <si>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</si>
  <si>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</si>
  <si>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</si>
  <si>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</si>
  <si>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</si>
  <si>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</si>
  <si>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</si>
  <si>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</si>
  <si>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</si>
  <si>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</si>
  <si>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</si>
  <si>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</si>
  <si>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</si>
  <si>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</si>
  <si>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</si>
  <si>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</si>
  <si>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</si>
  <si>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</si>
  <si>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</si>
  <si>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</si>
  <si>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</si>
  <si>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</si>
  <si>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</si>
  <si>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</si>
  <si>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</si>
  <si>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</si>
  <si>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</si>
  <si>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</si>
  <si>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</si>
  <si>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</si>
  <si>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</si>
  <si>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</si>
  <si>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</si>
  <si>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</si>
  <si>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</si>
  <si>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</si>
  <si>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</si>
  <si>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</si>
  <si>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</si>
  <si>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</si>
  <si>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Row Labels</t>
  </si>
  <si>
    <t>Grand Total</t>
  </si>
  <si>
    <t>Sum of Efficiency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</si>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</sst>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/>
    <xf numFmtId="46" fontId="0" fillId="0" borderId="0" xfId="0" applyNumberFormat="1"/>
    <xf numFmtId="1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[Manufacturing_Line_Productivity.xlsx]Pivot operator!PivotTable1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operator'!$B$3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4C6-43EE-AB6F-889B20049A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operator'!$A$4:$A$8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'Pivot operator'!$B$4:$B$8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C6-43EE-AB6F-889B20049A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764139824"/>
        <c:axId val="1764143184"/>
      </c:barChart>
      <c:catAx>
        <c:axId val="1764139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43184"/>
        <c:crosses val="autoZero"/>
        <c:auto val="1"/>
        <c:lblAlgn val="ctr"/>
        <c:lblOffset val="100"/>
        <c:noMultiLvlLbl val="0"/>
      </c:catAx>
      <c:valAx>
        <c:axId val="1764143184"/>
        <c:scaling>
          <c:orientation val="minMax"/>
          <c:min val="0"/>
        </c:scaling>
        <c:delete val="0"/>
        <c:axPos val="t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13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Downtime Factors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6F4-4E39-8DAA-03AC2E90912A}"/>
              </c:ext>
            </c:extLst>
          </c:dPt>
          <c:dPt>
            <c:idx val="6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F4-4E39-8DAA-03AC2E90912A}"/>
              </c:ext>
            </c:extLst>
          </c:dPt>
          <c:dPt>
            <c:idx val="7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6F4-4E39-8DAA-03AC2E90912A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6F4-4E39-8DAA-03AC2E90912A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F6F4-4E39-8DAA-03AC2E90912A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6F4-4E39-8DAA-03AC2E90912A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F4-4E39-8DAA-03AC2E90912A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F4-4E39-8DAA-03AC2E90912A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F4-4E39-8DAA-03AC2E90912A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F4-4E39-8DAA-03AC2E90912A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6F4-4E39-8DAA-03AC2E90912A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F4-4E39-8DAA-03AC2E9091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F4-4E39-8DAA-03AC2E909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27"/>
        <c:axId val="77348640"/>
        <c:axId val="77340960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8"/>
              <c:spPr>
                <a:solidFill>
                  <a:schemeClr val="bg1"/>
                </a:solidFill>
                <a:ln w="254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6F4-4E39-8DAA-03AC2E90912A}"/>
              </c:ext>
            </c:extLst>
          </c:dPt>
          <c:dLbls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6F4-4E39-8DAA-03AC2E90912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F4-4E39-8DAA-03AC2E9091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8253360"/>
        <c:axId val="71029088"/>
      </c:lineChart>
      <c:catAx>
        <c:axId val="7734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0960"/>
        <c:crosses val="autoZero"/>
        <c:auto val="1"/>
        <c:lblAlgn val="ctr"/>
        <c:lblOffset val="100"/>
        <c:noMultiLvlLbl val="0"/>
      </c:catAx>
      <c:valAx>
        <c:axId val="77340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</a:p>
            </c:rich>
          </c:tx>
          <c:layout>
            <c:manualLayout>
              <c:xMode val="edge"/>
              <c:yMode val="edge"/>
              <c:x val="7.3635750695356716E-2"/>
              <c:y val="0.30818844254637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8640"/>
        <c:crosses val="autoZero"/>
        <c:crossBetween val="between"/>
      </c:valAx>
      <c:valAx>
        <c:axId val="71029088"/>
        <c:scaling>
          <c:orientation val="minMax"/>
          <c:max val="1"/>
        </c:scaling>
        <c:delete val="0"/>
        <c:axPos val="r"/>
        <c:majorGridlines>
          <c:spPr>
            <a:ln w="317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253360"/>
        <c:crosses val="max"/>
        <c:crossBetween val="between"/>
        <c:majorUnit val="0.2"/>
      </c:valAx>
      <c:catAx>
        <c:axId val="120825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0290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Downtime Factors Pareto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8-49FE-A0EC-213DB5C5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77348640"/>
        <c:axId val="77340960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2225">
                <a:solidFill>
                  <a:schemeClr val="accent2"/>
                </a:solidFill>
              </a:ln>
              <a:effectLst/>
            </c:spPr>
          </c:marker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48-49FE-A0EC-213DB5C5E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44320"/>
        <c:axId val="77343840"/>
      </c:lineChart>
      <c:catAx>
        <c:axId val="7734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0960"/>
        <c:crosses val="autoZero"/>
        <c:auto val="1"/>
        <c:lblAlgn val="ctr"/>
        <c:lblOffset val="100"/>
        <c:noMultiLvlLbl val="0"/>
      </c:catAx>
      <c:valAx>
        <c:axId val="773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8640"/>
        <c:crosses val="autoZero"/>
        <c:crossBetween val="between"/>
      </c:valAx>
      <c:valAx>
        <c:axId val="7734384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4320"/>
        <c:crosses val="max"/>
        <c:crossBetween val="between"/>
      </c:valAx>
      <c:catAx>
        <c:axId val="77344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3438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</xdr:colOff>
      <xdr:row>6</xdr:row>
      <xdr:rowOff>23812</xdr:rowOff>
    </xdr:from>
    <xdr:to>
      <xdr:col>5</xdr:col>
      <xdr:colOff>357187</xdr:colOff>
      <xdr:row>21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70D9A1-60D8-49F9-A5FE-B1A4A025B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0</xdr:colOff>
      <xdr:row>1</xdr:row>
      <xdr:rowOff>133350</xdr:rowOff>
    </xdr:from>
    <xdr:to>
      <xdr:col>4</xdr:col>
      <xdr:colOff>1047750</xdr:colOff>
      <xdr:row>5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22B329-D3DD-446D-AA28-411D3929B78D}"/>
            </a:ext>
          </a:extLst>
        </xdr:cNvPr>
        <xdr:cNvSpPr txBox="1"/>
      </xdr:nvSpPr>
      <xdr:spPr>
        <a:xfrm>
          <a:off x="685800" y="314325"/>
          <a:ext cx="4057650" cy="676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Overall line efficiency sits at 64%</a:t>
          </a:r>
        </a:p>
        <a:p>
          <a:r>
            <a:rPr lang="en-US" sz="1600"/>
            <a:t>We should place special focus on Mac</a:t>
          </a:r>
        </a:p>
      </xdr:txBody>
    </xdr:sp>
    <xdr:clientData/>
  </xdr:twoCellAnchor>
  <xdr:twoCellAnchor editAs="absolute">
    <xdr:from>
      <xdr:col>6</xdr:col>
      <xdr:colOff>171450</xdr:colOff>
      <xdr:row>1</xdr:row>
      <xdr:rowOff>133350</xdr:rowOff>
    </xdr:from>
    <xdr:to>
      <xdr:col>12</xdr:col>
      <xdr:colOff>114300</xdr:colOff>
      <xdr:row>5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34F76B2-F458-A8AE-68DD-8393A2C1C29F}"/>
            </a:ext>
          </a:extLst>
        </xdr:cNvPr>
        <xdr:cNvSpPr txBox="1"/>
      </xdr:nvSpPr>
      <xdr:spPr>
        <a:xfrm>
          <a:off x="6000750" y="314325"/>
          <a:ext cx="4591050" cy="676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The top 5 factors account for 80%</a:t>
          </a:r>
          <a:r>
            <a:rPr lang="en-US" sz="1600" b="1" baseline="0">
              <a:solidFill>
                <a:schemeClr val="accent1"/>
              </a:solidFill>
            </a:rPr>
            <a:t> of the downtime</a:t>
          </a:r>
          <a:endParaRPr lang="en-US" sz="1600" b="1">
            <a:solidFill>
              <a:schemeClr val="accent1"/>
            </a:solidFill>
          </a:endParaRPr>
        </a:p>
        <a:p>
          <a:r>
            <a:rPr lang="en-US" sz="1600"/>
            <a:t>We should ignore the rest and prioritize</a:t>
          </a:r>
          <a:r>
            <a:rPr lang="en-US" sz="1600" baseline="0"/>
            <a:t> these</a:t>
          </a:r>
          <a:endParaRPr lang="en-US" sz="1600"/>
        </a:p>
      </xdr:txBody>
    </xdr:sp>
    <xdr:clientData/>
  </xdr:twoCellAnchor>
  <xdr:twoCellAnchor editAs="absolute">
    <xdr:from>
      <xdr:col>5</xdr:col>
      <xdr:colOff>647700</xdr:colOff>
      <xdr:row>6</xdr:row>
      <xdr:rowOff>19050</xdr:rowOff>
    </xdr:from>
    <xdr:to>
      <xdr:col>11</xdr:col>
      <xdr:colOff>590551</xdr:colOff>
      <xdr:row>21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E93314-8A7A-42E0-8307-138F94CDE9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9525</xdr:colOff>
      <xdr:row>23</xdr:row>
      <xdr:rowOff>152400</xdr:rowOff>
    </xdr:from>
    <xdr:to>
      <xdr:col>7</xdr:col>
      <xdr:colOff>657225</xdr:colOff>
      <xdr:row>27</xdr:row>
      <xdr:rowOff>104775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AB887F4-2CD9-45E1-BA88-E965DA93B4DE}"/>
            </a:ext>
          </a:extLst>
        </xdr:cNvPr>
        <xdr:cNvSpPr txBox="1"/>
      </xdr:nvSpPr>
      <xdr:spPr>
        <a:xfrm>
          <a:off x="695325" y="4314825"/>
          <a:ext cx="7010400" cy="676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1"/>
              </a:solidFill>
            </a:rPr>
            <a:t>3 of the 5 main downtime factors are due to operator error</a:t>
          </a:r>
        </a:p>
        <a:p>
          <a:r>
            <a:rPr lang="en-US" sz="1600"/>
            <a:t>We should focus on Machine Adjustment</a:t>
          </a:r>
          <a:r>
            <a:rPr lang="en-US" sz="1600" baseline="0"/>
            <a:t> for everyone, and batch change for Mac</a:t>
          </a:r>
          <a:endParaRPr lang="en-US" sz="1600"/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0</xdr:colOff>
      <xdr:row>33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31F1CDC-4E6A-C612-0144-435DEDF08799}"/>
            </a:ext>
          </a:extLst>
        </xdr:cNvPr>
        <xdr:cNvSpPr/>
      </xdr:nvSpPr>
      <xdr:spPr>
        <a:xfrm>
          <a:off x="1371600" y="5448300"/>
          <a:ext cx="1323975" cy="914400"/>
        </a:xfrm>
        <a:prstGeom prst="rect">
          <a:avLst/>
        </a:prstGeom>
        <a:noFill/>
        <a:ln w="28575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33</xdr:row>
      <xdr:rowOff>0</xdr:rowOff>
    </xdr:from>
    <xdr:to>
      <xdr:col>6</xdr:col>
      <xdr:colOff>0</xdr:colOff>
      <xdr:row>34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75D00DF-0CDB-4499-CA7F-C1A6A9D875A8}"/>
            </a:ext>
          </a:extLst>
        </xdr:cNvPr>
        <xdr:cNvSpPr/>
      </xdr:nvSpPr>
      <xdr:spPr>
        <a:xfrm>
          <a:off x="4905375" y="6362700"/>
          <a:ext cx="923925" cy="304800"/>
        </a:xfrm>
        <a:prstGeom prst="rect">
          <a:avLst/>
        </a:prstGeom>
        <a:noFill/>
        <a:ln w="28575">
          <a:solidFill>
            <a:schemeClr val="accent2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23</xdr:row>
      <xdr:rowOff>9525</xdr:rowOff>
    </xdr:from>
    <xdr:to>
      <xdr:col>11</xdr:col>
      <xdr:colOff>552450</xdr:colOff>
      <xdr:row>34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3D4616-3CF0-F8C7-6FCC-620C1A47F69D}"/>
            </a:ext>
          </a:extLst>
        </xdr:cNvPr>
        <xdr:cNvSpPr txBox="1"/>
      </xdr:nvSpPr>
      <xdr:spPr>
        <a:xfrm>
          <a:off x="7962900" y="4171950"/>
          <a:ext cx="2381250" cy="2571750"/>
        </a:xfrm>
        <a:prstGeom prst="rect">
          <a:avLst/>
        </a:prstGeom>
        <a:solidFill>
          <a:schemeClr val="lt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Recommendations:</a:t>
          </a:r>
        </a:p>
        <a:p>
          <a:endParaRPr lang="en-US" sz="1200"/>
        </a:p>
        <a:p>
          <a:r>
            <a:rPr lang="en-US" sz="1200"/>
            <a:t>1. Start with machine adjustment training</a:t>
          </a:r>
          <a:r>
            <a:rPr lang="en-US" sz="1200" baseline="0"/>
            <a:t> for all operators</a:t>
          </a:r>
        </a:p>
        <a:p>
          <a:endParaRPr lang="en-US" sz="1200" baseline="0"/>
        </a:p>
        <a:p>
          <a:r>
            <a:rPr lang="en-US" sz="1200" baseline="0"/>
            <a:t>2. Provide special batch change training for Mac</a:t>
          </a:r>
        </a:p>
        <a:p>
          <a:endParaRPr lang="en-US" sz="1200" baseline="0"/>
        </a:p>
        <a:p>
          <a:r>
            <a:rPr lang="en-US" sz="1200" baseline="0"/>
            <a:t>3. Apply preventive maintenance to machine and double check inventory levels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147636</xdr:rowOff>
    </xdr:from>
    <xdr:to>
      <xdr:col>14</xdr:col>
      <xdr:colOff>219074</xdr:colOff>
      <xdr:row>24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C27FDA-A469-AFCA-DCDA-2F77B7C4D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riu, Tudor" refreshedDate="45730.398453240741" createdVersion="8" refreshedVersion="8" minRefreshableVersion="3" recordCount="38" xr:uid="{048545A8-E771-4566-989C-DCC58C61EDCB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165">
      <sharedItems containsSemiMixedTypes="0" containsNonDate="0" containsDate="1" containsString="0" minDate="1899-12-30T01:00:00" maxDate="1899-12-30T22:55:00"/>
    </cacheField>
    <cacheField name="End Time" numFmtId="165">
      <sharedItems containsSemiMixedTypes="0" containsNonDate="0" containsDate="1" containsString="0" minDate="1899-12-30T02:45:00" maxDate="1899-12-31T01:05:00"/>
    </cacheField>
    <cacheField name="Batch Time" numFmtId="1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EC3F45-7083-45E6-8AA0-F6201D210BA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9">
    <pivotField numFmtId="164" showAll="0"/>
    <pivotField showAll="0"/>
    <pivotField showAll="0"/>
    <pivotField axis="axisRow" showAll="0" sortType="de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165" showAll="0"/>
    <pivotField numFmtId="1"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31D7-B63C-4B7D-BB2A-B75CDFC79636}">
  <dimension ref="B29:G34"/>
  <sheetViews>
    <sheetView showGridLines="0" tabSelected="1" topLeftCell="A10" workbookViewId="0">
      <selection activeCell="Q18" sqref="Q18"/>
    </sheetView>
  </sheetViews>
  <sheetFormatPr defaultRowHeight="14.25"/>
  <cols>
    <col min="3" max="3" width="17.375" bestFit="1" customWidth="1"/>
    <col min="4" max="4" width="13.125" bestFit="1" customWidth="1"/>
    <col min="5" max="5" width="15.875" bestFit="1" customWidth="1"/>
    <col min="6" max="6" width="12.125" bestFit="1" customWidth="1"/>
    <col min="7" max="7" width="16" customWidth="1"/>
  </cols>
  <sheetData>
    <row r="29" spans="2:7" hidden="1">
      <c r="B29" s="6"/>
      <c r="C29" s="6" cm="1">
        <f t="array" ref="C29:G30">TRANSPOSE('Downtime factors'!A2:B6)</f>
        <v>6</v>
      </c>
      <c r="D29" s="6">
        <v>7</v>
      </c>
      <c r="E29" s="6">
        <v>4</v>
      </c>
      <c r="F29" s="6">
        <v>2</v>
      </c>
      <c r="G29" s="6">
        <v>8</v>
      </c>
    </row>
    <row r="30" spans="2:7" ht="30">
      <c r="B30" s="6"/>
      <c r="C30" s="16" t="str">
        <v>Machine adjustment</v>
      </c>
      <c r="D30" s="14" t="str">
        <v>Machine failure</v>
      </c>
      <c r="E30" s="14" t="str">
        <v>Inventory shortage</v>
      </c>
      <c r="F30" s="16" t="str">
        <v>Batch change</v>
      </c>
      <c r="G30" s="16" t="str">
        <v>Batch coding error</v>
      </c>
    </row>
    <row r="31" spans="2:7" ht="24" customHeight="1">
      <c r="B31" s="6" t="s">
        <v>40</v>
      </c>
      <c r="C31" s="15">
        <f>SUMIFS(INDEX('Line downtime'!$C$3:$N$40,,MATCH(Dashboard!C$29,'Line downtime'!$C$2:$N$2,0)),'Line downtime'!$B$3:$B$40,Dashboard!$B31)</f>
        <v>118</v>
      </c>
      <c r="D31" s="15">
        <f>SUMIFS(INDEX('Line downtime'!$C$3:$N$40,,MATCH(Dashboard!D$29,'Line downtime'!$C$2:$N$2,0)),'Line downtime'!$B$3:$B$40,Dashboard!$B31)</f>
        <v>85</v>
      </c>
      <c r="E31" s="15">
        <f>SUMIFS(INDEX('Line downtime'!$C$3:$N$40,,MATCH(Dashboard!E$29,'Line downtime'!$C$2:$N$2,0)),'Line downtime'!$B$3:$B$40,Dashboard!$B31)</f>
        <v>17</v>
      </c>
      <c r="F31" s="15">
        <f>SUMIFS(INDEX('Line downtime'!$C$3:$N$40,,MATCH(Dashboard!F$29,'Line downtime'!$C$2:$N$2,0)),'Line downtime'!$B$3:$B$40,Dashboard!$B31)</f>
        <v>10</v>
      </c>
      <c r="G31" s="15">
        <f>SUMIFS(INDEX('Line downtime'!$C$3:$N$40,,MATCH(Dashboard!G$29,'Line downtime'!$C$2:$N$2,0)),'Line downtime'!$B$3:$B$40,Dashboard!$B31)</f>
        <v>44</v>
      </c>
    </row>
    <row r="32" spans="2:7" ht="24" customHeight="1">
      <c r="B32" s="6" t="s">
        <v>41</v>
      </c>
      <c r="C32" s="15">
        <f>SUMIFS(INDEX('Line downtime'!$C$3:$N$40,,MATCH(Dashboard!C$29,'Line downtime'!$C$2:$N$2,0)),'Line downtime'!$B$3:$B$40,Dashboard!$B32)</f>
        <v>79</v>
      </c>
      <c r="D32" s="15">
        <f>SUMIFS(INDEX('Line downtime'!$C$3:$N$40,,MATCH(Dashboard!D$29,'Line downtime'!$C$2:$N$2,0)),'Line downtime'!$B$3:$B$40,Dashboard!$B32)</f>
        <v>36</v>
      </c>
      <c r="E32" s="15">
        <f>SUMIFS(INDEX('Line downtime'!$C$3:$N$40,,MATCH(Dashboard!E$29,'Line downtime'!$C$2:$N$2,0)),'Line downtime'!$B$3:$B$40,Dashboard!$B32)</f>
        <v>85</v>
      </c>
      <c r="F32" s="15">
        <f>SUMIFS(INDEX('Line downtime'!$C$3:$N$40,,MATCH(Dashboard!F$29,'Line downtime'!$C$2:$N$2,0)),'Line downtime'!$B$3:$B$40,Dashboard!$B32)</f>
        <v>20</v>
      </c>
      <c r="G32" s="15">
        <f>SUMIFS(INDEX('Line downtime'!$C$3:$N$40,,MATCH(Dashboard!G$29,'Line downtime'!$C$2:$N$2,0)),'Line downtime'!$B$3:$B$40,Dashboard!$B32)</f>
        <v>30</v>
      </c>
    </row>
    <row r="33" spans="2:7" ht="24" customHeight="1">
      <c r="B33" s="6" t="s">
        <v>42</v>
      </c>
      <c r="C33" s="15">
        <f>SUMIFS(INDEX('Line downtime'!$C$3:$N$40,,MATCH(Dashboard!C$29,'Line downtime'!$C$2:$N$2,0)),'Line downtime'!$B$3:$B$40,Dashboard!$B33)</f>
        <v>120</v>
      </c>
      <c r="D33" s="15">
        <f>SUMIFS(INDEX('Line downtime'!$C$3:$N$40,,MATCH(Dashboard!D$29,'Line downtime'!$C$2:$N$2,0)),'Line downtime'!$B$3:$B$40,Dashboard!$B33)</f>
        <v>88</v>
      </c>
      <c r="E33" s="15">
        <f>SUMIFS(INDEX('Line downtime'!$C$3:$N$40,,MATCH(Dashboard!E$29,'Line downtime'!$C$2:$N$2,0)),'Line downtime'!$B$3:$B$40,Dashboard!$B33)</f>
        <v>43</v>
      </c>
      <c r="F33" s="15">
        <f>SUMIFS(INDEX('Line downtime'!$C$3:$N$40,,MATCH(Dashboard!F$29,'Line downtime'!$C$2:$N$2,0)),'Line downtime'!$B$3:$B$40,Dashboard!$B33)</f>
        <v>0</v>
      </c>
      <c r="G33" s="15">
        <f>SUMIFS(INDEX('Line downtime'!$C$3:$N$40,,MATCH(Dashboard!G$29,'Line downtime'!$C$2:$N$2,0)),'Line downtime'!$B$3:$B$40,Dashboard!$B33)</f>
        <v>24</v>
      </c>
    </row>
    <row r="34" spans="2:7" ht="24" customHeight="1">
      <c r="B34" s="6" t="s">
        <v>43</v>
      </c>
      <c r="C34" s="15">
        <f>SUMIFS(INDEX('Line downtime'!$C$3:$N$40,,MATCH(Dashboard!C$29,'Line downtime'!$C$2:$N$2,0)),'Line downtime'!$B$3:$B$40,Dashboard!$B34)</f>
        <v>15</v>
      </c>
      <c r="D34" s="15">
        <f>SUMIFS(INDEX('Line downtime'!$C$3:$N$40,,MATCH(Dashboard!D$29,'Line downtime'!$C$2:$N$2,0)),'Line downtime'!$B$3:$B$40,Dashboard!$B34)</f>
        <v>45</v>
      </c>
      <c r="E34" s="15">
        <f>SUMIFS(INDEX('Line downtime'!$C$3:$N$40,,MATCH(Dashboard!E$29,'Line downtime'!$C$2:$N$2,0)),'Line downtime'!$B$3:$B$40,Dashboard!$B34)</f>
        <v>80</v>
      </c>
      <c r="F34" s="15">
        <f>SUMIFS(INDEX('Line downtime'!$C$3:$N$40,,MATCH(Dashboard!F$29,'Line downtime'!$C$2:$N$2,0)),'Line downtime'!$B$3:$B$40,Dashboard!$B34)</f>
        <v>130</v>
      </c>
      <c r="G34" s="15">
        <f>SUMIFS(INDEX('Line downtime'!$C$3:$N$40,,MATCH(Dashboard!G$29,'Line downtime'!$C$2:$N$2,0)),'Line downtime'!$B$3:$B$40,Dashboard!$B34)</f>
        <v>47</v>
      </c>
    </row>
  </sheetData>
  <conditionalFormatting sqref="C31:G34">
    <cfRule type="colorScale" priority="1">
      <colorScale>
        <cfvo type="min"/>
        <cfvo type="percentile" val="50"/>
        <cfvo type="max"/>
        <color theme="0"/>
        <color theme="0"/>
        <color theme="4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A85B-3E89-4018-A017-0533C5A50E0E}">
  <dimension ref="A3:B8"/>
  <sheetViews>
    <sheetView workbookViewId="0">
      <selection activeCell="C35" sqref="C35"/>
    </sheetView>
  </sheetViews>
  <sheetFormatPr defaultRowHeight="14.25"/>
  <cols>
    <col min="1" max="1" width="13.125" bestFit="1" customWidth="1"/>
    <col min="2" max="4" width="16.25" bestFit="1" customWidth="1"/>
  </cols>
  <sheetData>
    <row r="3" spans="1:2">
      <c r="A3" s="11" t="s">
        <v>46</v>
      </c>
      <c r="B3" t="s">
        <v>48</v>
      </c>
    </row>
    <row r="4" spans="1:2">
      <c r="A4" s="12" t="s">
        <v>40</v>
      </c>
      <c r="B4" s="13">
        <v>0.66839378238341973</v>
      </c>
    </row>
    <row r="5" spans="1:2">
      <c r="A5" s="12" t="s">
        <v>41</v>
      </c>
      <c r="B5" s="13">
        <v>0.64077669902912626</v>
      </c>
    </row>
    <row r="6" spans="1:2">
      <c r="A6" s="12" t="s">
        <v>42</v>
      </c>
      <c r="B6" s="13">
        <v>0.63170731707317074</v>
      </c>
    </row>
    <row r="7" spans="1:2">
      <c r="A7" s="12" t="s">
        <v>43</v>
      </c>
      <c r="B7" s="13">
        <v>0.60941176470588243</v>
      </c>
    </row>
    <row r="8" spans="1:2">
      <c r="A8" s="12" t="s">
        <v>47</v>
      </c>
      <c r="B8" s="13">
        <v>0.64022809745982379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L39"/>
  <sheetViews>
    <sheetView workbookViewId="0">
      <selection activeCell="C2" sqref="C2"/>
    </sheetView>
  </sheetViews>
  <sheetFormatPr defaultRowHeight="14.25"/>
  <cols>
    <col min="1" max="1" width="10.125" style="6" bestFit="1" customWidth="1"/>
    <col min="2" max="2" width="7.875" style="6" bestFit="1" customWidth="1"/>
    <col min="3" max="3" width="6.875" style="6" bestFit="1" customWidth="1"/>
    <col min="4" max="4" width="8.875" style="6" bestFit="1" customWidth="1"/>
    <col min="5" max="5" width="10" style="6" bestFit="1" customWidth="1"/>
    <col min="6" max="6" width="9.25" style="6" bestFit="1" customWidth="1"/>
    <col min="7" max="7" width="10.875" style="6" bestFit="1" customWidth="1"/>
    <col min="8" max="8" width="14.75" bestFit="1" customWidth="1"/>
    <col min="9" max="9" width="9.5" bestFit="1" customWidth="1"/>
    <col min="10" max="11" width="8.875" customWidth="1"/>
    <col min="13" max="13" width="8.875" customWidth="1"/>
  </cols>
  <sheetData>
    <row r="1" spans="1:12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44</v>
      </c>
      <c r="H1" s="4" t="s">
        <v>45</v>
      </c>
      <c r="I1" s="4"/>
    </row>
    <row r="2" spans="1:12">
      <c r="A2" s="5">
        <v>45533</v>
      </c>
      <c r="B2" s="6" t="s">
        <v>24</v>
      </c>
      <c r="C2" s="6">
        <v>422111</v>
      </c>
      <c r="D2" s="6" t="s">
        <v>43</v>
      </c>
      <c r="E2" s="7">
        <v>0.49305555555555558</v>
      </c>
      <c r="F2" s="7">
        <v>0.58680555555555558</v>
      </c>
      <c r="G2" s="10">
        <f>(F2-E2)*1440</f>
        <v>135</v>
      </c>
      <c r="H2" s="6">
        <f>VLOOKUP(B2,Products!$A$2:$D$7,4,0)</f>
        <v>60</v>
      </c>
      <c r="J2" s="2"/>
      <c r="K2" s="8"/>
      <c r="L2" s="8"/>
    </row>
    <row r="3" spans="1:12">
      <c r="A3" s="5">
        <v>45533</v>
      </c>
      <c r="B3" s="6" t="s">
        <v>25</v>
      </c>
      <c r="C3" s="6">
        <v>422112</v>
      </c>
      <c r="D3" s="6" t="s">
        <v>43</v>
      </c>
      <c r="E3" s="7">
        <v>0.58680555555555558</v>
      </c>
      <c r="F3" s="7">
        <v>0.65625</v>
      </c>
      <c r="G3" s="10">
        <f t="shared" ref="G3:G39" si="0">(F3-E3)*1440</f>
        <v>99.999999999999972</v>
      </c>
      <c r="H3" s="6">
        <f>VLOOKUP(B3,Products!$A$2:$D$7,4,0)</f>
        <v>60</v>
      </c>
      <c r="J3" s="9"/>
      <c r="K3" s="8"/>
    </row>
    <row r="4" spans="1:12">
      <c r="A4" s="5">
        <v>45533</v>
      </c>
      <c r="B4" s="6" t="s">
        <v>25</v>
      </c>
      <c r="C4" s="6">
        <v>422113</v>
      </c>
      <c r="D4" s="6" t="s">
        <v>43</v>
      </c>
      <c r="E4" s="7">
        <v>0.65625</v>
      </c>
      <c r="F4" s="7">
        <v>0.73263888888888884</v>
      </c>
      <c r="G4" s="10">
        <f t="shared" si="0"/>
        <v>109.99999999999993</v>
      </c>
      <c r="H4" s="6">
        <f>VLOOKUP(B4,Products!$A$2:$D$7,4,0)</f>
        <v>60</v>
      </c>
    </row>
    <row r="5" spans="1:12">
      <c r="A5" s="5">
        <v>45533</v>
      </c>
      <c r="B5" s="6" t="s">
        <v>25</v>
      </c>
      <c r="C5" s="6">
        <v>422114</v>
      </c>
      <c r="D5" s="6" t="s">
        <v>43</v>
      </c>
      <c r="E5" s="7">
        <v>0.73263888888888884</v>
      </c>
      <c r="F5" s="7">
        <v>0.80208333333333326</v>
      </c>
      <c r="G5" s="10">
        <f t="shared" si="0"/>
        <v>99.999999999999972</v>
      </c>
      <c r="H5" s="6">
        <f>VLOOKUP(B5,Products!$A$2:$D$7,4,0)</f>
        <v>60</v>
      </c>
    </row>
    <row r="6" spans="1:12">
      <c r="A6" s="5">
        <v>45533</v>
      </c>
      <c r="B6" s="6" t="s">
        <v>25</v>
      </c>
      <c r="C6" s="6">
        <v>422115</v>
      </c>
      <c r="D6" s="6" t="s">
        <v>40</v>
      </c>
      <c r="E6" s="7">
        <v>0.80208333333333326</v>
      </c>
      <c r="F6" s="7">
        <v>0.86041666666666661</v>
      </c>
      <c r="G6" s="10">
        <f t="shared" si="0"/>
        <v>84.000000000000028</v>
      </c>
      <c r="H6" s="6">
        <f>VLOOKUP(B6,Products!$A$2:$D$7,4,0)</f>
        <v>60</v>
      </c>
    </row>
    <row r="7" spans="1:12">
      <c r="A7" s="5">
        <v>45533</v>
      </c>
      <c r="B7" s="6" t="s">
        <v>25</v>
      </c>
      <c r="C7" s="6">
        <v>422116</v>
      </c>
      <c r="D7" s="6" t="s">
        <v>40</v>
      </c>
      <c r="E7" s="7">
        <v>0.86041666666666661</v>
      </c>
      <c r="F7" s="7">
        <v>0.90208333333333324</v>
      </c>
      <c r="G7" s="10">
        <f t="shared" si="0"/>
        <v>59.999999999999943</v>
      </c>
      <c r="H7" s="6">
        <f>VLOOKUP(B7,Products!$A$2:$D$7,4,0)</f>
        <v>60</v>
      </c>
    </row>
    <row r="8" spans="1:12">
      <c r="A8" s="5">
        <v>45533</v>
      </c>
      <c r="B8" s="6" t="s">
        <v>25</v>
      </c>
      <c r="C8" s="6">
        <v>422117</v>
      </c>
      <c r="D8" s="6" t="s">
        <v>40</v>
      </c>
      <c r="E8" s="7">
        <v>0.90208333333333324</v>
      </c>
      <c r="F8" s="7">
        <v>0.95416666666666661</v>
      </c>
      <c r="G8" s="10">
        <f t="shared" si="0"/>
        <v>75.000000000000057</v>
      </c>
      <c r="H8" s="6">
        <f>VLOOKUP(B8,Products!$A$2:$D$7,4,0)</f>
        <v>60</v>
      </c>
    </row>
    <row r="9" spans="1:12">
      <c r="A9" s="5">
        <v>45534</v>
      </c>
      <c r="B9" s="6" t="s">
        <v>26</v>
      </c>
      <c r="C9" s="6">
        <v>422118</v>
      </c>
      <c r="D9" s="6" t="s">
        <v>41</v>
      </c>
      <c r="E9" s="7">
        <v>0.1701388888888889</v>
      </c>
      <c r="F9" s="7">
        <v>0.25347222222222221</v>
      </c>
      <c r="G9" s="10">
        <f t="shared" si="0"/>
        <v>119.99999999999997</v>
      </c>
      <c r="H9" s="6">
        <f>VLOOKUP(B9,Products!$A$2:$D$7,4,0)</f>
        <v>60</v>
      </c>
    </row>
    <row r="10" spans="1:12">
      <c r="A10" s="5">
        <v>45534</v>
      </c>
      <c r="B10" s="6" t="s">
        <v>26</v>
      </c>
      <c r="C10" s="6">
        <v>422119</v>
      </c>
      <c r="D10" s="6" t="s">
        <v>41</v>
      </c>
      <c r="E10" s="7">
        <v>0.25347222222222221</v>
      </c>
      <c r="F10" s="7">
        <v>0.3125</v>
      </c>
      <c r="G10" s="10">
        <f t="shared" si="0"/>
        <v>85.000000000000014</v>
      </c>
      <c r="H10" s="6">
        <f>VLOOKUP(B10,Products!$A$2:$D$7,4,0)</f>
        <v>60</v>
      </c>
    </row>
    <row r="11" spans="1:12">
      <c r="A11" s="5">
        <v>45534</v>
      </c>
      <c r="B11" s="6" t="s">
        <v>26</v>
      </c>
      <c r="C11" s="6">
        <v>422120</v>
      </c>
      <c r="D11" s="6" t="s">
        <v>41</v>
      </c>
      <c r="E11" s="7">
        <v>0.3125</v>
      </c>
      <c r="F11" s="7">
        <v>0.39027777777777778</v>
      </c>
      <c r="G11" s="10">
        <f t="shared" si="0"/>
        <v>112</v>
      </c>
      <c r="H11" s="6">
        <f>VLOOKUP(B11,Products!$A$2:$D$7,4,0)</f>
        <v>60</v>
      </c>
    </row>
    <row r="12" spans="1:12">
      <c r="A12" s="5">
        <v>45534</v>
      </c>
      <c r="B12" s="6" t="s">
        <v>26</v>
      </c>
      <c r="C12" s="6">
        <v>422121</v>
      </c>
      <c r="D12" s="6" t="s">
        <v>42</v>
      </c>
      <c r="E12" s="7">
        <v>0.39027777777777778</v>
      </c>
      <c r="F12" s="7">
        <v>0.44236111111111109</v>
      </c>
      <c r="G12" s="10">
        <f t="shared" si="0"/>
        <v>74.999999999999972</v>
      </c>
      <c r="H12" s="6">
        <f>VLOOKUP(B12,Products!$A$2:$D$7,4,0)</f>
        <v>60</v>
      </c>
    </row>
    <row r="13" spans="1:12">
      <c r="A13" s="5">
        <v>45534</v>
      </c>
      <c r="B13" s="6" t="s">
        <v>26</v>
      </c>
      <c r="C13" s="6">
        <v>422122</v>
      </c>
      <c r="D13" s="6" t="s">
        <v>42</v>
      </c>
      <c r="E13" s="7">
        <v>0.44236111111111109</v>
      </c>
      <c r="F13" s="7">
        <v>0.50138888888888888</v>
      </c>
      <c r="G13" s="10">
        <f t="shared" si="0"/>
        <v>85.000000000000014</v>
      </c>
      <c r="H13" s="6">
        <f>VLOOKUP(B13,Products!$A$2:$D$7,4,0)</f>
        <v>60</v>
      </c>
    </row>
    <row r="14" spans="1:12">
      <c r="A14" s="5">
        <v>45534</v>
      </c>
      <c r="B14" s="6" t="s">
        <v>26</v>
      </c>
      <c r="C14" s="6">
        <v>422123</v>
      </c>
      <c r="D14" s="6" t="s">
        <v>42</v>
      </c>
      <c r="E14" s="7">
        <v>0.50138888888888888</v>
      </c>
      <c r="F14" s="7">
        <v>0.59375</v>
      </c>
      <c r="G14" s="10">
        <f t="shared" si="0"/>
        <v>133</v>
      </c>
      <c r="H14" s="6">
        <f>VLOOKUP(B14,Products!$A$2:$D$7,4,0)</f>
        <v>60</v>
      </c>
    </row>
    <row r="15" spans="1:12">
      <c r="A15" s="5">
        <v>45534</v>
      </c>
      <c r="B15" s="6" t="s">
        <v>26</v>
      </c>
      <c r="C15" s="6">
        <v>422124</v>
      </c>
      <c r="D15" s="6" t="s">
        <v>42</v>
      </c>
      <c r="E15" s="7">
        <v>0.59375</v>
      </c>
      <c r="F15" s="7">
        <v>0.66319444444444442</v>
      </c>
      <c r="G15" s="10">
        <f t="shared" si="0"/>
        <v>99.999999999999972</v>
      </c>
      <c r="H15" s="6">
        <f>VLOOKUP(B15,Products!$A$2:$D$7,4,0)</f>
        <v>60</v>
      </c>
    </row>
    <row r="16" spans="1:12">
      <c r="A16" s="5">
        <v>45534</v>
      </c>
      <c r="B16" s="6" t="s">
        <v>26</v>
      </c>
      <c r="C16" s="6">
        <v>422125</v>
      </c>
      <c r="D16" s="6" t="s">
        <v>40</v>
      </c>
      <c r="E16" s="7">
        <v>0.66319444444444442</v>
      </c>
      <c r="F16" s="7">
        <v>0.71875</v>
      </c>
      <c r="G16" s="10">
        <f t="shared" si="0"/>
        <v>80.000000000000028</v>
      </c>
      <c r="H16" s="6">
        <f>VLOOKUP(B16,Products!$A$2:$D$7,4,0)</f>
        <v>60</v>
      </c>
    </row>
    <row r="17" spans="1:8">
      <c r="A17" s="5">
        <v>45534</v>
      </c>
      <c r="B17" s="6" t="s">
        <v>26</v>
      </c>
      <c r="C17" s="6">
        <v>422126</v>
      </c>
      <c r="D17" s="6" t="s">
        <v>40</v>
      </c>
      <c r="E17" s="7">
        <v>0.71875</v>
      </c>
      <c r="F17" s="7">
        <v>0.79097222222222219</v>
      </c>
      <c r="G17" s="10">
        <f t="shared" si="0"/>
        <v>103.99999999999994</v>
      </c>
      <c r="H17" s="6">
        <f>VLOOKUP(B17,Products!$A$2:$D$7,4,0)</f>
        <v>60</v>
      </c>
    </row>
    <row r="18" spans="1:8">
      <c r="A18" s="5">
        <v>45534</v>
      </c>
      <c r="B18" s="6" t="s">
        <v>26</v>
      </c>
      <c r="C18" s="6">
        <v>422127</v>
      </c>
      <c r="D18" s="6" t="s">
        <v>40</v>
      </c>
      <c r="E18" s="7">
        <v>0.79097222222222219</v>
      </c>
      <c r="F18" s="7">
        <v>0.84861111111111109</v>
      </c>
      <c r="G18" s="10">
        <f t="shared" si="0"/>
        <v>83.000000000000028</v>
      </c>
      <c r="H18" s="6">
        <f>VLOOKUP(B18,Products!$A$2:$D$7,4,0)</f>
        <v>60</v>
      </c>
    </row>
    <row r="19" spans="1:8">
      <c r="A19" s="5">
        <v>45534</v>
      </c>
      <c r="B19" s="6" t="s">
        <v>26</v>
      </c>
      <c r="C19" s="6">
        <v>422128</v>
      </c>
      <c r="D19" s="6" t="s">
        <v>40</v>
      </c>
      <c r="E19" s="7">
        <v>0.84861111111111109</v>
      </c>
      <c r="F19" s="7">
        <v>0.92638888888888893</v>
      </c>
      <c r="G19" s="10">
        <f t="shared" si="0"/>
        <v>112.00000000000009</v>
      </c>
      <c r="H19" s="6">
        <f>VLOOKUP(B19,Products!$A$2:$D$7,4,0)</f>
        <v>60</v>
      </c>
    </row>
    <row r="20" spans="1:8">
      <c r="A20" s="5">
        <v>45534</v>
      </c>
      <c r="B20" s="6" t="s">
        <v>26</v>
      </c>
      <c r="C20" s="6">
        <v>422129</v>
      </c>
      <c r="D20" s="6" t="s">
        <v>40</v>
      </c>
      <c r="E20" s="7">
        <v>0.92638888888888893</v>
      </c>
      <c r="F20" s="7">
        <v>0.97847222222222219</v>
      </c>
      <c r="G20" s="10">
        <f t="shared" si="0"/>
        <v>74.999999999999886</v>
      </c>
      <c r="H20" s="6">
        <f>VLOOKUP(B20,Products!$A$2:$D$7,4,0)</f>
        <v>60</v>
      </c>
    </row>
    <row r="21" spans="1:8">
      <c r="A21" s="5">
        <v>45535</v>
      </c>
      <c r="B21" s="6" t="s">
        <v>26</v>
      </c>
      <c r="C21" s="6">
        <v>422130</v>
      </c>
      <c r="D21" s="6" t="s">
        <v>41</v>
      </c>
      <c r="E21" s="7">
        <v>0.32291666666666669</v>
      </c>
      <c r="F21" s="7">
        <v>0.37847222222222221</v>
      </c>
      <c r="G21" s="10">
        <f t="shared" si="0"/>
        <v>79.999999999999957</v>
      </c>
      <c r="H21" s="6">
        <f>VLOOKUP(B21,Products!$A$2:$D$7,4,0)</f>
        <v>60</v>
      </c>
    </row>
    <row r="22" spans="1:8">
      <c r="A22" s="5">
        <v>45535</v>
      </c>
      <c r="B22" s="6" t="s">
        <v>26</v>
      </c>
      <c r="C22" s="6">
        <v>422131</v>
      </c>
      <c r="D22" s="6" t="s">
        <v>41</v>
      </c>
      <c r="E22" s="7">
        <v>0.37847222222222221</v>
      </c>
      <c r="F22" s="7">
        <v>0.44097222222222221</v>
      </c>
      <c r="G22" s="10">
        <f t="shared" si="0"/>
        <v>90</v>
      </c>
      <c r="H22" s="6">
        <f>VLOOKUP(B22,Products!$A$2:$D$7,4,0)</f>
        <v>60</v>
      </c>
    </row>
    <row r="23" spans="1:8">
      <c r="A23" s="5">
        <v>45535</v>
      </c>
      <c r="B23" s="6" t="s">
        <v>26</v>
      </c>
      <c r="C23" s="6">
        <v>422132</v>
      </c>
      <c r="D23" s="6" t="s">
        <v>41</v>
      </c>
      <c r="E23" s="7">
        <v>0.44097222222222221</v>
      </c>
      <c r="F23" s="7">
        <v>0.4826388888888889</v>
      </c>
      <c r="G23" s="10">
        <f t="shared" si="0"/>
        <v>60.000000000000028</v>
      </c>
      <c r="H23" s="6">
        <f>VLOOKUP(B23,Products!$A$2:$D$7,4,0)</f>
        <v>60</v>
      </c>
    </row>
    <row r="24" spans="1:8">
      <c r="A24" s="5">
        <v>45535</v>
      </c>
      <c r="B24" s="6" t="s">
        <v>27</v>
      </c>
      <c r="C24" s="6">
        <v>422133</v>
      </c>
      <c r="D24" s="6" t="s">
        <v>41</v>
      </c>
      <c r="E24" s="7">
        <v>0.4826388888888889</v>
      </c>
      <c r="F24" s="7">
        <v>0.53819444444444442</v>
      </c>
      <c r="G24" s="10">
        <f t="shared" si="0"/>
        <v>79.999999999999957</v>
      </c>
      <c r="H24" s="6">
        <f>VLOOKUP(B24,Products!$A$2:$D$7,4,0)</f>
        <v>60</v>
      </c>
    </row>
    <row r="25" spans="1:8">
      <c r="A25" s="5">
        <v>45535</v>
      </c>
      <c r="B25" s="6" t="s">
        <v>27</v>
      </c>
      <c r="C25" s="6">
        <v>422134</v>
      </c>
      <c r="D25" s="6" t="s">
        <v>43</v>
      </c>
      <c r="E25" s="7">
        <v>0.53819444444444442</v>
      </c>
      <c r="F25" s="7">
        <v>0.61458333333333337</v>
      </c>
      <c r="G25" s="10">
        <f t="shared" si="0"/>
        <v>110.00000000000009</v>
      </c>
      <c r="H25" s="6">
        <f>VLOOKUP(B25,Products!$A$2:$D$7,4,0)</f>
        <v>60</v>
      </c>
    </row>
    <row r="26" spans="1:8">
      <c r="A26" s="5">
        <v>45535</v>
      </c>
      <c r="B26" s="6" t="s">
        <v>27</v>
      </c>
      <c r="C26" s="6">
        <v>422135</v>
      </c>
      <c r="D26" s="6" t="s">
        <v>43</v>
      </c>
      <c r="E26" s="7">
        <v>0.61458333333333337</v>
      </c>
      <c r="F26" s="7">
        <v>0.6875</v>
      </c>
      <c r="G26" s="10">
        <f t="shared" si="0"/>
        <v>104.99999999999994</v>
      </c>
      <c r="H26" s="6">
        <f>VLOOKUP(B26,Products!$A$2:$D$7,4,0)</f>
        <v>60</v>
      </c>
    </row>
    <row r="27" spans="1:8">
      <c r="A27" s="5">
        <v>45535</v>
      </c>
      <c r="B27" s="6" t="s">
        <v>27</v>
      </c>
      <c r="C27" s="6">
        <v>422136</v>
      </c>
      <c r="D27" s="6" t="s">
        <v>43</v>
      </c>
      <c r="E27" s="7">
        <v>0.6875</v>
      </c>
      <c r="F27" s="7">
        <v>0.72916666666666663</v>
      </c>
      <c r="G27" s="10">
        <f t="shared" si="0"/>
        <v>59.999999999999943</v>
      </c>
      <c r="H27" s="6">
        <f>VLOOKUP(B27,Products!$A$2:$D$7,4,0)</f>
        <v>60</v>
      </c>
    </row>
    <row r="28" spans="1:8">
      <c r="A28" s="5">
        <v>45537</v>
      </c>
      <c r="B28" s="6" t="s">
        <v>28</v>
      </c>
      <c r="C28" s="6">
        <v>422137</v>
      </c>
      <c r="D28" s="6" t="s">
        <v>41</v>
      </c>
      <c r="E28" s="7">
        <v>4.1666666666666664E-2</v>
      </c>
      <c r="F28" s="7">
        <v>0.11458333333333333</v>
      </c>
      <c r="G28" s="10">
        <f t="shared" si="0"/>
        <v>104.99999999999999</v>
      </c>
      <c r="H28" s="6">
        <f>VLOOKUP(B28,Products!$A$2:$D$7,4,0)</f>
        <v>60</v>
      </c>
    </row>
    <row r="29" spans="1:8">
      <c r="A29" s="5">
        <v>45537</v>
      </c>
      <c r="B29" s="6" t="s">
        <v>28</v>
      </c>
      <c r="C29" s="6">
        <v>422138</v>
      </c>
      <c r="D29" s="6" t="s">
        <v>41</v>
      </c>
      <c r="E29" s="7">
        <v>0.11458333333333333</v>
      </c>
      <c r="F29" s="7">
        <v>0.1701388888888889</v>
      </c>
      <c r="G29" s="10">
        <f t="shared" si="0"/>
        <v>80.000000000000014</v>
      </c>
      <c r="H29" s="6">
        <f>VLOOKUP(B29,Products!$A$2:$D$7,4,0)</f>
        <v>60</v>
      </c>
    </row>
    <row r="30" spans="1:8">
      <c r="A30" s="5">
        <v>45537</v>
      </c>
      <c r="B30" s="6" t="s">
        <v>28</v>
      </c>
      <c r="C30" s="6">
        <v>422139</v>
      </c>
      <c r="D30" s="6" t="s">
        <v>41</v>
      </c>
      <c r="E30" s="7">
        <v>0.1701388888888889</v>
      </c>
      <c r="F30" s="7">
        <v>0.2361111111111111</v>
      </c>
      <c r="G30" s="10">
        <f t="shared" si="0"/>
        <v>94.999999999999986</v>
      </c>
      <c r="H30" s="6">
        <f>VLOOKUP(B30,Products!$A$2:$D$7,4,0)</f>
        <v>60</v>
      </c>
    </row>
    <row r="31" spans="1:8">
      <c r="A31" s="5">
        <v>45537</v>
      </c>
      <c r="B31" s="6" t="s">
        <v>28</v>
      </c>
      <c r="C31" s="6">
        <v>422140</v>
      </c>
      <c r="D31" s="6" t="s">
        <v>41</v>
      </c>
      <c r="E31" s="7">
        <v>0.2361111111111111</v>
      </c>
      <c r="F31" s="7">
        <v>0.3215277777777778</v>
      </c>
      <c r="G31" s="10">
        <f t="shared" si="0"/>
        <v>123.00000000000004</v>
      </c>
      <c r="H31" s="6">
        <f>VLOOKUP(B31,Products!$A$2:$D$7,4,0)</f>
        <v>60</v>
      </c>
    </row>
    <row r="32" spans="1:8">
      <c r="A32" s="5">
        <v>45537</v>
      </c>
      <c r="B32" s="6" t="s">
        <v>28</v>
      </c>
      <c r="C32" s="6">
        <v>422141</v>
      </c>
      <c r="D32" s="6" t="s">
        <v>42</v>
      </c>
      <c r="E32" s="7">
        <v>0.3215277777777778</v>
      </c>
      <c r="F32" s="7">
        <v>0.36805555555555558</v>
      </c>
      <c r="G32" s="10">
        <f t="shared" si="0"/>
        <v>67</v>
      </c>
      <c r="H32" s="6">
        <f>VLOOKUP(B32,Products!$A$2:$D$7,4,0)</f>
        <v>60</v>
      </c>
    </row>
    <row r="33" spans="1:8">
      <c r="A33" s="5">
        <v>45537</v>
      </c>
      <c r="B33" s="6" t="s">
        <v>28</v>
      </c>
      <c r="C33" s="6">
        <v>422142</v>
      </c>
      <c r="D33" s="6" t="s">
        <v>42</v>
      </c>
      <c r="E33" s="7">
        <v>0.36805555555555558</v>
      </c>
      <c r="F33" s="7">
        <v>0.43055555555555558</v>
      </c>
      <c r="G33" s="10">
        <f t="shared" si="0"/>
        <v>90</v>
      </c>
      <c r="H33" s="6">
        <f>VLOOKUP(B33,Products!$A$2:$D$7,4,0)</f>
        <v>60</v>
      </c>
    </row>
    <row r="34" spans="1:8">
      <c r="A34" s="5">
        <v>45537</v>
      </c>
      <c r="B34" s="6" t="s">
        <v>28</v>
      </c>
      <c r="C34" s="6">
        <v>422143</v>
      </c>
      <c r="D34" s="6" t="s">
        <v>42</v>
      </c>
      <c r="E34" s="7">
        <v>0.43055555555555558</v>
      </c>
      <c r="F34" s="7">
        <v>0.51249999999999996</v>
      </c>
      <c r="G34" s="10">
        <f t="shared" si="0"/>
        <v>117.9999999999999</v>
      </c>
      <c r="H34" s="6">
        <f>VLOOKUP(B34,Products!$A$2:$D$7,4,0)</f>
        <v>60</v>
      </c>
    </row>
    <row r="35" spans="1:8">
      <c r="A35" s="5">
        <v>45537</v>
      </c>
      <c r="B35" s="6" t="s">
        <v>29</v>
      </c>
      <c r="C35" s="6">
        <v>422144</v>
      </c>
      <c r="D35" s="6" t="s">
        <v>42</v>
      </c>
      <c r="E35" s="7">
        <v>0.51249999999999996</v>
      </c>
      <c r="F35" s="7">
        <v>0.61805555555555558</v>
      </c>
      <c r="G35" s="10">
        <f t="shared" si="0"/>
        <v>152.00000000000011</v>
      </c>
      <c r="H35" s="6">
        <f>VLOOKUP(B35,Products!$A$2:$D$7,4,0)</f>
        <v>98</v>
      </c>
    </row>
    <row r="36" spans="1:8">
      <c r="A36" s="5">
        <v>45537</v>
      </c>
      <c r="B36" s="6" t="s">
        <v>29</v>
      </c>
      <c r="C36" s="6">
        <v>422145</v>
      </c>
      <c r="D36" s="6" t="s">
        <v>40</v>
      </c>
      <c r="E36" s="7">
        <v>0.61805555555555558</v>
      </c>
      <c r="F36" s="7">
        <v>0.70138888888888895</v>
      </c>
      <c r="G36" s="10">
        <f t="shared" si="0"/>
        <v>120.00000000000006</v>
      </c>
      <c r="H36" s="6">
        <f>VLOOKUP(B36,Products!$A$2:$D$7,4,0)</f>
        <v>98</v>
      </c>
    </row>
    <row r="37" spans="1:8">
      <c r="A37" s="5">
        <v>45537</v>
      </c>
      <c r="B37" s="6" t="s">
        <v>29</v>
      </c>
      <c r="C37" s="6">
        <v>422146</v>
      </c>
      <c r="D37" s="6" t="s">
        <v>40</v>
      </c>
      <c r="E37" s="7">
        <v>0.70138888888888895</v>
      </c>
      <c r="F37" s="7">
        <v>0.8125</v>
      </c>
      <c r="G37" s="10">
        <f t="shared" si="0"/>
        <v>159.99999999999991</v>
      </c>
      <c r="H37" s="6">
        <f>VLOOKUP(B37,Products!$A$2:$D$7,4,0)</f>
        <v>98</v>
      </c>
    </row>
    <row r="38" spans="1:8">
      <c r="A38" s="5">
        <v>45537</v>
      </c>
      <c r="B38" s="6" t="s">
        <v>29</v>
      </c>
      <c r="C38" s="6">
        <v>422147</v>
      </c>
      <c r="D38" s="6" t="s">
        <v>40</v>
      </c>
      <c r="E38" s="7">
        <v>0.8125</v>
      </c>
      <c r="F38" s="7">
        <v>0.95486111111111116</v>
      </c>
      <c r="G38" s="10">
        <f t="shared" si="0"/>
        <v>205.00000000000006</v>
      </c>
      <c r="H38" s="6">
        <f>VLOOKUP(B38,Products!$A$2:$D$7,4,0)</f>
        <v>98</v>
      </c>
    </row>
    <row r="39" spans="1:8">
      <c r="A39" s="5">
        <v>45538</v>
      </c>
      <c r="B39" s="6" t="s">
        <v>29</v>
      </c>
      <c r="C39" s="6">
        <v>422148</v>
      </c>
      <c r="D39" s="6" t="s">
        <v>43</v>
      </c>
      <c r="E39" s="7">
        <v>0.95486111111111116</v>
      </c>
      <c r="F39" s="7">
        <v>1.0451388888888888</v>
      </c>
      <c r="G39" s="10">
        <f t="shared" si="0"/>
        <v>129.99999999999986</v>
      </c>
      <c r="H39" s="6">
        <f>VLOOKUP(B39,Products!$A$2:$D$7,4,0)</f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/>
  </sheetViews>
  <sheetFormatPr defaultRowHeight="14.25"/>
  <cols>
    <col min="2" max="2" width="11.125" bestFit="1" customWidth="1"/>
    <col min="4" max="4" width="14.375" bestFit="1" customWidth="1"/>
  </cols>
  <sheetData>
    <row r="1" spans="1:4" ht="15">
      <c r="A1" s="1" t="s">
        <v>1</v>
      </c>
      <c r="B1" s="1" t="s">
        <v>30</v>
      </c>
      <c r="C1" s="1" t="s">
        <v>31</v>
      </c>
      <c r="D1" s="1" t="s">
        <v>39</v>
      </c>
    </row>
    <row r="2" spans="1:4">
      <c r="A2" t="s">
        <v>24</v>
      </c>
      <c r="B2" t="s">
        <v>32</v>
      </c>
      <c r="C2" t="s">
        <v>38</v>
      </c>
      <c r="D2">
        <v>60</v>
      </c>
    </row>
    <row r="3" spans="1:4">
      <c r="A3" t="s">
        <v>25</v>
      </c>
      <c r="B3" t="s">
        <v>33</v>
      </c>
      <c r="C3" t="s">
        <v>38</v>
      </c>
      <c r="D3">
        <v>60</v>
      </c>
    </row>
    <row r="4" spans="1:4">
      <c r="A4" t="s">
        <v>26</v>
      </c>
      <c r="B4" t="s">
        <v>34</v>
      </c>
      <c r="C4" t="s">
        <v>38</v>
      </c>
      <c r="D4">
        <v>60</v>
      </c>
    </row>
    <row r="5" spans="1:4">
      <c r="A5" t="s">
        <v>27</v>
      </c>
      <c r="B5" t="s">
        <v>35</v>
      </c>
      <c r="C5" t="s">
        <v>38</v>
      </c>
      <c r="D5">
        <v>60</v>
      </c>
    </row>
    <row r="6" spans="1:4">
      <c r="A6" t="s">
        <v>28</v>
      </c>
      <c r="B6" t="s">
        <v>36</v>
      </c>
      <c r="C6" t="s">
        <v>38</v>
      </c>
      <c r="D6">
        <v>60</v>
      </c>
    </row>
    <row r="7" spans="1:4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D2" sqref="D2:D6"/>
    </sheetView>
  </sheetViews>
  <sheetFormatPr defaultRowHeight="14.25"/>
  <cols>
    <col min="1" max="1" width="8.875" customWidth="1"/>
    <col min="2" max="2" width="19.25" bestFit="1" customWidth="1"/>
    <col min="3" max="3" width="14" bestFit="1" customWidth="1"/>
    <col min="4" max="4" width="9.625" bestFit="1" customWidth="1"/>
  </cols>
  <sheetData>
    <row r="1" spans="1:5" ht="15">
      <c r="A1" s="1" t="s">
        <v>6</v>
      </c>
      <c r="B1" s="1" t="s">
        <v>22</v>
      </c>
      <c r="C1" s="1" t="s">
        <v>7</v>
      </c>
      <c r="D1" s="1" t="s">
        <v>49</v>
      </c>
      <c r="E1" s="1" t="s">
        <v>50</v>
      </c>
    </row>
    <row r="2" spans="1:5">
      <c r="A2">
        <v>6</v>
      </c>
      <c r="B2" t="s">
        <v>9</v>
      </c>
      <c r="C2" t="s">
        <v>21</v>
      </c>
      <c r="D2">
        <f>SUM(INDEX('Line downtime'!$C$3:$N$40,,MATCH(A2,'Line downtime'!$C$2:$N$2,0)))</f>
        <v>332</v>
      </c>
      <c r="E2" s="13">
        <f>SUM($D$2:D2)/SUM($D$2:$D$13)</f>
        <v>0.23919308357348704</v>
      </c>
    </row>
    <row r="3" spans="1:5">
      <c r="A3">
        <v>7</v>
      </c>
      <c r="B3" t="s">
        <v>12</v>
      </c>
      <c r="C3" t="s">
        <v>20</v>
      </c>
      <c r="D3">
        <f>SUM(INDEX('Line downtime'!$C$3:$N$40,,MATCH(A3,'Line downtime'!$C$2:$N$2,0)))</f>
        <v>254</v>
      </c>
      <c r="E3" s="13">
        <f>SUM($D$2:D3)/SUM($D$2:$D$13)</f>
        <v>0.42219020172910665</v>
      </c>
    </row>
    <row r="4" spans="1:5">
      <c r="A4">
        <v>4</v>
      </c>
      <c r="B4" t="s">
        <v>14</v>
      </c>
      <c r="C4" t="s">
        <v>20</v>
      </c>
      <c r="D4">
        <f>SUM(INDEX('Line downtime'!$C$3:$N$40,,MATCH(A4,'Line downtime'!$C$2:$N$2,0)))</f>
        <v>225</v>
      </c>
      <c r="E4" s="13">
        <f>SUM($D$2:D4)/SUM($D$2:$D$13)</f>
        <v>0.58429394812680113</v>
      </c>
    </row>
    <row r="5" spans="1:5">
      <c r="A5">
        <v>2</v>
      </c>
      <c r="B5" t="s">
        <v>8</v>
      </c>
      <c r="C5" t="s">
        <v>21</v>
      </c>
      <c r="D5">
        <f>SUM(INDEX('Line downtime'!$C$3:$N$40,,MATCH(A5,'Line downtime'!$C$2:$N$2,0)))</f>
        <v>160</v>
      </c>
      <c r="E5" s="13">
        <f>SUM($D$2:D5)/SUM($D$2:$D$13)</f>
        <v>0.69956772334293948</v>
      </c>
    </row>
    <row r="6" spans="1:5">
      <c r="A6">
        <v>8</v>
      </c>
      <c r="B6" t="s">
        <v>13</v>
      </c>
      <c r="C6" t="s">
        <v>21</v>
      </c>
      <c r="D6">
        <f>SUM(INDEX('Line downtime'!$C$3:$N$40,,MATCH(A6,'Line downtime'!$C$2:$N$2,0)))</f>
        <v>145</v>
      </c>
      <c r="E6" s="13">
        <f>SUM($D$2:D6)/SUM($D$2:$D$13)</f>
        <v>0.80403458213256485</v>
      </c>
    </row>
    <row r="7" spans="1:5">
      <c r="A7">
        <v>12</v>
      </c>
      <c r="B7" t="s">
        <v>16</v>
      </c>
      <c r="C7" t="s">
        <v>20</v>
      </c>
      <c r="D7">
        <f>SUM(INDEX('Line downtime'!$C$3:$N$40,,MATCH(A7,'Line downtime'!$C$2:$N$2,0)))</f>
        <v>74</v>
      </c>
      <c r="E7" s="13">
        <f>SUM($D$2:D7)/SUM($D$2:$D$13)</f>
        <v>0.85734870317002887</v>
      </c>
    </row>
    <row r="8" spans="1:5">
      <c r="A8">
        <v>5</v>
      </c>
      <c r="B8" t="s">
        <v>10</v>
      </c>
      <c r="C8" t="s">
        <v>21</v>
      </c>
      <c r="D8">
        <f>SUM(INDEX('Line downtime'!$C$3:$N$40,,MATCH(A8,'Line downtime'!$C$2:$N$2,0)))</f>
        <v>57</v>
      </c>
      <c r="E8" s="13">
        <f>SUM($D$2:D8)/SUM($D$2:$D$13)</f>
        <v>0.89841498559077815</v>
      </c>
    </row>
    <row r="9" spans="1:5">
      <c r="A9">
        <v>10</v>
      </c>
      <c r="B9" t="s">
        <v>18</v>
      </c>
      <c r="C9" t="s">
        <v>21</v>
      </c>
      <c r="D9">
        <f>SUM(INDEX('Line downtime'!$C$3:$N$40,,MATCH(A9,'Line downtime'!$C$2:$N$2,0)))</f>
        <v>49</v>
      </c>
      <c r="E9" s="13">
        <f>SUM($D$2:D9)/SUM($D$2:$D$13)</f>
        <v>0.93371757925072041</v>
      </c>
    </row>
    <row r="10" spans="1:5">
      <c r="A10">
        <v>3</v>
      </c>
      <c r="B10" t="s">
        <v>19</v>
      </c>
      <c r="C10" t="s">
        <v>20</v>
      </c>
      <c r="D10">
        <f>SUM(INDEX('Line downtime'!$C$3:$N$40,,MATCH(A10,'Line downtime'!$C$2:$N$2,0)))</f>
        <v>42</v>
      </c>
      <c r="E10" s="13">
        <f>SUM($D$2:D10)/SUM($D$2:$D$13)</f>
        <v>0.96397694524495681</v>
      </c>
    </row>
    <row r="11" spans="1:5">
      <c r="A11">
        <v>11</v>
      </c>
      <c r="B11" t="s">
        <v>11</v>
      </c>
      <c r="C11" t="s">
        <v>21</v>
      </c>
      <c r="D11">
        <f>SUM(INDEX('Line downtime'!$C$3:$N$40,,MATCH(A11,'Line downtime'!$C$2:$N$2,0)))</f>
        <v>33</v>
      </c>
      <c r="E11" s="13">
        <f>SUM($D$2:D11)/SUM($D$2:$D$13)</f>
        <v>0.98775216138328525</v>
      </c>
    </row>
    <row r="12" spans="1:5">
      <c r="A12">
        <v>9</v>
      </c>
      <c r="B12" t="s">
        <v>15</v>
      </c>
      <c r="C12" t="s">
        <v>20</v>
      </c>
      <c r="D12">
        <f>SUM(INDEX('Line downtime'!$C$3:$N$40,,MATCH(A12,'Line downtime'!$C$2:$N$2,0)))</f>
        <v>17</v>
      </c>
      <c r="E12" s="13">
        <f>SUM($D$2:D12)/SUM($D$2:$D$13)</f>
        <v>1</v>
      </c>
    </row>
    <row r="13" spans="1:5">
      <c r="A13">
        <v>1</v>
      </c>
      <c r="B13" t="s">
        <v>17</v>
      </c>
      <c r="C13" t="s">
        <v>20</v>
      </c>
      <c r="D13">
        <f>SUM(INDEX('Line downtime'!$C$3:$N$40,,MATCH(A13,'Line downtime'!$C$2:$N$2,0)))</f>
        <v>0</v>
      </c>
      <c r="E13" s="13">
        <f>SUM($D$2:D13)/SUM($D$2:$D$13)</f>
        <v>1</v>
      </c>
    </row>
  </sheetData>
  <autoFilter ref="A1:D13" xr:uid="{4EB7156D-DBB5-4EA9-A733-8897AD1035D5}">
    <sortState xmlns:xlrd2="http://schemas.microsoft.com/office/spreadsheetml/2017/richdata2" ref="A2:D13">
      <sortCondition descending="1" ref="D1:D13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topLeftCell="A18" workbookViewId="0">
      <selection activeCell="C3" sqref="C3:N40"/>
    </sheetView>
  </sheetViews>
  <sheetFormatPr defaultRowHeight="14.25"/>
  <cols>
    <col min="1" max="2" width="8.875" customWidth="1"/>
    <col min="3" max="14" width="5.625" customWidth="1"/>
  </cols>
  <sheetData>
    <row r="1" spans="1:14" ht="15">
      <c r="C1" s="3" t="s">
        <v>23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>
      <c r="A2" s="1" t="s">
        <v>2</v>
      </c>
      <c r="B2" s="1" t="s">
        <v>3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>
        <v>422111</v>
      </c>
      <c r="B3" t="str">
        <f>_xlfn.XLOOKUP(A3,'Line productivity'!C:C,'Line productivity'!D:D)</f>
        <v>Mac</v>
      </c>
      <c r="D3">
        <v>60</v>
      </c>
      <c r="I3">
        <v>15</v>
      </c>
    </row>
    <row r="4" spans="1:14">
      <c r="A4">
        <v>422112</v>
      </c>
      <c r="B4" t="str">
        <f>_xlfn.XLOOKUP(A4,'Line productivity'!C:C,'Line productivity'!D:D)</f>
        <v>Mac</v>
      </c>
      <c r="D4">
        <v>20</v>
      </c>
      <c r="J4">
        <v>20</v>
      </c>
    </row>
    <row r="5" spans="1:14">
      <c r="A5">
        <v>422113</v>
      </c>
      <c r="B5" t="str">
        <f>_xlfn.XLOOKUP(A5,'Line productivity'!C:C,'Line productivity'!D:D)</f>
        <v>Mac</v>
      </c>
      <c r="D5">
        <v>50</v>
      </c>
    </row>
    <row r="6" spans="1:14">
      <c r="A6">
        <v>422114</v>
      </c>
      <c r="B6" t="str">
        <f>_xlfn.XLOOKUP(A6,'Line productivity'!C:C,'Line productivity'!D:D)</f>
        <v>Mac</v>
      </c>
      <c r="F6">
        <v>25</v>
      </c>
      <c r="H6">
        <v>15</v>
      </c>
    </row>
    <row r="7" spans="1:14">
      <c r="A7">
        <v>422115</v>
      </c>
      <c r="B7" t="str">
        <f>_xlfn.XLOOKUP(A7,'Line productivity'!C:C,'Line productivity'!D:D)</f>
        <v>Charlie</v>
      </c>
      <c r="L7">
        <v>24</v>
      </c>
    </row>
    <row r="8" spans="1:14">
      <c r="A8">
        <v>422116</v>
      </c>
      <c r="B8" t="str">
        <f>_xlfn.XLOOKUP(A8,'Line productivity'!C:C,'Line productivity'!D:D)</f>
        <v>Charlie</v>
      </c>
    </row>
    <row r="9" spans="1:14">
      <c r="A9">
        <v>422117</v>
      </c>
      <c r="B9" t="str">
        <f>_xlfn.XLOOKUP(A9,'Line productivity'!C:C,'Line productivity'!D:D)</f>
        <v>Charlie</v>
      </c>
      <c r="D9">
        <v>10</v>
      </c>
      <c r="H9">
        <v>5</v>
      </c>
    </row>
    <row r="10" spans="1:14">
      <c r="A10">
        <v>422118</v>
      </c>
      <c r="B10" t="str">
        <f>_xlfn.XLOOKUP(A10,'Line productivity'!C:C,'Line productivity'!D:D)</f>
        <v>Dee</v>
      </c>
      <c r="H10">
        <v>14</v>
      </c>
      <c r="I10">
        <v>16</v>
      </c>
      <c r="M10">
        <v>10</v>
      </c>
      <c r="N10">
        <v>20</v>
      </c>
    </row>
    <row r="11" spans="1:14">
      <c r="A11">
        <v>422119</v>
      </c>
      <c r="B11" t="str">
        <f>_xlfn.XLOOKUP(A11,'Line productivity'!C:C,'Line productivity'!D:D)</f>
        <v>Dee</v>
      </c>
      <c r="F11">
        <v>25</v>
      </c>
    </row>
    <row r="12" spans="1:14">
      <c r="A12">
        <v>422120</v>
      </c>
      <c r="B12" t="str">
        <f>_xlfn.XLOOKUP(A12,'Line productivity'!C:C,'Line productivity'!D:D)</f>
        <v>Dee</v>
      </c>
      <c r="F12">
        <v>20</v>
      </c>
      <c r="G12">
        <v>15</v>
      </c>
      <c r="K12">
        <v>17</v>
      </c>
    </row>
    <row r="13" spans="1:14">
      <c r="A13">
        <v>422121</v>
      </c>
      <c r="B13" t="str">
        <f>_xlfn.XLOOKUP(A13,'Line productivity'!C:C,'Line productivity'!D:D)</f>
        <v>Dennis</v>
      </c>
      <c r="I13">
        <v>15</v>
      </c>
    </row>
    <row r="14" spans="1:14">
      <c r="A14">
        <v>422122</v>
      </c>
      <c r="B14" t="str">
        <f>_xlfn.XLOOKUP(A14,'Line productivity'!C:C,'Line productivity'!D:D)</f>
        <v>Dennis</v>
      </c>
      <c r="I14">
        <v>25</v>
      </c>
    </row>
    <row r="15" spans="1:14">
      <c r="A15">
        <v>422123</v>
      </c>
      <c r="B15" t="str">
        <f>_xlfn.XLOOKUP(A15,'Line productivity'!C:C,'Line productivity'!D:D)</f>
        <v>Dennis</v>
      </c>
      <c r="F15">
        <v>43</v>
      </c>
      <c r="I15">
        <v>30</v>
      </c>
    </row>
    <row r="16" spans="1:14">
      <c r="A16">
        <v>422124</v>
      </c>
      <c r="B16" t="str">
        <f>_xlfn.XLOOKUP(A16,'Line productivity'!C:C,'Line productivity'!D:D)</f>
        <v>Dennis</v>
      </c>
      <c r="G16">
        <v>20</v>
      </c>
      <c r="H16">
        <v>20</v>
      </c>
    </row>
    <row r="17" spans="1:14">
      <c r="A17">
        <v>422125</v>
      </c>
      <c r="B17" t="str">
        <f>_xlfn.XLOOKUP(A17,'Line productivity'!C:C,'Line productivity'!D:D)</f>
        <v>Charlie</v>
      </c>
      <c r="M17">
        <v>10</v>
      </c>
      <c r="N17">
        <v>10</v>
      </c>
    </row>
    <row r="18" spans="1:14">
      <c r="A18">
        <v>422126</v>
      </c>
      <c r="B18" t="str">
        <f>_xlfn.XLOOKUP(A18,'Line productivity'!C:C,'Line productivity'!D:D)</f>
        <v>Charlie</v>
      </c>
      <c r="J18">
        <v>44</v>
      </c>
    </row>
    <row r="19" spans="1:14">
      <c r="A19">
        <v>422127</v>
      </c>
      <c r="B19" t="str">
        <f>_xlfn.XLOOKUP(A19,'Line productivity'!C:C,'Line productivity'!D:D)</f>
        <v>Charlie</v>
      </c>
      <c r="H19">
        <v>23</v>
      </c>
    </row>
    <row r="20" spans="1:14">
      <c r="A20">
        <v>422128</v>
      </c>
      <c r="B20" t="str">
        <f>_xlfn.XLOOKUP(A20,'Line productivity'!C:C,'Line productivity'!D:D)</f>
        <v>Charlie</v>
      </c>
      <c r="G20">
        <v>22</v>
      </c>
      <c r="I20">
        <v>30</v>
      </c>
    </row>
    <row r="21" spans="1:14">
      <c r="A21">
        <v>422129</v>
      </c>
      <c r="B21" t="str">
        <f>_xlfn.XLOOKUP(A21,'Line productivity'!C:C,'Line productivity'!D:D)</f>
        <v>Charlie</v>
      </c>
      <c r="N21">
        <v>15</v>
      </c>
    </row>
    <row r="22" spans="1:14">
      <c r="A22">
        <v>422130</v>
      </c>
      <c r="B22" t="str">
        <f>_xlfn.XLOOKUP(A22,'Line productivity'!C:C,'Line productivity'!D:D)</f>
        <v>Dee</v>
      </c>
      <c r="D22">
        <v>20</v>
      </c>
    </row>
    <row r="23" spans="1:14">
      <c r="A23">
        <v>422131</v>
      </c>
      <c r="B23" t="str">
        <f>_xlfn.XLOOKUP(A23,'Line productivity'!C:C,'Line productivity'!D:D)</f>
        <v>Dee</v>
      </c>
      <c r="F23">
        <v>20</v>
      </c>
      <c r="L23">
        <v>10</v>
      </c>
    </row>
    <row r="24" spans="1:14">
      <c r="A24">
        <v>422132</v>
      </c>
      <c r="B24" t="str">
        <f>_xlfn.XLOOKUP(A24,'Line productivity'!C:C,'Line productivity'!D:D)</f>
        <v>Dee</v>
      </c>
    </row>
    <row r="25" spans="1:14">
      <c r="A25">
        <v>422133</v>
      </c>
      <c r="B25" t="str">
        <f>_xlfn.XLOOKUP(A25,'Line productivity'!C:C,'Line productivity'!D:D)</f>
        <v>Dee</v>
      </c>
      <c r="I25">
        <v>20</v>
      </c>
    </row>
    <row r="26" spans="1:14">
      <c r="A26">
        <v>422134</v>
      </c>
      <c r="B26" t="str">
        <f>_xlfn.XLOOKUP(A26,'Line productivity'!C:C,'Line productivity'!D:D)</f>
        <v>Mac</v>
      </c>
      <c r="I26">
        <v>30</v>
      </c>
      <c r="J26">
        <v>20</v>
      </c>
    </row>
    <row r="27" spans="1:14">
      <c r="A27">
        <v>422135</v>
      </c>
      <c r="B27" t="str">
        <f>_xlfn.XLOOKUP(A27,'Line productivity'!C:C,'Line productivity'!D:D)</f>
        <v>Mac</v>
      </c>
      <c r="F27">
        <v>30</v>
      </c>
      <c r="N27">
        <v>15</v>
      </c>
    </row>
    <row r="28" spans="1:14">
      <c r="A28">
        <v>422136</v>
      </c>
      <c r="B28" t="str">
        <f>_xlfn.XLOOKUP(A28,'Line productivity'!C:C,'Line productivity'!D:D)</f>
        <v>Mac</v>
      </c>
    </row>
    <row r="29" spans="1:14">
      <c r="A29">
        <v>422137</v>
      </c>
      <c r="B29" t="str">
        <f>_xlfn.XLOOKUP(A29,'Line productivity'!C:C,'Line productivity'!D:D)</f>
        <v>Dee</v>
      </c>
      <c r="J29">
        <v>30</v>
      </c>
      <c r="L29">
        <v>15</v>
      </c>
    </row>
    <row r="30" spans="1:14">
      <c r="A30">
        <v>422138</v>
      </c>
      <c r="B30" t="str">
        <f>_xlfn.XLOOKUP(A30,'Line productivity'!C:C,'Line productivity'!D:D)</f>
        <v>Dee</v>
      </c>
      <c r="E30">
        <v>20</v>
      </c>
    </row>
    <row r="31" spans="1:14">
      <c r="A31">
        <v>422139</v>
      </c>
      <c r="B31" t="str">
        <f>_xlfn.XLOOKUP(A31,'Line productivity'!C:C,'Line productivity'!D:D)</f>
        <v>Dee</v>
      </c>
      <c r="F31">
        <v>20</v>
      </c>
      <c r="H31">
        <v>15</v>
      </c>
    </row>
    <row r="32" spans="1:14">
      <c r="A32">
        <v>422140</v>
      </c>
      <c r="B32" t="str">
        <f>_xlfn.XLOOKUP(A32,'Line productivity'!C:C,'Line productivity'!D:D)</f>
        <v>Dee</v>
      </c>
      <c r="H32">
        <v>50</v>
      </c>
      <c r="M32">
        <v>13</v>
      </c>
    </row>
    <row r="33" spans="1:14">
      <c r="A33">
        <v>422141</v>
      </c>
      <c r="B33" t="str">
        <f>_xlfn.XLOOKUP(A33,'Line productivity'!C:C,'Line productivity'!D:D)</f>
        <v>Dennis</v>
      </c>
      <c r="N33">
        <v>7</v>
      </c>
    </row>
    <row r="34" spans="1:14">
      <c r="A34">
        <v>422142</v>
      </c>
      <c r="B34" t="str">
        <f>_xlfn.XLOOKUP(A34,'Line productivity'!C:C,'Line productivity'!D:D)</f>
        <v>Dennis</v>
      </c>
      <c r="H34">
        <v>30</v>
      </c>
    </row>
    <row r="35" spans="1:14">
      <c r="A35">
        <v>422143</v>
      </c>
      <c r="B35" t="str">
        <f>_xlfn.XLOOKUP(A35,'Line productivity'!C:C,'Line productivity'!D:D)</f>
        <v>Dennis</v>
      </c>
      <c r="H35">
        <v>40</v>
      </c>
      <c r="I35">
        <v>18</v>
      </c>
    </row>
    <row r="36" spans="1:14">
      <c r="A36">
        <v>422144</v>
      </c>
      <c r="B36" t="str">
        <f>_xlfn.XLOOKUP(A36,'Line productivity'!C:C,'Line productivity'!D:D)</f>
        <v>Dennis</v>
      </c>
      <c r="H36">
        <v>30</v>
      </c>
      <c r="J36">
        <v>24</v>
      </c>
    </row>
    <row r="37" spans="1:14">
      <c r="A37">
        <v>422145</v>
      </c>
      <c r="B37" t="str">
        <f>_xlfn.XLOOKUP(A37,'Line productivity'!C:C,'Line productivity'!D:D)</f>
        <v>Charlie</v>
      </c>
      <c r="E37">
        <v>22</v>
      </c>
    </row>
    <row r="38" spans="1:14">
      <c r="A38">
        <v>422146</v>
      </c>
      <c r="B38" t="str">
        <f>_xlfn.XLOOKUP(A38,'Line productivity'!C:C,'Line productivity'!D:D)</f>
        <v>Charlie</v>
      </c>
      <c r="H38">
        <v>30</v>
      </c>
      <c r="I38">
        <v>25</v>
      </c>
      <c r="N38">
        <v>7</v>
      </c>
    </row>
    <row r="39" spans="1:14">
      <c r="A39">
        <v>422147</v>
      </c>
      <c r="B39" t="str">
        <f>_xlfn.XLOOKUP(A39,'Line productivity'!C:C,'Line productivity'!D:D)</f>
        <v>Charlie</v>
      </c>
      <c r="F39">
        <v>17</v>
      </c>
      <c r="H39">
        <v>60</v>
      </c>
      <c r="I39">
        <v>30</v>
      </c>
    </row>
    <row r="40" spans="1:14">
      <c r="A40">
        <v>422148</v>
      </c>
      <c r="B40" t="str">
        <f>_xlfn.XLOOKUP(A40,'Line productivity'!C:C,'Line productivity'!D:D)</f>
        <v>Mac</v>
      </c>
      <c r="F40">
        <v>25</v>
      </c>
      <c r="J40">
        <v>7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Pivot operator</vt:lpstr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Olariu, Tudor</cp:lastModifiedBy>
  <dcterms:created xsi:type="dcterms:W3CDTF">2024-08-19T19:52:48Z</dcterms:created>
  <dcterms:modified xsi:type="dcterms:W3CDTF">2025-03-14T09:38:11Z</dcterms:modified>
</cp:coreProperties>
</file>