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Nonrapak\Downloads\"/>
    </mc:Choice>
  </mc:AlternateContent>
  <xr:revisionPtr revIDLastSave="0" documentId="13_ncr:1_{DC406FBD-2ED3-4364-9EC6-E7E1D1F59857}" xr6:coauthVersionLast="47" xr6:coauthVersionMax="47" xr10:uidLastSave="{00000000-0000-0000-0000-000000000000}"/>
  <bookViews>
    <workbookView xWindow="-120" yWindow="-120" windowWidth="29040" windowHeight="15720" xr2:uid="{00000000-000D-0000-FFFF-FFFF00000000}"/>
  </bookViews>
  <sheets>
    <sheet name="TwitterClean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9vkgrxNXVPIc/wrRISaCsqWD5Rg=="/>
    </ext>
  </extLst>
</workbook>
</file>

<file path=xl/calcChain.xml><?xml version="1.0" encoding="utf-8"?>
<calcChain xmlns="http://schemas.openxmlformats.org/spreadsheetml/2006/main">
  <c r="B1824" i="1" l="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<sst xmlns="http://schemas.openxmlformats.org/spreadsheetml/2006/main" count="3650" uniqueCount="1830">
  <si>
    <t>Cleaning_Data</t>
  </si>
  <si>
    <t>อุบลจะจมบาดาลแล้วช่วยพวกเราด้วยน้ําท่วมอุบล</t>
  </si>
  <si>
    <t>สนใจงานออนไลน์หารายได้เสริมติดต่อสอบถามได้ค่ะรับงานรีวิวงานโปรโมทแอดไลน์มีแอดด้วยนะคะหรือคลิก</t>
  </si>
  <si>
    <t>งั้นหอเตือนภัยก็ไร้ประโยชน์</t>
  </si>
  <si>
    <t>ที่ดันเเท็กกันอยู่ตลอดไม่ใช่อะไรนะมันเดือดร้อนจริงมันเหลือใจค่ะปล่อยเลยตามเลยตามสภาพขนาดนี้ได้ไงก่อนเฮ้อน้ําท่วมอุบล</t>
  </si>
  <si>
    <t>นี่คือบ้านของเราเองครับถ่ายเมื่อเกือบสัปดาห์ก่อนน้ำยังขึ้นเรื่อยๆอยู่เลยอยากฝากโซเชียลเป็นกระบอกเสียงให้หน่วยงานเข้าช่วย</t>
  </si>
  <si>
    <t>เมื่อไหร่สำนักข่าวต่างๆจะเลิกปิดข่าวน้ำท่วมอุบลเอ่ยน้ำมากกว่าปีแต่ข่าวเท่าขี้แมวอุบลจะกลายเป็นเมืองบาดาลแล้วคับเด็ก</t>
  </si>
  <si>
    <t>น้องๆน่าสงสารมากกกกกขอบคุณพี่ๆที่เข้าไปช่วยจริงๆส่วนแท็กก็แมสเถอะอุบลแทบจะใช้เรือสัญจรแทนรถแล้วน้ําท่วมอุบล</t>
  </si>
  <si>
    <t>ฝากรีหน่อยค่ะคุณยายโดนรถชนกระเด็นลงในสวนข้างทางเสียชีวิตแต่คนขับหลบหนีสภาพศพของคุณยายคอหักขาหักผิดรูป</t>
  </si>
  <si>
    <t>น้ำท่วมอุบลวันนี้มีคนจมน้ำเสียชีวิตทีนี้จะออกข่าวได้ยังครับขอแสดงความเสียใจกับครอบครัวผู้สูญเสียนะครับน้ําท่วมอุบล</t>
  </si>
  <si>
    <t>ย้ำตอนนี้น้ำไฟถูกตัดขาดแล้วและอาจเป็นเมืองบาดาลได้เลยย้ำตอนนี้น้ำไฟถูกตัดขาดแล้วและอาจเป็นเมืองบาดาลได้เลยย้ำ</t>
  </si>
  <si>
    <t>ถูกตัดขาดคือแล้วยังไงต่อคะประชาชนในพื้นที่จะกินจะอยู่กันยังไงผู้ว่าอุบลประสานงานขอความช่วยเหลือไปที่หน่วยงานไหนแล้วบ้</t>
  </si>
  <si>
    <t>ไม่ใช่ทางม้าลายแต่มันคือหลังคาบ้านที่จมน้ำน้ําท่วมอุบล</t>
  </si>
  <si>
    <t>งานดีรีวิวแน่นมากใครที่กำลังมองหาค่าขนมช่วงนี้ขอแนะนำงานดีๆใครที่สนใจทำงานเสริมเดมมาได้เลยค่ะรัสเ</t>
  </si>
  <si>
    <t>เหมือนพวกเราถูกลืมไม่มีการนำเสนอข่าวถึงมีก็น้อยจนคนไม่รู้ว่าที่คนอุบลเจอมันวิกฤติแล้วแถมภาครัฐยังนิ่งเฉยตอนนี้ในตัวเมือง</t>
  </si>
  <si>
    <t>น้ําท่วมอุบลอีสานน้ำท่วมหมดเลยค่ะเลยหนองบัวศรีสะเกษมหาสารคามฯลฯแต่เงียบมากการช่วยเหลือลำบากอุบลคือหนักมากน้ำมาเร็วไ</t>
  </si>
  <si>
    <t>ช่วยกันรีทวิตกระจายข่าวหน่อยนะคะชาวบ้านเดือดร้อนกันเยอะมากน้ําท่วมอุบลน้ําท่วมอุบล</t>
  </si>
  <si>
    <t>อมกมีคนจมน้ำเสียชีวิตแล้วด้วยทำไมถึงปล่อยเบลอได้ขนาดนี้เค้าเดือดร้อนกันมากเลยนะทำไม่เงียบขนาดนี้ช่วยพวกเค้าด้วยสนใจ</t>
  </si>
  <si>
    <t>น้ำใกล้โรงพยาบาลเข้ามาทุกวันถ้าท่วมโรงพยาบาลเมื่อไหร่อันนั้นคือสุดๆแล้วค่ะรพสรรพสิทธิ์เป็นรพศูนย์อีสานใต้ผู้ป่วยนอกจั</t>
  </si>
  <si>
    <t>สงสารทุกคนที่ได้รับผลกระทบจากน้ำท่วมเลยค่ะขอให้ทุกคนปลอดภัยขอให้น้ำลดไวๆเถอะนะคะน้ําท่วมอุบล</t>
  </si>
  <si>
    <t>บ้านเราเองท่วมมาจะเป็นเดือนแล้วสื่อเงียบรัฐบาลเงียบเจ้าหน้าที่ทัองถิ่นเงียบประชาชนต้องช่วยเหลือกันเองแย่มากน้ําท่วม</t>
  </si>
  <si>
    <t>ส่วนทางเลือกเดียวสำหรับคนที่ต้องการใช้รถส่วนตัวเพื่อเข้าเมืองก็จะต้องอ้อมไปเส้นกุดลาดบัวท่าบัวเทิงแต่สภาพการจร</t>
  </si>
  <si>
    <t>การช่วยเหลือและบริจาคสำหรับใครที่อยากจะช่วยเหลือสิ่งของจำเป็นหรือการบริจาคสิ่งของอื่นๆนะคะพวกของใช้จำเป็นของผู้หญิ</t>
  </si>
  <si>
    <t>ดันหน่อยครับข่าวเงียบมากตอนนี้ท่วมหนักกว่าปีแล้วน้ําท่วมอุบล</t>
  </si>
  <si>
    <t>โหข่าวคราวดังได้นะควรดังให้รู้ทั้งประเทศน้ําท่วมอุบล</t>
  </si>
  <si>
    <t>ด่วนขณะนี้น้ำท่วมอุบลหนักที่สุดในรอบปีการช่วยเหลือจากภาครัฐช้ามากข่าวเงียบมากฝากทุกคนช่วยเป็นกระบอกเสียงให้ช</t>
  </si>
  <si>
    <t>เราควรโฟกัสน้ําท่วมอุบลมากกว่าข่าวโตโน่</t>
  </si>
  <si>
    <t>ช่วยกันดันแท็กนี้หน่อยนะคะตอนนี้น้ำจะถึงโรงพยาบาลแล้วค่ะน้ําท่วมอุบล</t>
  </si>
  <si>
    <t>สถานการณ์น้ําท่วมอุบลคือไม่ได้เป็นไปในทิศทางที่ดีจริงๆนะนี่เข้าดูเมื่อวานกับวันนี้ยังเห็นเลยว่าระดับน้ำเพิ่มขึ้นมันใช่ว่าไ</t>
  </si>
  <si>
    <t>แต่จริงข่าวอุบลเงียบมากอะเซนทรัลที่สร้างถมดินสูงตอนนี้คือแทบไม่มีคนเพราะน้ำท่วมรอบๆหมดเลยฝั่งเมืองไปวารินเหลือเส้นเดียวแต่</t>
  </si>
  <si>
    <t>ไม่ใช่เรื่องที่ควรปล่อยเบลอแล้วนะน้ำจะถึงรพสรรพสิทธิ์แล้วทั้งคนป่วยอีกกลางเมืองอุบลเลยนะทำอะไรสักอย่างเถอะภาครัฐฯช้ากว่า</t>
  </si>
  <si>
    <t>น้ำท่วมภาคอีสานคือมันไม่ใช่แค่น้ำท่วมบ้านตามพื้นที่แล้วมันท่วมจะตัดขาดถนนตัดสะพานคนจะอยู่กินยังไงเดินทางไม่ได้ไม่มีรายได้</t>
  </si>
  <si>
    <t>ช่วยกระจายข่าวขอให้ทุกคนปลอดภัยนะคะน้ําท่วมอุบล</t>
  </si>
  <si>
    <t>ทำไมน้ําท่วมอุบลถึงต้องเฝ้าระวังสูงตามแผนที่เลยน้ำจากแทบจะทั้งภาคอีสานจะไหลมารวมกันที่เมืองอุบลราชธานีเมืองวารินชำราบ</t>
  </si>
  <si>
    <t>โห๋น้ำท่วมสูงจิงจิงน้ําท่วมอุบล</t>
  </si>
  <si>
    <t>ใครที่กำลังมองหารายได้เสริมมาทางนี้โอนจ่ายทุกวันค่ะสนใจคลิกลิงก์ที่หน้าโปล์ไฟล์ทักมาค่ะณเดชน์ญาญ่าพรหมลิขิตเปิด</t>
  </si>
  <si>
    <t>ขอคนละรีช่วยกันดันแท็กให้แมสทีค่ะทุกคนเราหมดแรงแล้วค่าท้อมากๆอุบลเมืองบาดาลนํ้าท่วมหนักในรอบปีระดับนํ้าท่วม</t>
  </si>
  <si>
    <t>ไม่ใช่แค่น้ำท่วมแต่คือน้ำเชี่ยวมากบ้านเรือนที่อยู่ละแวกนี้คือไม่มิดหลังคาก็เกินชั้นสองของบ้านแล้วค่ะตอนนี้ฝนตกทุกวันมวล</t>
  </si>
  <si>
    <t>คนต่างจังหวัดไม่มีหัวใจหรอไม่เดือดร้อนหรอน้ำท่วมกทมวันสองวันจะเป็นจะตายทีต่างจังหวัดรับน้ำให้พวกคุณทุกปีปีนึงหลาย</t>
  </si>
  <si>
    <t>ขอส่งกำลังใจให้ผู้ได้รับผลกระทบจากน้ำท่วมน้ําท่วมอุบลและในทุกจังหวัดเลยนะคะเมื่อวานไปทำงานอ่างทองอยุธยาก็ตกใจมาก</t>
  </si>
  <si>
    <t>พอเป็นภาคอีสานก็เหมือนถูกทิ้งให้ดูแลกันเองอะเป็นแบบนี้มาตลอดอย่างตั้งใจลืมไปแล้วว่าพวกเราก็เป็นส่วนหนึ่งของประเทศเหมือน</t>
  </si>
  <si>
    <t>ถ้ายังสนใจกันอยู่ช่วยกันดันแท็กน้ำท่วมหน่อยนะครับตอนนี้คนที่ยังไม่มีผลกระทบอาจจะไม่เป็นอะไรแต่สนใจความเป็นอยู่ของเพื่อนมนุษ</t>
  </si>
  <si>
    <t>อุบลฯมีอำเภอน้ำท่วมไปแล้วอำเภอรัฐฯอยู่ไหนสนใจได้ยังน้ําท่วมอุบล</t>
  </si>
  <si>
    <t>สาหัสหนองปลากดอป่าโมกจอ่างทองน้ำสูงและคันดินแตกจุดเดิมปีที่แล้วทะลักเข้าท่วมเส้นอ่างทองอยุธยาสายในน้ํ</t>
  </si>
  <si>
    <t>ใครผ่านมาเห็นฝากช่วยรีประชาสัมพันธ์หน่อยค่ะตอนนี้น้ำท่วมหนักมากๆถนนถูกตัดขาดเกือบจะหมดแล้วตอนนี้เหลือเส้นทางเดียวที่ไป</t>
  </si>
  <si>
    <t>ใครคิดภาพน้ำท่วมอุบลไม่ออกรูปที่เห็นนี่แค่อำเภอที่ติดกันแล้วตอนนี้ท่วมเกือบทุกอำเภออ่ะในส่วนตัวเมืองยังขนาด</t>
  </si>
  <si>
    <t>นี่ไม่ใช่รถขนแรงงานต่างด้าวแต่เป็นรถให้บริการข้ามฟากกันทรารมย์บ้านเหม้าความลำบากของชาวอุบลฯเป็นกำลังใจให้ครับอุบลเรา</t>
  </si>
  <si>
    <t>เห็นข่าวนี้แล้วค่อนข้างโกรธนะโกรธที่เราทำอะไรไม่ได้เพราะไม่มีกำลังทรัพย์เพียงพอแต่คนที่มันทำได้กลับนิ่งเฉยโดยเฉพาะภาค</t>
  </si>
  <si>
    <t>เมื่อไหร่ภาครัฐจะออกมาช่วยเหลือพวกเราบ้างหรือนี่ยังลำบากไม่พอที่จะมองเห็นหรอทุกวันนี้มีแต่ประชาชนช่วยเหลือกันเองทั้งนั่น</t>
  </si>
  <si>
    <t>หนักสุดแต่รัฐนิ่งเฉยน้ำท่วมน้ําท่วมอุบล</t>
  </si>
  <si>
    <t>ตอนนี้น้ำทะลักจะถึงรพสรรพสิทธิ์แล้วอ่ะผู้ป่วยแย่แน่ๆชาวบ้านอีกแล้วคือน้ำจะทะลักเข้ามากลางเมืองเลยจะเป็นบาดาลจริงๆแล้วนะ</t>
  </si>
  <si>
    <t>คนที่เห็นโพสนี้อย่าพึ่งเลื่อนผ่านเน้าะๆทำได้ตลอดชมไม่ต้องหาลูกทีมไม่ต้องทำยอดงานไม่มีค่าสมัครเงินเข้าบัญ</t>
  </si>
  <si>
    <t>เส้นหน้าเซนทรัลมองไม่เห็นถนนแล้วพรี่น้ําท่วมอุบล</t>
  </si>
  <si>
    <t>นี่คือภาพที่ทับทิมได้ไปสัมผัสด้วยตัวเองการใช้ชีวิตในภาวะน้ำท่วมสูงไฟฟ้าถูกตัดลำบากมากทั้งเรื่องการหุงหาอาหารการสัญจร</t>
  </si>
  <si>
    <t>ฝากน้ําท่วมอุบลให้แมสหน่อยคับพี่น้องชาวไทยอุบลจะเป็นเมืองบาดาลแล้วท่วมตั้งแต่กันยาน้ำไม่ลดเลยฝนก็ตกเรื่อยๆน้ำก็สูงขึ้นเ</t>
  </si>
  <si>
    <t>ทุกคนรอบตัวล้วนงงตอนที่เราบอกว่าจังหวัดเราน้ำท่วมข่าวเงียบเหมือนทุกคนอยู่คนละโลกกับเราทั้งๆที่อยู่ประเทศเดียวกันปร</t>
  </si>
  <si>
    <t>ฝากรีกระจายข่าวค่ะตอนนี้น้ำท่วมอุบลหนักมากชาวบ้านเดือดร้อนเป็นกระบอกเสียงให้ชาวอุบลกันนะคะน้ําท่วมอุบลฝากแท็ก</t>
  </si>
  <si>
    <t>คนนี้เค้าตอบคำถามด้วยสมองตัวเองหรือมีคนเขียนมาให้เค้าตอบนะ</t>
  </si>
  <si>
    <t>รับคนปั่นยอดวิวมีเน็ตว่างงานเดมมาคะเพลงละบาทคลิปละบาทโฆษณาละบาทแบนมล</t>
  </si>
  <si>
    <t>สวัสดีค่ะมีใครว่างหาค่าขนมอยู่ไหมคะแค่นาทีเค้ามีงานมาแนะนำทำง่ายๆค่ะได้เงินจริงทุกแพตฟอมงานไม่มีค่าสมัครไม่ต้</t>
  </si>
  <si>
    <t>ก็มันชื่อหอเตือนภัย</t>
  </si>
  <si>
    <t>ตอนนี้อยากให้ทุกคนหันมาสนใจชาวอุบลกันก่อนอ่ะถ้าน้ำท่วมถึงสะพานปีอุบลคือจบนะจะกลายเป็นเมืองบาดาลทันทีน้ําท่วมอุบล</t>
  </si>
  <si>
    <t>ภาพประวัติศาสตร์น้ำท่วมอุบลราชธานีปีพศน้ำถึงวิทยาลัยพยาบาลด้วยปีนี้ณเวลานี้จอบน้ำทุกชั่วโมงน้ําท่วมอุบล</t>
  </si>
  <si>
    <t>ขอร้องเถอะค่ะอย่าปล่อยเบลอโรงเรียนก็จะเปิดเทอมอาทิตย์หน้าแล้วก็ไม่รู้จะไปโรงเรียนยังไงน้ําท่วมอุบล</t>
  </si>
  <si>
    <t>ไม่ต้องเตือนทุกวันทิพานันโวยพิธาระบุหอเตือนภัยชุมชนกุดแสนตอจอุบลราชธานีไม่แจ้งเตือนภัยมีแต่เปิดเพลงชาติทุก</t>
  </si>
  <si>
    <t>ทำไมเสียงของคนตจวถึงไม่ดังเท่ากรุงเทพทำไมพวกเขาถึงไม่ได้รับการช่วยเหลือที่ดีพอจากรัฐบาลดันแท็กให้รับรู้กันเยอะๆนะคะตอนนี้</t>
  </si>
  <si>
    <t>มายก้อดดดดดน้ำมาเร้วมากกกกเส้นนี้มีทั้งโรงพยาบาลสรรพสิทธิ์ทั้งศูนย์ไตเทียมทั้งวิทลัยพยาบาลถัดมาก็สนามบินน้ําท่วมอุบ</t>
  </si>
  <si>
    <t>เมตตาผลไม้น้องแตงโมด้วยนะคะทุกคะแนนเข้าวัดหมดเลยจ้าทอดกฐินบ้านศาลาบชไทยพาณิชรสิตาผางามน้ําท่วม</t>
  </si>
  <si>
    <t>ตอนนี้มีจุดที่พี่ๆจิตอาสารับส่งฟรีด้วยนะคะสำหรับใครที่เดินทางไม่สะดวกไม่มีรถรับส่งมาตรงหน้าโรงเรียนเบญฯได้เลยนะคะน้ําท่</t>
  </si>
  <si>
    <t>น้ำท่วมราษีไศลน่าน้อยใจที่ศรีสะเกษถูกมองข้ามราษีไศลเป็นเกาะไปแล้วค่ะน้ำท่วมราษีไศลน้ําท่วมศรีสะเกษน้ําท่วมอุบล</t>
  </si>
  <si>
    <t>ในนามลูกหลานชาวอุบลฯที่อยู่กทมเห็นภาพนี้แล้วจุกอ่ะการช่วยเหลือจากกลุ่มคนที่เรียกว่ารัฐบาลน้อยมากประชาชนช่วยกันเองจน</t>
  </si>
  <si>
    <t>ด่วนกำแพงกั้นน้ำดูโฮมอุบลแตกน้ำทะลักเข้าห้างซมเร่งดับไฟเข้าช่วยเหลือพนักงานนับร้อยชีวิตน้ําท่วมอุบล</t>
  </si>
  <si>
    <t>แนะนำแอปนี้แทนก่อนระบบเตือนภัยน้ําท่วมอุบล</t>
  </si>
  <si>
    <t>ข่าวแทบทุกช่องที่ดูมีข่าวอุบลฯน้อยมากส่วนใหญ่ก็มีแต่ภาคกลางกับกลัวจะท่วมกทมแล้วอุบลฯล่ะท่วมมาเกือบเดือนแถมหนักด้วยแท</t>
  </si>
  <si>
    <t>สรุปสถานการณ์น้ําท่วมอุบลระดับน้ำเพิ่มสูงขึ้นเรื่อยๆน้ำมากสุดรอบปีน้ำเข้าห้างชั้นอุบลแล้วเห</t>
  </si>
  <si>
    <t>มันหดหู่จริงๆนะที่เห็นชาวบ้านได้แต่นั่งมองหลังคาบ้านตัวเองกำลังจ่มน้ำลงเรื่อยๆข่าวเงียบมากจะไม่ทำอะไรช่วยเราเลยจริงๆหรออ</t>
  </si>
  <si>
    <t>ห๊าาาาคนอุบลงงแล้วแม่</t>
  </si>
  <si>
    <t>ในฐานะเด็กเตรียมสอบคนหนึ่งแค่อ่านหนังสือทำโจทย์ก็เหนื่อยจะแย่แล้วนี่เด็กซิ่วที่อุบลเค้าต้องทำยังไงอ่ะอ่านหนั</t>
  </si>
  <si>
    <t>มาสนใจน้ําท่วมอุบลเถอะครับพี่น้องชาวไทยอุบลจะเป็นเมืองบาดาลแล้วจ้าท่วมมานานแล้วจ้าฝนก็ตกเรื่อยๆน้ำก็สูงขึ้นเรื่อยๆจากอำ</t>
  </si>
  <si>
    <t>สวัสดีค่ะมีใครว่างหาค่าขนมอยู่ไหมค่ะรีวิวแน่นมากค่าเค้ามีงานมาแนะนำทำง่ายค่ะแค่นาทีอยากมีรายได้เสริมต้องเปิดใจพ</t>
  </si>
  <si>
    <t>ประชาสัมพันธ์ตอนนี้นำท่วมที่จอุบุลหนักมากขอส่งแรงใจให้ทุกคนในพื้นที่และสามารถส่งสิ่งของช่วยเหลือผู้ประสบอุทกภัยได้ตาม</t>
  </si>
  <si>
    <t>นอกจากน้ำท่วมแล้วก็ยังต้องมาระแวงกับขโมยอีกพวกเขายังเดือดร้อนไม่พอใช่มั้ยคะหน่อยงานที่เกี่ยวข้องช่วยจัดเวรเข้าไปดูให้เขาด้ว</t>
  </si>
  <si>
    <t>น้ําท่วมอุบลปีนี้หนักมากผมมาทำข่าววันแล้วบางจุดท่วมลึกเมตรเลยชั้นของบ้ายถึงขอบหน้าต่างชั้นก็มีสํานักข่าววั</t>
  </si>
  <si>
    <t>น้ำท่วมขนาดนี้ชาวบ้านเขาไปอยู่ตรงไหนกันคะน้ําท่วมอุบล</t>
  </si>
  <si>
    <t>ติดเทรนได้มั้ยขอร้องตอนนี้น้ำจะถึงรพสรรพสิทธิ์จริงๆแล้วน้ำเก่าไม่ลดน้ำใหม่มาไม่เป็นผลดีมากๆเพราะรพสรรพสิทธิ์เ</t>
  </si>
  <si>
    <t>พื้นที่โล่งๆที่น้ำท่วมไม่ใช่พื้นที่ว่างแต่เป็นนาของชาวนาที่ปลูกข้าวโดนน้ำท่วมน้ําท่วมอีสานน้ําท่วมศรีสะเกษน้ําท่</t>
  </si>
  <si>
    <t>คืองงมากมีคนจากเทศบาลน่าจะอสมมาตะโกนบอกว่าให้เอาเอกสารไปยื่นลงชื่อรับเยียวยาทั้งๆที่บ้านเราน้ำท่วมชั้นจะถึงชั้นแล้ว</t>
  </si>
  <si>
    <t>จากในแผนที่นี้จะเห็นว่ามีโรงพยาบาลวารินชำราบซึ่งใช่ค่ะน้ำได้เข้าไปประชิดโรงพยาบาลแล้วสถานการณ์น้ําท่วมอุบลในตอน</t>
  </si>
  <si>
    <t>มีสุนัขอีกตัวที่ติดเกาะต้องใช้เรือข้ามไปให้อาหารพบลูกสุนัขตายตัวและมีอีกครัวเรือนที่ติดเกาะหากผู้ใดอยากเข้ามาช่ว</t>
  </si>
  <si>
    <t>ทุกคนมาช่วยกันดันแท็กนี้เยอะๆก่อนอะไรๆมันจะแย่ไปมากกว่นี้ามาช่วยกันดันให้หน่วยรัฐต่างๆเข้ามาช่วยเหลือสักทีเถอะน้ําท่วม</t>
  </si>
  <si>
    <t>นี่เป็นภาพการช่วยเหลือสุนัขที่ติดเกาะหลังจากน้ำท่วมจอุบลราชธานีเป็นเวลานานจากที่เห็นคือชาวบ้านจะต้องช่วยเหลือสุนัขเห</t>
  </si>
  <si>
    <t>บ้านเราที่อุบลค่ะน้ำท่วมถึงหน้าต่างชั้นสองย้ำว่าชั้นคาดว่าวันนี้จะขึ้นมาอีกเรื่อยๆญาติๆต้องไปนอนวัดพิกัดหาดวัดใต้</t>
  </si>
  <si>
    <t>น้ําท่วมอุบล</t>
  </si>
  <si>
    <t>อีสานน้ำท่วมหนักหลายจมากจริงๆแต่ก็เงียบมากเช่นกันการเข้าช่วยเหลือของหน่วยงานล่าช้าเข้าถึงก็ลำบากมากด้วยถนนหลายสายรถวิ่งไม่</t>
  </si>
  <si>
    <t>ถนนเส้นสุดท้ายที่เข้าออกเมืองอุบลราชธานีแต่อีกไม่นานมันก็คงจะตัดขาดเพราะน้ำปริ่มถนนมาวันแล้วน้ําท่วมอุบลน้ําท่วม</t>
  </si>
  <si>
    <t>เครดิตฟรีบาทกดติดตามหัวใจรีทวิตถอนได้เลยมีโปรหนักๆรับพร้อมโปรทุนน้อยทำกำไรต่อวันรับที่</t>
  </si>
  <si>
    <t>ติดเทรนได้แล้วน้าน้ำเข้ามากลางเมืองแล้วมีรพสรรพสิทธิ์รพใหญ่สำคัญมีผู้ป่วยมารักษาเยอะมีวิยาลัยพยาบาลสนามบิน</t>
  </si>
  <si>
    <t>น้ำท่วมนนทบุรีซมข่าวช่องตีข่าวจะเป็นจะตายมึงมาลงพื้นที่อุบลหน่อยมิดหลังคาล่ะรัฐบาลก็ส่นตีนพอๆกับพวกสื่อน้ําท่วมอุบล</t>
  </si>
  <si>
    <t>สวัสดีค่ะมีใครว่างหาค่าขนมอยู่ไหมคะแค่นาทีเค้ามีงานมาแนะนำทำง่ายๆค่ะได้เงินจริงทุกแพตฟอมงานไม่มีค่าสมัครไม่</t>
  </si>
  <si>
    <t>ตอนนี้อะน้ำไม่ได้ท่วมแค่อุบลนะสารคามเอยศรีษะเกษหนองบัวลำภูสุรินทร์ก็ท่วมแต่น้ําท่วมอุบลหนักที่สุดแต่แปลกตรงที่</t>
  </si>
  <si>
    <t>งานดูยูทูปคิวว่างเเล้วน้าใครสนใจคลิ๊กลิ้งหน้าโปรไฟล์ใด้เลยนะคะไม่ใช่พนันไม่ใช่ลูกโซ่ไม่มีค่าสอนพรหมลิขิตเปิดวิก</t>
  </si>
  <si>
    <t>มันจะกลายเป็นเมืองบาดาลแล้วพี่ไหนจะมีคนจมนํ้าอีกละไหนจะเด็กผู้ใหญ่คนแก่แมวสุนัขอะพี่เลิกปิดข่าวได้รึยังจังหวัด</t>
  </si>
  <si>
    <t>สวัสดีค่ะมีใครว่างหาค่าขนมอยู่ไหมคะแค่นาทีเค้ามีงานมาแนะนำทำง่ายๆค่ะได้เงินจริงทุกแพตฟอมงานไม่มีค่าสมัครไม่ต้อ</t>
  </si>
  <si>
    <t>เพราะอุบลเป็นแหล่งรับน้ำจากทุกทีแล้วจะให้กูรับงี้ทุกปีอ่อกุข้อร้องนะบักพากน้ําท่วมอุบล</t>
  </si>
  <si>
    <t>ประเทศไทยมีแผนรับมือน้ำท่วมมที่เกิดทุกปีดีแล้วหรือยังน้ําท่วมอุบล</t>
  </si>
  <si>
    <t>เป็นน้ำท่วมที่ข่าวเงียบมากถ้าเป็นสมัยเพื่อไทยหรือฝั่งประชาธิปไตยบริหารประเทศโดนเล่นข่าวเละจนผู้คนที่ไม่มีมันสมองออกมาขับไ</t>
  </si>
  <si>
    <t>ทำไมถึงท่วมขนาดนี้สงสารมากเป็นเพราะพายุเข้าหรือพื้นที่ตรงนั้นเป็นแอ่งหรืออะไรน้ําท่วมอุบล</t>
  </si>
  <si>
    <t>เผื่อลืมเคยมีผู้บริสุทธิ์ตายจากคำว่าสิทธิมนุษยชนนะเจ้าคะก็ไม่ได้เชียร์ให้รัสเซียทำลายยูเครนนะเจ้าคะแค่เราต่อต้าน</t>
  </si>
  <si>
    <t>ว่าละว่าต้องมีคนแซะสสในพื้นที่คือแกหมอชลน่านกับสสเขาลงพื้นที่ตั้งแต่เดือนก่อนแล้วเห็นออกข่าวสสไปช่วยปชชซักผ้าอยู่เล</t>
  </si>
  <si>
    <t>เมื่อวานดูข่าวในทีวีเห็นพูดขำๆเหมือนน้ำท่วมเป็นเรื่องปกติอยู่เลยฟิลแบบเปลี่ยนวิกฤตเป็นโอกาสชาวบ้านออกมาเหวี่ยงแหหาปลากันได้</t>
  </si>
  <si>
    <t>สวัสดีค่ะมีใครว่างหาค่าขนมอยู่ไหมค่ะรีวิวแน่นมากค่าเค้ามีงานมาแนะนำทำง่ายค่ะแค่นาทีอยากมีรายได้เสริมต้องเปิดใจ</t>
  </si>
  <si>
    <t>ช่วยกันดันแท็กนี้กันหน่อยครับอย่าปล่อยเบลอเลยนะครับน้ําท่วมอุบล</t>
  </si>
  <si>
    <t>สูละคือรพสรรพสิทธิ์อ่ะเป็นรพที่ใหญ่มากถ้ายังน้ำสูงขึ้นเรื่อยๆแย่แน่ๆทำไมข่าวเงียบจังน้ําท่วมอุบล</t>
  </si>
  <si>
    <t>แหกตาดูแล้วลงมาช่วยเหลือประชาชนกฎเหล็กบ้าบ้อนั่นก็ไม่ควรพิจารณาได้แล้วนะไม่ใช่ปล่อยให้ประชาชนอยู่อย่างลำบากมีอำนาจแต่ไม่คิดจะ</t>
  </si>
  <si>
    <t>ฝากช่วยพี่น้องชาวอุบลด้วยนะครับน้ำท่วมอุบล</t>
  </si>
  <si>
    <t>หอกระจายข่าวคือสิ่งเดียวที่ทำให้ประชาชนอุ่นใจได้นะคะถึงจะไม่ได้ช่วยอะไรมากแต่ก็ยังดีนะคะน้ําท่วมอุบล</t>
  </si>
  <si>
    <t>บ้านชั้นถูกน้ำท่วมสูงอาคารเรียนบ้านคูเดื่อก็กลายมาเป็นศูนย์อพยพทันทีหนึ่งนครนายกน้ําท่วมอุบล</t>
  </si>
  <si>
    <t>สวัสดีค่ะมีใครว่างหาค่าขนมอยู่ไหมค่ะรีวิวแน่นมากค่าเค้ามีงานมาแนะนำทำง่ายค่ะแค่นาทีอยากมีรายได้เสริมต้องเ</t>
  </si>
  <si>
    <t>อยากให้แมสแบบราษีไศลสาหัสมากน้ำท่วมหนักสุดในประวัติศาสตร์จากคลิปกระแสน้ำเชี่ยวมากและมวลน้ำตรงนี้จะไหลไปอุบลค่ะ</t>
  </si>
  <si>
    <t>หลวงพ่อวัดคูสว่างตหนองกินเพลได้เอาเทียนและไม้ขีดไฟมาให้พี่น้องบ้านคูสว่างและให้กำลังใจญาติโยมมีด่านอุบลราชธานี</t>
  </si>
  <si>
    <t>สมาชิกใหม่ฝากรับเพิ่มรีบเลยคุ้มสุดๆเครดิตฟรีแคปชั่นแจกฟรี</t>
  </si>
  <si>
    <t>ใครที่อยากช่วยเหลือและบริจาคสิ่งของสามารถดูรายละเอียดได้จากโพสต์นี้เลยนะคะน้ำท่วมอุบลน้ําท่วม</t>
  </si>
  <si>
    <t>ฝากด้วยนะคะสถานการณ์ตอนนี้หนักมากจริงๆน้ําท่วมอุบล</t>
  </si>
  <si>
    <t>สวัสดีค่ะมีใครว่างหาค่าขนมอยู่ไหมคะเค้ามีงานมาแนะนำทำง่ายค่ะแค่นาทีสนใจเดมมาค่ะหมากปริญเตนิ</t>
  </si>
  <si>
    <t>แล้ววิทยุทรานซิสเตอร์ละไม่ใช้แจ้งเตือนกันละไหนบอกว่าดีงั้นดีงี้สลิ่มก็เชียร์เย้วๆแล้วไปแจ้งเตือนทางอื่นกันทำไม</t>
  </si>
  <si>
    <t>น้ำท่วมบ้านปียังพอเห็นรั้วปีนี้ท่วมจนมิดรั้วและยังจะท่วมสูงขึ้นอีกเรื่อยๆสภาพบ้านหลังน้ำลดอีกที่ยังไม่อยากจะ</t>
  </si>
  <si>
    <t>มันจะกลายเป็นเมืองบาดาลแล้วพี่ไหนจะมีคนจมนํ้าอีกละไหนจะเด็กผู้ใหญ่คนแก่แมวสุนัขอะพี่เลิกปิดข่าวได้รึยังจังหวัดก็ท่วมนิทำ</t>
  </si>
  <si>
    <t>ติดเทรนได้แล้วน้าน้ำเข้ามากลางเมืองแล้วมีรพสรรพสิทธิ์รพใหญ่สำคัญมีผู้ป่วยมารักษาเยอะมีวิยาลัยพยาบาลสนามบินที่น่าเป็นห่</t>
  </si>
  <si>
    <t>สวัสดีค่ะมีใครว่างหาค่าขนมอยู่ไหมค่ะรีวิวแน่นมากค่าเค้ามีงานมาแนะนำทำง่ายค่ะแค่นาทีอยากมีรายได้เสริมต้องเปิดใจพรหม</t>
  </si>
  <si>
    <t>สิ่งที่ประเทศไทยสูญเสียอยู่ตอนนี้ผู้นำที่ดีการบริหารจัดการที่ดีการวางแผนป้องกันและแก้ไขที่ดีความยุติธรรมที่มี</t>
  </si>
  <si>
    <t>ดาราเมืองนอกเวลาบริจาคเงินควักเงินตัวเองบริจาคไม่เห็นต้องนักบุญทุนคนอื่นเลยน้ําท่วมอุบลวอลเลย์บอลหญิงว่ายน้ําข้า</t>
  </si>
  <si>
    <t>นายกอยู่ไหนผู้ว่าอยู่ไหนประชาชนเดือดร้อนน้ําท่วมน้ําท่วมอุบลน้ําท่วมอีสาน</t>
  </si>
  <si>
    <t>เส้นนี้ปกติเป็นเส้นหลักที่ชาวบ้านใช้สัญจรวารินฝั่งเมืองปกติเดินทางประมาณนาทีตอนนี้คือเข้าเมืองทีต้องใช้ทางอ้อ</t>
  </si>
  <si>
    <t>ทุกคนตอนนี่น้ำสูงมากช่วยกันรีแท็กขึ้นทีนะคะข่าวเงียบมากน้ำสูงขึ้นไปเมตรแล้วหนักมากจริงๆชาวบ้านกับเด็กๆใครที่ผ่าน</t>
  </si>
  <si>
    <t>ชั้นติดอยู่ตรงนี้ชมครึ่งเลิกงานห้าโมงเย็นถึงบ้านทุ่มครึ่งถนนเส้นเดียวที่เข้าตัวเมืองน้ําท่วมอุบล</t>
  </si>
  <si>
    <t>น้ำท่วมนนทบุรีซมข่าวช่องตีข่าวจะเป็นจะตายมึงมาลงพื้นที่อุบลหน่อยมิดหลังคาล่ะรัฐบาลก็ส่นตีนพอๆกับพวกสื่อ</t>
  </si>
  <si>
    <t>ถ้าอยากดูว่าสสสจในเขตวารินชำราบทำอะไรบ้างในตอนนี้ถ้าไม่เข้าดูหน้าเพจของสสมาดูที่แอคเราได้นะไม่อยากให้แซะจน</t>
  </si>
  <si>
    <t>ดูไลฟ์สดจากสสเปิ้ลแล้วสงสัยนิดหน่อยคือขนาดข้าวปลาอาหารของผู้อพยพยังเป็นประชาชนใจบุญที่เอามาบริจาคคือตอนนี้กลายเ</t>
  </si>
  <si>
    <t>รีหน่อยนะคะช่องทางสำหรับใครที่อยากจะช่วยเหลือและบริจาคสิ่งของต่างๆนะคะน้ําท่วมอุบลน้ําท่วมอิสาน</t>
  </si>
  <si>
    <t>บริษัทก่อสร้างเหมือนรู้คำนวณพื้นที่มาดีมากน้ําท่วมอุบล</t>
  </si>
  <si>
    <t>น้ำมันจะท่วมโรงบาลลลลลลลลลลลลลลลโรงบาลท่ีมีผู้ป่วยจากหลากหลายจังหวัดรอบๆส่งตัวมาอุปกรณ์แพทย์ผู้ป่วยยาทำอะไรก่อนน้ำจะมาไหม</t>
  </si>
  <si>
    <t>น้ำท่วมอุบลน่ากลัวมากมองลงไปเห็นแต่น้ำไม่เห็นพื้นดินเลยน้ําท่วมอุบล</t>
  </si>
  <si>
    <t>แล้วตัวสสทำได้แค่นั้นมอบสิ่งของช่วยเหลืออะไรไม่ได้แล้วทีนี้ถ้าสสคนไหนมอบนู้นนี่ช่วยเหลือมันก็จะเอามาเล่นงานแน่ๆร้ายมากนะ</t>
  </si>
  <si>
    <t>รบกวนใครที่เห็นแท็กนี้ช่วยรีทวิตโควททวิตดันแท็กให้ทีค่ะตอนนี้ทางอุบลน้ำท่วมหนักมากข่าวที่ออกก็พอประปรายนายกลงพื้นที่ก็ไ</t>
  </si>
  <si>
    <t>ปชชขอความช่วยเหลือช่วยดันน้ําท่วมอุบลเพื่อให้จนทมาช่วยเหลือตอนนี้บางบ้านริมน้ำท่วมมิดหลังคาบางบ้านไม่สามา</t>
  </si>
  <si>
    <t>ช่วยราษีด้วยน้ำท่วมจนเข้าออกไม่ได้แล้วค่ะแท็กอื่นแมสหมดจนลืมไปว่าศรีสะเกษมีน้ำมูลซึ่งท่วมมานานกว่าทุกจังหวัดที่แมส</t>
  </si>
  <si>
    <t>สภาพร้านตัวเองไม่เหลืออะไรเลยแตกสลายลงไปกับตาน้ําท่วมอุบล</t>
  </si>
  <si>
    <t>ตอนนี้น้ำเริ่มซึมทะลักตามท่อเข้ามาในตัวเมืองแล้วน้ำจากขอนแก่นจะมาอีกน้ำเก่ายังไม่ลดน้ำใหม่ก็กำลังมาเพิ่มช่วย</t>
  </si>
  <si>
    <t>ตอนนี้ที่หลบภัยน้ำท่วมอุบลคือชั้นบนสุดของโรงเรียนแล้ว</t>
  </si>
  <si>
    <t>หน่วยงานในพื้นที่น่าจะทำอย่างเต็มกำลังตั้งแต่ต้นอยู่แล้วแต่ระดับน้ำก็ไม่ได้ลดท่วมบ้านเรือนประชาชนท่วมวัดท่ว</t>
  </si>
  <si>
    <t>น้ําท่วมอุบลพื้นที่น้ำท่วมใหม่เกิดขึ้นทุกวันระดับน้ำมเวลานนับว่าน้ำท่วมสูงสุดในรอบ</t>
  </si>
  <si>
    <t>ใครที่ไม่เคยใช้ชีวิตติดแหง็กกับน้ำท่วมทำอะไรไม่ได้นอกจากอยู่ไปวันๆไม่มีทางเข้าใจจริงๆนะแล้วเลิกโทษฝนฟ้าอากาศก่อนก็ในเ</t>
  </si>
  <si>
    <t>บ้านชั้นถูกน้ำท่วมสูงอาคารเรียนบ้านคูเดื่อก็กลายมาเป็นศูนย์อพยพทันทีหนึ่งนครนายกน้ําท่วมอุบลน้ําท่วมศรีส</t>
  </si>
  <si>
    <t>ระดับน้ำสูงขึ้นทุกวันผู้ว่าไม่แก้ปัญหาแล้วจะมาเป็นทำไมหน่วยงานรัฐช่วยรีบแก้ปัญหาทีประชาชนเดือดร้อนไม่ไหวแล้วน้ําท่วม</t>
  </si>
  <si>
    <t>คุณคนนี้เขามีอาชีพเป็นโฆษกประจำสมาคมตลกเหรอครับเห็นชี้แจงแต่ละทีตล้กตลกแบบสีข้างหาย</t>
  </si>
  <si>
    <t>วันเกิดปีนี้เรากับเพื่อนจะบริจาคเงินสดสมทบทุนช่วยเหลือผู้ประสบภัยน้ําท่วมอุบลนะคะสามารถบริจาคโดยตรงตาม</t>
  </si>
  <si>
    <t>ระดับน้ำตอนนี้ถึงขั้นวิกฤตแล้วค่ะตอนนี้น้ำมาถึงร้านพิซซ่าคอมพะนีแล้วซึ่งบริเวณนั้นที่โรงพยาบาลและบ้านประชาชนจำ</t>
  </si>
  <si>
    <t>นี่คือบ้านของเราเองน้ำท่วมบ้านมาสัปดาห์แล้วท่ามกลางเรื่องร้ายๆยังมีเรื่องดีๆอยู่รับปริญญาของฉันทำให้ครอบครัวมีรอยยิ้ม</t>
  </si>
  <si>
    <t>ทำไมข่าวโตโน่ดังกว่าน้ําท่วมอุบลหนูคะอุบลคือวิกฤตมากแต่คนต่างภาคไม่ค่อยรู้ไม่เป็นข่าวช่วยสนใจหน่อยค่าาา</t>
  </si>
  <si>
    <t>ใครที่อยากร่วมบริจาคอาหารสุนัขสามารถไปบริจาคได้ที่ร้านลองเดอนัวหน้าฉัตรสุรีย์แมนชั่นสอบถามระเอียดได้</t>
  </si>
  <si>
    <t>ช่วยกันกระจายข่าวนะคะตอนนี้น้ําท่วมอุบลวิกฤตมากๆเพื่อนพี่น้องชาวอุบลมีอะไรให้ช่วยเหลือสามารถบอกได้เลยนะคะหากช่วยอะไ</t>
  </si>
  <si>
    <t>รายงานสถานการณ์ล่าสุดวันที่ตุลาคมโดยสสเปิ้ลกิตติ์ธัญญาวาจาดีเฉพาะในจอุบลอพยพไปแล้วกว่าครัวเรือ</t>
  </si>
  <si>
    <t>หน่วยงานในพื้นที่น่าจะทำอย่างเต็มกำลังตั้งแต่ต้นอยู่แล้วแต่ระดับน้ำก็ไม่ได้ลดท่วมบ้านเรือนประชาชนท่วมวัดท่วมถนนตัดขาดเ</t>
  </si>
  <si>
    <t>ช่องทางการบริจาคช่วยเหลือชาวอุบลหากใครสะดวกบริจาคสิ่งของได้ที่ศูนย์น้ำมิตรได้เลยหรือบริจาคสมทมทุนในการช่วยเหลือชาวอุบลใน</t>
  </si>
  <si>
    <t>สนามบินอุบลท่วมไหมคะน้ําท่วมอุบล</t>
  </si>
  <si>
    <t>ขอบคุณล่วงหน้าค่ะน้ําท่วมอุบลน้ำท่วมอุบลข่าวใส่ไข่</t>
  </si>
  <si>
    <t>แค่มีเน็ตว่างงานชั่วโมงก็สามารถมาทำงานกับเราได้งานง่ายๆๆแค่นั่งดูปั่นยอดวิวไห้เราก็มีเงินใช้แล้วค่ะเพลง</t>
  </si>
  <si>
    <t>อุบลแทบจะกลายเป็นเมืองบาดาลไปแล้วไม่มีหน่วยงานไหนเข้ามาช่วยเหลือผู้ประสบภัยเลยช่วยกันปั่นแท็กน้ําท่วมอุบลกันหน่อยค่ะ</t>
  </si>
  <si>
    <t>แค่มีเน็ตว่างงานชั่วโมงก็สามารถมาทำงานกับเราได้งานง่ายๆๆแค่นั่งดูปั่นยอดวิวไห้เราก็มีเงินใช้แล้วค่ะเพลงละบาทค</t>
  </si>
  <si>
    <t>เอ่ออ่า</t>
  </si>
  <si>
    <t>กระจายข่าวอุบลตอนนี้วิกฤตแล้วค่ะนํ้าท่วมถึงหน้าร้านพิซซ่าระยะทางห่างจากโรงพยาบาลสรรพสิทธิประสงค์แค่นี้เองแต่ข่าว</t>
  </si>
  <si>
    <t>ขณะนี้จังหวัดอุบลราชธานีประสบภัยน้ำท่วมอย่างรุนแรงนะคะขออนุญาตใช้พื้นที่นี้ในการกระจายข่าวและฝากทุกคนช่วยกันกระจายข่</t>
  </si>
  <si>
    <t>สถานการณ์น้ำในเขื่อนตุลาคมน้ําท่วมศรีสะเกษน้ําท่วมอุบล</t>
  </si>
  <si>
    <t>น้ําท่วมอุบลอุบลท่วมทุกปีท่วมทีนึงเป็นเดือนๆปีนี้ท่วมหนักกว่าปีมากแต่ไม่มีข่าวเลยอยากให้ช่วยดันกันนะคะรูปเพจอุบ</t>
  </si>
  <si>
    <t>ปีนี้ท่วมหนักมากอุบล</t>
  </si>
  <si>
    <t>ยาสีฟันบูมช่วยรักษาช่องปากให้ลมหายใจสดชื่นสนใจสินค้าทักตัวแทนจำหน่ายที่ใต้โพสต์ด้านล่าง</t>
  </si>
  <si>
    <t>น้ำท่วมอุบล</t>
  </si>
  <si>
    <t>แหล่งรวมความสนุกทุกค่ายดังเพียงแค่คลิกเดียวระบบออโต้รองรับทรูวอลเล็ท</t>
  </si>
  <si>
    <t>ฝากแท็กน้ําท่วมอุบลหน่อยนะครับตอนนี้ทุกคนลำบากมากช่วยเป็นอีกกระบอกเสียงให้พวกเราหน่อยนะครับตอนนี้ร้าบานก็ยังนิ่ง</t>
  </si>
  <si>
    <t>ต้องรอให้ท่วมถึงขนาดไหนถึงจะเป็นข่าวดังถึงจะได้รับการช่วยเหลือประชาชนลำบากเมื่อไหร่จะได้รับการแก้ไขปัญหาสักทีน้ํา</t>
  </si>
  <si>
    <t>น้ําท่วมอุบลวิกฤตน้ำท่วมถึงหลังคาไร่นาเสียหายปชชถามรัฐอยู่ไหนเร่งช่วยเหลือ</t>
  </si>
  <si>
    <t>มันตลกร้ายตรงไหนรู้ไหมตรงที่ทุกๆคนพยายามมากๆที่จะช่วยกันดันแท็กน้ําท่วมอุบลช่วยกันกระจายข่าวทั้งๆที่ในใจเราก็</t>
  </si>
  <si>
    <t>รัฐยังอยู่มั้ยเปิดตามาดูทีโว้ยยยน้ําท่วมอุบล</t>
  </si>
  <si>
    <t>ตอนนี้นะครับผมอยากให้ทุกคนช่วยกันดันแท็กนี้ทีนะครับเพื่อที่หน่วยงานและข่าวต่างๆจะได้สนใจข่าวนี้บ้างถือว่าเป็นการ</t>
  </si>
  <si>
    <t>อยากให้หน่วยงานที่เกี่ยวข้องลงพื้นที่และจัดการให้ไวที่สุดค่ะจัดลำดับความสำคัญนะคะประชาชนเดือดร้อนค่ะน้ําท่วมอุบล</t>
  </si>
  <si>
    <t>กระจายช่องทางการช่วยเหลือผู้ประสบภัยน้ำท่วมค่ะช่องทางบริจาคสมทบทุนจุดรับบริจาคสิ่งของลงทะเบียนสำหรับผู้</t>
  </si>
  <si>
    <t>แท็กติดเทรนได้ยังคือมันไม่ใช่เรื่องเล็กๆเลยนะน้ําท่วมอุบล</t>
  </si>
  <si>
    <t>น้ําท่วมอุบลครั้งประวัติศาสตร์เลยนะเงียบขนาดนี้ได้ไงวะ</t>
  </si>
  <si>
    <t>เราขออนุญาตทุกคนช่วยให้ความสนใจเเละเเพร่กระจายข่าวนี้ไปหน่อยค่ะรู้สึกว่ามันเงียบมากตอนนี้ทั้งเด็กผู้สูงอายุชาวอุบลกำ</t>
  </si>
  <si>
    <t>ข่าวน้ําท่วมอุบลเงียบมากคือไม่ดังเลยสงสารจังเลยค่ะขอให้ทุกคนปลอดภัยนะคะ</t>
  </si>
  <si>
    <t>ฝากแท็กน้ําท่วมอุบลหน่อยนะครับตอนนี้ทุกคนลำบากมากช่วยเป็นอีกกระบอกเสียงให้พวกเราหน่อยนะครับตอนนี้ร้าบานก็ยังนิ่งเฉยปชชต้</t>
  </si>
  <si>
    <t>ปีนี้ท่วมหนักจริงจะปล่อยน้ำก็ไม่ว่าแต่ช่วยลงมาดูจังหวัดปลายทางบ้างมีวิธีแก้ไขวิธีรับมือยังไงจะให้รับน้ำแบบนี้เรื่อยๆหรอ</t>
  </si>
  <si>
    <t>แท็กนํ้าท่วมมาแท็กงานออนไลน์รับงานอะไรอะงงเอาจริงมั้ยอยากได้งานคือไม่ดูแท็กหน่อยหรอพี่มันใช่แท็กมาหางานรับงานปะคะน้ําท่วมอุบล</t>
  </si>
  <si>
    <t>ประชาสัมพันธ์นะคะเนื่องจากขณะนี้จังหวัดอุบลราชธานีประสบภัยน้ำท่วมอย่างรุนแรงทางบ้านขออนุญาตใช้พื้นที่นี้ในการกระจาย</t>
  </si>
  <si>
    <t>เนี่ยมันควรวางแผนควรมีมาตรการรองรับได้แล้วนะอุบลคือจังหวัดสุดท้ายที่น้ำหลายๆสายจากภาคอิสานไหลมารวมกันระบายออกที่แม่น้ำโข</t>
  </si>
  <si>
    <t>ปีว่าหนักแล้วเจอปีเข้าไปพูดไม่ออกตลอดเวลาปีรัฐบาลไม่เคยแก้ไขปัญหาอะไรเลยตอนนี้น้ำจะถึงโรงบาลแล้วรถทหารเริ่มไม่ไหวบ</t>
  </si>
  <si>
    <t>น้ําท่วมอุบลปี</t>
  </si>
  <si>
    <t>ตอนนี้นะครับผมอยากให้ทุกคนช่วยกันดันแท็กนี้ทีนะครับเพื่อที่หน่วยงานและข่าวต่างๆจะได้สนใจข่าวนี้บ้างถือว่าเป็นการกระจาย</t>
  </si>
  <si>
    <t>แท็กนํ้าท่วมมาแท็กงานออนไลน์รับงานอะไรอะงงเอาจริงมั้ยอยากได้งานคือไม่ดูแท็กหน่อยหรอพี่มันใช่แท็กมาหางานรับงานปะคะน้ําท่วม</t>
  </si>
  <si>
    <t>ถ้ารัฐบาลไม่สนใจเราก็ช่วยกันเองน้ําท่วมอุบลน้ําท่วมอุบล</t>
  </si>
  <si>
    <t>จะให้เขาอยู่ยังไงอิรัฐบาลส้นตีนน้ำท่วมอุบล</t>
  </si>
  <si>
    <t>ควรให้ความสนใจน้ำท่วมอุบลมากกว่าโตโน่แต่ละช่องมีข่าวน้ำท่วมอุบลน้อยมากทั้งๆที่มันไม่ใช่เรื่องเล็กๆเลยน้ําท่วมอุบล</t>
  </si>
  <si>
    <t>ฉันจะกลับบ้านได้มั้ยน้ําท่วมอุบล</t>
  </si>
  <si>
    <t>มันลำบากจริงๆนะคนที่บ้านใกล้แหล่งน้ำน้ำประจำปีแค่เข่ายังใช้เวลาเป็นเดือนเลยกว่าจะหมดแบบแห้งแล้วนี่พื้นที่ใกล้น้ำ</t>
  </si>
  <si>
    <t>ทั้งสื่อทั้งรัฐบาลไม่ให้ความสำคัญกับต่างจังหวัดเลยหรอเงียบจังน้ําท่วมอุบล</t>
  </si>
  <si>
    <t>น้ำท่วมที่กันทรารมย์เหมือนกันค่ะเป็นเกาะเหมือนกับราษีเลยน้ําท่วมศรีสะเกษน้ำท่วมกันทรารมย์น้ําท่วมราษีไศลน้ํ</t>
  </si>
  <si>
    <t>ไม่อยากดูเลยเพราะรู้ว่ามันหนักมากแต่ปล่อยผ่านไม่ได้จริงๆช่วยยังไงได้บ้างน้ําท่วมอุบล</t>
  </si>
  <si>
    <t>แม่บอกว่านาที่สีเกดน้ำท่วมแล้วคือที่บ้านไม่ได้เสียใจเพราะไม่ได้ทำนาเป็นหลักแต่ชาวบ้านคนอื่นคือหมดตัวเลยนะช่วยน้ําท่ว</t>
  </si>
  <si>
    <t>เห็นกระแสโซเชียลน้ําท่วมอุบลแล้วอยากฝากมหาสารคามโกสุมพิสัยบ้านเราเองค่ะท่วมทุกปีเพราะติดแม่น้ำชีแต่ปีนี้ท่วมหนักสุดจุ</t>
  </si>
  <si>
    <t>ต้องมีเหตุการณ์แบบนี้หรอคะหลายๆหน่วยงานจะหันมาสนใจรัฐบาลจะหันมาดูมันใช่เรื่องหรอคะน้ําท่วมอุบล</t>
  </si>
  <si>
    <t>น้ําท่วมอุบลน้ําท่วมมหาสารคามน้ําท่วมศรีสะเกษน้ำท่วมอิสานขออนุญาตเจ้าของทุกภาพครับส่งความช่วยเหลือได้ตามนี้เ</t>
  </si>
  <si>
    <t>หน่วยงานได้เข้ามาช่วยบ้างมั้ยอ่ะน้ําท่วมอุบล</t>
  </si>
  <si>
    <t>รัฐบาลไม่ช่วยแถมกกตยังออกกฎวันห้ามสสมอบสิ่งของช่วยเหลือประชาชนแล้วประชาชนต้องทำไงน้ําท่วมอุบล</t>
  </si>
  <si>
    <t>ไม่ค่อยเป็นข่าวเลยน้ำท่วมอุบลหนักในรอบปีฝากกระจายข่าวด้วยครับส่งกำลังใจและขอให้ทุกคนปลอดภัยผ่านช่วงเวลานี้ไปให้ได้น</t>
  </si>
  <si>
    <t>รับสมัครแอดมินหน้าที่แอดมินตอบแชทลูกค้าขยันขอคนที่สนใจจริงๆคณสมบัติอายุขึ้นไปพร้อมเรียนรู้งานทํางา</t>
  </si>
  <si>
    <t>น้ำเยอะมากอะปีนี้เครียดดดน้ําท่วมอุบล</t>
  </si>
  <si>
    <t>ปิดข่าวเพราะรัฐบาลไม่เคยทำอะไรได้เลยไงรอบที่แล้วก็ท่วมแบบนี้บอกจะแก้ปัญหานั่นนี่แล้วเป็นไงอะมารอบนี้หนักกว่าเดิมไม่เคย</t>
  </si>
  <si>
    <t>น้ําท่วมอุบลฯน้ำท่วมอุบลน้ําท่วมอิสานน้ําท่วมอีสาน</t>
  </si>
  <si>
    <t>มันลำบากจริงๆนะคนที่บ้านใกล้แหล่งน้ำน้ำประจำปีแค่เข่ายังใช้เวลาเป็นเดือนเลยกว่าจะหมดแบบแห้งแล้วนี่พื้นที่ใกล้น้ำคือมิด</t>
  </si>
  <si>
    <t>นี่คือบ้านชั้นบางจุดท่วมถึงชั้นแล้วช่วยกันนะคะน้ําท่วมอุบล</t>
  </si>
  <si>
    <t>คือมันเงียบมากๆมาช่วยกันดันแท็กนะคะตอนนี้น้ำสูงมากๆเลยช่วยๆกันนะคะน้ําท่วมอุบล</t>
  </si>
  <si>
    <t>รับสมัครแอดมินหน้าที่แอดมินตอบแชทลูกค้าขยันขอคนที่สนใจจริงๆคณสมบัติอายุขึ้นไปพร้อมเรียนรู้งานทํางานเป็</t>
  </si>
  <si>
    <t>ตอนนี้น้ำไหลแรงมากเร่งเก็บเครื่องผลักดันน้ำที่สะพานโขงเจียมเครื่องอโขงเจียมจอุบลราชธานีอุ</t>
  </si>
  <si>
    <t>สถานะการณ์ตอนนี้น้ำท่วมหนักมากค่ะมากกว่าปีไม่ใช่แค่น้ําท่วมอุบลแต่ทางราษีไศลก็หนักไม่แพ้กันน้ำท่วมศรีษะเกษเลิก</t>
  </si>
  <si>
    <t>เมื่อคืนกระสอบทรายกั้นน้ำที่ดูโฮมวารินชำราบแตกทำให้มวลน้ำไหลเข้าท่วมสูงกว่าเมตรมีพนักงานและผู้บริหารติดอยู่ภายในกว่า</t>
  </si>
  <si>
    <t>ตอนนี้ต้องหลบภัยน้ำท่วมอุบลที่ชั้นบนสุดของโรงเรียนแล้ว</t>
  </si>
  <si>
    <t>เนื่องด้วยมีปริมาณน้ำที่สูงและท่วมพื้นที่เป็นวงกว้างทำให้การดำเนินชีวิตเป็นไปอย่างยากลำบากไม่สามารถเข้าถึงอาหารแ</t>
  </si>
  <si>
    <t>ใครที่กำลังมองหาค่าขนมช่วงนี้ขอแนะนำงานดีๆแบบนี้น๊าางานดูเพลงได้เงินแน่นอนได้เพลงละบาทเพลง</t>
  </si>
  <si>
    <t>เกินต้านแล้วน้ำขึ้นสูงมากๆเป็นประวัติศาสตร์ดูจากรูปคือช็อคถ้าน้ำไม่ลดหรือไม่มีวิธีแก้ปัญหาอุบลต้องกลายเป็นเมืองร้าง</t>
  </si>
  <si>
    <t>ตอนนี้น้ำไหลแรงมากเร่งเก็บเครื่องผลักดันน้ำที่สะพานโขงเจียมเครื่องอโขงเจียมจอุบลราชธานีอุบล</t>
  </si>
  <si>
    <t>เอาจริงๆนะข่าวน้ำท่วมอุบลเราเองก็เห็นข่าวจากในทวีตก่อนเลยลองๆเข้าไปดูในหน้าข่าวอื่นๆก็แทบไม่มีการนำเสนอข่าวเลยก็ไม่</t>
  </si>
  <si>
    <t>บ้าไปแล้วเด้อกกตกฎผีบ้าหยังหนิ</t>
  </si>
  <si>
    <t>แหกตาดูหน่อยคนที่เค้าเดือดร้อนอยู่ตรงนี้อ่ะทำงานให้มันเร็วกับการที่เป็นผู้นำหน่อยดิว๊ะชาวบ้านแทบจะกินจะนอนไม่ได้กันแล้วโกร</t>
  </si>
  <si>
    <t>โคตรใช่น้ําท่วมอุบลวอลเลย์บอลหญิง</t>
  </si>
  <si>
    <t>เครดิตฟรีบาทกดติดตามหัวใจรีทวิตถอนได้เลยมีโปรหนักๆรับพร้อมโปรทุนน้อยทำกำไรต่อวันรับ</t>
  </si>
  <si>
    <t>สงสารคนอุบลมากเป็นจรองรับน้ำเกือบทุกสายในภูมิภาคเหมือนกทมลำพังไม่ใ</t>
  </si>
  <si>
    <t>น้ำท่วมถนนฝั่งขาเข้าขาออกอุบลปตททับไทยอุบลเซียงกงไทยวัสดุเซ็นทรัลอุบลโฮมโปรโปรดเลี่ยงเส้นทาง</t>
  </si>
  <si>
    <t>หลังจากขึ้นศาลร่วมกันผมและเดินทางข้ามฝั่งมาขึ้นรถไฟให้ทันเวลาเพราะถนนตัดขาดไปหลายเส้นทางถ้ารถยนต์ไม่ทันแ</t>
  </si>
  <si>
    <t>เรื่องที่ถูกมองข้ามไปอีกหนึ่งเรื่องคือน้ำท่วมที่หมู่บ้านเคหะฯข้างแม็กโคศรีสะเกษทางเข้าออกหมู่บ้านน้ำท่วมสูงมากน้ําท่วมศ</t>
  </si>
  <si>
    <t>หอเตือนภัยมีไว้เตือนภัยเปิดเพลงชาติอ๋อค่ะขอบใจเยี่ยมจริงฉลาดสุดๆจีเนียส</t>
  </si>
  <si>
    <t>จนถึงตอนนี้คนไทยมากมายหลายชีวิตในจอุบลฯกำลังเดือดร้อนจากน้ำท่วมที่วิกฤตอย่างหนักรัฐบาลนี้ทำอะไรอยู่หน้าที่ของ</t>
  </si>
  <si>
    <t>รับรับทันทีสำหรับยูสใหม่เท่านั้นจำนวนจำกัดไม่ต้องทำกิจกรรมโบนัสแตกง่ายแตกเน้นๆแน่นอนสมัครลิ้งนี้เท่า</t>
  </si>
  <si>
    <t>นี้บ้านเพื่อนเราเองเขาหนักกว่าเรามากมีลูกเล็กที่ป่วยพิการแต่กำเนิดบ้านก็จมน้ำจนไม่เหลือหลังคาเลยน้ําท่วมอุบลน้ํา</t>
  </si>
  <si>
    <t>รับรับทันทีสำหรับยูสใหม่เท่านั้นจำนวนจำกัดไม่ต้องทำกิจกรรมโบนัสแตกง่ายแตกเน้นๆแน่นอนสมัครลิ้งนี้เท่านั้น</t>
  </si>
  <si>
    <t>กกตควรพิจารณาให้สสช่วยเหลือชาวบ้านอย่างเต็มที่ในเมื่อรัฐบาลเชื่องช้าไร้ความสามารถในการดูแลประชาชนขนาดนี้ชาวบ้านได้รับคว</t>
  </si>
  <si>
    <t>ฝันร้ายคนชอบสลัดผักเจอสิ่งแปลกปลอมสีดำร้านอาหารในห้างสรรพสินค้าแห่งหนึ่งน้ําท่วมอุบลฝันร้ายสลัดผัก</t>
  </si>
  <si>
    <t>ทางเข้าวารินอุบลทางสุดท้ายเริ่มจะไม่รอดแล้วค่ะน้ําท่วมอุบล</t>
  </si>
  <si>
    <t>ตอนนี้คนอุบลกำลังเจอวิกฤตน้ำท่วมหนักมากกว่าปีท่วมแบบมิดหลังคาและระดับน้ำยังคงสูงขึ้นเรื่อยๆการเดินทางเข้าเมืองรถเล็กต้อ</t>
  </si>
  <si>
    <t>น้ำท่วมอุบลหนักกว่าปีเยอะไม่คิดว่าถนนจุดนี้ใกล้กับศูนย์อพยพน้ำท่วมก่อนหน้านี้ตอนนี้น้ำท่วมลึกกว่าเมตรมิด</t>
  </si>
  <si>
    <t>น้ำท่วมอุบลปีคือหนักมากๆหนักกว่าทุกปีที่ผ่านๆมาไม่ใช่แค่น้ำท่วมแต่มันทำให้ตัดขาดเส้นทางการสัญจรไปมารัฐบาลไม่คร</t>
  </si>
  <si>
    <t>น้ำที่อุบลน่าจะยังไม่ถึงจุดพีคเพราะยังมีน้ำจากจวอื่นที่ต้องไหลมาอีกอุบลเป็นจุดสุดท้ายอะก่อนน้ำจะไหลลงโขงแต่ก็ปล่อยให้ท่วม</t>
  </si>
  <si>
    <t>สสเปิ้ลถามแหน่มีความคิดเห็นจั่งใด๋กกตออกกฎว่ามื้อเนี่ยมันสิฮอดครบวาระของรัฐบาลของสภาจะเลือกตั้งใหม่เขาห้าม</t>
  </si>
  <si>
    <t>น้ําท่วมอุบลท่วมชั้นแล้วถึงเอวเลย</t>
  </si>
  <si>
    <t>ผู้ว่าอุบลคือใครเค้าทำงานมั๊ยอ่ะน้ําท่วมอุบล</t>
  </si>
  <si>
    <t>หอเตือนภัยเอาไว้เปิดเพลง</t>
  </si>
  <si>
    <t>สวัสดีค่ะมีใครว่างหาค่าขนมอยู่ไหมค่ะรีวิวแน่นมากค่าเค้ามีงานมาแนะนำทำง่ายค่ะแค่นาทีอยากมีรายได้เสริมต้องเปิดใ</t>
  </si>
  <si>
    <t>อีกหนึ่งช่องทางการช่วยเหลือค่ะฝากทุกคนรีช่วยกันหน่อยนะคะประสงค์ส่งของเพื่อผู้ประสบภัยน้ำท่วมอุบลราชธานีส่งม</t>
  </si>
  <si>
    <t>นน้ำเชี่ยวกว่าเดิมการสัญจรไปกลับวารินชำราบเมืองอุบลมีเรือรับส่งสังเกตได้ว่าหลายหลังคาเรือมิดหลังคาไปแล้วป้ายจร</t>
  </si>
  <si>
    <t>แตงโมต้องได้รับความยุติธรรมแท็กนี้ยังคงสู้ต่อไปทุกวันอาจจะมีประเด็นอื่นบ้างตามกระแสที่เราควรเรียกร้องและพอจะเป็นปากเสียง</t>
  </si>
  <si>
    <t>น้ําท่วมอุบลน้ำมูลทะลักไม่หยุดน้ำสูงกว่าตลิ่งมบ้านดู่ถึงแยกจำปาหอมน้ำสูงกว่าซมถนนหลายสายถูก</t>
  </si>
  <si>
    <t>สถานการณ์น้ำท่วมอุบลวันนี้นเส้นสรรพสิทธิ์น้ำมาถึงแล้วถนนสมเด็จทางไปห้วยวังนองอีกเมตรถึงเซเ</t>
  </si>
  <si>
    <t>ช่วยกันดันแท็กทีนะคะชาวอุบลกำลังได้รับความลำบากอยากให้ทุกคนช่วยเป็นศูนย์กลางในการกระจายข่าวนี้ทีค่ะน้ําท่วมอุบล</t>
  </si>
  <si>
    <t>อีกหนึ่งช่องทางการช่วยเหลือค่ะฝากทุกคนรีช่วยกันหน่อยนะคะประสงค์ส่งของเพื่อผู้ประสบภัยน้ำท่วมอุบลราชธานีส่งมาที่ศูนย์</t>
  </si>
  <si>
    <t>ช่วยกันดันเเท๊กหน่อยนะครับคือมันเงียบมากๆอยากน้อยกันทางนี้ก่อนนะครับกระจายๆข่าวให้ทุกคนได้รู้รับทราบด้วยนะครับน้ําท่วมอุบล</t>
  </si>
  <si>
    <t>สายรพจย้าาหายนะสุดๆ</t>
  </si>
  <si>
    <t>น้ําท่วมอุบลน้ำมูลทะลักไม่หยุดน้ำสูงกว่าตลิ่งมบ้านดู่ถึงแยกจำปาหอมน้ำสูงกว่าซมถนนหลายสายถูกตัดขาดร</t>
  </si>
  <si>
    <t>น้ำขึ้นเรื่อยๆเลยค่ะน้ําท่วมอุบล</t>
  </si>
  <si>
    <t>เห้อความคิดแปลกมาก</t>
  </si>
  <si>
    <t>คาสิโนดีที่สุดโปรเอาใจคนทุนน้อยรับรับฝากถอนไม่มีขั้นต่ำพร้อมสูตรสล็อตฟรีสมัครฟรี</t>
  </si>
  <si>
    <t>ใครยังไม่นอนช่วยกันดันแท็กน้ําท่วมอุบลได้นะคะสถานการณ์แย่มากอยากให้ทุกคนให้ความสนใจกันเยอะๆเลยค่ะ</t>
  </si>
  <si>
    <t>ขอฝากน้ําท่วมศรีสะเกษด้วยนะคะทางศรีสะเกษเองก็ท่วมหนักเหมือนกันค่ะตามแต่ละอำเภอในตัวเมืองหรือแม้แต่ในสถานศึกษาลำบาก</t>
  </si>
  <si>
    <t>สงสารมากเลยท่วมเยอะมากกน้ำท่วมอุบล</t>
  </si>
  <si>
    <t>ช่วยกันดันเเท๊กหน่อยนะครับคือมันเงียบมากๆอยากน้อยกันทางนี้ก่อนนะครับกระจายๆข่าวให้ทุกคนได้รู้รับทราบด้วยนะครับน้ําท่วมอุ</t>
  </si>
  <si>
    <t>สถานการณ์น้ำณสะพานข้ามลำเซบกบท่าศิลาอดอนมดแดงเชื่อมต่อเขตอตาลสุมรถทุกชนิดยังห้ามผ่าน</t>
  </si>
  <si>
    <t>สวัสดีค่ะมีใครว่างหาค่าขนมอยู่ไหมค่ะรีวิวแน่นมากค่าเค้ามีงานมาแนะนำทำง่ายค่ะแค่นาทีอยากมีรายได้เสริมต้องเปิดใจพร</t>
  </si>
  <si>
    <t>น้ําท่วมอุบลน้ําท่วมอุบล</t>
  </si>
  <si>
    <t>มึงกุไมไ่หวววโฮรรรสงสารมากกกกเขาช่วยกันเองจริงๆอะไอเหี้ยไม่มีใครช่วยพวกเขาเลยไม่มีเลยลุงอุ้มน้องวัวคือใจเจ้บ</t>
  </si>
  <si>
    <t>ทำไมข่าวน้ำท่วมอุบลเงียบมากน้ําท่วมอุบล</t>
  </si>
  <si>
    <t>น้ำท่วมทุกปีปีละหลายจังหวัดแล้วตอนนี้ประเทศไทยมีมาตรการที่จะจัดการกับภัยพิบัตินี้ที่เกิดขึ้นในประเทศทุกปีอย่างไร</t>
  </si>
  <si>
    <t>ทางเข้าออกหมู่บ้านโดนตัดขาดทางเดียวที่เข้าได้ตอนนี้คือทางเรือบ้านหนองบัวไซยวานอำเภอกันทรมรมย์มีระดับน้ำที่สูงและไหลแร</t>
  </si>
  <si>
    <t>ตรรกะความคิดความเป็นจริงน้ําท่วมเชียงใหม่น้ําท่วมน้ําท่วมอุบลน้ำท่วมขอนแก่น</t>
  </si>
  <si>
    <t>สถานการณ์น้ำณสะพานข้ามลำเซบกบท่าศิลาอดอนมดแดงเชื่อมต่อเขตอตาลสุมรถทุกชนิดยังห้ามผ่านอุบ</t>
  </si>
  <si>
    <t>ฝากทุกคนให้ความสนใจเรื่องนี้กันนิดนึงนะคะเะราะชาวบ้านลำชากกันจริงๆน้ําท่วมอุบลน้ําท่วมอุบลหม้อไฟแห่งความสุข</t>
  </si>
  <si>
    <t>ใครที่มีทุนทรัพย์ที่สามารถจะบริจาคได้ก็ช่วยเหลือกันนะครับถ้าหากท่านใดไม่มีเราก็ใช้สื่อใช้พื้นที่ทางโซเชียลช่วย</t>
  </si>
  <si>
    <t>คือปีนี้หนักมากกกกไม่เคยพบเคยเจอล่าสุดเส้นทางหลักเข้าเมืองอุบลน้ำขึ้นสูงท่วมแล้วน้ำก็จะถึงโรงพยาบาลประจำจังหวัดข่าวคือเงียบ</t>
  </si>
  <si>
    <t>กลุ่มฝนที่กำลังเคลื่อนตัวมาทางอุบลน้ําท่วมอุบล</t>
  </si>
  <si>
    <t>นาทีน้ำทะลักเข้าห้างหลังกำแพงกั้นน้ำแตกน้ําท่วมอุบล</t>
  </si>
  <si>
    <t>ขณะนี้จังหวัดอุบลประสบภัยน้ำท่วมสูงฝากทุกคนช่วยกันเป็นกระบอกเสียงให้ชาวอุบลด้วยนะคะหากใครอยากช่วยเหลือเป็นการบริจาคเงิน</t>
  </si>
  <si>
    <t>วิวสูงน้ําท่วมอุบล</t>
  </si>
  <si>
    <t>เปิดเพลงชาติคือเตรียมความพร้อมอิหยังวะโอ้ยน้อออออยากหยุมหัวคนเด้</t>
  </si>
  <si>
    <t>ผมขอเป็นส่วนหนึ่งส่งกำลังให้พี่บิณฑ์และทีมงานช่วยพี่น้องชาวอุบลที่โดนน้ำท่วมอยู่ขณะนี้ครับหวังว่าปีนี้พี่บิณฑ์คงจะไ</t>
  </si>
  <si>
    <t>ใครสนใจหาค่าขนมมาทางนี้เลยค่ะไม่ใช่การพนันงานถูกกฎหมายสนใจกดลิงค์หน้าโปรไฟล์มาสอบถามก่อนได้คะหมากปริญ</t>
  </si>
  <si>
    <t>ใครสนใจหาค่าขนมมาทางนี้เลยค่ะไม่ใช่การพนันงานถูกกฎหมายสนใจกดลิงค์หน้าโปรไฟล์มาสอบถามก่อนได้คะหมากปริญพรหมลิขิตหม้อ</t>
  </si>
  <si>
    <t>ตู่ไปไหนอ่ะตู่ไม่มาดูน้ําท่วมอุบล</t>
  </si>
  <si>
    <t>ดูแต่ละที่คือน้ำล้นตลิ่งมาหมดล้นทุกที่เลยนี่แค่ที่เองที่ดูทะลักมาเยอะมากๆไหนจะมีน้ำที่ปล่อยมาเพิ่มอีกไม่แปล</t>
  </si>
  <si>
    <t>ตอนนี้สุรินทร์ก็หนักไม่เเพ้กันนะคะน้ำท่วมหมู่บ้านตากลางหมู่บ้านช้างไม่เเน่ใจว่าช้างอยู่ได้มั้ยวัวควายก็ไม่มีอาหารหาที่อยู่</t>
  </si>
  <si>
    <t>งานดีรีวิวแน่นมากใครที่กำลังมองหาค่าขนมช่วงนี้ขอแนะนำงานดีๆสนใจทำงานเสริมเดมมาได้เลยค่ะ</t>
  </si>
  <si>
    <t>ใครที่มีทุนทรัพย์ที่สามารถจะบริจาคได้ก็ช่วยเหลือกันนะครับถ้าหากท่านใดไม่มีเราก็ใช้สื่อใช้พื้นที่ทางโซเชียลช่วยกันกระจาย</t>
  </si>
  <si>
    <t>ขอความช่วยเหลือหน่อยคะบ้านถูกน้ำท่วมมิดหลังคาไร้การช่วยเหลือขาดแคลนเครื่องอุปโภคบริโภคมีบ้านจำนวนกว่าหลังคาหมา</t>
  </si>
  <si>
    <t>สนใจงานคลิ๊กลิงค์นี้สอบถามรายละเอียดงานกดที่ลิ้งหรือพรหมลิขิต</t>
  </si>
  <si>
    <t>อุบลฯหนักหนาสาหัสอย่างมากมายตอนนี้</t>
  </si>
  <si>
    <t>สนใจงานคลิ๊กลิงค์นี้สอบถามรายละเอียดงานกดที่ลิ้งหรือพรหมลิขิตเปิดวิกต้</t>
  </si>
  <si>
    <t>พาดหัวข่าวหน้าหนึ่งไม่มีพื้นที่ให้ข่าวน้ำท่วมอุบลสักแอะคนตจวจะเป็นจะตายไม่เคยอยู่ในสายตาประเทศนี้นกมที่ลงพื้นหนักๆเห็นมีแ</t>
  </si>
  <si>
    <t>แท็กไม่ติดเทรนเลยช่วยกันดันแท็กได้มั้ยคะข่าวเงียบมากสถานการณ์น่าเป็นห่วงมากนะคะตอนนี้น้ําท่วมอุบล</t>
  </si>
  <si>
    <t>สำหรับใครที่ต้องการบริกาคสิ่งของและเงินสามารถบริจาคผ่านทางนี้ได้เลยนะคะชื่อบัญชีของศูนย์น้ำมิตรเป็นชื่อบุคคลแต่คือ</t>
  </si>
  <si>
    <t>ฝากเพื่อนๆในบอทที่เห็นทวิตนี้ไปดันแท็กช่วยกันหน่อยได้ไหมคะข่าวเงียบมากๆเลยตอนนี้มีแค่ปชชที่ช่วยเหลือกันเองรัฐยังไม่ทำอ</t>
  </si>
  <si>
    <t>แปลกดีเนอะคนที่เค้าช่วยเหลืออะไรไม่ได้ทำได้เเค่ลงพื้นที่เยี่ยมเยียนเเละให้กำลังใจหรืออะไรที่เค้าพอจะช่วยได้เค้าทำอย่าเต็มคว</t>
  </si>
  <si>
    <t>งานดีรีวิวแน่นมากใครที่กำลังมองหาค่าขนมช่วงนี้ขอแนะนำงานดีๆสนใจทำงานเสริมเดมมาได้เลยค่ะหมากปริ</t>
  </si>
  <si>
    <t>มีงานมาแนะนำค่ะอยู่ที่ไหนก็ทำได้ค่ะขอเเค่มีมือถือเน็ตงานถูกกฏหมายสนใจเดมมาเลยคะเปิดวิกต้นปีมีลั่น</t>
  </si>
  <si>
    <t>หาคนบริจาคเลือดกรุ๊ปที่โรงพยาบาลพรรษาอุบลหน่อยค่ะต้องการใช้เลือดด่วนมากค่ะขอบคุณค่ะโรงพยาบาล๕๐</t>
  </si>
  <si>
    <t>ถนนเส้นสุดท้ายจากวารินเข้าอุบลน้ำสูงกว่าถนนเรียบร้อยแล้ววันนี้น้ําท่วมอุบล</t>
  </si>
  <si>
    <t>ดวงแม่นๆประจำสัปดาห์นี้โดยหมอไก่พพาทินีมาแล้วจ้าสัปดาห์นี้คนเกิดวันเสาร์มงลงความสำเร็จสมหวังมารออยู่หน้าบ้านแ</t>
  </si>
  <si>
    <t>น้ำท่วมทุกปีปีละหลายจังหวัดแล้วตอนนี้ประเทศไทยมีมาตรการที่จะจัดการกับภัยพิบัตินี้ที่เกิดขึ้นในประเทศทุกปีอย่างไรมีการจัดก</t>
  </si>
  <si>
    <t>เกินต้านนาทีน้ำทะลักห้างดูโฮมจอุบลฯพนักงานใจสู้ไม่ทิ้งห้างขออยู่อุดจุดรั่วน้ําท่วมอุบลอุบลไทยรัฐออนไล</t>
  </si>
  <si>
    <t>น้ําท่วมอุบลสสเปิ้ลกิตติ์ธัญญาวาจาดี</t>
  </si>
  <si>
    <t>มีงานมาแนะนำค่ะอยู่ที่ไหนก็ทำได้ค่ะขอเเค่มีมือถือเน็ตงานถูกกฏหมายสนใจเดมมาเลยคะเปิดวิกต้นปีมีลั่นกันอรรถ</t>
  </si>
  <si>
    <t>ใครสนใจหาค่าขนมมาทางนี้เลยค่ะไม่ใช่การพนันงานถูกกฎหมายสนใจกดลิงค์หน้าโปรไฟล์มาสอบถามก่อนได้คะหมากปริญพรหมลิขิต</t>
  </si>
  <si>
    <t>ขอความช่วยเหลือหน่อยคะบ้านถูกน้ำท่วมมิดหลังคาไร้การช่วยเหลือขาดแคลนเครื่องอุปโภคบริโภคมีบ้านจำนวนกว่าหลังคาหมาก็ไ</t>
  </si>
  <si>
    <t>เจ้าสัวคนร่ำรวยหลายๆท่านน้ำอาหารสำคัญค่ะเวลานี้ถึงเวลาที่ท่านต้องออกตัวมาช่วยแล้วค่ะน้ําท่วมอุบลน้ําท่วมศรีสะเกษ</t>
  </si>
  <si>
    <t>น้ำท่วมในไทยทุกปีก็น่าจะมีแผนรับมือหรือวิธีป้องกันหรือบรรเทาให้ดีอยู่แล้วมั้ยอันนี้อยากรู้ว่ามีการแก้ไขปัญหาหรื</t>
  </si>
  <si>
    <t>เราไม่รู้นะว่าไฟจะตัดทุกอำเภอในอุบลหรือป่าวแต่เราอยู่ในอำเภอที่มันยังท่วมไม่ถึงแต่เราจะกระจายข่าวเต็มที่เท่าทำได้เพื่อช่วยเห</t>
  </si>
  <si>
    <t>โปรโมชั่นฝากรับทำยอดถอนไม่อั้นฝากขั้นต่ำบาทสมัครเลย</t>
  </si>
  <si>
    <t>ดูแต่ละที่คือน้ำล้นตลิ่งมาหมดล้นทุกที่เลยนี่แค่ที่เองที่ดูทะลักมาเยอะมากๆไหนจะมีน้ำที่ปล่อยมาเพิ่มอีกไม่แปลกเลยที่จะเ</t>
  </si>
  <si>
    <t>เชื่อแล้วว่าคนไทยไมเคยทิ้งกันนี่เพื่อนๆชาวอุบลเดือดร้อนยังมีทีมขายนู่นขายนี่ชวนสมัครนู่นนี่มาให้กำลังใจอยู่เต็มแทกน้ําท่วมอุบล</t>
  </si>
  <si>
    <t>บ้านเพื่อนเราค่ะคือแบบจะถึงชั้นสองแล้วไปไหนมาไหนไม่ได้เลยแล้วก็จะเปิดเทอมแล้วอะน้ําท่วมอุบล</t>
  </si>
  <si>
    <t>น้องที่ทำงานออกจากบ้านตั้งแต่โมงเช้ายังไม่ถึงออฟฟิตเลยเส้นบัวเทิงเส้นเดียวที่ผ่านเข้าเมืองได้รถติดยาวมากน้ำข้างทางเริ่</t>
  </si>
  <si>
    <t>น้ำท่วมในไทยทุกปีก็น่าจะมีแผนรับมือหรือวิธีป้องกันหรือบรรเทาให้ดีอยู่แล้วมั้ยอันนี้อยากรู้ว่ามีการแก้ไขปัญหาหรือมีการวา</t>
  </si>
  <si>
    <t>อุบลปีนี้ท่วมหนักมากน้ําท่วมอุบล</t>
  </si>
  <si>
    <t>ข่าวหลายๆช่องแทบจะไม่มีน้ําท่วมอุบลเลยน้ำท่วมอุบล</t>
  </si>
  <si>
    <t>เชื่อแล้วว่าคนไทยไมเคยทิ้งกันนี่เพื่อนๆชาวอุบลเดือดร้อนยังมีทีมขายนู่นขายนี่ชวนสมัครนู่นนี่มาให้กำลังใจอยู่เต็มแทก</t>
  </si>
  <si>
    <t>ผู้ว่าอุบลยังอยู่อุบลมั๊ยน้ําท่วมอุบล</t>
  </si>
  <si>
    <t>ด่วนพื้นที่อบตโรงช้างถนนกั้นคลองชลประทานแตกน้ำไหลจากที่ตัวอป่าโมกโรงช้างไปที่บางปะหันอยุธยารับน้ำต่อ</t>
  </si>
  <si>
    <t>ก็ยังจะถามคำเดิมน้ำผันลงเขื่อนปากมูนวันละกี่ล้านลบมทำไมมวลน้ำมีแต่เพิ่มขึ้นทุกวันชลประทานต้องให้คำตอบในเรื่อง</t>
  </si>
  <si>
    <t>แหกตาดูแล้วลงมาช่วยเหลือประชาชนกฎเหล็กบ้าบ้อนั่นก็ไม่ควรพิจารณาได้แล้วนะไม่ใช่ปล่อยให้ประชาชนอยู่อย่างลำบากมีอำนาจแต่ไม่คิดจ</t>
  </si>
  <si>
    <t>นาทีนี้ต้องฝากรับเลยทำเทิร์นถอนไม่อั้นสนใจสมัครแคปภาพแจ้งแอดมินได้เลยจ</t>
  </si>
  <si>
    <t>โหเคาะเรียกรัฐบาลหน่อยยังไม่ตื่นป่าวชาวบ้านลำบากมากน้ําท่วมอุบลน้ําท่วมอุบลน้ําท่วมอุบล</t>
  </si>
  <si>
    <t>น้ำที่อุบลท่วมจนเส้นทางถูดตัดขาดเกือบหมดแล้วแต่แทบไม่ได้รับการช่วยเหลืออย่สฃเร่งด่วยจากภาครัฐเลยฮาโหลลลลสนใจหน่อยจ้าท่วมห</t>
  </si>
  <si>
    <t>ยืนยันจากนศตาดำๆที่มาฝึกงานค่าาาอีกเมตรน้ำถึงหน้ารพแล้วแม๊</t>
  </si>
  <si>
    <t>น้ําท่วมอุบลฝากดันแท็กหน่อยนะครับ</t>
  </si>
  <si>
    <t>สำหรับใครที่อยากช่วยเหลือสามารถดูรายละเอียดได้ในภาพเลยค่ะน้ําท่วมอุบล</t>
  </si>
  <si>
    <t>มึงในภัยพิบัติเตือนทุกวันยังน้อยไปคุณควรรายงานเตรียมการทุกชั่วโมงด้วยซ้ำสมองอะวิธีคิดคิดกันแบบนี้แล้วมั่นหน้าขึ้นมานำป</t>
  </si>
  <si>
    <t>ที่น่าสงสารที่สุดคือพี่น้องประชาชนที่นอนกางเตนท์นอนอยู่ๆน้ำมารองเท้าลอยหายไปกับน้ำตอนนี้ลมหนาวพัดเข้ามาแล้วเข้าใกล้</t>
  </si>
  <si>
    <t>อยากจะร้องให้มันหนักมากจริงๆค่ะความรู้สึกมันมีทั้งน้อยใจทั้งสงสารคนอุบลทั้งสงสารตัวเองอย่าได้ถามถึงความช่วยเห</t>
  </si>
  <si>
    <t>ภาพนี้เป็นอพิบูลมังสาหารเป็นอที่รับมวลน้ำจากทุกทิศทุกทางเพื่อส่งต่อไปที่น้ำโขงตอนนี้จมบาดาลกันหมดแล้วค่ะน้ําท่วมอุบ</t>
  </si>
  <si>
    <t>ขออภัยที่แซ่บไม่ถึงใจพี่นะเข้าเล่นเกมเข้ากลุ่มลับเข้าก</t>
  </si>
  <si>
    <t>เช้านี้คอสะพานพิบูลมังสาหารรถเล็กรถมอไซค์ข้ามได้ปกตินะคะเจ้าหน้าที่กั้นน้ำสูบน้ำปรับผิวถนนอุดหลุมเรียบร้อย</t>
  </si>
  <si>
    <t>เกิดแบบนี้มาจนเราจะครึ่งชีวิตควรจะหาแนวป้องกันได้แล้วควรนึกถึงคนที่ได้รับผลกระทบบ้างน้ําท่วมอุบล</t>
  </si>
  <si>
    <t>มาแล้วไปแล้วมาแบบไม่เกิดประโยชน์ไม่พอเพิ่มภาระอีกน้ำท่วมอุบล</t>
  </si>
  <si>
    <t>ก็ยังจะถามคำเดิมน้ำผันลงเขื่อนปากมูนวันละกี่ล้านลบมทำไมมวลน้ำมีแต่เพิ่มขึ้นทุกวันชลประทานต้องให้คำตอบในเรื่องนี้เพราะ</t>
  </si>
  <si>
    <t>มันต้องขนาดไหนที่หน่วยงานภาครัฐจะออกมาช่วยเหลือพี่น้องปชชต้องให้ตายกันไปก่อนหรอถึงจะออกมาช่วยเหลือแจกข้าวเเจกนํ้าอุบลจนจะ</t>
  </si>
  <si>
    <t>ช่วยๆกันดันแท็กหน่อยยนะครับน้ําท่วมอุบล</t>
  </si>
  <si>
    <t>น่าสงสารจังจะอยู่กันยังไง</t>
  </si>
  <si>
    <t>สถานการณ์ล่าสุดน้ำท่วมราษีไศลวันนี้รถเทเลอร์รถลากทุกชนิดหยุดวิ่งข้ามสะพานแม่น้ำมูลมีแค่รถทางหลวงบริการส่งคนมอไ</t>
  </si>
  <si>
    <t>ดันแท็กน้ําท่วมอุบลน้ําท่วมอิสาน</t>
  </si>
  <si>
    <t>ตู่ไปแล้วนี่ทำไมยังท่วมสลิ่มเงียบเลยน้าาาาาน้ําท่วมอุบล</t>
  </si>
  <si>
    <t>หนักมากตอนนี้หนักขนาดไหนให้ลองดูรูปทางตัดขาดหมดเดินทางไม่ได้คนต้องหนีน้ำมานอนข้างถนนกันเยอะมากแล้วน้ำเพิ่มขึ้นทุกวันหนั</t>
  </si>
  <si>
    <t>สดๆเมื่อกี๊นี้เองรถบรรทุกเริ่มผ่านไม่ได้แล้วนะจ้ะเส้นหน้าเซ็นทรัลอุบลน้ําท่วมอุบล</t>
  </si>
  <si>
    <t>ข่าวคือเงียบมากช่วยกันดันเเท็กหน่อยนะครับช่วยกันเป็นกระบอกเสียงหรือถ้าใครสะดวกบริจาคทรัพย์เช็คให้ดีนะครับทระวังมิจฉาชีพน้ําท่วมอุบล</t>
  </si>
  <si>
    <t>งานดีรีวิวแน่นมากใครที่กำลังมองหาค่าขนมช่วงนี้ขอแนะนำงานดีๆใครที่สนใจทำงานเสริมเดมมาได้เลยค่ะ</t>
  </si>
  <si>
    <t>ท่วมหนักมากแบบมากจริงๆนะน้ำท่วมอุบลระดับน้ำขนาดนี้คือท่วมคอได้ยังมทั้งที่ปกติตรงนี้คือเดินเล่นได้</t>
  </si>
  <si>
    <t>ฝนยังตกหนักหลายพื้นที่นอกจากระวังน้ำท่วมแล้วดินถล่มดินสไลด์เป็นอีกภัยธรรมชาติที่ต้องระวังปภแนะจุดสังเกตพื้นที่เ</t>
  </si>
  <si>
    <t>ระหว่างนั่งเรือไปทำข่าวน้ําท่วมอุบลเห็นได้ชัดว่าชั้นท่วมมิดหลังคาบางจุดมองไม่เห็นหลังคาแล้วสงสารชาวบ้านชาวนาปีนาข้า</t>
  </si>
  <si>
    <t>ไม่อยากจะเชื่อทุ่งกุลาน้ำจะท่วมน้ำท่วมร้อยเอ็ดฝนตกหนักฝนตกน้ําท่วมอุบล</t>
  </si>
  <si>
    <t>นให้คุณแม่รีวิวและอัพเดทสถานการณ์น้ําท่วมอุบล</t>
  </si>
  <si>
    <t>ตอนนี้สถานที่สำคัญๆในจอุบลกำลังโดนล้อมไปด้วยน้ำเซนทรัลอุบลวัสดุตลาดร้านอาหารคาเฟ่หลายแห่งและถ้าซ้ำรอยปีรพก็อาจจะ</t>
  </si>
  <si>
    <t>หนักจริงๆค่ะมาช่วยกระจายข่าวสารค่ะพี่ๆที่รู้จักบอกว่าบางพื้นที่โดยตัดน้ำตัดไฟและเข้าไม่ได้แล้ว</t>
  </si>
  <si>
    <t>ใครสนใจหาค่าขนมมาทางนี้เลยค่ะไม่ใช่การพนันงานถูกกฎหมายสนใจกดลิงค์หน้าโปรไฟล์มาสอบถามก่อนได้คะหมากปริญพรหมลิขิตห</t>
  </si>
  <si>
    <t>ใครที่กำลังมองหางานรายได้เสริมก็ขอเชิญทางนี้งานง่ายมากไม่ยากเลยรายได้วันสมัครฟรีสอนฟรีได้เ</t>
  </si>
  <si>
    <t>ใครที่กำลังมองหางานรายได้เสริมก็ขอเชิญทางนี้งานง่ายมากไม่ยากเลยรายได้วันสมัครฟรีสอนฟรีได้เงิน</t>
  </si>
  <si>
    <t>กกตยกเลิกวันของสสภาคอีสานได้มั้ยชาวบ้านเดือดร้อนขนาดนี้หรือใช้กรณีภาวะเร่งด่วนก็ได้ให้เขาได้ช่วยเหลือประชาชนในพื้น</t>
  </si>
  <si>
    <t>โหดจริงรอบนี้บ้านนี่ก็ไม่รอดนี่รูปเมื่อประมานอาทิตย์ก่อนตอนนี้ก็ยังสูงขึ้นอีกฮืออน้ําท่วมอุบล</t>
  </si>
  <si>
    <t>ทุกคนค่ะตอนนี้อยากรบกวนช่วยกันดันน้ําท่วมอุบลช่วยกันนะคะตอนนี้สถานการณ์ยังวิกฤตอยู่นะคะตอนนี้น้ำเริ่มใกล้ถึงรพส</t>
  </si>
  <si>
    <t>ขออภัยที่จังหวัดเราไม่ดังพอไม่ใช่เมืองท่องเที่ยวในแบบที่ผู้คนปรารถนาจะมาเป็นแท็กที่เงียบสุดทั้งที่น้ำท่วมหนักสุดในประ</t>
  </si>
  <si>
    <t>น้ําท่วมอุบลน้ำท่วมอุบลน้ำท่วมอุบลน้ำท่วมอุบล</t>
  </si>
  <si>
    <t>ดักดานแลนด์แดนเอกสาร</t>
  </si>
  <si>
    <t>หอเตือนภัยไว้เปิดเพลงชาติ</t>
  </si>
  <si>
    <t>ถ้าพรรครัฐบาลอยากได้คะแนนเสียงเพิ่มปลดมันออกเถอะโง่รายวัน</t>
  </si>
  <si>
    <t>ตุ๊กตาพวงกุญแจอะคริลิคพวงกุญแจตุ๊กตาตลาดนัดบังทันตลาดนัดตลาดนัดโตโน่เครื่องเขียน</t>
  </si>
  <si>
    <t>ใครที่ยังไม่ได้นอนสามารถมาช่วยกันดันแท็กน้ําท่วมอุบลน้ําท่วมอุบลเพื่อช่วยชาวอุบลกันได้นะคะตอนนี้น้ำท่วม</t>
  </si>
  <si>
    <t>ไม่ต้องเตือนทุกวันแต่ต้องเตือนวันที่น้ำจะมาดิมึงคุณเค้างงไรอะแล้วใช้การแจ้งเตือนทางอื่นแล้วหอเตือนภัยมีไว้</t>
  </si>
  <si>
    <t>หนักจริงๆค่ะมาช่วยกระจายข่าวสารค่ะพี่ๆที่รู้จักบอกว่าบางพื้นที่โดยตัดน้ำตัดไฟและเข้าไม่ได้แล้วน้ําท่วมอุบล</t>
  </si>
  <si>
    <t>ฝากเรื่องนี้ด้วยนะคับน้ำท่วมหนักมากเลย</t>
  </si>
  <si>
    <t>โหหเกินไปมาก</t>
  </si>
  <si>
    <t>บุหรี่นอกสายร้อนหอมหวานส่งทั่วไทยมีเก็บปลายทางบุหรี่บุหรี่นอกบุหรี่นอกราคาถูกรีวิวบุหรี่โรงงาน</t>
  </si>
  <si>
    <t>ย้ำนะน้ำทะลักเข้าตัวเมืองน้ำยังคงสูงขึ้นมีน้ำใหม่เข้ามาน้ำเก่ายังไม่ระบายมีรพสรรพสิทธิ์ที่เป็นรพใหญ่ตั้งอยู่มีผู้ป่วยเ</t>
  </si>
  <si>
    <t>น้ําท่วมสิงห์บุรีน้ําท่วมอุบลน้ําท่วมอยุธยาหลายจังหวัดประสบภัยเดียวกันสลับดันแท็กแต่ละจังหวัดนะคะท่านๆชาวทวีตช่วยๆ</t>
  </si>
  <si>
    <t>มันหนักมากแล้วนะจะให้ปชชอยู่ในน้ำอีกนานแค่ไหนน้ําท่วมอุบล</t>
  </si>
  <si>
    <t>โหสูงมากกก</t>
  </si>
  <si>
    <t>เงินใช้คนชอบห้ามพลาดอยู่บ้านก็มีเงินเข้าบัญชีแล้วเพลงละบาทคลิปละบาทโฆษณาละบาทหม้อไฟแห่งความสุขแบนมิลลิ</t>
  </si>
  <si>
    <t>พบคนจมน้ำเสียชีวิตที่หน้าวัดศรีประดู่ขณะนี้อาจจะตกหลุมวางท่อตรงนั้นลึกมากน้ําท่วมอุบล</t>
  </si>
  <si>
    <t>ใช่ค่ะภาพนี้เป็นภาพของอำเภอที่ดิฉันอาศัยอยู่ถึงจะคนละตำบลตำบลดิฉันน้ำไม่ท่วมนะคะตอนนี้อยากจะบอกว่าไม่มีสัญญาณอะไรจากรั</t>
  </si>
  <si>
    <t>ภาพซ้ายถ่ายวันที่กันยาภาพขวาถ่ายเมื่อตุลาน้ําท่วมอุบล</t>
  </si>
  <si>
    <t>ฝากกระจายข่าวทีนะคะทุกคนขณะนี้จังหวัดอุบลราชธานีประสบภัยน้ำท่วมอย่างรุนแรงนะคะทางบ้านขออนุญาตใช้พื้นที่นี้ในการกระจาย</t>
  </si>
  <si>
    <t>ตอนนี้เวลานน้ำมูลในตอนนี้ปีนี้หนักจริงๆจังหวัดอุบลราชธานีน้ําท่วมอุบล</t>
  </si>
  <si>
    <t>ข่าวคือเงียบมากช่วยกันดันเเท็กหน่อยนะครับช่วยกันเป็นกระบอกเสียงหรือถ้าใครสะดวกบริจาคทรัพย์เช็คให้ดีนะครับทระวังมิจฉาชีพ</t>
  </si>
  <si>
    <t>ปีนี้หนักหนาสาหัสกว่าทุกปีเหลือถนนเส้นเดียวที่เข้ามาอุบลได้ถ้าเส้นนี้ท่วมอุบลคือถูกตัดขาดนะชาวอุบลเราต้องผ่</t>
  </si>
  <si>
    <t>เงินใช้คนชอบห้ามพลาดอยู่บ้านก็มีเงินเข้าบัญชีแล้วเพลงละบาทคลิปละบาทโฆษณาละบาทสวีข่าย</t>
  </si>
  <si>
    <t>หอเตือนภัยเอาไว้ทำอะไรคะแนน</t>
  </si>
  <si>
    <t>อัปเดตสถานการณ์น้ำท่วมจากท่านสสเปิ้ลและสจโยวารินชำราบกิตติ์ธัญญาวาจาดีน้ําท่วมอุบลน้ําท่วมอุบล</t>
  </si>
  <si>
    <t>ขอความร่วมมือชาวทวิตเตอร์ทุกท่านในที่นี้ใครที่ได้เห็นช่วยกันรีทวิตคนละรีช่วยกันออกมาดันแท็กน้ําท่วมอุบลกันนะครับ</t>
  </si>
  <si>
    <t>สาวนี้กล่าวหยังออกมามีแต่เรื่องแปลกๆใครก็ได้ช่วยมาควบคุมพฤติกรรมหน่อยหลายรอบล่ะ</t>
  </si>
  <si>
    <t>เมื่อวิกฤตคาร์บอนสะเทือนไปทั้งโลกพลังงานทางเลือกคือความหวังสุดท้ายเปิดนวัตกรรมพลังงานทางเลือกใหม่มุ่งสู่</t>
  </si>
  <si>
    <t>ขอให้ปลอดภัยกันทุกคนนะครับน้ําท่วมอุบล</t>
  </si>
  <si>
    <t>สวัสดีคะใครที่อยากมีรายได้เสริมอยากมีเงินเก็บอยากหาเงินซื้อของแบนรด์อยากหาเงินเข้าวอบัญชีธนาคารถูกกฏหม</t>
  </si>
  <si>
    <t>เครดิตฟรีเครดิตฟรีถอนได้เงินจริงคลิกมาโลยยเงื่อนไขการรับเครดิตฟรีกดติดตามกดหัวใจรีทวิตคอมเม้นแจก</t>
  </si>
  <si>
    <t>ทำตามเฮียแกพูดสงครามอาจจะยุติได้นะเจ้าคะแค่ยอมเสียสิ่งที่เรียกว่าศักดิ์ศรียูเครนน่าจะเอาไปคิดสันติในยุคเร</t>
  </si>
  <si>
    <t>บังคับรีค่ะน้ำท่วมหนักค่ะตอนนี้ลองดูทางเพจได้เลยนะคะอุบลวันนี้อุบลเคเบิลทีวีลองๆเลื่อยดูกันได้เลยนะคะ</t>
  </si>
  <si>
    <t>ศรีสะเกษก็หนักมากน้ำท่วมหนักมากในรอบปีหนักสุดปีและน้ำจากศรีสะเกษจะไหลไปที่ปลายทางอุบลราชธานีเป็นสถานี</t>
  </si>
  <si>
    <t>สวัสดีคะใครที่อยากมีรายได้เสริมอยากมีเงินเก็บอยากหาเงินซื้อของแบนรด์อยากหาเงินเข้าวอบัญชีธนาคารถูกกฏหมายตามพ</t>
  </si>
  <si>
    <t>บังคับรีค่ะน้ำท่วมหนักค่ะตอนนี้ลองดูทางเพจได้เลยนะคะอุบลวันนี้อุบลเคเบิลทีวีลองๆเลื่อยดูกันได้เลยนะคะล่า</t>
  </si>
  <si>
    <t>คุณไบร์ทถ้ามีเวลารบกวนช่วยกระจายข่าวหรือรีทวีตที่เกี่ยวข้องกับเหตุการณ์น้ำท่วมที่อุบลได้ไหมคะตอนนี้สถา</t>
  </si>
  <si>
    <t>ตอนนี้อุบลน้ำท่วมค่อนข้างวิกฤตมากขอให้ทุกคนในอุบลปลอดภัยและน้ำลดเร็วๆนะคะน้ําท่วมอุบล</t>
  </si>
  <si>
    <t>หมอปล่อยออกมาจากโรงบาลได้ไงยังไม่หายเลย</t>
  </si>
  <si>
    <t>สนามบินเป็นยังไงบ้างคะสามารถบินไปลงได้มั้ยแล้วจะกลับนาจะหลวยมีทางไหนที่จะกลับได้บ้างน้ําท่วมอุบล</t>
  </si>
  <si>
    <t>ค</t>
  </si>
  <si>
    <t>ก่อนจะแบนมิลลิด่าโตโน่มาช่วยกันบริจาคเยียวยาน้ําท่วมอุบลก่อนได้ไหมจมน้ำมาเป็นเดือนไร้คนเหลียวแลปีนี้ยิ่งสา</t>
  </si>
  <si>
    <t>สวัสดีค่ะมีใครว่างหาค่าขนมอยู่ไหมคะแค่นาทีเค้ามีงานมาแนะนำทำง่ายๆค่ะได้เงินจริงทุกแพตฟอมงานไม่มีค่าสมัครไม่ต้องหา</t>
  </si>
  <si>
    <t>ศรีสะเกษก็หนักมากน้ำท่วมหนักมากในรอบปีหนักสุดปีและน้ำจากศรีสะเกษจะไหลไปที่ปลายทางอุบลราชธานีเป็นสถานีสุดท้ายจาก</t>
  </si>
  <si>
    <t>สงสัยมากว่าพวกรัฐยังมีชีวิตอยู่ใช่มั้ยไม่ได้น็อคอยู่กลางสภาเนอะเห็นไม่ทำเหี้ยไรกับสถานการณ์นํ้าท่วมตอนนี้เลยชาว</t>
  </si>
  <si>
    <t>ช่วยช้างตกงานกันจ้าขออนุญาตใช้แท็กนะคะญาญ่าหม้อไฟแห่งความสุขน้ําท่วมอุบล</t>
  </si>
  <si>
    <t>น้ำท่วมอุบลน้ำท่วมศรีสะเกษศรีสะเกษบางพื้นที่น้ำล้อมหมดแล้ว</t>
  </si>
  <si>
    <t>นึกถึงเด็กๆเล็กๆก็คงลำบากไม่ได้นอนที่นอนที่คุ้นชินเด็กๆจะปรับตัวกับสิ่งที่เกิดขึ้นได้แค่ไหนถ้าโดนตัดไฟมืดก็มืดยุ</t>
  </si>
  <si>
    <t>สงสัยมากว่าพวกรัฐยังมีชีวิตอยู่ใช่มั้ยไม่ได้น็อคอยู่กลางสภาเนอะเห็นไม่ทำเหี้ยไรกับสถานการณ์นํ้าท่วมตอนนี้เลยชาวบ้านเดือดร้อน</t>
  </si>
  <si>
    <t>วางเต็งฟุตบอลวันนี้วิเคราะห์บอลคู่ระหว่างฟิออเรนติน่าลาซิโอคืนวันที่ตุลาคมเวลาแทงบอล</t>
  </si>
  <si>
    <t>นึกถึงเด็กๆเล็กๆก็คงลำบากไม่ได้นอนที่นอนที่คุ้นชินเด็กๆจะปรับตัวกับสิ่งที่เกิดขึ้นได้แค่ไหนถ้าโดนตัดไฟมืดก็มืดยุงจะกัดไหมหน</t>
  </si>
  <si>
    <t>น้ําท่วมอุบลแล้วกว่าอำเภอ</t>
  </si>
  <si>
    <t>อยากให้เห็นใจมากๆเรื่องการเดินทางเชื่อว่าทุกคนเผื่อเวลามันสายอยูแล้วใช่ว่าสายทุกวันเจอรถเสียเจอตัดแถวผิดเจอแซง</t>
  </si>
  <si>
    <t>สื่อหลักหลายช่องรายงานข่าวน้ำท่วมอุบลมานานแล้วหลายช่องนั่งเรือไปกับกู้ภัยตากแดดตากฝนในเรือหลายชมเพื่อนำภาพผู้ประสบภัยที่เดื</t>
  </si>
  <si>
    <t>ทำไมประชาชนต้องช่วยกันเองน้ําท่วมอุบล</t>
  </si>
  <si>
    <t>นอกจากจะปล่อยให้ปชชช่วยเหลือกันเองแล้วยังจะปล่อยให้ชาวนารับมือกับน้ำที่ท่วมข้าวเองอีกหรอทำอะไรสักอย่างหน่อยดิลงพื้นที่</t>
  </si>
  <si>
    <t>มาจัดการหน่อยค่ะรวมศูนย์อำนาจไว้คนเดียวแต่บริหารงานไม่เป็นงบจัดการน้ำไปไหนคะน้ําท่วมอุบล</t>
  </si>
  <si>
    <t>น้ําท่วมราษีไศลน้ําท่วมศรีสะเกษน้ําท่วมอุบลล้วนเกี่ยวเนื่องกันเพราะน้ำจากราษีไศลจากศรีสะเกษจะไหลไลงแม่น้ำมูลที่อุบล</t>
  </si>
  <si>
    <t>จังหวัดอุบลเป็นพื้นที่รับน้ำจากแม่น้ำหลักๆหลายสายและทุกสายมาบรรจบเกิดเป็นคอขวดรับน้ำไปเต็มๆด้วยพื้นที่เป็นที่ลุ่มเห</t>
  </si>
  <si>
    <t>อีกเมตรน้ำจะถึงโรงพยาบาลสรรพสิทธิประสงค์แล้วรัฐบาลหรือหน่วยงานที่เกี่ยวข้องช่วยทำหน้าที่หน่อยเถอะหรือเป็นเพราะเป็นตจว</t>
  </si>
  <si>
    <t>เพราะผมไล่จากอุบลมาศรีสะเกษมาสุรินทร์มาบุรีรัมย์ขึ้นมาดูขอนแก่นเกรงว่าอุบลจะยังต้องการความช่วยเหลือต่อเนืองอีกสักพักค</t>
  </si>
  <si>
    <t>มีน้ำจะปล่อยลงมาอีกน้ำเก่าไม่ลดน้ำใหม่มาตอนนี้น้ำใกล้เข้าตัวเมืองอีกไฟแดงจะถึงรพไม่เป็นผลดีมากๆเพราะรพสรรพสิทธิ์</t>
  </si>
  <si>
    <t>นี้คือบรรยากาศค่ายอพยพน้ําท่วมอุบลครับเต็นท์ต่อครอบครัวย้ายเต็นท์ครั้งเพราะคาดการณ์ระดับน้ำผิดห้องน้ำไ</t>
  </si>
  <si>
    <t>รัฐบาลโปรดรับรู้ด้วยครับผมไม่ใช่เงือกเข้าออกมารับของแจกถุงยังชีพแต่ละทีเสียเงินวันละเลยเยียวยาเรื่องเงินด้วยนะรัฐบาล</t>
  </si>
  <si>
    <t>เคยทวิตไว้นานละว่าประเทศไทยอะไรเป็นข่าวใหญ่ได้เต็มที่เลยวันสุดท้ายเรื่องก็จะค่อยๆเงียบหายไปกลับมาใช้ชีวิตตามเดิมเอ</t>
  </si>
  <si>
    <t>ดันแท็กน้ำท่วมจ้ะอีสานอ่วมจะเป็นมหาสมุทรแล้วกรุณาใช้สังขารให้เป็นประโยชน์ก่อนตายด้วยจ้ะนายกหน้าด้านที่สุดในประวัติศาส</t>
  </si>
  <si>
    <t>อย่าพึ่งให้แท็กจมคือมันมีหลายครัวเรือนเดือดร้อนอยากให้รัฐเร่งหาทางช่วยเหลือเลิกสร้างภาพเอาหน้าสักทีแก้ปัญหาให้ตรงจุดห</t>
  </si>
  <si>
    <t>อื้อหือเสียหายเยอะมากแรงมากหนักมากๆปีนี้น้ําท่วมอุบลน้ําท่วมอุบลน้ําท่วมอิสาน</t>
  </si>
  <si>
    <t>เนื่องจากสถานการณ์น้ำท่วมที่จอุบลราชธานีที่เกิดขึ้นทางบ้านขอใช้พื้นที่ตรงนี้ในการช่วยเผยแพร่ข่าว</t>
  </si>
  <si>
    <t>สิ่งที่รัฐทำไม่ได้แต่เว็บพนันกับแก๊งค์คอลเซ็นเตอร์ทำได้น้ําท่วมอุบล</t>
  </si>
  <si>
    <t>จริงท่วมอีสานจนอ่วมไปหมดแล้วข่าวเงียบกริบน้ำท่วมน้ําท่วมอุบลน้ำท่วมอีสานน้ําท่วมขอนแก่นน้ําท่วมอยุธยาน้ําท่วมนน</t>
  </si>
  <si>
    <t>น้ําท่วมอุบลน้ําท่วมราษีไศลน้ำท่วมอีสาน</t>
  </si>
  <si>
    <t>คิดถึงรัฐบาลยิ่งลักษณ์พยายามผลักดันโครงการบริหารจัดการน้ำแสนล้านที่ครอบคลุมพื้นที่จังหวัดพวกเราจะได้ไม่ต้องเจอน้ำแล้ง</t>
  </si>
  <si>
    <t>ตั้งแต่เราเกิดมาเราก็ไม่เคยเห็นบ้านย่าที่สุรินทร์น้ำท่วมขนาดนี้อ่ะคือมันไล่มาจากอุบลศรีสะเกษบุรีรัมย์สุรินทร์น้ำเยอะมาก</t>
  </si>
  <si>
    <t>ท่วมหนักจริงนะปีนี้ระดับน้ำเพิ่มขึ้นทุกวันถนนที่จะเดินทางข้ามมาอำเภอเมืองก็ใกล้จะท่วมแล้วแต่คนนอกพื้นที่ไม่ค่อยรู้กันเลย</t>
  </si>
  <si>
    <t>สสกิตติ์ธัญญาวาจาดีเยี่ยมศูนย์อพยพผู้ประสบภัยตบุ่งไหมติดตามสถานการณ์น้ำขึ้นอย่างรวดเร็วและติดต่อประสานงานให้ห</t>
  </si>
  <si>
    <t>น้ำท่วมเกือบถึงชั้นของอาคารเรียนโรงเรียนบ้านผักหย่าตไร่ใต้อพิบูลมังสาหารน้ําท่วมอุบลท่วมหนักกว่าปีน้ําท่วมอี</t>
  </si>
  <si>
    <t>น้ำท่วมน้ําท่วมอุบลเมตรเอิ่มถ้าไม่ใช่กทมพวกมึงจะไม่เดือดร้อนเลยใช่มะ</t>
  </si>
  <si>
    <t>อีสานน้ำท่วมมาพักใหญ่ละแต่อีพวกรัฐบาลสัสนรกไม่เคยดูดำดูดีเลือกตั้งรอบหน้าก็จำกันไว้นะคะอย่าให้มันมาหลอกว่ารักคนอีสาน</t>
  </si>
  <si>
    <t>ขอรบกวนพื้นที่ฝากร้านคุณยายทีนะคะแวะดูแวะชมเป็นกำลังใจกันค่ะคุณยายพูดน่ารักมากน้ําท่วมอุบลคุณชายโป๊ปเบลล่า</t>
  </si>
  <si>
    <t>อยากแจกโว้ยยยยยยยน้ําท่วมอุบลหมู่กทมหม้อไฟแห่งความสุขกันอรรถพันธ์เตนิวโตโน่กันอรรถพันธ์น่ารักก</t>
  </si>
  <si>
    <t>นี้เลยค่ะขอบคุณมากนะคะน้ําท่วมอุบล</t>
  </si>
  <si>
    <t>รัฐบาลชุดนี้แก้ปัญหากับม็อบต่างๆได้ดีจริงจังตั้งใจใส่ใจส่วนน้ำท่วมหนักที่อุบลคนจะตายห่ากันอยู่แล้วหมูหมากาไก่ลำบากกัน</t>
  </si>
  <si>
    <t>ดูข่าวทางทีวีวันนี้มีแค่นักข่าวลงไปทำข่าวกับของช่วยเหลือที่รับบริจาคมาจากประชาชนอีกทีน้ำท่วมมานานมากเราตามจากแท็กแต่ทำไมไม่มี</t>
  </si>
  <si>
    <t>อันนี้ศรีสะเกษค่ะน้ําท่วมศรีสะเกษ</t>
  </si>
  <si>
    <t>ใครที่สะดวกช่วยกันดันน้ําท่วมอุบลหน่อยนะครับสะดวกแอคไหนดันแอคนั้นตอนนี้เรื่องเงียบมากๆเราต้องช่วยเหลือกันเองแล้วครับ</t>
  </si>
  <si>
    <t>คุณทิมเค้าไปเกือบทั่วอีสานแล้วลุงคนนั้นเค้าตื่นยังวะน้ําท่วมอุบล</t>
  </si>
  <si>
    <t>น้ำท่วมค่ะนายกน้ำท่วมค่ะนายกน้ำท่วมค่ะนายกน้ำท่วมค่ะนายกน้ำท่วมค่ะนายกน้ำท่วมค่ะนายกน้ำท่วมค่ะนายกน้ำท่วมค่ะนายก</t>
  </si>
  <si>
    <t>เพราะถมที่สูงขวางทางน้ำรึเปล่าโดยรอบถึงท่วมหมด</t>
  </si>
  <si>
    <t>น้ำขึ้นเรื่อยๆข่าวก็ยังเงียบเหมือนเดิมเหอะน้ําท่วมอุบล</t>
  </si>
  <si>
    <t>คนไทยเหมือนชินกับการอยู่ลำบากไปแล้วอ่ะอนทนกันเก่งฉิบหายรอคอยการช่วยจากหน่อยงานที่เกี่ยวข้องการแก้ปัญหาที่ปลายเหตุเสมอท่วม</t>
  </si>
  <si>
    <t>น้ําท่วมอุบลน้ําท่วมราษีไศลน้ําท่วมศรีสะเกษน้ำท่วมอีสาน</t>
  </si>
  <si>
    <t>ใครที่เห็นทวีตนี้ช่วยกันดันแท็กด้วยนะครับรัฐบาลมันไม่ทำห่าเหวอะไรเลยประชาชนเดือดร้อนกันท่วนหน้ามันมัวแต่มุดหัวอยู่ในหลุ</t>
  </si>
  <si>
    <t>สุ่มแจกเงิน฿รางวัล฿รางวัลกติการีฟอลทวิตนี้หมดเขตนะคะคุณชายแจกของแจกเ</t>
  </si>
  <si>
    <t>เห้ยน่ากลัว</t>
  </si>
  <si>
    <t>แม่น้ำมูลต้นกำเนิดจากโคราชไหลมาทางบุรีรัมย์สุรินทร์ศรีสะเกษแล้วมาอุบลอุบลรับน้ำมาทั้งหมดยังไม่พอต้องรับจากทางแม่น้ำชี</t>
  </si>
  <si>
    <t>ขอรบกวนแท็กที่ไม่เกี่ยวโพสต์นะทุกคนพอดีว่ากำลังเครียดกับเรื่องน้ําท่วมอุบลกำลังหาทางช่วยผู้ประสบภัยแต่อีสลิ่มนี่ติดเล่น</t>
  </si>
  <si>
    <t>เป็นห่วงคนทางบ้านไม่ไหวแล้วตัวเองอยู่ขอนแก่นไม่รู้เลยว่าทางบ้านเป็นยังไงน้ําท่วมอุบล</t>
  </si>
  <si>
    <t>ฝากค่ะช่วยน้องหาจนกว่าจะได้รักกันเปิดวิกต้นปีมีลั่นอัยย์หลงไน๋มายบิว</t>
  </si>
  <si>
    <t>น้ําท่วมอุบลยูเครน</t>
  </si>
  <si>
    <t>เห็นด้วยนะโดยเฉพาะกองทุนเครดิตประชาชนแก้หนี้นอกระบบบำนาญประชาชนเดือนละบาทกระตุ้นเศรษฐกิจอีกอันที่ชอบคือเรียนฟ</t>
  </si>
  <si>
    <t>อิอ้นเอ้ย</t>
  </si>
  <si>
    <t>หอเตือนภัยเค้าไว้เตือนภัยๆม่ใช่ลำโพงเปิดเพลงชาติค่ะสาวชื่อมันก็บอกว่าเตือนภัยยยยยยยภัยความมั่นมากกล้าพูด</t>
  </si>
  <si>
    <t>ถ้าไม่มีแท็กนี้คงไม่รู้ว่าอุบลน้ำยังท่วมอยู่ไม่มีข่าวไม่มีประกาศอะไรจากทางรัฐขอให้ทุกคนช่วยกันดันแท็กด้วยค่ะเห็นใจทุกคน</t>
  </si>
  <si>
    <t>สนใจประเทศตัวเองแน่เด้อพี่น้ําท่วมอุบลจนจะเป็นเมืองบาดาลแล้วช่วยกันดันแท็กแน่เด้อน้ำท่วมไม่พอน้ำเชี่ยวด้วยประช</t>
  </si>
  <si>
    <t>ฝากด้วยนะคับทุกคนตอนนี้น้ําท่วมอุบลกำลังสาหัสนะคับช่วยกันดักแท็กด้วยนะคับ</t>
  </si>
  <si>
    <t>ทำห่าไรสักทีเถอะไอ้เหี้ยกูติดอยู่มอกลับบ้านไม่ได้ห่วงแม่ฉิบหายโทรถามแม่บอกไม่ท่วมๆเออไม่ท่วมตอนนี้แต่ถ้ายังปล่อยต่อไปก็ไม่แ</t>
  </si>
  <si>
    <t>ละโรงพยาบาลที่เคยไปฝึกงานโรงพยาบาลใหญ่ของอีสานจำได้ว่าคนเยอะมว้ากกกกสงสารคนไข้เลย</t>
  </si>
  <si>
    <t>ขนาดนี้คือในข่าวยังกริบน้ําท่วมอุบล</t>
  </si>
  <si>
    <t>อุบลราชธานีน้ำท่วมหนักมากถึงมากที่สุดข่าวอย่าเงียบยังมีอีกหลายที่ที่ยังไม่ได้รับการช่วยเหลืออย่างทั่วถึงอุบลราชธานี</t>
  </si>
  <si>
    <t>สถานการณ์ที่อุบลตอนนี้มันต้องเตือนภัยทุกวันค่ะเจ๊คุณเจ๊จะให้เปิดเพลงชาติทุกวันสองเวลาก็ได้แต่มันต้องมีการเตือนภัย</t>
  </si>
  <si>
    <t>รับคนช่วยดูร้านทำงานอยู่บ้านได้วันละวันบพรี่เมี่ยมมีให้นักเรียนนักศึกษาคนว่างงานสนใจเดมมาถามได้เลยน๊า</t>
  </si>
  <si>
    <t>น้ำท่วมมันไม่ได้ชิวนะภาครัฐมันลำบากนะยิ่งคนแก่ๆเดินเหินลำบากเด็กๆป่วยกันได้ง่ายมากนะช่วยให้ความสนใจหน่อยน้ําท่วมอุบล</t>
  </si>
  <si>
    <t>น้ำดื่มสะอาดจำเป็นมากน้ําท่วมอุบล</t>
  </si>
  <si>
    <t>ฝากโปรเจคท์วันเกิดน้องจีมินเพื่อช่วยเหลือชาวอุบลด้วยนะคะ</t>
  </si>
  <si>
    <t>ฝนตกทุกวันเลยผลไม้ไม่เคยหมดเลยตากับยายมีผลไม้ออนไลน์ตะกร้าละ฿หาคะเเนนไว้ซื้อต้นสับปะรดอาหารหลักของช้างเมตตาด้วยน</t>
  </si>
  <si>
    <t>ไฟฟ้าใกล้ถูกตัดแล้วนะคะช่วยกันดันแท็กทีค่ะน้ําท่วมอุบล</t>
  </si>
  <si>
    <t>จะมีจุดศูนย์ช่วยเหลือจากกทมเมื่อไหร่ว้าาาาาน้ําท่วมอุบล</t>
  </si>
  <si>
    <t>ขอบคุณหลายๆเพจที่เข้าช่วยเหลือและขอบคุณหลายคนที่บริจาคให้ผู้ประสบภัยณตอนนี้ท่วมสูงขึ้นเราขอใช้ช่องทางนี้ช่วยเหลือคนในจัง</t>
  </si>
  <si>
    <t>ถ้ารัฐบาลฯทำงานเป็นพรุ่งนี้ตั้งศูนย์ช่วยเหลือฉุกเฉินได้เลยน้ําท่วมอุบลคงต้องรอรัฐบาลหน้ารัฐบาลนี้เงินช่วยเหลือรอบที่แล้ว</t>
  </si>
  <si>
    <t>ภาคอีสานนี่รัฐบาลจะสนใจแค่เวลาอยากหาเสียงมั้งพ่อแม่พี่น้องหมู่เจ้าก็เบิ่งไว้บักได๋ที่มันจากรัฐบาลแล้วมันขอเสียงมือตีนมันกรา</t>
  </si>
  <si>
    <t>ตามดูสสเปิ้ลไลฟ์สดจากในพื้นที่ตั้งแต่ปิดสมัยประชุมรู้เลยว่าประชาชนลำบากมากๆลมหนาวมาแล้วด้วยต่อไปทั้งเปียกทั้งหนาวคิดถึงโ</t>
  </si>
  <si>
    <t>ดันแท็กกันหน่อยคับน้ําท่วมอุบล</t>
  </si>
  <si>
    <t>ศูนย์อพยพหนีน้ำท่วมที่โดนน้ำท่วมและฝนรั่วอีกทีน้ําท่วมอุบล</t>
  </si>
  <si>
    <t>อุบลแทบจะกลายเป็นเมืองบาดาลแล้วอ่ะรัฐบาลหรือหน่วยงานที่มีส่วนเกี่ยวข้องที่สามารถเข้าไปช่วยเหลือได้ก็ช่วยเข้าไปทำหน้าที่ห</t>
  </si>
  <si>
    <t>รีปักหมุดลด฿ดูเพิ่มเติมได้ค่าส่งต่อเสื้อผ้ามือสองเดรสปาดไหล่เกาะอกเสื้อผ้ามือน้ําท่วมอุบล</t>
  </si>
  <si>
    <t>ดาราที่อยากว่ายข้ามโขงมาช่วยน้ำท่วมที่อุบลดีกว่ามั้ยคะตอนนี้คุณจะได้ใจประชาชนกว่านี้น้ําท่วมอุบล</t>
  </si>
  <si>
    <t>นายกอยู่ไหนคะน้ําท่วมอุบล</t>
  </si>
  <si>
    <t>พอน้ำเหนือจะมาเข้ากรุงเทพเป็นข่าวทุกช่องแต่ตอนนี้น้ำท่วมอุบลมาเดือนกว่าแล้วทำไมไม่มีใครสนใจน้ําท่วมอุบล</t>
  </si>
  <si>
    <t>ฝากช่วยรีทวิตกันหน่อยนะคะน้องติดเชื้อในกระแสเลือดและมีก้อนมะเร็งตามตัววอลเลย์บอลหญิงน้ําท่วมอุบล</t>
  </si>
  <si>
    <t>ไม่ใช่แค่ทางอุบลน้ำที่ท่วมหนักมากแต่โซนภาคอีสานกำลังจะโดนน้ำท่วมตามกันไปหมดบ้านเราที่ขอนแก่นตอนนี้ก็ท่วมปิดเส้นทางเข้าออกแล้</t>
  </si>
  <si>
    <t>ถ้าเลือกตั้งปีหน้าคนอุบลยังเลือกสสคนเดิมก็ไม่รู้จะช่วยยังไงแล้วอะน้ําท่วมอุบล</t>
  </si>
  <si>
    <t>น้ำท่วมขนาดนี้นักข่าวเฉยรัฐบาลประเทศเฉยประเทศเหี้ยไรเนี่ยน้ําท่วมอุบล</t>
  </si>
  <si>
    <t>เลิกสนใจข่าวโตโน่มาสนใจอุบลที่กำลังท่วมทั้งจังหวัดแล้วรัฐบาลหาแต่เงินไม่สนใจชาวบ้านก่อนมั้ยน้ำท่วมจนจะโดนตัดน้ำตัดไฟแ</t>
  </si>
  <si>
    <t>ไม่แน่ใจว่าเขาจะปล่อยน้ำจากแม่น้ำชีมาอีกมั้ยแค่นี้มันก็สาหัสมากแล้วแล้วฝนก็ยังตกแทบทุกวันเลยน้ําท่วมอุบล</t>
  </si>
  <si>
    <t>เกิดอะไรขึ้นประชาชนช่วยกันเองตลอดภาครัฐช่วยสนใจหน่อยได้มั้ยน้ําท่วมอุบล</t>
  </si>
  <si>
    <t>เห็นข่าวน้ำท่วมอุบลแล้วใจหายอ่ะแค่ชีวิตเจอเศรษฐกิจแย่ๆรัฐบาลเหี้ยๆก็พอแล้วแต่ต้องมาเจออุทกภัยอีกหนักหน่วงชิบหายน้ําท่วมอุบล</t>
  </si>
  <si>
    <t>นอกจากน้ําท่วมอุบลฝากน้ําท่วมศรีสะเกษด้วยนะคะปีนี้หนักมากจริงๆหลายอำเภอแทบจะเป็นเกาะแล้วถนนหลักก็ถูกปิดหลายเส้นทางมาก</t>
  </si>
  <si>
    <t>ทางเข้าบ้านฉันน้ําท่วมอุบล</t>
  </si>
  <si>
    <t>น้ําท่วมอุบลในฐานะคนพื้นที่ทุกวันนี้อุบลจะกลายเป็นเมืองบาดาลแล้วคับ</t>
  </si>
  <si>
    <t>ก็ยังคงไม่เข้าใจทำไมแท็กไม่ขึ้นสักทีทุกครั้งที่เกิดเหตุการณ์แบบนี้มักมีความคิดว่าเพราะไม่ใช่กทมใช่มั้ยมันเลยไม่มีเสียง</t>
  </si>
  <si>
    <t>ฝากอีกทีนะคะเนื่องจากมีหลายครัวเรือนที่ไม่ได้ออกมาอยู่จุดพักพิงชั่วคราวเพราะมีผู้สูงอายุเเละผู้ป่วยติดเตียงตอนนี้ยัง</t>
  </si>
  <si>
    <t>น้ำท่วมขนาดนี้แต่ไม่มีใครสนใจนี้แม่งประเทศเหี้ยอะไรเนี่ยมีนายกมีผู้นำไว้ทำไมมีรัฐแผนกอื่นไว้ทำไมถ้าจะไม่มาดูแลอะไรเลยอ</t>
  </si>
  <si>
    <t>ล่าสุดพบผู้เสียชีวิตรายหน้าวัดศรีประดู่ขอแสดงความเสียใจกับญาติและครอบครัวผู้เสียชีวิตด้วยนะคะเบื้องต้นพบว่าบ้านผู้พิก</t>
  </si>
  <si>
    <t>สื่อประเทศไทยหยุดเล่นข่าวดาราคนนั้นจะว่ายน้ำข้ามโขงแล้วมาช่วยกระจายข่าวอุบลแทบจะจมอยู่ใต้บาดาลก่อนไหมช่วยชาวบ้านที่ตอนนี้</t>
  </si>
  <si>
    <t>โปรเจ็คนี้ดีมากเลยยยอามี่มามุงเร็วววว</t>
  </si>
  <si>
    <t>ตอนนี้มีช่องทางช่วยเหลือเบื้องต้นตามข้อมูลในภาพสามารถเข้าไปบริจาคสิ่งของหรือยอดเงินเพื่อช่วยเหลือผู้ประสบภัยกันได้ค่ะ</t>
  </si>
  <si>
    <t>ภาครัฐทำไรบ้างยังคะขนาดนี้แล้วน้ําท่วมอุบล</t>
  </si>
  <si>
    <t>น้ำท่วมอุบลน้ำท่วมรีทวิตกันเยอะๆ</t>
  </si>
  <si>
    <t>ท้อใจกับรบชิบหายน้ำท่วมจะครึ่งค่อนประเทศละมั้งสนใจปชชบ้างหลายครอบครัวเรียกได้หมดตัวเลยก็ว่าได้ทั้งของในบ้านที่ทางที่</t>
  </si>
  <si>
    <t>เห็นข่าวน้ำท่วมอุบลแล้วใจหายอ่ะแค่ชีวิตเจอเศรษฐกิจแย่ๆรัฐบาลเหี้ยๆก็พอแล้วแต่ต้องมาเจออุทกภัยอีกหนักหน่วงชิบหายน้ํา</t>
  </si>
  <si>
    <t>ตอนปีก่อนๆที่น้ำท่วมหนักๆแบบนี้หลังจากน้ำลดทางจังหวัดได้ทำการป้องกันอะไรยังไงบ้างหรือเปล่าทั้งอบตอบจผู้ว่า</t>
  </si>
  <si>
    <t>ด่วนพื้นที่อบตโรงช้างถนนกั้นคลองชลประทานแตกน้ำไหลจากที่ตัวอป่าโมกโรงช้างไปที่บางปะหันอยุธยารับน้ำต่</t>
  </si>
  <si>
    <t>ฝากช่วยรีทวิตกันหน่อยนะคะน้องติดเชื้อในกระแสเลือดและมีก้อนมะเร็งตามตัววอลเลย์บอลหญิงน้ําท่วมอุบลกราดยิงหนองบัวลําภู</t>
  </si>
  <si>
    <t>ก็เฉลยมั้ยประเทศนี้มันอำนวยแค่เมืองหลวงส่วนคนต่างจังหวัดเป็นเมืองบาดาลละน้ําท่วมอุบล</t>
  </si>
  <si>
    <t>ช่วยกันดันแท็กน้ําท่วมอุบลเยอะๆนะคะตอนนี้มีแค่ประชาชนที่ต้องช่วยกันเองและคอยเป็นกระบอกเสียงให้กันเพราะรัฐบาลมันไม่คิด</t>
  </si>
  <si>
    <t>น้ำท่วมราษีไศลคลิปนี้ตุลาระดับน้ำเพิ่มขึ้นเรื่อยๆจนต้องใช้รถลากลากรถเพราะรถยนต์ปกติไม่สามารถขับผ่านได้น้ำท่วมร</t>
  </si>
  <si>
    <t>อิงฟ้ามหานครโตโน่น้ําท่วมอุบล</t>
  </si>
  <si>
    <t>สูมันหนักมากเลยนะนิ่น้ําท่วมอุบลน้ําท่วมอุบลน้ําท่วมอิสาน</t>
  </si>
  <si>
    <t>ช่วยคนอุบลกันนะคะน้ําท่วมอุบลเรื่องเงียบมากน้ำสูงมากๆขาดแคลนน้ำคื่มช่วยแชร์กันนะคะ</t>
  </si>
  <si>
    <t>ปีนี้หนักน้ําท่วมอุบล</t>
  </si>
  <si>
    <t>น้ําท่วมอุบลอันนี้น้ำท่วมที่ศรีสะเกษค่ะไม่เคยเกิดน้ำท่วมขนาดมานานแล้วปีนี้คือที่สุดแล้วจริงๆรัฐควรคิดและออกมาจัดการปัญห</t>
  </si>
  <si>
    <t>น้ําท่วมอุบลควรขึ้นได้แล้วคือหนักมากกก</t>
  </si>
  <si>
    <t>มันน่าน้อยใจนะรัฐบาลกับสื่อทำงานหน่อยได้ไหมน้ําท่วมอุบล</t>
  </si>
  <si>
    <t>รัฐบาลจะเงียบไปไหนน้ําท่วมอุบล</t>
  </si>
  <si>
    <t>วอนรัฐบาลเเหกตาดูแล้วช่วยระดมความคิดแก้ปัญหาและหาทางช่วยเหลือแม้พวกคุณจะไม่มีความคิดแต่มึงช่วยแหกตาดูบ้านเมืองด้วย</t>
  </si>
  <si>
    <t>มีหอเตือนภัยแต่ไปเตือนภัยทางอื่นละจะมีไว้ทำเหี้ยอะไรคะถ้าไม่ใช้เตือนภัยกลัวทำลายขวัญอะไรแค่มีรัฐบาลนี้ก็ไม่มีข</t>
  </si>
  <si>
    <t>ขอสอบถามค่ะจากมอุบลไปสนามบินมีเส้นทางไหนที่ยังใช้ได้บ้างคะน้ําท่วมอุบล</t>
  </si>
  <si>
    <t>ด่วนแบบด่วนตอนนี้ชาวบ้านไม่มีที่อยู่สัตว์จรจัดไม่มีอาหารกินข่าวก็เงียบใครผ่านมาเห็นฝากกระจายข่าวทีแล้วมันแย่กว่าเดิ</t>
  </si>
  <si>
    <t>น้ําท่วมอุบลพอมีเรื่องให้ยิ้มบ้างระหว่างการเดินทางขออนุญาตเจ้าของคลิปด้วยนะคะน้ําท่วมอุบล</t>
  </si>
  <si>
    <t>โปรพิเศษแจกเครดิตฟรีรีทวิตหัวใจคอมเมนแจกจริงแคปส่งงานแอดมินเบอร์ที่สมัครสมัคร</t>
  </si>
  <si>
    <t>วันที่นี้มีใครผ่านวารินแล้วจะไปสนามบินบ้างไหมคะขอติดรถไปด้วยค่ะน้ําท่วมอุบล</t>
  </si>
  <si>
    <t>วอนรัฐบาลเเหกตาดูแล้วช่วยระดมความคิดแก้ปัญหาและหาทางช่วยเหลือแม้พวกคุณจะไม่มีความคิดแต่มึงช่วยแหกตาดูบ้านเมืองด้วยอีสัสขอบ</t>
  </si>
  <si>
    <t>ประชาชนก็ทำทุกอย่างเท่าที่ทำกันได้แล้วอ่ะแล้วภาครัฐล่ะคะได้ยื่นมือเข้ามาช่วยอย่างสุดความสามารถแล้วหรือยังคะข่าวอ</t>
  </si>
  <si>
    <t>รับผิดชอบที่พูดด้วยค่าน้ําท่วมอุบล</t>
  </si>
  <si>
    <t>พฤหัสศุกร์ที่แล้วไปสอนที่จศรีสะเกษบินลงจอุบลราชธานีฝ่าน้ำท่วมขับรถขึ้นรถเทรลเลอร์ไปสอนข้างทางคือน้ำท่วมบ้านถึงห</t>
  </si>
  <si>
    <t>ทุกคนตอนนี้ฝากกระจายข่าวเรื่องน้ําท่วมอุบลให้หน่อยนะคะตอนนี้สถานการณ์วิกฤตมากๆเลยค่ะน้ำท่วมสูงกว่าปีแล้วฝาก</t>
  </si>
  <si>
    <t>อืมมมซวยเป็นทอดๆกันไปแต่ชั่งแม่มันเจ้าค่ะไม่ใช่เมืองไทยตอนนี้สงครามเอาตัวเองให้รอดก่อนยูเครน</t>
  </si>
  <si>
    <t>มันขนาดนี้แล้วอ่ะมึง</t>
  </si>
  <si>
    <t>จะอธิบายว่าทำไมถึงต้องเพราะว่าจังหวัดอุบลเป็นพื้นที่รับน้ำจากหลายๆแม่น้ำก่อนที่จะถ่ายออกไปที่แม่น้ำโขงพอพายุ</t>
  </si>
  <si>
    <t>รัฐบาลมีอำนาจเต็มมือประชาชนต้องลำบากจมอยู่กับน้ำมานานเลือกตั้งคราวนั้นพวกมึงจำไว้เลยสร้างหนี้สร้างภาระงานการไม่ทำพรรค</t>
  </si>
  <si>
    <t>บ้านวิวแม่น้ำที่ฉันเคยใฝ่ฝัน</t>
  </si>
  <si>
    <t>การที่ถนนเส้นนี้มันท่วมนี้มันหนักมากนะมึง</t>
  </si>
  <si>
    <t>คุ้มต่อลองแล้วถอนได้จริงรับฟรีสูงสุดบฝากครั้งแรกรับเพิ่มบเว็ปตรงไม่ผ่านเอเย่นต์สน</t>
  </si>
  <si>
    <t>ประชาชนไม่ใช่เงือกนะคะที่จะอยู่กับน้ำได้สบายๆถ้าท่านมีสมองก็หัดทำเพื่อนชาวบ้านบ้างค่ะถ้าไม่มีก็ให้คนที่เขามีมาทำหน้า</t>
  </si>
  <si>
    <t>ความเซอร์เรียลประจำวันนี้คนกรุงเทพลุยน้ำไปทำงานพร้อมๆกับปั่นแท็คน้ําท่วมอุบลไปด้วย</t>
  </si>
  <si>
    <t>อย่ามองข้ามเพียงเพราะไม่ใช่บ้านคุณน้ําท่วมอุบล</t>
  </si>
  <si>
    <t>เหลือเส้นสุดท้ายแล้วน้ําท่วมอุบล</t>
  </si>
  <si>
    <t>เครดิตฟรีล่าสุดขั้นตอนการรับง่ายๆแค่นี้รีทวิตกดหัวใจแคปโพสให้แอดมินส่งข้อมูล</t>
  </si>
  <si>
    <t>เห็นแลัวโครตจะใจหายรัฐบาลส้นตีนมากน้ําท่วมอุบล</t>
  </si>
  <si>
    <t>กฎกกตวันเหี้ยมากทำให้สสในเขตพื้นที่น้ำท่วมช่วยเหลือชาวบ้านตรงๆไม่ได้ลำบากมากทั้งอุบลศรีสะเกษหน่วยงานรัฐควรเข้</t>
  </si>
  <si>
    <t>ร้าบานส้นตีนไรยังอะน้ําท่วมอุบล</t>
  </si>
  <si>
    <t>ทุกคนน้ําท่วมอุบลหนักมากชาวบ้านได้รับความเดือดร้อนมากๆและมันค่อยข้างเงียบฝากทุกคนด้วยครับช่วยกันเป็นกระบอกเสียงทีครับ</t>
  </si>
  <si>
    <t>เพิ่งเห็นข่าวนี้คือแบบน้ำท่วมว่าหนักแล้วผู้ประสบภัยน้ำท่วมอุบลเยอะมากแล้วล่าสุดมีข่าวคนเสียชีวิตจากการจมน้ำด้วยภาค</t>
  </si>
  <si>
    <t>อย่าหาว่าชั้นอคติเลยนะแต่เวลาแกจัดซื้อจัดจ้างใดๆอาวุธเอยเรือดำน้ำเอยเครื่องบินใดๆโยกงบนั่นงบนี่บลาๆแต่ทำไมเวลาน้ำท่</t>
  </si>
  <si>
    <t>สรุปข่าวน้ำท่วมดังแค่ในทวิตค่ะสรุปโดยดิฉันเองพี่สาวดิฉันเล่นเฟสบุ๊คยังไม่รู้ว่าน้ำท่วมหนักขนาดนี้คนรอบตัวดิฉันไม่มีใครพูดเ</t>
  </si>
  <si>
    <t>แกน้ำมันสูงมากจริงๆเข้าแท็กดูแล้วยังตกใจเมืองเหมือนจมอยู่ในน้ำชาวบ้านเค้าอาศัยอยู่กันยังไงก่อนรัฐบาลมีมาตรการอะไรหรือยัง</t>
  </si>
  <si>
    <t>เห็นเเล้งจะร้องไห้ถ้าเป็นเราเราจะทำยังไงขอให้น้ำลดลงไวๆด้วยเถอะ</t>
  </si>
  <si>
    <t>ตอนนี้มีอยู่คำถามเดียวในหัวเลยคือหน่วยงานภาครัฐหายหัวไปไหนกันหมดน้ําท่วมอุบล</t>
  </si>
  <si>
    <t>รับง่ายเพียงขั้นตอนเดียวคลิกเครดิตฟรีเครดิตฟรีไม่ต้องฝากเครดิตฟรีกดรับเองเครดิตฟรี</t>
  </si>
  <si>
    <t>เจ๊พูดอะไรออกมาหอเตือนภัยมีไว้เปิดเพลงชาติหรอนี่โง่หรือโง่คลั่งชาติจนลืมความทุกข์ของประชาชน</t>
  </si>
  <si>
    <t>ยังมีน้องๆที่ต้องการบ้านต้องการความรักความอบอุ่นอีกเยอะเลย</t>
  </si>
  <si>
    <t>ตัวแค่นี้เย็ดเก่งนะครับนครศรีธรรมราชน้ําท่วมอุบล</t>
  </si>
  <si>
    <t>นี่ถ้าไม่เปิดทวิตมาก็คือไม่รู้เลยว่าอุบลนํ้าท่วมสื่อไทยคือเงียบมากน้ําท่วมอุบล</t>
  </si>
  <si>
    <t>ถ้าเป็นสมัยก่อนรทบชุดนี้เค้าลงพื้นที่แล้วข่าวออกแบบสุดเป็นยุคที่เมืองไทยถอยหลังเข้าคลองมากกกเหนื่อย</t>
  </si>
  <si>
    <t>รู้ว่าน้ำท่วมอุบลศรีสะเกษมาเป็นเดือนจากแท็กทวิตอะจนตอนนี้ระดับน้ำเพิ่มขึ้นเรื่อยๆภาครัฐแม่งไม่เข้ามาช่วยเลยสื่อก็มัวแต่ทำข่</t>
  </si>
  <si>
    <t>ประชาชนก็ทำทุกอย่างเท่าที่ทำกันได้แล้วอ่ะแล้วภาครัฐล่ะคะได้ยื่นมือเข้ามาช่วยอย่างสุดความสามารถแล้วหรือยังคะข่าวออกหรื</t>
  </si>
  <si>
    <t>กำแพงดูโฮมแตกแล้วใจไม่ดีเลยมันหนักหนามากจริงๆน้ําท่วมอุบล</t>
  </si>
  <si>
    <t>ช่วยรีช่วยทวิตกันค่ะแต่อย่ามาติดแท็กชื่อเมนตัวเองเลยมันแปกค่ะน้ําท่วมอุบล</t>
  </si>
  <si>
    <t>มวลน้ำมูลมหาศาลปลายทางอุบลราชธานีน้ําท่วมอุบล</t>
  </si>
  <si>
    <t>เผยภาพดาวเทียมมวลน้ำจากภาคเหนือกำลังทยอยไหลลงสู่ภาคกลางน้ําท่วมอุบลฝนตกน้ำท่วมน้ำ</t>
  </si>
  <si>
    <t>ฝากอีกทีนะคะ</t>
  </si>
  <si>
    <t>เรารบกวนเพื่อนๆทุกคนที่เห็นทวิตนี้ไปช่วยกันดันแท็กน้ําท่วมอุบลน้ําท่วมอีสานทีนะคะตอนนี้ข่าวเงียบมากๆเลย</t>
  </si>
  <si>
    <t>ทำไมต้องปิดข่าวว่ะน้ําท่วมอุบล</t>
  </si>
  <si>
    <t>แวะมาดันแท็กแท็กตกมาเยอะแล้วแต่ปัณหายังไม่หายน้ําท่วมอุบล</t>
  </si>
  <si>
    <t>ง่าวใบ้ง่าวง่าว</t>
  </si>
  <si>
    <t>น้ำท่วมอุบลข่าวเงียบมากช่วยกันรีทวิตนะคะเพื่อนๆแตงโมต้องได้รับความยุติธรรม</t>
  </si>
  <si>
    <t>ไม่ได้อ่อยแต่อร่อยมากๆนะแคปชั่นอ่อยแคปชั่นสวยน้ําท่วมอุบล</t>
  </si>
  <si>
    <t>ชาวบ้านประชาชนต้องออกมาช่วยเหลือกันเองถามจริงมีรัฐบาลไว้เพื่ออะไรยังจำเป็นอยู่ไหมถ้าข่าวไม่ดังก็จะไม่มาเอาหน้าว่า</t>
  </si>
  <si>
    <t>แล้วคนแก่ที่เค้าอยู่บ้านคนเดียวอ่ะเค้าจะช่วยเหลือตัวเองได้มั้ยจังหวะที่ชุลมุนอ่ะคงไม่มีใครทันสังเกตุแค่คิดก็เครียดแล้ว</t>
  </si>
  <si>
    <t>ถ้ารัฐบาลมีเเผนบริหารจัดการน้ำที่มันดีกว่านี้มันคงจะไม่หนักเเบบนี้ตอนนี้รัฐเข้าช่วยเหลืออะไรเเล้วบ้างสสทำได้แค่ลงพื้นที่</t>
  </si>
  <si>
    <t>โหหหอยู่ยังไงอะลำบากมากเลย</t>
  </si>
  <si>
    <t>ถ้าไม่ได้ดูทวิตเตอร์กับเฟสเพื่อนๆชาวอุบลไม่รู้เลยว่าหนักขนาดนี้ข่าวสื่อหลักน้อยมากกหน่วยงานรัฐช่วยด้วยยยน้ําท่วม</t>
  </si>
  <si>
    <t>มื้อที่สุขที่สุดมั้ยล่ะแค่ความสำคัญก็ต่างแล้วเคยเห็นพวกนี้ไปเยี่ยมพายเรือยอมลำบากไปเยี่ยมปชชบ้างมั้ย</t>
  </si>
  <si>
    <t>ด่วนเลิกปิดข่าวน้ำท่วมอุบลท่วมหนักจมน้ำทั้งเมืองรุนแรงกว่าปีน้ำขึ้นสูงเรื่อยๆฝนยังคงตกกระหน่ำมองไม่เห็นหลังคาบ้านมวล</t>
  </si>
  <si>
    <t>เส้นทางเข้าเมืองตอนนี้คือเกือบโดนตัดขาดแล้วอะทางกลับบ้านก็โดนน้ำท่วมหมดเลยน้ําท่วมอุบล</t>
  </si>
  <si>
    <t>รัฐบาลก็คือไม่ยื่นมือเข้ามาช่วยเลยละข่าวเงียบมากละน้ำก็สูงขึ้นเรื่อยๆน้ําท่วมอุบล</t>
  </si>
  <si>
    <t>ช่วยกันหน่อยดันกันหน่อยต้องการความช่วยเหลือมากช่วยกันนะคะน้ําท่วมอุบล</t>
  </si>
  <si>
    <t>็๊แจกเครดิตฟรีไม่ต้องฝากไม่ต้องแชร์รีทวิตกดติดตามเม้นรับแล้วแคปทั้งหมด</t>
  </si>
  <si>
    <t>ครั้งก่อนปีรัฐบาลขอรับบริจาคเงินช่วยชาวอุบลจากน้ำท่วมไม่ทราบว่าให้ชาวอุบลหมดยังคะเห็นเงียบๆครั้งนี้จะใ</t>
  </si>
  <si>
    <t>น้ำท่วมราษีไศลน่าน้อยใจที่ศรีสะเกษถูกมองข้ามราษีไศลเป็นเกาะไปแล้วค่ะน้ำท่วมราษีไศลน้ําท่วมศรีสะเกษ</t>
  </si>
  <si>
    <t>ช่วยๆกันนะยามคับขันน้ําท่วมอุบล</t>
  </si>
  <si>
    <t>ป้ากินยาหน่อยไหมครับ</t>
  </si>
  <si>
    <t>น้องบินไปทำงานเมื่อวันที่น้ําท่วมอุบลหนักมากจริงๆ</t>
  </si>
  <si>
    <t>ตัวเราเองลองติดต่อกู้ภัยทางนั้นแล้วมีการทักกลับมาแต่ยังไม่ได้รับข้อมูลสถานที่บริจาคสิ่งของคาดว่าพี่ๆเค้าคงไม่ว่างตอบเพร</t>
  </si>
  <si>
    <t>จุกนะคำว่าเครียดเนี่ยน้ําท่วมอุบล</t>
  </si>
  <si>
    <t>สื่อส่วนใหญ่ตอนนี้ยังไม่มุ้บจากข่าวกราดยิงยังอัพเดตข่าวกราดยิงอยู่ตลอดส่วนตัวเรามองว่าคนตายตายไปแล้วเราทำอะไรไม่ได้แล้วต</t>
  </si>
  <si>
    <t>มึงเปลี่ยนชื่อเป็นหอเพลงชาติดิงั้น</t>
  </si>
  <si>
    <t>ช่วยเหลือกันนะคะไม่มีรัฐเข้าไปช่วยแต่ยังมีเจ้าหน้าที่และชาวบ้านช่วยกันเราเป็นอีกหนึ่งเสียงที่ช่วยกระจายข่าวได้น้ําท่วมอุบล</t>
  </si>
  <si>
    <t>ครั้งก่อนปีรัฐบาลขอรับบริจาคเงินช่วยชาวอุบลจากน้ำท่วมไม่ทราบว่าให้ชาวอุบลหมดยังคะเห็นเงียบๆครั้งนี้จะใช้มุกเดิ</t>
  </si>
  <si>
    <t>วันนี้เมื่อปีคือวันที่ยิ่งลักษณ์เชิญอภิสิทธิ์มาช่วยหาทางออกเรื่องน้ำท่วมครั้งใหญ่แต่ปีนี้น้ําท่วมอุบลและอีกหลายๆจั</t>
  </si>
  <si>
    <t>ช่วยเหลือกันนะคะไม่มีรัฐเข้าไปช่วยแต่ยังมีเจ้าหน้าที่และชาวบ้านช่วยกันเราเป็นอีกหนึ่งเสียงที่ช่วยกระจายข่าวได้น้ําท่ว</t>
  </si>
  <si>
    <t>เด็กอุบลอาสาจ้าเด็กอุบลน้ําท่วมอุบล</t>
  </si>
  <si>
    <t>บ้านเพื่อนเราที่อุบลน้ำยังท่วมไม่ถึงแต่มันออกไปไหนไม่ได้แล้วเพราะถูกน้ำล้อมไว้หมดเส้นทางถูกตัดขาดคือถ้าไม่ได้ตุนอาหารแ</t>
  </si>
  <si>
    <t>ไม่ใช่ว่าเราไม่เสียใจกับเหตุกรารณ์ที่เกิดขึ้นที่ผ่านมาแต่ว่าคนที่ยังมีชีวิตอยู่ก็ต้องเดินหน้าสู้ต่อไปหรือเปล่าเราไม่ได้ต้อ</t>
  </si>
  <si>
    <t>ฉันต้องรอดน้ําท่วมอุบล</t>
  </si>
  <si>
    <t>สภาพบ้านที่พี่ส่งมาให้ดูก็คือจะถึงชั้นสองเเล้วหลังเล็กก็จะมิดหลังคาล่ะยังดีที่ไปอยู่บ้านย่าในบ้านทาบ่อได้เเต่คนอื่นๆๆที่</t>
  </si>
  <si>
    <t>ฮือออเพื่อนพึ่งเล่าให้ฟังตอนไปเจอวันนี้เสียใจด้วยนะคะ</t>
  </si>
  <si>
    <t>มันน่าหดหู่จริงๆๆน้ำท่วมหนักมากชาวบ้านจะอยู่กันยังไงบรรดาน้องสัตว์เลี้ยงอีกทีหนักกว่านั้นคือการช่วยเหลือจากหน่วยงานต่</t>
  </si>
  <si>
    <t>ช่วยกันดันนะคะน้ําท่วมอุบล</t>
  </si>
  <si>
    <t>น้ําท่วมอุบลคุณชอบริมฝีปากแบบนี้หรือไม่ริมฝีปาก</t>
  </si>
  <si>
    <t>น้ําท่วมอุบลอุบลบ้านฉัน</t>
  </si>
  <si>
    <t>อัยย์หลงไน๋</t>
  </si>
  <si>
    <t>หอเตือนภัยเอาไว้เตือนภัยหอเตือนภัยเอาไว้เปิดเพลงชาติการเปิดเพลงชาติเป็นการเตรียมความพร้อมและที่อุบลฯใช้การแจ้งเ</t>
  </si>
  <si>
    <t>อัยย์หลงไน๋น้ําท่วมอุบล</t>
  </si>
  <si>
    <t>โฆษณาเริ่มถอนตัวงานมีผลกระทบผู้ใหญ่สั่งแก้เกมส์แต่ดูแล้วคนประเภทนี้ไม่ได้สำนึกอะไรเพราะสันดานเป็นแบบนั้นต้องแบ</t>
  </si>
  <si>
    <t>ประเทศไทยไม่ได้มีแค่ในกรุงเทพที่ต้องทำให้เจริญต่างจังหวัดเขายังต้องการความช่วยเหลือหรือเสียงเขาพวกเราไม่ดังพอตอนนี้</t>
  </si>
  <si>
    <t>อยากให้แท็กแมสจริงๆนะชาวอุบลต้องการความช่วยเหลืออะน้ำท่วมมาเป็นเดือนไม่รู้ว่าน้ำจะลดตอนไหนมีแต่เพิ่มขึ้นเรื่อยๆอยากให้ห</t>
  </si>
  <si>
    <t>ล่าสุดบุรีรัมย์เสียชีวิตปริศนาเขตพื้นที่บ้านแสลงโทนตแสลงโทนอประโคนชัยถูกไฟครอกทั้งตัวตำรวจสันนิษฐานอาจจะเป็นคดีฆ</t>
  </si>
  <si>
    <t>ร่วมส่งกำลังใจและรวมใจช่วยน้ําท่วมอุบลได้ที่ศูนย์น้ำมิตรและรวมใจช่วยผู้ประสบอุทกภัยอุบลฯปีฮั</t>
  </si>
  <si>
    <t>เป็นกำลังใจและหวังว่าทุกคนจะปลอดภัยและผ่านสถานการณ์นี้กันไปได้นะครับน้ำท่วมอุบล</t>
  </si>
  <si>
    <t>ใครผ่านไปผ่านมาฝากแท๊กน้ําท่วมอุบลหน่อยฮะน้ำท่วมหนักมากท่วมมาเป็นเดือนๆตั้งแต่ปลายกันยาแล้วแต่เรื่องค่อนข้างเงียบ</t>
  </si>
  <si>
    <t>มิลลิขอโทษแล้วหลังดราม่าแบนมิลลิน้อมรับผิดซึ่งข้อความดังกล่าวทำให้หลายท่านรู้สึกเสียใจและไม่พอใจหนูขอน้อมรับผิดในค</t>
  </si>
  <si>
    <t>ขอออกมาด่ารัฐบาลเลยว่าทำอะไรอยู่ชาวบ้านเดือดร้อนหนักขนาดนี้น้ำท่วมไม่ลดถนนถูกตัดขาดน้ำไฟตอนนี้ไม่ทีใช้และมีเด็กคนแก่รวมถึง</t>
  </si>
  <si>
    <t>โฆษณาเริ่มถอนตัวงานมีผลกระทบผู้ใหญ่สั่งแก้เกมส์แต่ดูแล้วคนประเภทนี้ไม่ได้สำนึกอะไรเพราะสันดานเป็นแบบนั้นต้องแบนให้จมธร</t>
  </si>
  <si>
    <t>ตึกสูงๆทางขวานั่นโรงพยาบาลสรรพสิทธิ์ประสงค์โรงพยาบาลประจำจังหวัดโรงพยาบาลศูนย์รถพยาบาลรับส่งผู้ป่วยเริ่มมีปัญหาเลี่ยงน้ำ</t>
  </si>
  <si>
    <t>ตรงสี่แยกธนาคารกรุงไทยบ้านดู่เมื่อน้ําท่วมอุบลอุบลเคเบิลทีวี</t>
  </si>
  <si>
    <t>อีควายอีหน้าเหี้ยแล้วจะเรียกว่าหอเตือนภัยทำเหี้ยอะไรในเมื่อไม่ใช้เตือนภัย</t>
  </si>
  <si>
    <t>ข่าวหนองบัวลำภูคือสื่อเล่นทั้งวันแม้แต่เล็กๆน้อยๆพวกหิวแสงเกาะไปเรื่อยแต่เรื่องน้ำท่วมอุบลนี่คือกริบพอข่าวน้ำท่ว</t>
  </si>
  <si>
    <t>ขอให้ชาวอุบลทุกๆพื้นที่ปลอดภัยค่ะน้ำท่วมอุบล</t>
  </si>
  <si>
    <t>หนักมากจริงขอให้ปลอดภัยทุกคนนะคะขอให้น้ำลงอย่างเร็ววันส่วนถ้าใครรู้ว่าบริจาคเสื้อชูชีพได้ที่ไหนบอกเราได้เลยนะคะและคนกรุ</t>
  </si>
  <si>
    <t>ฝากกระจายข่าวทีนะคะทุกคนตอนนี้อุบลน้ำท่วมต้องการความช่วยเหลือเป็นกำลังใจให้ผู้ที่อยู่ในจังหวัดอุบลทุกคนนะคะน้ําท่</t>
  </si>
  <si>
    <t>ขณะนี้พื้นที่น้ำท่วมขังในพื้นที่จอุบลราชธานีขยายวงกว้างไปแล้วอำเภอทำให้ประชาชนกว่าครอบครัวได้รับผลกระ</t>
  </si>
  <si>
    <t>ฝากทุกคนช่วยดันแท็กนี้หน่อยนะคะเรื่องเงียบมากๆค่ะแต่น้ำสูงขึ้นทุกวันถนนเข้าเมืองก็วิ่งได้แค่เส้นเดียวรถติดเป็นชั่วโมงปีนี้</t>
  </si>
  <si>
    <t>ทางกลับบ้านมารับของแจกหาดคูเดื่อแจระแมโดนน้ำท่วมมาแล้วเดือนวันและยังต้องอยู่กับน้ำไปอีกเดือนกว่าๆเป็นอะไรทึ่แ</t>
  </si>
  <si>
    <t>แล้วทำหอเตือนภัยเพื่อกินงบหรอคะ</t>
  </si>
  <si>
    <t>ช่วยดันแท็กนี้กันนะครับระดับการท่วมมันขั้นวิกฤตแล้วนะแบบนี้น้ําท่วมอุบล</t>
  </si>
  <si>
    <t>ตากับยายกำลังเอาข้าวไปให้หมาที่ติดอยู่แถวใกล้บ้านฝนตกลงมาละน้ำก็ไหลแรงบันได้เหลือขั้นสูงประมาณเซ็นปีนี้จะรอดไม่รอ</t>
  </si>
  <si>
    <t>ทุกคนช่วยกันดันแท็กหน่อยค่ะปีนี้หนักมากจริงๆช่วยสนใจข่าวนี้กันหน่อยค่ะพี่น้องชาวอุบลฯต้องการความช่วยเหลือมากๆค่ะน้ําท่ว</t>
  </si>
  <si>
    <t>ก่อนจะว่ายน้ำโขงช่วยไประบายน้ําท่วมอุบลก่อนได้ไหม</t>
  </si>
  <si>
    <t>ไม่ใช่คำว่าสงสารแต่เป็นเห็นใจชาวอุบลมากๆเข้าใจท่วมเกือบทุกปีแต่ปีนี้มันหนักมากจริงแล้วข่าวก็เงียบมากทุกอย่างเคลื่อนไหวโดยป</t>
  </si>
  <si>
    <t>ฝากด้วยนะคะมีน้องๆหมาหลายชีวิตน่าสงสารมากๆน้ําท่วมอุบลหากใครอยากร่วมบริจาคอาหารสุนัขลองดูรายละเอียดเพิ่มเติมที่ด้</t>
  </si>
  <si>
    <t>น้ำท่วมปีนี้หนักมากจริงๆค่ะหลายๆบ้านมิดหลังคาแล้วระดับน้ำยังไม่มีท่าว่าจะลดลงมีแต่เพิ่มกับเพิ่มและยังไม่มีทีท่าว่าภาครัฐจะเ</t>
  </si>
  <si>
    <t>ฝากทุกคนด้วยนะคะใครสะดวกฝากกระจายข่าวให้ชาวอุบลด้วยนะคะขอบคุณแทนชาวอุบลทุกความช่วยเหลือของทุกคนด้วยค่ะน้ําท่วมอุบล</t>
  </si>
  <si>
    <t>บ้านวันนี้ตุลาคมน้ำยังขึ้นไม่หยุดท่วมชั้นแล้วยังขึ้นในปริมาณที่ช้าลงท่วมสูงกว่าปีวันนี้นอนบรรยากาศริมน้ำพรุ่งนี้</t>
  </si>
  <si>
    <t>คนกรุงเทพแทบไม่รู้ด้วยซ้ำว่ามีน้ำท่วมขนาดนั้นทั้งๆที่ข่าวควรออกเหมือนตอนที่กรุงเทพน้ำท่วมปะวะเราควรรู้ไหมว่าเกิดอะไรขึ้นแล้ว</t>
  </si>
  <si>
    <t>ชุดอาชีพอื่นได้นะแต่ชุดทหารนี่เห็บดีดีมีเกียรติบนภาษีประชาชนน้ําท่วมอุบลกราดยิงหนองบัวลําภู</t>
  </si>
  <si>
    <t>แถวเซนทรัลน้ำท่วมสูงมากครึ่งรถทหารแล้วรถเล็กหลีกเลี่ยงเส้นทางนี้นะคะน้ําท่วมอุบลน้ําท่วมอุบล</t>
  </si>
  <si>
    <t>อีกนิดเดียวจะเท่าน้ำท่วมใหญ่เมื่อปีแล้วบ้านชั้นเดียวก็มิดหลังคาตอนไหนน้ำจะลดถนนหลักถูกตัดเกือบหมดไปทำงานก็ลำบากเห้อออ</t>
  </si>
  <si>
    <t>บ้านข่อยหนักกว่าปีก่อนอีกน้ําท่วมอุบล</t>
  </si>
  <si>
    <t>โอ้ยยยบ้านเมืองเรามาถึงจุดนี้แล้วทุกคนก็ทุกข์กันพอแล้วน้ําท่วมอุบล</t>
  </si>
  <si>
    <t>มาแล้วค่าแจกสีม่วงรีเมนชั่นอิโมจิอะไรก็ได้สีม่วงเฉพาะฟลวเท่านั้นนะคะประกาศผลธันวาค่า</t>
  </si>
  <si>
    <t>ล่าสุดจากเพจวารินชำราบบ้านเฮาอุบลราชธานีเส้นนี้หนักมากกกกน้ําท่วมอุบล</t>
  </si>
  <si>
    <t>ตอนนี้น้ำท่วมอุบลหนักจริงๆค่ะเริ่มท่วมเข้ามาในตัวเมืองแล้วมีน้องหมาหลายตัวที่ไม่มีอาหารคนหลายคนต้องการความช่วยเหลือเพราะถน</t>
  </si>
  <si>
    <t>นบรรยากาศรอขึ้นเรือข้ามฟากอวารินเข้าเมืองอุบลและมีจุดรถยกสูงข้ามฟากที่หน้าโรงเรียนเบ็ญจะมะน้ําท่วมอุบล</t>
  </si>
  <si>
    <t>สะเทือนใจจังนอกจากคนแล้วสัตว์ต่างๆอยู่ยังไงน้ำขนาดนี้น้ําท่วมอุบล</t>
  </si>
  <si>
    <t>ต้องนั่งเรือออกจากหมู่บ้านน้ำสูงท่วมสะพานข้ามแม่น้ำไปแล้วหนักมากเห็นแต่รายงานการช่วยเหลือแต่ไม่ค่อยเห็นใครรายงานการจัดการ</t>
  </si>
  <si>
    <t>ด่วนเป็นกำลังใจให้พี่น้องชาวอุบลทุกคนนะคะน้ําท่วมอุบลน้ําท่วมอุบลแบนมิลลิหม้อไฟแห่งความสุขโตโน่</t>
  </si>
  <si>
    <t>น้ำท่วมจนคนเสียชีวิตแล้วจะแก้ไขปัญหายังไงน้ําท่วมอุบล</t>
  </si>
  <si>
    <t>แมสสักทีเถอะอุบลท่วมจนจะทั้งจังหวัดบางที่มิดหลังคาชั้นไปแล้วด้วยแต่ข่าวเงียบมากไม่เหมือนข่าวที่แจ้งเตือนปชชแถบกทม</t>
  </si>
  <si>
    <t>อัพเดทน้ําท่วมอุบลฝากทุกคนช่วยกันกระจายข่าวและรีทวิตค่ะฝากทุกคนช่วยกันกระจายข่าวและรีทวิตค่ะฝากทุกคนช่</t>
  </si>
  <si>
    <t>ภาวะเช่นนี้คือสภาวะที่เงินภาษีควรถูกงัดออกมาใช้ให้เกิดประโยชน์มากที่สุดในการดูแลทุกข์สุขของประชาชนน้ําท่วมอุบล</t>
  </si>
  <si>
    <t>พี่น้องชาวอุบลต้องการได้รับความช่วยเหลืออย่างเร่งด่วนหลายบ้านหลังคาเรือนจมอยู่ใต้น้ำไม่มีน้ำไฟระดับน้ำจะสูงเท่าปีแล้วฝากก</t>
  </si>
  <si>
    <t>น้ําท่วมอุบลน้ำท่วมอุบลหนักมากวิกฤติมากเส้นทางระหว่างอเมืองวารินฯเมืองต้องใช้รถทหารเรือท้องแบนรถส่วนบุคคลที่วิ่งได้เห</t>
  </si>
  <si>
    <t>ประยุทธ์เขาไม่สนใจหรอกครับอย่างไงก็มีสวคนยกมือให้อยู่แล้วน้ําท่วมอุบล</t>
  </si>
  <si>
    <t>ช่วยกันหน่อยนะคะน้ําท่วมอุบล</t>
  </si>
  <si>
    <t>ไปผัดทำเหี้ยไรเดี๋ยวกูจะผัดหน้ามึงให้</t>
  </si>
  <si>
    <t>แล้วเสร่อไปว่ายน้ำข้ามแม่น้ำโขงอีดอกแหกตาดูบ้างน้ําท่วมอุบล</t>
  </si>
  <si>
    <t>ถึงจุดที่ต้องปักจุดรับส่งเรือท้องแบนบริเวณท่วมคือมิดหลังคาเหลือถนนไปทำงานเส้นเดียวน้ําท่ว</t>
  </si>
  <si>
    <t>สำหรับใครต้องการบริจาคสิ่งของหรือบริจาคสมทบทุนเพื่อช่วยเหลือชาวอุบลสามารถอ่านรายละเอียดได้ตามนี้เลยนะคะน้ําท่วมอุบล</t>
  </si>
  <si>
    <t>เอาจริงคนรอบตัวบางคนยังนึกว่าเป็นน้ำท่วมธรรมดาอยู่เลยแต่เอาจริงไม่ธรรมดาละนะน้ำถึงหลังคาคือไม่ธรรมดาละสูน้ําท่วมอุบล</t>
  </si>
  <si>
    <t>ไม่แปลกที่หลายๆท่านบอกว่าเพิ่งทราบว่าน้ําท่วมอุบลเพราะมันเงียบมากไร้คนสนใจสื่อหลักไม่เล่นข่าวแท็กก็จมวันนี้คงต้องดันให้</t>
  </si>
  <si>
    <t>ข่าวน้ําท่วมอุบลไม่ค่อยดังเลยนะครับ</t>
  </si>
  <si>
    <t>ชาวบ้านอพยพหนีน้ำขึ้นมาความช่วยเหลือจากภาครัฐเข้าไม่ถึงต้องเช่าเต๊นท์เองบาทขนของขึ้นที่สูงแล้วแต่ไม่รอดใต้หลัง</t>
  </si>
  <si>
    <t>ถนนเส้นสุดท้ายถ้ากระสอบทรายเอาไม่อยู่อุบลก็คือเป็นอัมพาตไปมาไม่ได้น้ําท่วมอุบล</t>
  </si>
  <si>
    <t>ตอนนี้กรุงเทพฝั่งธนฝนตกหนักมากที่อุบลฝนยังตกอยู่นะจะกินจะอยู่กันยังไงข้าวปลาทั่วถึงรึเปล่าฝากกำลังใจให้คนอุบลและพื้</t>
  </si>
  <si>
    <t>ใครมีกำลังพอที่จะช่วยเหลือไปช่วยได้นะคะน้ําท่วมอุบลน้ำท่วมอุบล</t>
  </si>
  <si>
    <t>ทุบสถิติปีเรียบร้อยค่ะน้ําท่วมอุบล</t>
  </si>
  <si>
    <t>หน้าที่รัฐบาลต้องกระจายงบประมาณเข้าไปช่วยเหลือด่วนไม่ใช่รอเงินบริจาคน้ําท่วมอุบลน้ําท่วมอุบลโตโน่</t>
  </si>
  <si>
    <t>น้ำก็เพิ่มขึ้นสูงเรื่อยๆจิตใจชาวอุบลสู้กันมากเจ้าหน้าที่ก็ช่วยเต็มที่มากนายกลงมาเห็นแล้วตอนไหนจะพร้อมแก้ปัญหาให้คะนี่ท่วมนาน</t>
  </si>
  <si>
    <t>ขอคนละรีเม้นชั่นช่วยกันดันเเท็กหน่อยค่ะน้ําท่วมอุบล</t>
  </si>
  <si>
    <t>ขออนุญาตนะครับนอกจากอุบลแล้วฝากให้ความช่วยเหลือพี่น้องชาวศรีสะเกษและอยุธยาด้วยนะครับและอีกหลายๆที่ด้วยนะครับ</t>
  </si>
  <si>
    <t>น้ําท่วมอุบลเงียบมาก</t>
  </si>
  <si>
    <t>สสและสจต่างไม่ได้นิ่งนอนใจแม้แต่น้อยถึงแม้สสจะติดระเบียบกกตวันก็ยังพยายามลงพื้นช่วยประชาชนอย่างเต็มกำลั</t>
  </si>
  <si>
    <t>น้ําท่วมอุบลบ้านเรือนบางหลังน้ำมิดหลังคาแล้วไม่มีพื้นที่นั่งกินข้าวมื้อที่สุขที่สุดเหมือนในโฆษณา</t>
  </si>
  <si>
    <t>ตอนนี้น้ำยังท่วมอยู่ไม่ลดใครผ่านมารบกวนช่วยรีกระจายข่าวด้วยค่ะน้ําท่วมอุบล</t>
  </si>
  <si>
    <t>ช่วยรีประชาสัมพันธ์หน่อยค่ะตอนนี้จังหวัดอุบลราชธานีน้ำท่วมหนักมากรอบนี้ท่วมหนักกว่าปีอีกค่ะเส้นทางสัญจรถูกตัดขาดพี่น้อ</t>
  </si>
  <si>
    <t>ตอนนี้อุบลน้ำท่วมหนักมากอยากให้สื่อโทรทัศน์สื่ออื่นๆให้ความสนใจกับเรื่องนี้กันหน่อยค่ะข่าวเงียบมากชาวอุบลต้องช่วยเหลือกันเ</t>
  </si>
  <si>
    <t>กะเอาอุบลเป็นเมืองบาดาลจริงๆนะเว้ยถ้ามันขนาดนี้อะน้ำท่วมทุบสถิติปีไม่เกินจริงตอนนี้ศรีสะเกษก็ท่วมหนักเช่นกันอยากจะกรี๊ดเพร</t>
  </si>
  <si>
    <t>ในขณะที่เรากำลังใช้ชีวิตปกติแต่ยังมีเพื่อนร่วมประเทศต้องเจอปัญหาน้ำท่วมข่าวเงียบมากจังน้ำท่วมราษีไศลน้ําท่วมศรีสะเกษ</t>
  </si>
  <si>
    <t>เธรดรวมจุดรับบริจาคเหตุการณ์น้ําท่วมอุบลและจุดรับความช่วยเหลือเค้าเป็นเพียงสื่อกลางที่มากระจายข้อมูลจากทางเฟสบุ๊ค</t>
  </si>
  <si>
    <t>ถ้าท่วมถึงสนามบินคือจบเพราะมันต้องผ่านรพและตั้งแต่กูเกิดมาปีถ้าไม่รวมระบบระบายน้ำมีปัญหาเองก็คือน้ำตามธรรม</t>
  </si>
  <si>
    <t>ทั้งคนทั้งหมาทุกชีวิตลำบากหมดหมาจรจะว่ายน้ำมาติดที่สูงบ้างหลังคาบ้างพักเหนื่อยแล้วว่ายทวนน้ำที่ไหลแรงๆไปต่อน่าสงสารเร</t>
  </si>
  <si>
    <t>ห้องเทอว่างป้ะอยากไปนอนด้วยน้ําท่วมอุบลนครศรีธรรมราช</t>
  </si>
  <si>
    <t>น้ำมาถึงเดอะพิซซาคอมปานีใกล้มาถึงโรงพยาบาลสรรพสิทธิประสงค์โรงบาลใหญ่แล้วภาพจากเพจวารินชำราบบ้านเฮา</t>
  </si>
  <si>
    <t>เนื่องจากตอนนี้มีน้ำท่วมหนักที่จอุบลราชธานีขออนุญาตใช้พื้นที่ในการประชาสัมพันธ์นะคะน้ําท่วมอุบล</t>
  </si>
  <si>
    <t>ทำไมสื่อถึงไม่กับข่าวเรื่องน้ำท่วมวะน้ำท่วมหลายที่เลยนะมัวแต่เล่นข่าวอะไรกันน้ำท่วมอิสานน้ําท่วมอุบล</t>
  </si>
  <si>
    <t>บริจาคสิ่งของและบัญชีรับบริจาคช่วยเหลือชาวอุบลนะครับสามารถบริจาคได้ตามนี้นะครับส่งกำลังใจให้พี่น้องชาวอุบลนะครับน้ํา</t>
  </si>
  <si>
    <t>ในฐานะคนอุบลตอนนี้ถนนเส้นสุดท้ายที่เดินทางได้ใกล้จะถูกน้ำท่วมและถูกตัดขาดแล้วไม่มีนักข่าวลงพื้นที่ไม่มีความช่วยเหลือจาก</t>
  </si>
  <si>
    <t>อยากให้คุณคนนั่นมาลองว่ายน้ำที่อุบลว่ายตามความยาวของน้ำมูลหรืออยากว่ายตรงไหนก็เลือกเอาเพราะไม่มีตรงไหนที่ไม่ท่วมน้ํา</t>
  </si>
  <si>
    <t>ฝากกันรีแท็กหน่อยนะคะทุกคนตอนนี้น้ำท่วมหนักมากค่ะแต่ข่าวเงียบมากกกกอุบลจะเป็นเมืองใต้บาดาลแล้วค่ะฝากรีต่อๆกันไปเยอ</t>
  </si>
  <si>
    <t>น้ําท่วมอุบลสะพานที่มองไม่เห็นแม้แต่สะพาน</t>
  </si>
  <si>
    <t>รับเครดิตฟรีรีทวิตหัวใจคอมเมนแจกจริงแคปส่งงานให้แอดมินที่นี่เครดิตฟรีเ</t>
  </si>
  <si>
    <t>ฝากช่วยรีทวิตกันหน่อยนะคะน้องติดเชื้อในกระแสเลือดและมีก้อนมะเร็งตามตัวน้ําท่วมอุบลพรหมลิขิตหมากปริญ</t>
  </si>
  <si>
    <t>น้ำท่วมอุบลหนักมากและข่าวเงียบมากฉันยังพึ่งรู้วันนี้เลยเป็นห่วงทุกคนจังน้ำท่วมหนักมากจนมิดหลังคาไปแล้วอ่ะแทบจะเป็นเ</t>
  </si>
  <si>
    <t>น้ําท่วมอุบลเฮ้ยเพิ่งรู้ว่าน้ำท่วมโหดมากในสตรีมตตบอกท่วมมาตั้งแต่วันที่กันยาแล้วนี่วันที่ตุลาอ่ะโหนี่มัวแต่ส</t>
  </si>
  <si>
    <t>อุบลอ่วมแน่น้ําท่วมอุบล</t>
  </si>
  <si>
    <t>ฝากรีครับน้ําท่วมอุบล</t>
  </si>
  <si>
    <t>ทำไมข่าวน้ำท่วมอุบลเงียบมากช่วนกันดันๆน้ําท่วมอุบล</t>
  </si>
  <si>
    <t>มาช่วยกันดันแท็กทีค่าาาน้ำท่วมอุบลน้ำไม่ลดเลยมีแต่เพิ่มขึ้นเรื่อยๆเลยน้ําท่วมอุบล</t>
  </si>
  <si>
    <t>ช่วยกันค่ะน้ําท่วมอุบลน้ำท่วมศรีสะเกษ</t>
  </si>
  <si>
    <t>ภาพถ่ายมุมสูงน้ําท่วมอุบลบริเวณถนนรอบเมืองหน้าเซ็นทรัลอุบลราชธานีน้ําท่วม</t>
  </si>
  <si>
    <t>พี่หนุ่มเพจข่าวสารอุบลบ้านเฮาเขาลงรูปเมื่อชั่วโมงที่แล้วว่ากำลังเจอวิกฤติน้ำท่วมยิ่งกว่าปีเดี๋ยวทางไทยรัฐจะ</t>
  </si>
  <si>
    <t>รางวัลที่ได้มาขอให้สมกับฉายานักเทรนมือทองหน่อยค่ะช่วยกันรีทวิตน้ําท่วมอุบลให้ขึ้นเทรนหน่อยงับช่วยพี่ร้องพวกเรากันนะห</t>
  </si>
  <si>
    <t>น้ําท่วมอุบลถนนอุบลตระการหัวสนามบินเส้นเข้าออกเมืองตอนนี้ท่วมแล้วปีนี้หนักจริงๆหนักกว่าทุกปีจะท่วมเข้าตัวเมืองแล้ว</t>
  </si>
  <si>
    <t>ใครจะบริจาคของช่วยเหลือน้ำท่วมที่อุบลแนะนำว่าให้แจกเป็นชุมชนๆไปนะคะของบริจาคจะเข้าถึงชาวบ้านที่เดือดร้อนได้เร็วกว่าเรา</t>
  </si>
  <si>
    <t>อุบลก็คือรับน้ำจากสาระพัดทิศทางละตอนนี้น้ำขึ้นไวโคตรๆเราอยู่ฝั่งในเมืองน้ำยังไม่ท่วมแต่ฝั่งวารินคือน้ำขึ้นสูงยิ่งกว่าราคา</t>
  </si>
  <si>
    <t>ไม่ว่าคุณจะเป็นใครมาจากไหนเราจะไม่ทิ้งกันนะเป็นกำลังใจให้นะคะน้ําท่วมอุบล</t>
  </si>
  <si>
    <t>น้ำไหลเเรงมากน้ําท่วมอุบล</t>
  </si>
  <si>
    <t>นี่แหละคือการบริหารจัดการน้ำปีที่ผ่านมาของผู้นำน้ําท่วมอุบล</t>
  </si>
  <si>
    <t>นี่เป็นเด็กจากกทมมาเรียนอุบลได้เข้าใจคนในท้องถิ่นมากขึ้นเวลาเจอเหตุการณ์หรือปัญหาอะไรสักอย่างหน่วยงานทั้งอุบลมาช่วย</t>
  </si>
  <si>
    <t>เราไม่ได้ต้องการที่จะให้ทุกคนหยุดทำหน้าที่แล้วมาสนใจน้ําท่วมอุบลเราแค่อยากให้ทุกคนช่วยเป็นกระบอกเสียงให้พวกเขาได้รับความ</t>
  </si>
  <si>
    <t>วอนดาราเป็นกระบอกเสียงให้หน่อยค่าน้ำท่วมหนักมากไถไอจีดาราแต่ละคนคือเงียบกริบงงมากน้ําท่วมอุบล</t>
  </si>
  <si>
    <t>สงสารพี่น้องชาวอุบลมากๆเลยเรื่องข้าวปลาอาหารเรื่องการอยู่สภาพจิตใจเป็นกำลังใจให้นะคะขอให้รัฐช่วยชาวอุบลด้วยน้ำท่วมนานมาก</t>
  </si>
  <si>
    <t>อุบลมินขอส่งใจกำลังใจให้ชาวอุบลราชธานีปลอดภัยจากภัยน้ำท่วมทุกๆคนนะครับน้ําท่วมอุบล</t>
  </si>
  <si>
    <t>ทำไมผญชอบใช่ปลาไหลเข้ารูอ่ะไม่น่าเชื่อเข้าไปได้น้ําท่วมอุบล</t>
  </si>
  <si>
    <t>ฝากรีค่ะน้ําท่วมอุบล</t>
  </si>
  <si>
    <t>รัฐทำงานห่วยแตกมากสื่อก็มัวแต่ทำข่าวเรื่องไม่เป็นเรื่องเพราะเกิดไม่บ่อยทำให้รัฐชะล่าใจไม่เตรียมการป้องกันห่าเหวอะไรเลยแม้แ</t>
  </si>
  <si>
    <t>อยากคุยให้ลองทักถ้าอยากลองรักให้ทักมาเครดิตฟรีเครดิตฟรีไม่ต้องฝากไม่ต้องแชร์</t>
  </si>
  <si>
    <t>สุดยอดเว็บแตกง่ายไม่ลองไม่รวยรีบเลยรับแคปชั่นเครดิตฟรีไม่ต้องฝาก</t>
  </si>
  <si>
    <t>ชั้นยังไม่เห็นหน่วยงานไหนลงไปแบบมีแปนระยะยาวสักคนน้ำท่วมนี่น้ำไฟห้องน้ำที่พักชั่วคราวพร้อมของใช้ส่วนตัวสำคัญมากประชา</t>
  </si>
  <si>
    <t>บางคนช่างดีกับเรามากมายเขาไม่เคยคิดร้ายและไม่เคยคิดรักเกมสนุกสุดฟินรอรล่ม</t>
  </si>
  <si>
    <t>พวกที่ไม่เกี่ยวกับข้อมูลน้ำท่วมจะติดแท็กนี้หาแม่มึงหรอกดเข้ามาจะติดตามสถานการณ์เจอแต่เว็บการพนันกับพวกบ่นไปเรื่อยน้ําท่วมอุบล</t>
  </si>
  <si>
    <t>รัฐต้องตั้งหน่วยเฉพาะกิจแนวหน้าช่วยปชชก่อนเลยน้ําท่วมอุบล</t>
  </si>
  <si>
    <t>ด้อมเราช่วยกันดันหน่อยนะข่าวน้ำท่วมอุบลเงียบมากๆจริงๆถ้าไม่เลื่อนเจอก็ไม่รู้เลยบางหลังท่วมมิดหลังคาบ้านแล้วรัฐบาลช่วย</t>
  </si>
  <si>
    <t>ไม่มีท่าทีว่าจะลดลงเลยมีแต่เพิ่มสูงขึ้นเรื่อยๆก็แหงละอุบลเป็นที่สุดท้ายที่น้ำจะผ่านถ้าจังหวัดอื่นยังท่วมอุบลก็ไม่รอดดด</t>
  </si>
  <si>
    <t>ฝากช่วยรีทวิตกันหน่อยนะคะน้องติดเชื้อในกระแสเลือดและมีก้อนมะเร็งตามตัวน้ําท่วมอุบลพรหมลิขิตหมากปริญโป๊ปเบลล่าโต</t>
  </si>
  <si>
    <t>บ้านฉันเองค่ะทุกวันนี้ข้ามเองไม่ไหวต้องมีรถมารับน้ําท่วมอุบล</t>
  </si>
  <si>
    <t>น้ําท่วมอุบลคราวก่อนที่มีอดีตพระเอกรับบริจาคตามด้วยรบเปิดสายด่วนวินเทจรับบริจาคนิคราวนี้ทุกฝ่ายเงียบกริบแม้กระทั่งสื่อ</t>
  </si>
  <si>
    <t>น้ำท่วมถึงโรงพยาบาลมั้ยคะแล้วผู้ป่วยในรพได้รับการช่วยเหลือมั้ยคะน้ําท่วมอุบล</t>
  </si>
  <si>
    <t>น่ากลัวมากขอให้ทุกคนปลอดภัยกำแพงกั้นน้ำดูโฮมอุบลแตกน้ําท่วมอุบลน้ําท่วมอิสานเพจอุบลราชธานีบ้านเฮา</t>
  </si>
  <si>
    <t>แหล่งรวมความสนุกที่นี้เขาแจกฟรีเพียงแค่คลิกเดียวน้ําท่วมอุบล</t>
  </si>
  <si>
    <t>ช่วยกันกระจายข่าวนะคะน้ําท่วมอุบล</t>
  </si>
  <si>
    <t>ทำไมน้ําท่วมอุบลถึงไม่ขึ้นเทรนไม่เข้าใจ</t>
  </si>
  <si>
    <t>รัฐบาลเมื่อไหร่จะช่วยเหลือปชชโดยที่ปชชไม่ต้องร้องขอทำหน้าที่หน่อยเถอะน้ําท่วมอุบล</t>
  </si>
  <si>
    <t>ตอนนี้จังหวัดอุบลราชธานีน้ำท่วมสูงอย่างรุนแรงมากกว่าปีและหลายอำเภอแต่ยังไม่ได้รับการแก้ไขขออนุญาตช่วยกระจายข่าว</t>
  </si>
  <si>
    <t>ไทยอุบลเป็นไงบ้างน้อน้ําท่วมอุบลหลายพื้นที่โดนตัดขาดแล้วต้องนั่งเรือเท่านั้นการช่วยเหลือขาดแคลน</t>
  </si>
  <si>
    <t>นายกก็ไปมาแล้วอาทิตย์ก่อนแต่อะไรดีขึ้นมั้ยก็ไม่ไปก็คือแค่ไปให้พูดได้ว่าฉันไปมาแล้วเด้อแต่ไม่เห็นมีวิธีการแก้ไขหรือมาตรการ</t>
  </si>
  <si>
    <t>สภาพหมู่บ้านบ้านท่าบ้งมั่งวารินบ้านยายเราน้ำสูงเลยปีมาเป็นเมตรละน้ําท่วมอุบลรอบนี้ไม่ใช่ธรรมดาเลยร้องไห้ได้ไหม๊</t>
  </si>
  <si>
    <t>สงสารคนอุบลจังน้ําท่วมอุบล</t>
  </si>
  <si>
    <t>แกคืออุบลน้ำท่วมมาจะสองอาทิตย์แล้วแต่แบบข่าวไม่ดังเท่าที่อื่นอะทั้งที่ระดับน้ำตอนนี้สูงกว่าสถิติปีอีกสำหรับคนที่</t>
  </si>
  <si>
    <t>จุดรับบริจาคสิ่งของมหาวิทยาลัยอุบลราชธานีและช่องทางการลงทะเบียนขอรับความช่วยเหลือค่ะฝากทุกคนกระจายข่าวด้วยนะคะ</t>
  </si>
  <si>
    <t>ตอนนี้ที่จังหวัดอุบลน้ำท่วมหนักมากๆค่ะถนนถูกตัดขาดเกือบจะหมดแล้วตอนนี้เหลือเส้นทางเดียวที่ไปมาได้ประชาชนที่อุบลเดือดร้</t>
  </si>
  <si>
    <t>ตอนนี้อุบลฯน้ำท่วมกนักมากนะคะฝากช่วยกันดันแท็กเยอะๆนะคะน้ําท่วมอุบล</t>
  </si>
  <si>
    <t>หัวหน้าพรรคขนทีมสสขุนพลอีสานร่วมกับทีมจังหวัดและว่าที่ผู้สมัครไปเยี่ยมเยียนให้กำลังใจและสอบถามรวบรวมความเดือดร้อนพี่</t>
  </si>
  <si>
    <t>ช่วยกันดันหน่อยค่ะพี่น้องชาวอุบลเดือดร้อนหนักเลยค่ะน้ําท่วมอุบล</t>
  </si>
  <si>
    <t>ประชาสัมพันธ์น้ําท่วมอุบลผู้ที่ประสงค์ช่วยเหลือและต้องการรับความช่วยเหลือเครดิตเพจมหาวิทยาลัยอุบลราชธานี</t>
  </si>
  <si>
    <t>ฝากประชาสัมพันธ์ค่ะรบกวนช่วยกระจายข่าวหน่อยนะคะน้ําท่วมอุบล</t>
  </si>
  <si>
    <t>ว่างตามข่าวดึกๆเห็นละเศร้า</t>
  </si>
  <si>
    <t>น้ําท่วมอุบลช่วยกระจ่ายข่าวกันหน่อยนะคะตอนนี้อุบลแย่มากๆ</t>
  </si>
  <si>
    <t>น้ำทางฝั่งถนนอีกฟากที่ใช้เดินทางเข้าตัวเมืองตอนนี้อีกฝั่งถนนท่วมสูงและต้องใช้เรือแทนแล้วครับทางอีกฝั่งรถที่ผ่านได้มีแค่รถกอง</t>
  </si>
  <si>
    <t>รับเครดิตเพียงรีทวิตหัวใจคอมเมนแจกจริงแคปส่งงานแอดมินเบอร์ที่สมัครสมัคร</t>
  </si>
  <si>
    <t>ขอบคุณพระเอกช่องสุดหล่อใจหล่อเข้มหัสวีร์ร่วมมือกับมูลนิธิร่วมกตัญญูลงพื้นที่มอบสิ่งของให้พี่น้อง</t>
  </si>
  <si>
    <t>ฝากรับทำยอดถอนได้ทั้งหมดเครดิตฟรี</t>
  </si>
  <si>
    <t>สภาพความเป็นอยู่ตอนนี้คือลำบากจริงนำ้สูงมั้ยดูจากรถหกล้อสิบล้อเกือบครึ่งคันเวลาไปทำงานต้องรอคิวกว่าจะถึงอีกเป็นชั่วโมงเศรษฐ</t>
  </si>
  <si>
    <t>พวกที่ไม่เกี่ยวกับข้อมูลน้ำท่วมจะติดแท็กนี้หาแม่มึงหรอกดเข้ามาจะติดตามสถานการณ์เจอแต่เว็บการพนันกับพวกบ่นไปเรื่อยน้ํา</t>
  </si>
  <si>
    <t>ฝากรับทำยอดถอนได้ทั้งหมดเครดิตฟรีสล็อตแตกง่าย</t>
  </si>
  <si>
    <t>แจกตลอดทักหาแอดมินได้เลยยยเครดิตฟรีกดติดตามกดรีทวิตกดหัวใจแคปรูปส่งให้แอดมินแจกจริงทักตรงนี้</t>
  </si>
  <si>
    <t>นายกคะน้ำท่วมค่ะน้ําท่วมอุบล</t>
  </si>
  <si>
    <t>น้ำท่วมหนักมากแต่ข่าวเงียบมากไม่มีวิธีป้องกันเลยหรอน้ําท่วมอุบลน้ำท่วมอยุธยา</t>
  </si>
  <si>
    <t>ฝนก็ตกไม่หยุดเลยเป็นกำลังใจให้ทุกฝ่ายนะคะนายกคะออกมาดูค่ะน้ําท่วมอุบล</t>
  </si>
  <si>
    <t>น่ำท่วมหนักมากถนนขาดหลายสายชาวบ้านเดือดร้อนแต่เงียบกันมากน้ําท่วมอุบลน้ำท่วมอยุธยา</t>
  </si>
  <si>
    <t>น้ำรีบลดเถอะนะน้ําท่วมอุบล</t>
  </si>
  <si>
    <t>ขอให้น้ำลดเร็วๆนะคะน้ําท่วมอุบล</t>
  </si>
  <si>
    <t>อย่าให้มีคนสูญเสียไปมากกว่านี้เถอะขอให้ทุกคนปลอดภัยนะคะน้ําท่วมอุบล</t>
  </si>
  <si>
    <t>น้ำท่วมหนักมากถนนขาดหลายสายชาวบ้านเดือนร้อนกันมากมีแต่ประกาศปล่อยน้ำเพิ่มทุกวันไม่มีวิธีการอื่นแล้วหรอน้ําท่วมอุบลน้ำท่วมอยุธยา</t>
  </si>
  <si>
    <t>น้ำท่วมหนักมากถนนขาดหลายสายชาวบ้านเดือนร้อนกันมากมีแต่ประกาศปล่อยน้ำเพิ่มทุกวันไม่มีวิธีการอื่นแล้วหรอน้ําท่วม</t>
  </si>
  <si>
    <t>ถ้าลงเครื่องจะเข้าไปตัวเมืองวารินยังไงคะที่บ้านบอกว่าน้ำท่วมแต่สายการบินนกแอร์เปลี่ยนเที่ยวบินเสียแพงมากจะทิ้งก็เ</t>
  </si>
  <si>
    <t>ถ้าลงเครื่องจะเข้าไปตัวเมืองวารินยังไงคะที่บ้านบอกว่าน้ำท่วมแต่สายการบินนกแอร์เปลี่ยนเที่ยวบินเสียแพงมากจะทิ้งก็เสียดายทางสาย</t>
  </si>
  <si>
    <t>ต้องการความสนใจและการช่วยเหลือสำหรับชาวอุบลน้ำท่วมอุบล</t>
  </si>
  <si>
    <t>น้ําท่วมอุบลฟิดเงียนเด็ดสุดๆเลยฮ่ะ</t>
  </si>
  <si>
    <t>ตั้งแต่เกินและอยู่อุบลมาปีไม่เคยเห็นน้ำท่วมขนาดนี้ปีหน้าต้องมีมาตรการที่จริงจังถ้าปล่อยน้ำท่วมหนักแบบนี้เมือง</t>
  </si>
  <si>
    <t>เมื่อไหร่รัฐจะเข้ามาช่วยเหลือเรื่องนี้แบบเต็มกำลังแบบไม่มีอ้างนู่นอ้างนี่น้ําท่วมอุบลน้ําท่วมอิสานน้ําท่วมอุบล</t>
  </si>
  <si>
    <t>เรียนเชิญคุณโตโน่มาว่ายน้ำที่อุบลค่ะน้ําท่วมอุบล</t>
  </si>
  <si>
    <t>กว่าจะได้ขึ้นรถมาทำงานกว่าจะได้ขึ้นรถกลับบ้านสู้มากบอกเลยน้ําท่วมอุบล</t>
  </si>
  <si>
    <t>สล็อตออนไลน์เกมนี้ซื้อฟรีสปินแตกหนักเล่นง่ายปลอดภัยได้เงินจริงสมัครรับฟรี฿มีโบนัสสล็อตและยังรับทุกวั</t>
  </si>
  <si>
    <t>สาธุอนุโมทนาด้วยขอให้ความยุติธรรมจงบังเกิดแตงโมต้องได้รับความยุติธรรมอัจฉริยะหมอธวัชชัย</t>
  </si>
  <si>
    <t>ตั้งแต่เกินและอยู่อุบลมาปีไม่เคยเห็นน้ำท่วมขนาดนี้ปีหน้าต้องมีมาตรการที่จริงจังถ้าปล่อยน้ำท่วมหนักแบบนี้เมืองจะพัฒน</t>
  </si>
  <si>
    <t>สมัครยูสรับทุนฟรีเพิ่มบาทไม่ทำกิจกรรมไม่ต้องแชร์สนใจรับทุนฟรี</t>
  </si>
  <si>
    <t>ฝากกันดันแท็กด้วยนะคะน้ำท่วมอุบล</t>
  </si>
  <si>
    <t>น้ําท่วมอุบลน้ําท่วมอยุธยาน้ำท่วมขอนแก่นน้ำท่วมชัยนาทน้ำท่วมนครราชสีมาน้ำท่วมเพชรบูรณ์</t>
  </si>
  <si>
    <t>ต้องให้ท่วมถึงไหนถึงจะมีหน่วยงานเข้าไปช่วยน้ําท่วมอุบล</t>
  </si>
  <si>
    <t>น้ําท่วมอุบลน้ำท่วมอุบล</t>
  </si>
  <si>
    <t>ขอประชาสัมพันธ์นะคะใครพบเห็นแจ้งได้ตามรายละเอียดข้างล่างนี้ได้เลยนะคะน้ําท่วมนนทบุรีน้ําท่วมอุบล</t>
  </si>
  <si>
    <t>เฟสบุ๊คเริ่มหล่ะน้ําท่วมอุบลน้ําท่วมอุบล</t>
  </si>
  <si>
    <t>ช่วยดันเเท็กนี้หน่อยน้าาาตอนนี้บางบ้านโดนตัดไฟฟ้าไม่สามารถขอความช่วยเหลือได้แล้วตอนนี้น้ำเค้ายังท่วมหนักเหมือนเดิมเลยช่วย</t>
  </si>
  <si>
    <t>ตคอากาศเริ่มหนาวมีฝนตกปรอยๆระดับน้ำท่วมเริ่มทรงตัวน่าจะเริ่มลดลงวันนี้พรุ่งนี้ก่อนที่น้ำจากเขื่อนจะไหลมาสมทบ</t>
  </si>
  <si>
    <t>น้ำเต็มพื้นที่แล้วจริงๆรอบนอกตัวเมืองบ้านริมน้ำจมบาดาลไปแล้วตอนนี้น้ำกำลังเอ่อล้นเข้าตัวเมืองอาจจะท่วมสถานที่สำคัญๆอาทิ</t>
  </si>
  <si>
    <t>เพิ่งผ่านมาวันนี้น้ำคือปริ่มขึ้นมาแล้วรถติดหนักมากเพราะมีแค่เส้นทางเดียวน่ากลัวมากน้ําท่วมอุบล</t>
  </si>
  <si>
    <t>สถานการณ์น้ำในเขื่อนตุลาคมนน้ําท่วมอุบลน้ําท่วมนนทบุรีฝนตกพยากรณ์อากาศ</t>
  </si>
  <si>
    <t>ให้ชายแก่ๆสันดานขี้โกงเดินก็แทบจะไม่ไหวต้องมีคนช่วยพยุงมานั่งตำแหน่งประธานกนชมันก็มีแต่จะบรรลัยฉิบหายกันหมดเท่า</t>
  </si>
  <si>
    <t>นอกจากน้ําท่วมอุบลตอนนี้น้ำเจ้าพระยาทำผนังเขื่อนริมตลิ่งแตกไหลเข้าบ้านประชาชนในตอินทร์บุรีน้ำท่วมอินทร์บุรีน้ำ</t>
  </si>
  <si>
    <t>เลือกโฆษกควรเลือกสมองมาด้วยนะ</t>
  </si>
  <si>
    <t>ฝากประชาสัมพันธ์อาร์มี่ไทยนะคะวันเกิดจีมินตุลานี้มีกลุ่มอาร์มี่ที่ทำโปรเจคท์สมทบทุนช่วยเหลือผู้ประสบภัย</t>
  </si>
  <si>
    <t>อีนี่หลายรอบละช่วยมีตรรกะเเละสมองหน่อยเเล้วจบนิติศาสตร์ยังไงก่อนความเป็นเหตุเป็นผลอยู่ไหน</t>
  </si>
  <si>
    <t>อยากเป็นกระบอกเสียงให้พี่น่องชาวอุบลอยากให้กหน่วยงานที่เกี่ยวข้องเร่งเข้าช่วยเหลือปีนี้น้ำมาเยอะเหลือเกินสู้ๆนะชาวอุบล</t>
  </si>
  <si>
    <t>หนักมากจริงๆๆน้ําท่วมอุบลน้ําท่วม</t>
  </si>
  <si>
    <t>ล่าสุดน้ำมูลสูงกว่าน้ำโขงแล้วน้ําท่วมอุบลน้ําท่วมศรีสะเกษ</t>
  </si>
  <si>
    <t>ขออนุญาตทวิตหน้าร้านนะคะขอเป็นอีกหนึ่งกระบอกเสียงนะคะตอนนี้เหตุการณ์น้ำท่วมที่อุบลส่งผลกระทบเป็นวงกว้างรวมถึงสั</t>
  </si>
  <si>
    <t>ขอโทษนะสื่อต่างๆเงียบจังแทบไม่ได้ยินข่าวน้ำท่วมเลยอะบางสื่อก็ออกนะแต่ไม่ขยี้ให้สุดหน่วยงานภาครัฐทำอะไรอยู่เห็นแ</t>
  </si>
  <si>
    <t>โหน้ําท่วมอุบล</t>
  </si>
  <si>
    <t>ถ้าระบบบริหารจัดการของทางภาครัฐมีมากพอคงไม่มีการบริจาคจากประชาชนเกิดขึ้นหรอกค่ะเป็นกำลังใจให้เจ้าหน้าที่และอาสาทุกคนนะคะน้ําท่วมอุบล</t>
  </si>
  <si>
    <t>อุ้ยอะไรหรอคะเราเชื่ออาจารย์ชัชชาติค่ะบอกว่าฝนตกเป็นประวัติศาสตร์แบบไม่เคยเกิดขึ้นที่ไหนบนโลก</t>
  </si>
  <si>
    <t>ขอเป็นแรงที่ช่วยกระจายข่าวขอให้ได้รับความช่วยเหลือจากหน่วยงานที่เกี่ยวข้องให้ไวที่สุดน้ำท่วมอุบล</t>
  </si>
  <si>
    <t>มุมกว้างของวันนี้ค่ะน้ําท่วมอุบล</t>
  </si>
  <si>
    <t>โง่ก็แค่อยู่เงียบๆค่ะ</t>
  </si>
  <si>
    <t>น้ำท่วมอุบลน้ําท่วมนนทบุรีขอเป็นกำลังใจให้สู้ๆนะคะ</t>
  </si>
  <si>
    <t>น้ําท่วมนนทบุรีน้ําท่วมอุบลน้ำท่วมลุงตู่ดูไว้นี่งัยผู้ชำนาญบริหารจัดการน้ำเรียนรู้กันหน่อย</t>
  </si>
  <si>
    <t>ปัญหาน้ำท่วมหนักในปีแต่กลับเป็นข่าวที่เงียบคำตอบของผู้นำก็แย่มากตอบแบบไม่มีสมองคิดในจะส่วนของรัฐประจำจังหวัดเองไม่มาดูแลป</t>
  </si>
  <si>
    <t>ฝากประชาสัมพันธ์อาร์มี่ไทยนะคะวันเกิดจีมินตุลานี้มีกลุ่มอาร์มี่ที่ทำโปรเจคท์สมทบทุนช่วยเหลือผู้ประสบภัยน้ําท่วมอุบล</t>
  </si>
  <si>
    <t>น้ำท่วมต่างจังหวัดทำไมไม่เคยเเมสอ่ะแมสช้าหรือความช่วยเหลือช้ามากตลอดถูกมองข้ามตลอดจังหวัดชั้นคือข้างๆศรีสะเกษก็จมบาดา</t>
  </si>
  <si>
    <t>วิดีโอและรูปภาพนี้ของวันพุธตอนแรกก็คิดว่าคงจะเริ่มระบายออกเรื่อยๆน้ำคงจะลดลงเร็วๆนี้ไปๆมาๆน้ำเริ่มสูงขึ้น</t>
  </si>
  <si>
    <t>ตอนนี้ศรีสะเกษก็หนักพอๆกับอุบลค่ะท่วมมาเป็นเดือนแล้วเหมือนกันระดับน้ำก็สูงขึ้นเรื่อยๆตอนนี้ก็คือมีแต่ปชชที่ช่วยระดมทุนกัน</t>
  </si>
  <si>
    <t>อยากให้ทุกสำนักเล่นข้าวน้ำท่วมทุกที่เป็นข่าวหลักไม่ใช่แค่อุบลเพราะเชื่อว่ามีอีกหลายจังหวัดคนอีกหลายล้านคนในประเทศกำลังรอค</t>
  </si>
  <si>
    <t>น้ำท่วมอุบลในรอบปีแต่ข่าวเงียบมากน้ําท่วมอุบล</t>
  </si>
  <si>
    <t>หอเตือนภัยคือเอาไว้เตือนค่ะไม่ใช่เอาไว้เปิดเพลงชาติอย่างเดียว</t>
  </si>
  <si>
    <t>ฝากถอนออโต้ภายในวินาทีสมัครฟรีคลิ๊กแตกง่ายแตกง่ายถอนไม่อั้น</t>
  </si>
  <si>
    <t>ทำไมเอ็งไม่ลองย้ายไปอยู่อุบลดูบ้างวะ</t>
  </si>
  <si>
    <t>ใครอยากช่วยเหลือหรือร่วมบริจาคสิ่งของเพื่อช่วยเหลือผู้ประสบภัยน้ำท่วมอุบลสามารถช่วยเหลือได้ตามนี้เลยนะคะใครช่วยกันได้ช่วย</t>
  </si>
  <si>
    <t>น้ำท่วมหลายๆที่ตอนนี้ระวังพวกโรคที่มาพร้อมกับน้ำท่วมด้วยนะขอให้สถานการณ์ดีขึ้นไวๆและขอให้ทุกคนปลอดภัยฝนตก</t>
  </si>
  <si>
    <t>ไอ้ตู่ไม่คิดแก้ปัญหาน้ำท่วมน้ำแล้งเผลอๆมันจะเป็นายกอีกในสมัยเลือกตั้งหน้าปชชอ่วมน้ําท่วมนนทบุรีน้ําท่วมอุบล</t>
  </si>
  <si>
    <t>เห็นในกลุ่มคนนนทบุรีเขาประกาศรับบริจาคเลือดให้คุณแม่เขานะคะรายละเอียดดังภาพเลยบริจาคเลือดสภากาชาดไทยน้ำท่วมน้ําท่ว</t>
  </si>
  <si>
    <t>อัพเดตสถานการณ์ระดับน้ำตอนนี้จากเพจวารินชำราบบ้านเฮาค่ะระดับน้ำมูลเพิ่มขึ้นในอัตราที่ลดลงวันที่ตุลาคมเพิ่มขึ้น</t>
  </si>
  <si>
    <t>วันเกิดจีมินปีนี้อามี่มีโปรเจคดีๆมาให้ทุกคนได้บริจาคเงินสมทบทุนช่วยเหลือผู้ประสบภัยนํ้าท่วมที่อุบลนะคะใครอยากร่วมม</t>
  </si>
  <si>
    <t>ขอเป็นส่วนหนึ่งส่งกำลังใจให้ชาวอุบลผ่านพ้นวิกฤตน้ำท่วมไปได้โดยเร็วและช่วยรีข่าวสารเพื่อเป็นกระบอกเสียงและประโยชน์</t>
  </si>
  <si>
    <t>วันเกิดจีมินปีนี้อามี่มีโปรเจคดีๆมาให้ทุกคนได้บริจาคเงินสมทบทุนช่วยเหลือผู้ประสบภัยนํ้าท่วมที่อุบลนะคะใครอยากร่วมมามุงต</t>
  </si>
  <si>
    <t>ผิดเพี้ยนกันไปหมดทำไมไม่คิดว่าตัวเองไม่มีประโยชน์บ้างอ่ะหอเตือนไม่ต้องเตือนก็ได้เหรอน้ําท่วมอุบล</t>
  </si>
  <si>
    <t>มันแย่ตรงที่น้ำท่วมสูงกว่าทุกปีแต่ออกข่าวน้อยมากแล้วการช่วยเหลือจากทางภาครัฐก็ไม่มากพอจนประชาชนต้องออกมาช่วยเหลือกันเอ</t>
  </si>
  <si>
    <t>ก่อนเลือกโฆษกมาเขาไม่คัดคนมีความรู้เข้าทำงานหรอทำไมคัดแต่คนประสาทเขามาทำงานงง</t>
  </si>
  <si>
    <t>ไร้หน่วยงานรัฐช่วยเหลือช่วยๆกันนะทุกคนน้ําท่วมอุบล</t>
  </si>
  <si>
    <t>สำหรับท่านที่ต้องการรับบริจาคสิ่งของช่วยเหลือผู้ประสบอุทกภัยน้ําท่วมอุบลน้ําท่วมอุบลน้ําท่วมอุบลฯ</t>
  </si>
  <si>
    <t>น้ำท่วมหลายๆที่ตอนนี้ระวังพวกโรคที่มาพร้อมกับน้ำท่วมด้วยนะขอให้สถานการณ์ดีขึ้นไวๆและขอให้ทุกคนปลอดภัยฝนตกน้ําท่วมน้ํ</t>
  </si>
  <si>
    <t>ขอบคุณทุกคนมาๆเลยนะคะที่ช่วยกันรีทวิตตอนนี้จับตัวคนชนแล้วค่ะตั้งแต่เมื่อวาน</t>
  </si>
  <si>
    <t>ท่วมหนักจนชั้นสองของบ้านก็ไม่รอดแล้วค่ะข้าวของเครื่องใช้ก็จมไปกับนํ้าหมดแล้วรัฐบาลอยู่ไหนเอ่ยน้ําท่วมอุบลน้ําท่ว</t>
  </si>
  <si>
    <t>อะไรคือการช่วยเหลือมองเห็นความเดือดร้อนบ้างมั้ยหน่วยงานรัฐหายหัวไปไหนหมดจังหวัดกูแย่กันหมดแล้วอ</t>
  </si>
  <si>
    <t>ไม่ใช่แค่คนที่เดือดร้อนสัตว์ก็เดือดร้อนนะคะเค้าไม่รับเงินใดๆทั้งสิ้นนะคะรับแต่พวกอาหารเม็ดโดยตรงเลยอย่าลืมพวกสัตว์</t>
  </si>
  <si>
    <t>ฝากดันนแท็กหน่อยนะคะน้ําท่วมอุบล</t>
  </si>
  <si>
    <t>ถอดบทเรียนทุกปีน้ําท่วมอุบลน้ําท่วมนนทบุรี</t>
  </si>
  <si>
    <t>ทำไมคนพวกนี้ชอบแสดงตรรกะโง่ๆของตัวเองออกมาตลอดเลยวะแล้วเป็นแม่งทุกคน</t>
  </si>
  <si>
    <t>คนนี้ความคิดล้มเหลวมากงั้นไม่ต้องเรียกหอเตือนภัยเรียกวิทยุกระจายยเสียงหมู่บ้าน</t>
  </si>
  <si>
    <t>ในบ้านชั้นของป้าเราน้ําท่วมอุบลน้ําท่วมอุบลปียังไม่มีทีท่าว่าจะลดยังคงเพิ่มขึ้นเรื่อยๆข่าวเงียบมาก</t>
  </si>
  <si>
    <t>ฝากพี่ๆชาวอุบลศรีสะเกษเมตตาช่วยเหลือน้องหมาแมวที่ลอยมากับน้ำด้วยนะคะสงสารน้องมากเลยค่ะถ้าไม่สะดวกเรื่องค่าอาหารน้อ</t>
  </si>
  <si>
    <t>ใครที่กำลังมองหารายได้เสริมมาทางนี้โอนจ่ายทุกวันค่ะไม่เสียค่าสมัครไม่ใช่การพนันสนใจคลิกลิงค์ที่หน้าโปร์ไฟล์</t>
  </si>
  <si>
    <t>ตอนเค้าพูดนี่มันไม่มีซักแว้บนึงในหัวที่แบบเอ๊ะบ้างเลยเหรอ</t>
  </si>
  <si>
    <t>ใครที่กำลังมองหารายได้เสริมมาทางนี้โอนจ่ายทุกวันค่ะไม่เสียค่าสมัครไม่ใช่การพนันสนใจคลิกลิงค์ที่หน้าโปร์ไฟล์ทักมาค่ะ</t>
  </si>
  <si>
    <t>มาร่วมด้วยช่วยกันค่ะขอเป็นกําลังใจให้ชาวอุบลน้ําท่วมอุบล</t>
  </si>
  <si>
    <t>อำเภอพิบูลย์มังสาหารก็ท่วมหนักมาหลายวันชาวบ้านจัดงานระดมเงินช่วยเหลือกันเองภาครัฐทำอะไรอยู่ข่าวก็เงียบ</t>
  </si>
  <si>
    <t>ชาวบ้านอยุธยาท่าเรือก็ไม่รอดเหมือนกันค่ะคลองระพีพัฒน์ไม่รับน้ำเข้าเลยแทบจะแห้งด้วยซ้ำเข้าใจว่าคืออุตสาหกรรมโปรดเปิดประตูระบ</t>
  </si>
  <si>
    <t>ชาวบ้านน้ำท่วมบางคนถามว่านี่เรายังมีทางการอยู่มั้ยที่ชาวบ้านต้องทำกันเองแบบนี้ไม่ต้องพูดก็รู้ว่าพวกเขาลำบากแค่ไหน</t>
  </si>
  <si>
    <t>ใครเอายัยเจ๊นี้มาเป็นโฆษก</t>
  </si>
  <si>
    <t>ผิดเพี้ยนกันไปหมดทำไมไม่คิดว่าตัวเองไม่มีประโยชน์บ้างอ่ะหอเตือนไม่ต้องเตือนก็ได้เหรอน้ําท่วมอุบลน้ําท่วมนนท</t>
  </si>
  <si>
    <t>ชาวไบร์ทวินขอคนละรีได้ไหมคะช่วยให้กำลังใจชาวอุบลให้ผ่านพ้นวิกฤตนี้ไปให้ได้ปีนี้น้ำเยอะมากค่ะน้ำขยายวงกว้</t>
  </si>
  <si>
    <t>น้ำเข้าตัวเมืองแล้วนะคะอีกวันน้ำน่าจะถึงหน้ารพสรรพสิทธิ์เมื่อวานทางรพได้นำกระสอบทรายมาทำกำแพงกั้นน้ำแล้วค่ะน้ํ</t>
  </si>
  <si>
    <t>อำเภอพิบูลย์มังสาหารก็ท่วมหนักมาหลายวันชาวบ้านจัดงานระดมเงินช่วยเหลือกันเองภาครัฐทำอะไรอยู่ข่าวก็เงียบท่วมท่วมพิบูลย์มั</t>
  </si>
  <si>
    <t>ชาวไบร์ทวินขอคนละรีได้ไหมคะช่วยให้กำลังใจชาวอุบลให้ผ่านพ้นวิกฤตนี้ไปให้ได้ปีนี้น้ำเยอะมากค่ะน้ำขยายวงกว้างมากจนตอน</t>
  </si>
  <si>
    <t>อุบลศรีษะเกษก็จังหวัดในประเทศไทยนะน้ำท่วมหนักและยาวนานขนาดนี้ภาครัฐไปไหนไหนจะข่าวเอยอะไรเอยทำไมมันเงียบกริบได้ขนา</t>
  </si>
  <si>
    <t>ไม่ได้คิดไปเองใช่ปะเวลาน้ำท่วมต่างจังหวัดคือข่าวเงียบตลอดเลยแท็กก็ไม่แมสสักทีพอท่วมใกล้กรุงเทพหน่อยแท็กขึ้นเทรนรัวๆ</t>
  </si>
  <si>
    <t>ไปข่าวกราดยิงเด็กกันหมดค่ะเราเห็นข่าวก็จอแสดงความเสียใจกับผู้สูญเสียลูกหลานด้วยค่ะแต่คนเดือดร้อนทางนี้</t>
  </si>
  <si>
    <t>เอาจริงตอนนี้มาตรการมันคืออะไรวะแล้วปฏิบัติตามมาตรการได้ถึงไหนแล้วประสิทธิผลของการปฏิบัติงานเป็นยังไงบ้างสลิ่มในฐานะ</t>
  </si>
  <si>
    <t>ได้ประโยชน์อะไรจากการฟังเพลงชาติในสถานการณ์น้ำท่วมนะ</t>
  </si>
  <si>
    <t>ร่วมด้วยช่วยกันรีค่ะน้ําท่วมอุบล</t>
  </si>
  <si>
    <t>ระดับน้ำอยู่ที่เมตรมรทกระดับน้ำเพิ่มขึ้นจากเช้าเมื่อวานนี้เซนติเมตรระดับน้ำสูงสุดของปี</t>
  </si>
  <si>
    <t>ขอเป็นส่วนหนึ่งส่งกำลังใจให้ชาวอุบลผ่านพ้นวิกฤตน้ำท่วมไปได้โดยเร็วและช่วยรีข่าวสารเพื่อเป็นกระบอกเสียงและประโยชน์หากใครต้</t>
  </si>
  <si>
    <t>การเปิดเพลงชาติเป็นการเตรียมความพร้อม</t>
  </si>
  <si>
    <t>น้ำท่วมถนนฝั่งขาเข้าขาออกอุบลปตททับไทยอุบลเซียงกงไทยวัสดุเซ็นทรัลอุบลโฮมโปรโปรดเลี่ยงเส้นทางน้ําท่วมอุบล</t>
  </si>
  <si>
    <t>มันเกี่ยวกับกฎวันนั่นด้วยมั้ยที่ทำให้ความช่วยเหลือมาถึงช้าแบบนี้อะคือน้ำท่วมจนมิดหลังคาไปแล้วนะยังต้องรออีกหรอน้ําท่วมอุบล</t>
  </si>
  <si>
    <t>สสและสจเขาทำงานลงพื้นที่แล้วค่ะแค่เขาช่วยอะไรชาวบ้านได้ไม่มากเพราะกฎวันของกกตไงประสาทน้ําท่วมอุบล</t>
  </si>
  <si>
    <t>เช้านี้ที่สพขน้ำยังคงเพิ่มขึ้นสำนักงานพัฒนาที่ดินเขตน้ําท่วมนนทบุรีน้ําท่วมอุบล</t>
  </si>
  <si>
    <t>สงสารคนอุบลอ่ะมันลึกมากมันขึ้นสูงมากแถมเเรงอีกภาครัฐให้ความสำคัญกับชีวิตประชาชนสักทีน้ําท่วมอุบล</t>
  </si>
  <si>
    <t>หอเตือนภัยที่ไม่ใด้ใช้เตือนภัยแล้วจะชื่อหอเตือนภัยทำแมวอะไรอ่ะ</t>
  </si>
  <si>
    <t>โอ้มันจะเพิ่มขึ้นอีกไหมแนวโน้มน่าจะเพิ่มไหมค่ะน้ําท่วมอุบล</t>
  </si>
  <si>
    <t>โตโน่ภาคินยิ่งดรามายอดบริจาคยิ่งพุ่งล่าสุดทะลุล้านบาทลั่นมีกำลังใจซ้อมว่ายน้ำเพราะทุกคนช่วยบริจาค</t>
  </si>
  <si>
    <t>อยากช่วยอะทำไรได้บ้างคะอยู่กทมไม่ใช่คนในพื้นที่ไม่มีญาติเเถวนั้นเงินก็ไม่มีดันเเท็กเฉยๆถือเป็นการช่วยไหม</t>
  </si>
  <si>
    <t>น้ําท่วมอุบลเส้นทางเดินรถเส้นทางเดียวที่จะเข้าเมืองอุบลฯตอนนี้รถติดมากหลังน้ำท่วมถนนหลายเส้นทางจนรถขนาดเ</t>
  </si>
  <si>
    <t>ฝากรีกระจายข่าวกันนะคะตอนนี้น้ำท่วมอุบลหนักมากชาวบ้านเดือดร้อนมากช่วยกันเป็นกระบอกเสียงให้ชาวอุบลกันค่ะน้ําท่วม</t>
  </si>
  <si>
    <t>น้ําท่วมอุบลเส้นทางเดินรถเส้นทางเดียวที่จะเข้าเมืองอุบลฯตอนนี้รถติดมากหลังน้ำท่วมถนนหลายเส้นทางจนรถขนาดเล็กหรือกร</t>
  </si>
  <si>
    <t>บ้านนุหมูตุ๋นน้ำท่วมหมดแล้ววววคร่าาหมูตุ๋นเฝ้าดูน้ำไหลเข้าบ้านทุกวันเลยน้ำไม่มีลดมีแต่เพิ่มน้ําท่วมอุบล</t>
  </si>
  <si>
    <t>ขอประชาสัมพันธ์นะคะช่องทางการบริจาคเพื่อนำเข้าช่วยเหลือพี่น้องประชาชนผู้ประสบภัยน้ำท่วมจังหวัดอุบลราชธานีสามารถ</t>
  </si>
  <si>
    <t>ขอประชาสัมพันธ์นะคะช่องทางการบริจาคเพื่อนำเข้าช่วยเหลือพี่น้องประชาชนผู้ประสบภัยน้ำท่วมจังหวัดอุบลราชธานีสามารถบริ</t>
  </si>
  <si>
    <t>อุบลไม่ใช่เมืองที่ไม่เคยน้ำท่วมท่วมบ่อยมากๆแต่ทำไมยังไม่มีมาตรการมารองรับอะไรให้ประชาชนสักทีถ้าบอกเป็นพื้นที่ติดแม่น้ำเยอะ</t>
  </si>
  <si>
    <t>น้ําท่วมนนทบุรีน้ําท่วมอุบล</t>
  </si>
  <si>
    <t>รีทวิตกระบอกเสียงรีทวิตกระบอกเสียงย้ำตอนนี้น้ำไฟถูกตัดขาดแล้วและอาจเป็นเมืองบาดาลไ</t>
  </si>
  <si>
    <t>ทุกคนคะตอนนี้ประเทศไทยเรามีเรื่องน้ำท่วมนะคะอยากให้ฝากรีผู้ประสบปัญหาภัยธรรมชาติเพื่อช่วยเป็นอีกหนึ่งกระบอกเสียงแ</t>
  </si>
  <si>
    <t>อโขงเจียมจุดที่น้ำมูลไหลไปบรรจบน้ำโขงจะเกิดปรากฏกาณ์แม่น้ำสองสีหรือที่ชาวบ้านเรียกกันว่าโขงสีปูนมูลสีคราม</t>
  </si>
  <si>
    <t>ทุกคนคะตอนนี้ประเทศไทยเรามีเรื่องน้ำท่วมนะคะอยากให้ฝากรีผู้ประสบปัญหาภัยธรรมชาติเพื่อช่วยเป็นอีกหนึ่งกระบอกเสียงแม้จะไม่ดั</t>
  </si>
  <si>
    <t>อโขงเจียมจุดที่น้ำมูลไหลไปบรรจบน้ำโขงจะเกิดปรากฏกาณ์แม่น้ำสองสีหรือที่ชาวบ้านเรียกกันว่าโขงสีปูนมูลสีครามวันนี้</t>
  </si>
  <si>
    <t>รีทวิตกระบอกเสียงรีทวิตกระบอกเสียงย้ำตอนนี้น้ำไฟถูกตัดขาดแล้วและอาจเป็นเมืองบาดาลได้เลย</t>
  </si>
  <si>
    <t>ประชาชนทั่วไปสามารถประสานงานหรือขอความช่วยเหลือได้ที่หน้าอาคารเทศบาลอวารินชำราบจอุบลราชธานีน้ําท่วมอุบล</t>
  </si>
  <si>
    <t>เอ้า</t>
  </si>
  <si>
    <t>ไม่ได้คิดไปเองใช่ปะเวลาน้ำท่วมต่างจังหวัดคือข่าวเงียบตลอดเลยแท็กก็ไม่แมสสักทีพอท่วมใกล้กรุงเทพหน่อยแท็กขึ้นเทรนรัวๆทั้ง</t>
  </si>
  <si>
    <t>ใครที่กำลังมองหารายได้เสริมมาทางนี้โอนจ่ายทุกวันค่ะสนใจคลิกลิงก์หน้าโปรไฟล์ค่ะแบนมิลลิน้ําท่วมนนทบุรี</t>
  </si>
  <si>
    <t>ขออนุญาติแนะนำผู้สนับสนุนของทางเราสล็อตเว็ปตรงที่กำลังมาแรงที่สุดในเวลานี้ระบบออ</t>
  </si>
  <si>
    <t>ศักดินาเขามีนโยบายอีสานห้ามพัฒนามานานแล้วเพราะกลัวประชาชนเชื่อสายลาวที่อยู่ภาคอีสานอยู่ดีกินดีมีความรู้มากขึ้นแ</t>
  </si>
  <si>
    <t>แยกกรุงไทยบ้านดู่น้ำกำลังจะถึงหน้ารพสรรพสิทธิน้ําท่วมอุบล</t>
  </si>
  <si>
    <t>ใครเห็นทวิตช่วยรีช่วยดันแท็กกันด้วยนะคะน้ำยังขึ้นสูงเรื่อยๆไม่หยุดเลยน้ําท่วมอุบล</t>
  </si>
  <si>
    <t>อ่อจร้าเก่งมาก</t>
  </si>
  <si>
    <t>เข้าใจหรือยังว่าการเพิกเฉยต่อรัฐบาลเฮงซวยมันเป็นยังไงไม่ใช่แค่ใครเข้ามาก็เหมือนกันแต่มันคือแนวทางการบริหารประเทศและก</t>
  </si>
  <si>
    <t>เอาอะไรมาไหวท่วมขนาดนี้ยังไม่แมสอีกเหรอน้ําท่วมอุบล</t>
  </si>
  <si>
    <t>มีคนวิจัยมั้ยทำไมโฆษกรัฐบาลทุกคนมาเวย์นี้กันหมดคำตอบจากปากแต่ละคนมันดูขัดต่อสิ่งที่มนุษย์พึงคิดได้อะ</t>
  </si>
  <si>
    <t>สถานการณ์ของคนสองฝากฝั่งลุ่มน้ำมูลในเมืองอุบลวิกฤตมากค่ะน้ําท่วมอุบล</t>
  </si>
  <si>
    <t>ตรรกะความคิดอิรัฐบาลชุดนี้มันแปลกชิบหายอะ</t>
  </si>
  <si>
    <t>ขอโทษนะสื่อต่างๆเงียบจังแทบไม่ได้ยินข่าวน้ำท่วมเลยอะบางสื่อก็ออกนะแต่ไม่ขยี้ให้สุดหน่วยงานภาครัฐทำอะไรอยู่เห็นแต่ชาว</t>
  </si>
  <si>
    <t>มิหนำซ้ำยังเจอกฎเหล็กกกตที่ห้ามพรรคการเมืองและว่าที่ผู้สมัครลงพื้นที่ช่วยเหลือพี่น้องประชาชนทั้งๆที่มันเป็นสิ่งที่ค</t>
  </si>
  <si>
    <t>อยากให้หน่วยงานรัฐเร่งให้ความช่วยเหลือโดยเร็วที่สุดชาวบ้านลำบากเหลือเกินขอเป็นกำลังใจให้ชาวอุบลน้ําท่วมอุบลในภาพคือ</t>
  </si>
  <si>
    <t>รายงานสถานการณ์เส้นทางเดินรถวันที่ตุลาคมขอให้ประชาชนผู้ที่ใช้รถใช้ถนนเดินทางอย่างอย่างระมัดระวังเพื่อความปลอ</t>
  </si>
  <si>
    <t>ใครที่กำลังมองหารายได้เสริมมาทางนี้โอนจ่ายทุกวันค่ะสนใจคลิกลิงก์หน้าโปรไฟล์ค่ะแบนมิลลิน้ําท่วมนนทบุรีน้ําท่วมอุบล</t>
  </si>
  <si>
    <t>เป็นไรสาว</t>
  </si>
  <si>
    <t>อิห่ารัฐบาลชุดนี้แม่งบ้งกันหมดไม่มีตัวไหนดูจะนำพาความเจริญได้เลย</t>
  </si>
  <si>
    <t>โมโหชิบหายเพราะเรามันต่างจังหวัดเหรอถึงไม่ได้รับความสนใจถ้าอย่างงั้นกุก็ขอให้กรุงเทพน้ำท่วมแบบนี้เป็นเดือนๆแล้วไม่</t>
  </si>
  <si>
    <t>น้ำก็ยังคงขึ้นเรื่อยๆเด้อนี่ต้องเดินฝ่าเดินลุยน้ำออกจากหอไปซื้อของกินไม่รู้จะยังออกไปได้ถึงวันไหน</t>
  </si>
  <si>
    <t>ีเจ๊ถ้าพูดโง่ๆก็อย่าพูดค่ะหอเตือนภัยไม่ใช่ไว้เปิเพลงชาติโว้ยอห</t>
  </si>
  <si>
    <t>ถ้าหอเตือนภัยไม่ได้สร้างไว้เตือนภัยจะสร้างไว้ทำห่าอะไร</t>
  </si>
  <si>
    <t>ปะเทดนี้มันจะมีวันเจริญไหมว้ะ</t>
  </si>
  <si>
    <t>ขอบคุณแอนนาที่เรื่องน้ำท่วมอุบลและศรีสะเกษอยากให้คนคนดังออกมาพูดกันเยอะๆอยากให้สังคมสนใจเยอะๆเผื่อเรื่องมันแม</t>
  </si>
  <si>
    <t>มึงคือกุรักอุบลมากกุอยู่ไม่กี่ปีก็จริงแต่อุบลเป็นเมืองที่ดีเมืองนึงเลยแหละแต่ไม่รัฐไม่มาสนใจดูแลเลยน้ําท่วมอุบล</t>
  </si>
  <si>
    <t>โมโหชิบหายเพราะเรามันต่างจังหวัดเหรอถึงไม่ได้รับความสนใจถ้าอย่างงั้นกุก็ขอให้กรุงเทพน้ำท่วมแบบนี้เป็นเดือนๆแล้วไม่ได้รับ</t>
  </si>
  <si>
    <t>เอาใจช่วยนะคะขอให้น้ำลดเร็วๆดันเเท็กๆน้ําท่วมอุบลน้ําท่วมอุบลอุบล</t>
  </si>
  <si>
    <t>เว็บใหม่มาแรงแจกเครดิตฟรีโปรที่ทุกคนรอฝากรับทำถอนได้ทันทีปรับแตกแจกตลอด</t>
  </si>
  <si>
    <t>อีสานกับใต้นี่รู้สึกเหมือนจะถูกแบ่งออกจากไทยมากโดยสิ้นเชิง</t>
  </si>
  <si>
    <t>ฝั่งเซนทรัลต้องนั่งรถทหารเข้าพื้นที่น้ำท่วมเยอะมากน้ําท่วมอุบล</t>
  </si>
  <si>
    <t>คนนึงจะว่ายน้ำข้ามโขงเพียงเพื่อหาเงินบริจาคในขณะที่คนนับแสนกำลังลำบากน้ำท่วมนี่มันอะไรสถานเขายังไม่รู้อีกหรือว่าอะไรสำ</t>
  </si>
  <si>
    <t>ใครที่กำลังมองหารายได้เสริมมาทางนี้โอนจ่ายทุกวันค่ะไม่เสียค่าสมัครไม่ใช่การพนันสนใจคลิกลิงค์ที่หน้าโปร์ไฟ</t>
  </si>
  <si>
    <t>อยู่ในประเทศที่ประชาชนต้องมาขอความช่วยเหลือกันเองแล้วจะมีรัฐบาลไปทำไมในเมื่อมีก็เหมือนไม่มีบางบ้านน้ำท่วมจะเป็นเดือนแล้ว</t>
  </si>
  <si>
    <t>แล้วเอาไว้ทำไรส่งเรื่องหาแม่มึงหรอ</t>
  </si>
  <si>
    <t>ปากเก่งไว้เยอะๆค่ะคุณทิพานันสมัยหน้าก็ขอให้ไม่หลุดไปไหนนะคะ</t>
  </si>
  <si>
    <t>งงหอเตือนภัยที่ไม่เตือนภัย</t>
  </si>
  <si>
    <t>จนตอนนี้เขาปิดน้ำปิดไฟปิดถนนแล้วข่าวยังแทบไม่มีเลยน้ำมากกว่าปีแล้วค่าอุบลจะกลายเป็นเมืองบาดาลแล้วก็ออกข่าวหน่อยค่า</t>
  </si>
  <si>
    <t>น้ำท่วมขนาดนี้แต่ข่าวเงียบมาก</t>
  </si>
  <si>
    <t>ขอให้โกลเด้นได้กลับบ้านเจอเจ้าของท้องอยู่ด้วยน้ําท่วมอุบล</t>
  </si>
  <si>
    <t>สื่อไทยควรโดนแบนไปให้จบๆเหมือนกับรัฐจริงๆนะไม่ทำห่าอะไรเพื่อประชาชนเลยสักอย่างรอให้ท่วมตัวเองก่อนเหรอถึงจะออกน้ําท่วมอุบล</t>
  </si>
  <si>
    <t>ศักดินาเขามีนโยบายอีสานห้ามพัฒนามานานแล้วเพราะกลัวประชาชนเชื่อสายลาวที่อยู่ภาคอีสานอยู่ดีกินดีมีความรู้มากขึ้นแล้ว</t>
  </si>
  <si>
    <t>รับสมัครงานงานออนไลน์แนวใหม่เลือกเวลาทำงานได้นักเรียนนักศึกษาว่างงานตกงานหรือมีงานประจำอยู่แล้วก็ทำได้ไ</t>
  </si>
  <si>
    <t>โอ้ยจะไปอยู่ตรงไหนล่ะทีนี้นี่บ้านชั้นรึเปล่าน้ำสูงมากน้ําท่วมอุบล</t>
  </si>
  <si>
    <t>วันนี้อากาศเย็นมากสงสารคนหนีน้ำเลยบ้านก็ไม่ได้กลับนอนที่อื่นอากาศแบบนี้มันน่าหดหู่นะน้ําท่วมอุบล</t>
  </si>
  <si>
    <t>ขอบคุณแฟนคลับเป๊กผลิตมากๆนะคะน้ําท่วมอุบล</t>
  </si>
  <si>
    <t>หวังว่ามันจะไม่เพิ่มขึ้นอีกน้ําท่วมอุบล</t>
  </si>
  <si>
    <t>ญาติสลิ่มที่อยู่อุบลคือบ้านนางอยู่บนเนินน้ำท่วมไม่ถึงแต่รอบด้านอะท่วมหมดแล้วยิ่งได้ใจอวยนายกอยู่นั่นญาติก็แชร์</t>
  </si>
  <si>
    <t>ชื่อก็บอกว่าหอเตือนภัยเก่งจริงเรื่องแถ</t>
  </si>
  <si>
    <t>สงสารพวกสัตว์ใหญ่ด้วยอะหมาแมวเจ้าของยังพออุ้มไปได้แต่พวกวัวควายอะน้ำท่วมขนาดนี้ชีจะอยู่กันยังไงน้ําท่วมอุบล</t>
  </si>
  <si>
    <t>น้ำท่วมทั่วปทหนักขนาดนี้รบต้องตั้งประกาศเป็นพื้นที่ภัยพิบัติเร่งช่วยเหลือได้แล้วไปตัดผมผัดข้าวอยู่นั่นห่าราก</t>
  </si>
  <si>
    <t>ไปข่าวกราดยิงเด็กกันหมดค่ะเราเห็นข่าวก็จอแสดงความเสียใจกับผู้สูญเสียลูกหลานด้วยค่ะแต่คนเดือดร้อนทางนี้ก็ทุกใ</t>
  </si>
  <si>
    <t>เป็นกำลังใจให้นะคะที่บ้านก็ท่วมแต่ไม่มากขนาดนี้และน้ำลดเร็วน้ำท่วมอุบลน้ำท่วมนนทบุรี</t>
  </si>
  <si>
    <t>เริ่มจากเปิดคอมเม้นเพจก่อนเลยประชาชนจะได้ร้องถูกที่น้ําท่วมอุบลน้ําท่วมศรีสะเกษ</t>
  </si>
  <si>
    <t>ตามต่องวดหน้าเลขเด็ดเน้นตัวตรงฟรีคลิ๊กเลยรับเลขปลดหนี้กลุ่มไทยลาวฮานอย</t>
  </si>
  <si>
    <t>จนทนำกระสอบทรายพร้อมเครื่องสูบน้ำป้องกันไม่ให้น้ำเอ่อล้นท่วมถนนเข้าเมืองอุบลถนนเลี่ยงเมืองอุบลจากแยกบัวเทิง</t>
  </si>
  <si>
    <t>ใครอยากมีอยากได้อยากมีเงินเหลือใช้คลิ้กลิ้งหน้าโปรไฟล์ได้เลยนะคะไม่ใช่พนันไม่มีค่าสอนโป๊ปเบลล่าพรหมลิขิตคมิ้ง</t>
  </si>
  <si>
    <t>ทั้งที่อุบลน้ำท่วมหนักไม่มีวี่เเววน้ำจะลดแต่ก็ไม่ออกข่าวเลยงงมากน้ําท่วมอุบล</t>
  </si>
  <si>
    <t>อันนี้มีประโยชน์โตโน่น้ําท่วมอุบลแบนมิลลิ</t>
  </si>
  <si>
    <t>ปล่อยกู้รายเดือนมเงินแล้วสามารถปิดยอดได้เลยยอด฿ระยะเวลาเดือนไม่มีค่ามัดจำรผลภายในชมสนใ</t>
  </si>
  <si>
    <t>ฝากทุกคนๆช่วยกันรีแท็กกระจายข่าวหน่อยนะคะตอนนี้ชาวบ้านเดือดร้อนกันมากจริงๆน้ําท่วมอุบล</t>
  </si>
  <si>
    <t>งานดีรีวิวแน่นมากใครที่กำลังมองหาค่าขนมช่วงนี้ขอแนะนำงานดีๆใครที่สนใจทำงานเสริมเดมมาได้เลยค่ะโป๊ปเบลล่า</t>
  </si>
  <si>
    <t>คำถามหอเตือนภัยรัฐมีไว้ใช้ทำอะไรแจ้งเตือนภัยเปิดเพลงคำตอบง่ายมากๆครับคุณผู้อ่าน</t>
  </si>
  <si>
    <t>งานดีรีวิวแน่นมากใครที่กำลังมองหาค่าขนมช่วงนี้ขอแนะนำงานดีๆใครที่สนใจทำงานเสริมเดมมาได้เลยค่ะโป๊ปเบลล่าพรหมลิขิต</t>
  </si>
  <si>
    <t>พยาย๊ามมมพยายามหาทางลง</t>
  </si>
  <si>
    <t>รักนางน้ําท่วมอุบลวิจารณ์สาวน่าเย็ด</t>
  </si>
  <si>
    <t>ถึงจะรู้ว่าอุบลน้ำท่วมทุกๆปีแต่ปีนี้น้ำท่วมสูงมากทะลุระดับน้ำของปีเรียบร้อยไม่รู้ต้องใช้เวลานานกี่เดือนน้ำถึงจ</t>
  </si>
  <si>
    <t>จริงครับกระแสข่าวคือน้อยมาก</t>
  </si>
  <si>
    <t>ใครที่กำลังมองหารายได้เสริมมาทางนี้โอนจ่ายทุกวันค่ะสนใจคลิกลิงก์หน้าโปรไฟล์ค่ะแบนมิลลิน้ําท่วมนนทบุรีน้ําท่วม</t>
  </si>
  <si>
    <t>ตรรกะควยไร</t>
  </si>
  <si>
    <t>ขอบคุณที่ช่วยน้องนะคะ</t>
  </si>
  <si>
    <t>ใครที่กำลังมองหารายได้เสริมมาทางนี้โอนจ่ายทุกวันค่ะสนใจคลิกลิงก์หน้าโปรไฟล์ค่ะแบนมิลลิน้ําท่วมนนทบุรีน้ําท่วมอุบ</t>
  </si>
  <si>
    <t>รีบอกต่อกันไปนะทุกคน</t>
  </si>
  <si>
    <t>อรุณสวัสดิ์ยามเช้าอังคารตุลาคมนนทบุรีฝนตกครับขอให้รัฐบาลประยุทธ์เร่งช่วยเหลือประชาชนน้ําท่วมอุบลน้ำท่วมประ</t>
  </si>
  <si>
    <t>ต่อให้แท็กแมสถ้าเขาบ่สนใจมันก็เท่านั้นทั้งรัฐทั้งสื่อมุ่งแต่เรื่องที่เป็นกระแสติดลมบนน้ําท่วมอุบลน้ําท่วมศรีสะเกษน้ำท่วมอีสาน</t>
  </si>
  <si>
    <t>จนทนำกระสอบทรายพร้อมเครื่องสูบน้ำป้องกันไม่ให้น้ำเอ่อล้นท่วมถนนเข้าเมืองอุบลถนนเลี่ยงเมืองอุบลจากแยกบัวเทิงเนื่อ</t>
  </si>
  <si>
    <t>ฝากทุกๆคนให้ความสนใจกับน้ําท่วมอุบลกันหน่อยนะคะระดับน้ำยังคงเพิ่มสูงขึ้นเรื่อยๆ</t>
  </si>
  <si>
    <t>ถึงจะรู้ว่าอุบลน้ำท่วมทุกๆปีแต่ปีนี้น้ำท่วมสูงมากทะลุระดับน้ำของปีเรียบร้อยไม่รู้ต้องใช้เวลานานกี่เดือนน้ำถึงจะลดลงได้แ</t>
  </si>
  <si>
    <t>ต่อให้แท็กแมสถ้าเขาบ่สนใจมันก็เท่านั้นทั้งรัฐทั้งสื่อมุ่งแต่เรื่องที่เป็นกระแสติดลมบนน้ําท่วมอุบลน้ําท่วมศรีสะเกษน้ำท่</t>
  </si>
  <si>
    <t>ภาพเปรียบเทียบชัดๆว่าหนักแค่ไหนนี่แค่ในเมืองย้ำว่าแค่ในเมืองน้ําท่วมอุบลน้ําท่วมอุบล</t>
  </si>
  <si>
    <t>ปีที่แล้วน้ําท่วมอุบลไปเป็นอาสาร่วมกับกระจกเงาช่วยผู้ประสบภัยบ้านหลายหลังหมดสภาพเพราะดินโคลนและขยะการผันน้ำเลี่</t>
  </si>
  <si>
    <t>งานดีรีวิวแน่นมากใครที่กำลังมองหาค่าขนมช่วงนี้ขอแนะนำงานดีๆใครที่สนใจทำงานเสริมเดมมาได้เลยค่ะรั</t>
  </si>
  <si>
    <t>จำเอาไว้เด้อพี่น้องอีสานเอ้ยยมันผู้ใดเว้าอิหยั่งไว้แต่เฮ็ดบ้อได้ก้ออย่าไปเลือกมันมาเป็นผู้แทนพวกสูเจ้าเด้อ</t>
  </si>
  <si>
    <t>นี้คือถนนที่วิ่งได้แค่เส้นเดียวของอุบลแต่ระดับน้ำวันนี้เริ่มเกือบถึงถนนแล้วถ้าเส้นนี้ขาดทุกอย่างของอุบลจมอยู่ใต้น้ำ</t>
  </si>
  <si>
    <t>รีทวิตช่วยกันกระจายช่องทางการช่วยเหลือค่ะช่องทางบริจาคสมทบทุนจุดรับบริจาคสิ่งของลงทะเบียนสำหรับ</t>
  </si>
  <si>
    <t>สำหรับใครที่อยากจะช่วยเหลือสิ่งของจำเป็นหรือการบริจาคสิ่งของอื่นๆนะคะหรือจะบริจาคเป็นเงินหรือด้านอื่นๆได้นะคะและระวังเรื่อง</t>
  </si>
  <si>
    <t>ทุกคนที่เห็นฝากรีทวิตและกระจายข่าวหน่อยนะคะยอมรับเลยว่าปีนี้น้ำท่วมหนักจริงหนักกว่าปีสถานที่บางแห่งไม่คิดว่าจะท่วม</t>
  </si>
  <si>
    <t>ช่วยกันดันแท็กหน่อยนะคะแทบจะไม่รู้เรื่องเลยถ้าไม่เข้าอ่านแท็กขอให้ทุกคนปลอดภัยน้ําท่วมอุบล</t>
  </si>
  <si>
    <t>เงินใช้คนชอบห้ามพลาดอยู่บ้านก็มีเงินเข้าบัญชีแล้วเพลงละบาทคลิปละบาทโฆษณาละบาทคมิ้งโป๊ปเบลล่า</t>
  </si>
  <si>
    <t>ทำไมถึงต้องเห็นประชาชนช่วยกันเองรัฐบาลหน่วยงานหายไปไหนครับทิ้งประชาชนหรออันนี้อยากรู้อย่าทำราชการถ้าใจไม่ได้อยากบริการป</t>
  </si>
  <si>
    <t>ท่านไม่ได้ใช้หัวใจมองท่านใช้การเมืองมองถ้าท่านใช้หัวใจมองนิดนึงว่าเกิดวิกฤตการณ์แบบนี้เกิดขึ้นไม่ว่าจะเป็นผู้สมัครพรรคไห</t>
  </si>
  <si>
    <t>เงินใช้คนชอบห้ามพลาดอยู่บ้านก็มีเงินเข้าบัญชีแล้วเพลงละบาทคลิปละบาทโฆษณาละบาท</t>
  </si>
  <si>
    <t>น้ำท้วมอุบล</t>
  </si>
  <si>
    <t>สงสารเลยอ่ะคนที่บ้านก็คือไม่มีใครตอบไลน์ชั้นแล้วคือมันหนักมมากเว่ยแบบสาหัสอ่ะแกทำอะไรอยู่หน่วยงานอ่ะมีทำบ้าอะไ</t>
  </si>
  <si>
    <t>เงินใช้คนชอบห้ามพลาดอยู่บ้านก็มีเงินเข้าบัญชีแล้วเพลงละบาทคลิปละบาทโฆษณาละบาทแบนมิลลิ</t>
  </si>
  <si>
    <t>หมอนวดชายแม่สอดตากรับนวดให้สาวๆทุกวัยหมอนวดชายหมอนวดชายแม่สอดนวดน้ำมันนวดออยนวด</t>
  </si>
  <si>
    <t>หมอนวดชายแม่สอดตากรับนวดให้สาวๆทุกวัยหมอนวดชายหมอนวดชายแม่สอดนวดน้ำมันนวดออยนวดนวดอีโรติค</t>
  </si>
  <si>
    <t>หากท่านใดสะดวกบริจาคของช่วยเหลือพี่น้องชาวอุบลสามารถบริจาคได้ตามนี้ค่ะและมีเลขบัญชีเพื่อช่วยเหลือด้วยค่ะน้ําท่วมอุบล</t>
  </si>
  <si>
    <t>รับสมัครพนักงานตอบแชททำงานอยู่บ้านได้วันละบวันบนักศึกษาคนว่างงานประจำสนใจติดต่อรับงานแอดไลน์</t>
  </si>
  <si>
    <t>อะไรของเจ๊เนี่ย</t>
  </si>
  <si>
    <t>หรือประเทศนี้เราหวังได้แค่คุณสรยุทธ์เท่านั้น</t>
  </si>
  <si>
    <t>ความคิดเก่ามาก</t>
  </si>
  <si>
    <t>หนักขนาดไหนขนาดที่ว่าเมื่อวานยังใช่รถล้อใหญ่ได้แต่วันนี้ใช้ไม่ได้แล้วเนื่องจากมองไม่เห็นพื้นถนนน้ําท่วมศรีสะเก</t>
  </si>
  <si>
    <t>ขอเป็นอีกกระบอกเสียงในการช่วยเหลือประชาชนในภาคตะวันออกเฉียงเหนือภาคเหนือนนทบุรีและอีกหลายพื้นที่ให้บุคคลที่มีส่วนรับผิ</t>
  </si>
  <si>
    <t>ใครที่กำลังมองหารายได้เสริมมาทางนี้โอนจ่ายทุกวันค่ะไม่เสียค่าสมัครไม่ใช่การพนันสนใจคลิกลิงค์ที่หน้าโปร์ไฟล์ทักมาค่</t>
  </si>
  <si>
    <t>ช่วยด้วยๆๆศรีสะเกษเองก็ท่วมหนักแต่รองโฆษกไตรศุลีไปออกหน้าขอรับบริจาคช่วยเหตุกราดยิงหนองบัวลำภูคนจังหวัดตัวเองไม่สนใจห</t>
  </si>
  <si>
    <t>ทำไมชัชชาติไม่ช่วยวะเป็นไงหล่ะพวกมึงเลือกกันมา</t>
  </si>
  <si>
    <t>งั้นก็เปลี่ยนชื่อเป็นหอเปิดเพลงชาติเลยจ้ะถ้าหอเตือนภัยจะไม่เตือนภัยน่ะประสาท</t>
  </si>
  <si>
    <t>เตือนภัยที่ไม่ได้มีไว้เตือนภัยมีไว้เปิดเพลงชาติ</t>
  </si>
  <si>
    <t>หอเตือนภัยอิสัสสส</t>
  </si>
  <si>
    <t>น้ำขึ้นหนักจริงนะขึ้นทุกๆวันอันนี้คือถ่ายเมื่อวานบางหมู่บ้านเข้าไม่ได้แล้วจนได้ใช้เฮริคอปเตอร์ขนผู้ป่วยออกมาน้ําท่วมอุบล</t>
  </si>
  <si>
    <t>เป็นกำลังใจให้นะคะน้ําท่วมอุบล</t>
  </si>
  <si>
    <t>หอเตือนภัยไม่ต้องเตือนภัย</t>
  </si>
  <si>
    <t>เห็นสภาพน้ำท่วมบ้านจนถึงหลังคาอีกแบบจุกแบบพูดไม่ออกคือทั้งข้าวของเสียหายทุกคนอยู่อย่างลำบากแถมคนรักสัตว์แบบเราเว</t>
  </si>
  <si>
    <t>อันนี้ท่าเต้นอะไรคะมิลลิงเหมือนชะนีคองโกเต้นกระเด้าลมหรอทำไมเหมือนพวกหมอลำรถแห่ไม่เห็นเหมือนศิลปินระดับจ้าวโลกเลย</t>
  </si>
  <si>
    <t>โลกแตกเหอะอิดอกในบ้านน้ำก็ท่วมยาบ้าก็เกลื่อนเต็มถนนมีคนบ้ากราดยิงเด็กกับนายกควายๆรัฐบาลห่วยๆนอกบ้านก็จะมีสงคราม</t>
  </si>
  <si>
    <t>ตอนนี้เป็นยังไงบ้างคับน้ําท่วมอุบล</t>
  </si>
  <si>
    <t>อุบลท่วมทุกปีแต่ต้องยอมรับว่าปีนี้ท่วมหนักน้ำสูงมากและแทบไม่มีข่าวเลยว่าชาวบ้านเดือดร้อนขนาดนี้น้ําท่วมอุบล</t>
  </si>
  <si>
    <t>ฝากโปรเจคดีๆที่อาร์มี่ทำให้น้องจีมินด้วยนะคะ</t>
  </si>
  <si>
    <t>อยากบอกว่าผ้าอนามัยชุดชั้นในผ้าอ้อมสำหรับเด็กผู้สูงอายุก็จำเป็นมากนะในยามที่น้ําท่วมอุบลน้ําท่วมศรีสะเกษ</t>
  </si>
  <si>
    <t>สื่อควรออกจากพื้นที่กราดยิงหนองบัวลําภูแล้วมูฟออนไปให้ความสำคัญกับน้ําท่วมอุบลน้ำท่วมได้แล้วเพราะยิ่งอยู่ยิ่งต</t>
  </si>
  <si>
    <t>นอกจากปากเก่งแทนอีตู่ไปวันๆแล้วทำอะไรได้บ้างคะน้ําท่วมอุบล</t>
  </si>
  <si>
    <t>ขออนุญาตนะครับทำไมต้องเป็นแบบนี้นะครับระบบมีราชการไว้เปลืองภาษีเท่านั้นปชชเดือดร้อนแหกตาดูสิครับความเดือดร้อนข</t>
  </si>
  <si>
    <t>บ้านเราควรทำและแจ้งทุกช่องทางเพื่อให้ประชาชนเข้าถึงข้อมูลได้ง่ายขึ้นค่ะ</t>
  </si>
  <si>
    <t>น้ําท่วมอุบลน้ําท่วมศรีสะเกษน้ำท่วมมหาสารคามน้ำท่วมอิสานหนักมากกว่านนทบุรีแต่รีบออกข่าวพี่น้องชาวอิสาน</t>
  </si>
  <si>
    <t>สวัสดีค่ะมีใครว่างหาค่าขนมอยู่ไหมคะเค้ามีงานมาแนะนำทำง่ายค่ะแค่นาทีสนใจเดมมาค่ะแบนมิลลิน้ําท่วมนนทบุรี</t>
  </si>
  <si>
    <t>น้ําท่วมอุบลน้ําท่วมศรีสะเกษน้ำท่วมมหาสารคามน้ำท่วมอิสานหนักมากกว่านนทบุรีแต่รีบออกข่าวพี่น้องชาวอิสานและ</t>
  </si>
  <si>
    <t>สวัสดีค่ะมีใครว่างหาค่าขนมอยู่ไหมคะเค้ามีงานมาแนะนำทำง่ายค่ะแค่นาทีสนใจเดมมาค่ะแบนมิลลิน้ําท่วมนนทบุรีน้ํา</t>
  </si>
  <si>
    <t>เห็นสภาพน้ำท่วมบ้านจนถึงหลังคาอีกแบบจุกแบบพูดไม่ออกคือทั้งข้าวของเสียหายทุกคนอยู่อย่างลำบากแถมคนรักสัตว์แบบเราเวลาเห็นพวก</t>
  </si>
  <si>
    <t>อุบลคอนเนกน้ำท่วมน้ําท่วมอุบล</t>
  </si>
  <si>
    <t>นี้ไงผลงานจนทรัฐล้วนๆงามไส้เสียหายหน้าไหนมารับผิดบ้างเยียวยาก็ไม่เทียบได้กับความสูญเสียน้ําท่วมอุบลน้ําท่วมอิสาน</t>
  </si>
  <si>
    <t>เว็ปยอดนิยมอันดับสมัครชมเว็ปก่อนค่อยฝากมั่นคงปลอดภัยไม่ล็อคยูสเครดิตฟรีเล่นได้ทุกเกมส์ถอนได้ทุกบาทค</t>
  </si>
  <si>
    <t>ตีตีมทบตชดออกลาดตระเวนโดยเรือเพื่อเฝ้าตรวจและรักษาความสงบเรียบร้อยในพื้นที่ป้องกันการก่อเหตุลักข</t>
  </si>
  <si>
    <t>เดินทางด้วยพอดพลังงานไฟฟ้าทดแทนการใช้เครื่องบินในเที่ยวบินระยะสั้นแนวคิดจากบริษัทฟ็อลคส์วาเกิน</t>
  </si>
  <si>
    <t>เป็นกำลังใจให้พี่น้องบ้านเฮาสู้ๆชาวอุบลฝากรีแท็กด้วยนะคะน้ําท่วมอุบล</t>
  </si>
  <si>
    <t>เหมือนงงๆแหะหอเตือนภัยที่เปิดเพลงชาติได้ทุกวันพุธแต่พอมีภัยหอเตือนภัยไม่เตือนเพราะใช้เตือนทางอื่นแทนแล้วจะ</t>
  </si>
  <si>
    <t>ตีตีมทบตชดออกลาดตระเวนโดยเรือเพื่อเฝ้าตรวจและรักษาความสงบเรียบร้อยในพื้นที่ป้องกันการก่อเหตุลักขโมย</t>
  </si>
  <si>
    <t>น้ำยังคงเพิ่มขึ้นอย่างต่อเนื่องอุบลคอนเนกน้ําท่วมนนทบุรีน้ําท่วมอุบล</t>
  </si>
  <si>
    <t>รัฐบาลเหี้ยน้ําท่วมอุบล</t>
  </si>
  <si>
    <t>อัพเดทระดับน้ำในน้ําท่วมอุบลขอเป็นกำลังใจให้พี่น้องประชาชนในพื้นที่และเรียกร้องให้หน่วยงานที่เกี่ยวข้องแก้ไขปัญหาตั้</t>
  </si>
  <si>
    <t>นึกไม่ออกจริงๆแทนคนอุบลว่าจะขนของไปไว้ตรงไหนดีน้ําท่วมอุบล</t>
  </si>
  <si>
    <t>ด่วนช้าหมดอดนะจ๊ะรีทวิตหัวใจคอมเมนแจกจริงแคปส่งงานให้แอดมินที่นี่</t>
  </si>
  <si>
    <t>อุบลจะเป็นเมืองบาดาลแล้วนะคะตอนนี้ทุกหลังคาบ้านในชุมชนจมใต้น้ำแล้วชั้นสองก็แทบไม่อยู่ไม่ได้แล้วชาวบ้านบางคนก็ยังอยู่ชั้นส</t>
  </si>
  <si>
    <t>ด่วนช้าหมดอดนะจ๊ะรีทวิตหัวใจคอมเมนแจกจริงแคปส่งงานให้แอดมินที่นี่เครดิต</t>
  </si>
  <si>
    <t>ไม่รู้จะเริ่มด่าตรงไหนก่อนเลยถ้ามันวิกฤติแล้วจะต้องเตือนทุกห้านาทีก็ต้องทำมั้ยมีหอเตือนภัยแต่ใช้การแจ้งทาง</t>
  </si>
  <si>
    <t>หอเตือนภัยที่ไม่เตือนภัยน้ําท่วมอุบลน้ำท่วม</t>
  </si>
  <si>
    <t>หอเตือนภัยที่ไม่ใช้เตือนภัย</t>
  </si>
  <si>
    <t>ไม่รู้จะเริ่มด่าตรงไหนก่อนเลยถ้ามันวิกฤติแล้วจะต้องเตือนทุกห้านาทีก็ต้องทำมั้ยมีหอเตือนภัยแต่ใช้การแจ้งทางอื่นแ</t>
  </si>
  <si>
    <t>สวัสดีค่ะมีใครว่างหาค่าขนมอยู่ไหมคะเค้ามีงานมาแนะนำทำง่ายค่ะแค่นาทีสนใจคลิกลิ้งก์หน้าโปรไฟล์มาค่ะ</t>
  </si>
  <si>
    <t>อุบลราชธานีเมืองบาดาลน้ําท่วมอุบล</t>
  </si>
  <si>
    <t>แค่น้ำล้นขอบกั้นเจ้าพระยารีบออกข่าวทึกช่องแต่น้ำท่วมมิดหลังคาพี่น้องอุบลศรีสะเกษมหาสารคามและพี่น้องอยุธยาเ</t>
  </si>
  <si>
    <t>ทางไหนอ่ะไม่เคยเห็นเตือนสักทางนอกจากเพจคนในำื้นที่เตือนกันเอง</t>
  </si>
  <si>
    <t>น้ำท่วมอุบลฯหลายจังหวัดในอีสานท่วมหนักตั้งแต่ปลายกยอุบลฯรับน้ำหนักสุดในรอบปีน้ํา</t>
  </si>
  <si>
    <t>ซยฮขอร่วมเป็นกระบอกเสียงให้กับพี่น้องชาวอุบลและชาวศรีสะเกษที่ประสบอุทกภัยในขณะนี้ฝากรีทวิตแชร์ต่อเพื่อพี่น้อ</t>
  </si>
  <si>
    <t>อัพเดทหน้าบ้านวันนี้สูงเลยหัวแม่แล้วจ้าฟฟฟฟฟฟน้ําท่วมอุบลอันนั้นคุณน้าเรือรับจ้างนะฮะ</t>
  </si>
  <si>
    <t>ของบไปทำหอเตือนภัยแต่การเตือนภัยไม่ทำงานก็ไม่เป็นไรเพราะใช้การแจ้งเตือนทางอื่นอยู่เอ้าาแล้วของบไปทำไมเอาไปใช้แค่เปิดเพ</t>
  </si>
  <si>
    <t>ฝากแชร์เป็นกระบอกเสียงทีค้าบลูกชาวอุบลกับชาวศรีสะเกษน้ำท่วมหนักมากๆน้ําท่วมอุบลน้ําท่วมศรีสะเกษ</t>
  </si>
  <si>
    <t>ฝากทุกคนให้ความสนใจน้ำท่วมด้วยนะคะทุกคนได้รับผลกระทบกันหมดและยังมีหลายจังหวัดมากๆที่เกิดน้ำท่วมอยากให้</t>
  </si>
  <si>
    <t>อุบลตอนนี้ลมหนาวเริ่มมาแต่กุโรแมนติกไม่ลงหรอกสงสารชาวบ้านที่น้ำท่วมที่กางเต้นท์นอนข้างถนนมาถึงฝั่งเมืองขนาดนี้รอบน</t>
  </si>
  <si>
    <t>แพทองธารหนครอบครัวเพื่อไทยชื่นชมชาวบ้านอยุธยาปรับตัวอยู่น้ำท่วมกำลังใจยังดีแต่อยากให้รัฐเร่งช่วยเหลือเยียวยา</t>
  </si>
  <si>
    <t>เอ้าแล้วชื่อหอเตือนภัยแต่ไม่เตือนภัยงงทีหลังก็บอกไปเลยว่าหอเพลงชาติ</t>
  </si>
  <si>
    <t>คือร้าบาลรอน้ำท่วมโรงบาลสรรพสิทธิ์ก่อนหรอคะน้ําท่วมอุบล</t>
  </si>
  <si>
    <t>สอบถามไซส์ได้ค้า฿ป้าย฿รวมส่งค่าส่งต่อเสื้อผ้าวอลเลย์บอลหญิงส่งต่อเสื้อผ้ามือสองแบนมิลลิ</t>
  </si>
  <si>
    <t>แพทองธารเชื่อมั่นพรรคเพื่อไทยจะฟื้นแผนบริหารจัดการน้ำแสนล้านบาทสมัยอดีตนายกฯยิ่งลักษณ์มาเป็นนโยบายหาเสี</t>
  </si>
  <si>
    <t>หนักกว่าทุกปี</t>
  </si>
  <si>
    <t>แจกเครดิตฟรีไม่ต้องแชร์กดติดตามกดรีทวิตแคปส่งแอดมินไปรับเครดิตฟรีเครดิตฟรีไม่</t>
  </si>
  <si>
    <t>น้ำท่วมอุบลหนักมากกกกปีนี่</t>
  </si>
  <si>
    <t>เฮ้อคือขอให้ได้เถียงขอให้ได้ชนะจะแถนังไงก้ได้แต่กูตะไม่ทำตามางที่อีกฝั่งบอกทุกอย่างอย่างงี้อะแดอก</t>
  </si>
  <si>
    <t>ยินดีต้อนรับสู้จังหวัดอุบลหรือเมืองบาดาลเอาดีๆไม่ใช่แค่ในตัวเมืองที่ท่วมสูงอำเภออื่นๆที่ใกล้แม่น้ำก็ท่วมน้ําท่วมอุบ</t>
  </si>
  <si>
    <t>ตอนบ้านฉันน้ำท่วมเทศบาลให้ไปเอากระสอบทราบและบอกว่าให้เอาบัตรประชาชนแล้วถ่ายเอกสารมาด้วย</t>
  </si>
  <si>
    <t>ต่อไปให้เรียกหอเพลงชาติ</t>
  </si>
  <si>
    <t>อุบลราชธานีน้ำเกินกว่าปีฝั่งวารินชำราบเกินคำว่าสาหัสน้ําท่วมน้ําท่วมอุบล</t>
  </si>
  <si>
    <t>เมื่อวานช่วยปั่นแท็คมาครึ่งวันไม่มีอินฟลูไหนเห็นเลยน้ําท่วมอุบล</t>
  </si>
  <si>
    <t>เรื่องไม่ดังเพราะสลิ่มไม่มีเรื่องด่าชัชชาติลองท่วมกทมสลิ่มดันขึ้นเทรนแน่นอนน้ําท่วมอุบล</t>
  </si>
  <si>
    <t>น่าสงสารที่สุดคือพี่น้องประชาชนที่นอนกางเตนท์นอนอยู่ๆน้ำมารองเท้าลอยหายไปกับน้ำตอนนี้ลมหนาวพัดเข้ามาแล้วเข้าใกล้สู่ฤดูห</t>
  </si>
  <si>
    <t>หอเตือนภัยไม่เตือนภัยแต่เปิดเพลงชาติให้เตือนภัยทางอื่นเอาก็เปลี่ยนชื่อเป็นหอเพลงชาติคับ</t>
  </si>
  <si>
    <t>น่าจะต้องใช้แท็คน้ำท่วมอีสานปะน้ําท่วมอุบลไม่งั้นแท็คเยอะแล้วไม่ขึ้นซักแท็ค</t>
  </si>
  <si>
    <t>ที่ที่เรือแล่นมันเคยเป็นที่ที่เราเดินน้ําท่วมอุบล</t>
  </si>
  <si>
    <t>จัดโปรง๊ามงามคุ้มจุกจุกแบนมิลลิแบนมิวศุภศิษฏ์ล่มหม้อไฟแห่งความสุขรอรล่ม</t>
  </si>
  <si>
    <t>แค่น้ำล้นขอบกั้นเจ้าพระยารีบออกข่าวทึกช่องแต่น้ำท่วมมิดหลังคาพี่น้องอุบลศรีสะเกษมหาสารคามและพี่น้องอยุธยาเงียบค</t>
  </si>
  <si>
    <t>เพราะสลิ่มมัวแต่ด่าชัชชาติว่าน้ำท่วมกทมแต่ไม่เคยโผล่หัวออกมาดูว่าน้ำท่วมอุบลน้ำท่วมอยุธยาน้ำท่วมนครสวรรค์หนักขนาดไหนแ</t>
  </si>
  <si>
    <t>ปทใครเป็นคนแรกที่แยกสีเสื้อทำให้ตอนนี้ทำไรเป็นการเมืองไปหมดไม่เป็นอันหนึ่งอันเดียวกันเกือบปีแล้วถ้าไม่ใช่ฝั่ง</t>
  </si>
  <si>
    <t>เดือดร้อนเงินใช้จ่ายแบบเร่งด่วนฉุกเฉินค่าห้องค่าเทอมทุนค้าขายยอดว่างรับคนเยอะดอกถูกปลอดภัย</t>
  </si>
  <si>
    <t>เอ้าาาาอิเจ้</t>
  </si>
  <si>
    <t>บาทสั่งซื้อไลน์ร้านคลิ๊กหรือสั่งผ่านเว็ปมีโปรส่วนลดค่าส่ง</t>
  </si>
  <si>
    <t>ถ้าป้องกันไม่ได้รบกวนหาแนวทางแก้ไขและฟื้นฟูรอเลยนะคะสิ่งเดียวที่ชาวบ้านที่ได้รับความเดือดร้อนอยากได้ตอนนี้คือการแก้ไขและก</t>
  </si>
  <si>
    <t>นิยามของหอเตือนภัยคือ</t>
  </si>
  <si>
    <t>ครแก่ที่ต้องหาหมอช่วยตัวเองไม่ได้กู้ภับแบกฝาาน่ำฝนคกใส่รัฐบาลทำอะไรป้อมน่าจะฉุกคิดบ้างว่าขนาดป้อมยัง</t>
  </si>
  <si>
    <t>แต่ประเด็นมันไม่เตือนเลยไงหญิงจนน้ำมันท่วมขนาดนี้อ่ะ</t>
  </si>
  <si>
    <t>อุบลปีก่อนก็ท่วมหนักปะที่พี่บิณฑ์ไปนั่งนับโทรศัพท์กับรบอะน้ําท่วมอุบล</t>
  </si>
  <si>
    <t>หางานพาร์ทไทม์ที่ได้เงินจริงนักเรียนนักศึกษาคนว่างงานเค้าแนะนำงานนี้เลยเงินดีแถมงานง่ายไม่กระทบเวลางานและเ</t>
  </si>
  <si>
    <t>หางานพาร์ทไทม์ที่ได้เงินจริงนักเรียนนักศึกษาคนว่างงานเค้าแนะนำงานนี้เลยเงินดีแถมงานง่ายไม่กระทบเวลางานและเวลาเรี</t>
  </si>
  <si>
    <t>ขึ้นชื่อว่าหอเตือนภัยถ้าไม่เคือนจะเก็บไว้ทำส้นรองเท้าอะไรอะอิเจ้</t>
  </si>
  <si>
    <t>ลูกชายน่ารักขอบคุณคับลูกที่ช่วยแชร์น้ําท่วมอุบลน้ําท่วมอุบลน้ําท่วมอีสานเป็นจังหวัดที่</t>
  </si>
  <si>
    <t>โบเขี่ยด</t>
  </si>
  <si>
    <t>เฮ้ออออแต่ละคน</t>
  </si>
  <si>
    <t>อยากจะบอกว่าข่าวน้ำท่วมเงียบมากมัวแต่สนใจข่าวว่ายน้ำข้ามโขงอยู่จนลืมไปว่ามีชาวบ้านกำลังเดือดร้อนเรื่องน้ำท่วมอยู่</t>
  </si>
  <si>
    <t>น้ำท่วมสูงในหลายจังหวัดแต่ไม่มีการช่วยเหลืออะไรจากรัฐบาลเลยมีแต่ประชาช่วยกันอืมมมมเอาเถอะน้ําท่วมอุบลน้ําท่วมศรีสะเกษ</t>
  </si>
  <si>
    <t>น้ําท่วมอุบลน้ําท่วมอุบลอุบลฯวิกฤตหนักตำบลไร่ใต้จมบาดาลลึกสุดเมตรชาวบ้านพ้อหมู่บ้านที่ถูกลืม</t>
  </si>
  <si>
    <t>ฝากหน่อยคับน้ําท่วมอุบลน้ําท่วมศรีสะเกษ</t>
  </si>
  <si>
    <t>ห่วงน้ำท่วมพลอประวิตรวงษ์สุวรรณรองนายกฯสั่งการทุกหน่วยเร่งช่วยเหลือประชาชนโดยเฉพาะบริเวณลุ่มน้ำเจ้าพระยาชีและมูลเน้น</t>
  </si>
  <si>
    <t>ฝนตกหนักน้ําท่วมอุบลน้ําท่วมศรีสะเกษ</t>
  </si>
  <si>
    <t>ระดับน้ำเพิ่มขึ้นเรื่อยๆชั้นก็ไม่น่าจะพ้นน้ำน้ําท่วมอุบลน้ําท่วมศรีสะเกษ</t>
  </si>
  <si>
    <t>อิหยังเนี่ยยย</t>
  </si>
  <si>
    <t>พอกับอิตำรวจนั่นเลยอะปลดได้ยังคนนี้</t>
  </si>
  <si>
    <t>งบบริหารจัดการน้ำแสนกว่าล้านรัฐบาลเอาไปใช้ทำอะไรน้ำท่วมอยุธยาน้ําท่วมอุบล</t>
  </si>
  <si>
    <t>ทำเวลาไหนก็ได้มีแค่เน็ตมือถือก็ทำได้แค่ขยันก็ได้เงินทุกวันเป็นงานเพิ่มยอดขายให้กับร้านค้าแบนมิลลิมิ</t>
  </si>
  <si>
    <t>หอเตือนภัยที่ไม่ต้องเตือน</t>
  </si>
  <si>
    <t>ใครที่กำลังมองหารายได้เสริมมาทางนี้โอนจ่ายทุกวันค่ะสนใจคลิกลิงก์หน้าโปรไฟล์ค่ะแบนแบนมิลลิหม้อไฟแห่</t>
  </si>
  <si>
    <t>อีกแยกเดียวถึงรพร้าบานมาช่วยหน่อยจ้า</t>
  </si>
  <si>
    <t>แม่บอกเป็นบุญตามากเลยที่มีโอกาสได้เห็นน้ำท่วมกูผู้ได้แต่เอ๊ะในใจน้ําท่วมอุบล</t>
  </si>
  <si>
    <t>ขออนุญาตนะครับน้ําท่วมอยุธยาก็หนักพอกันยาวนานมากด้วยไม่ว่าจะน้ําท่วมอุบลน้ําท่วมมหาสารคามน้ําท่วมศรีสะเกษ</t>
  </si>
  <si>
    <t>ภาครัฐเงียบจังมัวเช่นตลกเหี้ยไรอยู่รู้มั้ยว่าเค้าเดือดร้อนมากแค่ไหน</t>
  </si>
  <si>
    <t>บิณฑไปไหนเสี่ยโป้ไปไหน</t>
  </si>
  <si>
    <t>สวัสดีค่ะมีใครว่างหาค่าขนมอยู่ไหมคะแค่นาทีเค้ามีงานมาแนะนำทำง่ายๆค่ะได้เงินจริงทุกแพตฟอมงานไม่มีค่าส</t>
  </si>
  <si>
    <t>ปทใครเป็นคนแรกที่แยกสีเสื้อทำให้ตอนนี้ทำไรเป็นการเมืองไปหมดไม่เป็นอันหนึ่งอันเดียวกันเกือบปีแล้วถ้าไม่ใช่ฝั่งที่ตนเชีย</t>
  </si>
  <si>
    <t>แจกเครดิตฟรีไม่ต้องแชร์กดติดตามกดรีทวิตแคปส่งแอดมินไปรับเครดิตฟรีเครดิตฟรีไ</t>
  </si>
  <si>
    <t>เป็นยังไงบ้างคะทุกคนเป็นห่วงมากอยู่กันยังไงคะเนี่ยน้ําท่วมอุบล</t>
  </si>
  <si>
    <t>เอาใจสายฟรีอีกแล้วววเครดิตฟรีกดติดตามกดรีทวิตกดหัวใจแคปรูปส่งให้แอดมินแจกจริงทักตรง</t>
  </si>
  <si>
    <t>ตอนนี้สถานการณ์เป็นไงบ้างคับน้ําท่วมอุบล</t>
  </si>
  <si>
    <t>เลิกบอกว่ามันเป็นธรรมชาติเลิกบอกว่ามันคือที่รับน้ำเลิกเคยชินกับภัยพิบัตินี้เลิกสมองกลวงแล้วคิดแก้ปัญหาค่ะน้ําท่วมอุบล</t>
  </si>
  <si>
    <t>อยากขีดเส้นใต้ย้ำๆตรงคำว่าหอเตือนภัย</t>
  </si>
  <si>
    <t>บริเวณโดยรอบชุมชนใกล้บ้านสสคำพองเทพาคำน้ำทะลักท่วมหนักถนนบริเวณรอบตัวเมืองถูกตัดขาดต้องปิดการจราจรหน่วยงานไม่มีการแจ้งเ</t>
  </si>
  <si>
    <t>เหนื่อยมากวันนี้กว่าจะจัดร้านเสร็จใครสนใจหาเงินเข้ากระเป๋าติดต่อมาได้เลยนะคะไม่ใช่การพนันได้เงินจริงสามารถ</t>
  </si>
  <si>
    <t>ดูยูทูปดูคลิปเอ็มวีเพลงแค่ดูเพิ่มยอดวิวปั่นวิวก็มีเงินใช้คนชอบห้ามพลาดอยู่บ้านก็มีเงินเข้าบัญชีแล้วเพลงละบาทค</t>
  </si>
  <si>
    <t>ฉันมาดูน้ำเกือบทุกวันอะแบบเห้อออน้ำไม่ลดไหนฝนจะตกลงมาอีกใช้ชีวิตกันลำบากมากนะสงสารคนบ้านน้ำท่วมน้ําท่วมอุบล</t>
  </si>
  <si>
    <t>อยากขอบคุณจิตอาสาจนทคนตัวเล็กตัวน้อยที่คอยช่วยอำนวยความสะดวกให้ประชาชนอย่างสุดความสามารถทั้งเรือข้ามฝั่งเรือตรวจดูความป</t>
  </si>
  <si>
    <t>ลูกชายน่ารักขอบคุณคับลูกที่ช่วยแชร์น้ําท่วมอุบลน้ําท่วมอุบลน้ําท่วมอีสานเป็นจังหวัดที่พี่เ</t>
  </si>
  <si>
    <t>อยากรวยอย่ารอช้าเกมส์กำลังแตกดีคืนกำไรเน้นๆแตกโหดเหมือนโกรธใครมาโปรสมาชิกใหม่รับโปรโมชั้นแบบจุกๆทำ</t>
  </si>
  <si>
    <t>ตอนนี้สถานการณ์เป็นไงบ้างหรอคับน้ําท่วมอุบล</t>
  </si>
  <si>
    <t>สงสัยเครื่องทรานซิสเตอร์เสียรัฐบาลเลยยังไม่รับทราบข่าวสารน้ำท่วมอุบล</t>
  </si>
  <si>
    <t>ใครสนใจหาค่าขนมมาทางนี้เลยค่ะไม่ใช่การพนันงานถูกกฎหมายสนใจคลิกลิงค์หน้าโปรไฟล์ค่ะน้ําท่วมอุบลสวีข่ายเตนิว</t>
  </si>
  <si>
    <t>ปัญญาอ่อนจัง</t>
  </si>
  <si>
    <t>ฟรีๆไปเลยยเครดิตฟรีกดติดตามกดรีทวิตกดหัวใจแคปรูปส่งให้แอดมินแจกจริงทักตรงนี้เลย</t>
  </si>
  <si>
    <t>รับคนปั่นยอดวิวมีเน็ตว่างงานเดมมาคะเพลงละบาทคลิปละบาทโฆษณาละบาทน้ําท่วมอุบล</t>
  </si>
  <si>
    <t>ถามจริงโง่หรือโง่แล้วจะชื่อหอเตือนภัยทำไมก่อน</t>
  </si>
  <si>
    <t>มึงน้ำท่วมอุบลคือหนักจริงน้ําท่วมอุบล</t>
  </si>
  <si>
    <t>จัดโปรง๊ามงามคุ้มจุกจุกแบนมิลลิแบนมิวศุภศิษฏ์ล่มหม้อไฟแห่งความสุขรอรล่มน้ําท่ว</t>
  </si>
  <si>
    <t>เลิกขายของเลิกลงเว็บพนันคนจะตามข่าวไอสัสแหกตาดูสถานการณ์บ้านเมืองบ้างนะอิเหี้ยน้ําท่วมอุบล</t>
  </si>
  <si>
    <t>เมื่อคืนได้คุยกับแม่ๆที่อพยพขึ้นมาอยู่ตามถนนเขาบอกว่ามันลำบากมากลำบากกว่าปีอีกทั้งพูดทั้งน้ำตาจะไหลวอนสื่อช่วย</t>
  </si>
  <si>
    <t>สวัสดีค่ะมีใครว่างหาค่าขนมอยู่ไหมคะแค่นาทีเค้ามีงานมาแนะนำทำง่ายๆค่ะได้เงินจริงทุกแพตฟอมงานไม่มีค่าสมั</t>
  </si>
  <si>
    <t>รับคนปั่นยอดวิวมีเน็ตว่างงานเดมมาคะเพลงละบาทคลิปละบาทโฆษณาละบาทน้ําท่วมอุบลหม้อไฟแห่งความสุข</t>
  </si>
  <si>
    <t>ช่วยกันดันหน่อยนะคะชาวอุบลลำบากมากจริงๆน้ําท่วมอุบล</t>
  </si>
  <si>
    <t>ช่วยได้เท่าที่ไหวเดี๋ยวมันก็ผ่านไปน้ําท่วมอุบลมออุบล</t>
  </si>
  <si>
    <t>ขออนุญาตนะคะฝากทุกคนช่วยเค้าดันน้ําท่วมอุบลหน่อยได้มั้ยคะบ้านเค้าเองตอนนี้อุบลเป็นเมืองใต้บาดาลไปแล้วค่ะไม่ได้รับการช่</t>
  </si>
  <si>
    <t>เงินใช้คนชอบห้ามพลาดอยู่บ้านก็มีเงินเข้าบัญชีแล้วเพลงละบาทคลิปละบาทโฆษณาละบาทแบน</t>
  </si>
  <si>
    <t>เงินใช้คนชอบห้ามพลาดอยู่บ้านก็มีเงินเข้าบัญชีแล้วเพลงละบาทคลิปละบาทโฆษณาละบาทแบนแบนมิล</t>
  </si>
  <si>
    <t>น้ําท่วมอุบลน้ําท่วมศรีสะเกษ</t>
  </si>
  <si>
    <t>อยากรวยอย่ารอช้าเกมส์กำลังแตกดีคืนกำไรเน้นๆแตกโหดเหมือนโกรธใครมาโปรสมาชิกใหม่รับโปรโมชั้นแบบจุกๆทำเทิร์นถอน</t>
  </si>
  <si>
    <t>อัพเดทเหตุกำแพงกระสอบทรายถล่มดูโฮมทุกคนปลอดภัยเครดิตคลิปเพจวารินชำราบบ้านเฮาน้ําท่วมอุบล</t>
  </si>
  <si>
    <t>ขออนุญาตขำให้ถึงดาวอังคารรรฮ่าาาๆๆๆๆๆๆ</t>
  </si>
  <si>
    <t>แม่ถ่ายส่งมาให้ดูเอ็นดูมากเหมือนส่งลูกไปรรเลยหอบข้าวหอบของไปนอนเฝ้าของที่บ้านเพราะน้ำเเรงจนประตูบ้านพังน้ําท่วมอุบล</t>
  </si>
  <si>
    <t>ถ้าน้ำถึงบ้านเราคือเหตุการณ์ซ้ำปีจริงๆอีกนิดเดียวจริงๆที่ถ่ายลงไปทางนู้นคือหมู่บ้านที่ใกล้แม่น้ำมูลซึ่งมิดหลังไปแล้วแ</t>
  </si>
  <si>
    <t>เงินใช้คนชอบห้ามพลาดอยู่บ้านก็มีเงินเข้าบัญชีแล้วเพลงละบาทคลิปละบาทโฆษณาละบาทแบนแบนมิลลิห</t>
  </si>
  <si>
    <t>กีสสสสขอบคุณที่ช่วยแชร์คับลูกน่ารักมากน้ําท่วมอุบลน้ําท่วมศรีสะเกษ</t>
  </si>
  <si>
    <t>น้ำวันนี้ตอนโมงเย็นคือน้ำเชี่ยวกว่าที่คิดไว้และยังขึ้นอยู่ตลอดไม่มีลดลงเลยประเด็นคือหนักกว่าปีอีกค่ะน้ําท่วมอุบล</t>
  </si>
  <si>
    <t>รับไปเลยนักล่าเครดิตฟรีเครดิตฟรีกดติดตามกดรีทวิตกดหัวใจแคปรูปส่งให้แอดมินแจกจริงทักตรง</t>
  </si>
  <si>
    <t>ถ้าโทนี่เข้าประเทศมาเชื่อเหอะดังทุกวันอ่ะฮ่าาาาๆ</t>
  </si>
  <si>
    <t>สวัสดีค่ะมีใครว่างหาค่าขนมอยู่ไหมคะแค่นาทีเค้ามีงานมาแนะนำทำง่ายๆค่ะได้เงินจริงทุกแพตฟอมงานไม่มีค่าสมัครไม่ต้อง</t>
  </si>
  <si>
    <t>ด้อมไอเด้ลแบนมิลลิน้ําท่วมนนทบุรีน้ําท่วมอุบลน้ำท่วมปากค่ายสนับสนุนล้มล้างการปกครองไม่เอา</t>
  </si>
  <si>
    <t>สู้ๆนะคะเป็นกำลังใจค่ะขอให้สำเร็จนะคะโตโน่น้ําท่วมอุบล</t>
  </si>
  <si>
    <t>แจกไปเลยสายฟรีเครดิตฟรีกดติดตามกดรีทวิตกดหัวใจแคปรูปส่งให้แอดมินแจกจริงทักตรงนี้เลย</t>
  </si>
  <si>
    <t>ข่าวเงียบมากจริงนะเหมือนอยู่คนละประเทศน้ําท่วมอุบล</t>
  </si>
  <si>
    <t>ตอนนี้ที่อุบลคือหนักมากๆลำบากกันมากๆรัฐบาลทำอะไรอยู่ไม่ใช่วันแรกมั้ยงงว่ะซื้ออาวุธใช้ภาษีประชาชนซื้อได้แต่ทีป</t>
  </si>
  <si>
    <t>ตอนนี้ที่อุบลคือหนักมากๆลำบากกันมากๆรัฐบาลทำอะไรอยู่ไม่ใช่วันแรกมั้ยงงว่ะซื้ออาวุธใช้ภาษีประชาชนซื้อได้แต่ทีประชาชนเดือด</t>
  </si>
  <si>
    <t>เมื่อคืนได้คุยกับแม่ๆที่อพยพขึ้นมาอยู่ตามถนนเขาบอกว่ามันลำบากมากลำบากกว่าปีอีกทั้งพูดทั้งน้ำตาจะไหลวอนสื่อช่วยทำข่าวด้วย</t>
  </si>
  <si>
    <t>สายนักล่าเครดิตฟรีเครดิตฟรีกดติดตามกดรีทวิตกดหัวใจแคปรูปส่งให้แอดมินแจกจริงทักตรงนี้เ</t>
  </si>
  <si>
    <t>น้ําท่วมอุบลจะไปไหว้พญานาคงูใหญ่นาคราชองค์ดำบ่ได้</t>
  </si>
  <si>
    <t>น้ําท่วมอุบลน้ําท่วมอุบลนี้ชั้นบ้านน้าเราคือเก็บไม่ไหวแล้วต้องปล่อยจม</t>
  </si>
  <si>
    <t>ฝากรีทวิตช่วยชาวอุบลเราด้วยนะคะน้ำท่วมหนักสุดในรอบปีเลยน้ําท่วมอุบล</t>
  </si>
  <si>
    <t>ระดับน้ำวันนี้มยังคงที่ขอฝนอย่าตกต้นน้ำอย่าไหลมาเยอะก็คงจะดีขึ้นสู้ๆนะคะพี่น้องชาวอุบล</t>
  </si>
  <si>
    <t>แจกเครดิตฟรีไม่ต้องแชร์กดติดตามกดรีทวิตแคปส่งแอดมินไปรับเครดิตฟรี</t>
  </si>
  <si>
    <t>ไล่ประยุทธ์น้ําท่วมอุบลวันอาทิตย์สีดําประยุทธ์ออกไปโตโน่</t>
  </si>
  <si>
    <t>เชื่อเถอะต่อให้อชัชชาติแกสามารถควบคุมและจำกัดน้ำไว้บริเวณตลิ่งได้ซึ่งเกินความสามารถไปมากสลิ่มก็ยังด่าอยู่</t>
  </si>
  <si>
    <t>เศร้าน้ําท่วมอุบลเกินปุยละ</t>
  </si>
  <si>
    <t>เกมใหม่มาแรงตอนนี้แจกเครดิตฟรีไม่ต้องแชร์กดติดตามกดรีทวิตแคปส่งแอดมินไปรับเครดิตฟรี</t>
  </si>
  <si>
    <t>รัฐบาลหนอออออรัฐบาลน้ําท่วมอุบล</t>
  </si>
  <si>
    <t>จะท่วมโรงพยาบาลแล้ววววโอ้ยยยยยทำไรกันอยู่น้ําท่วมอุบล</t>
  </si>
  <si>
    <t>ชาวด้อมศลปก็มาช่วยรีช่วยดันกันแล้วนะคะพี่น้องอีสานทุกคนล้วนเป็นห่วงพวกท่านและช่วยกันกระจายข่าวอยู่นะคะน้ําท่วมอุบลน้ําท่ว</t>
  </si>
  <si>
    <t>เอาใจสายฟรีเครดิตฟรีกดติดตามกดรีทวิตกดหัวใจแคปรูปส่งให้แอดมินแจกจริงทักตรงนี้เลย</t>
  </si>
  <si>
    <t>น้องๆคนไหนกำลังมองหาค่าขนมเค้ามีงานมาแนะนำคะใช้เวลาเพียงมีคนสอนงานตลอดรายได้แล้วแต่ความขยัน</t>
  </si>
  <si>
    <t>น้ําท่วมอุบลน้ําท่วมอุบลน้ำท่วมอุบล</t>
  </si>
  <si>
    <t>ขอบคุณที่ไม่ลืมพวกเขาน้ําท่วมอุบล</t>
  </si>
  <si>
    <t>น้องๆคนไหนกำลังมองหาค่าขนมเค้ามีงานมาแนะนำคะใช้เวลาเพียงมีคนสอนงานตลอดรายได้แล้วแต่ความขยันแบนมิลลิ</t>
  </si>
  <si>
    <t>ละจะปิดข่าวทำห่าไรงงว่ะน้ําท่วมอุบล</t>
  </si>
  <si>
    <t>จังหวัดนี้ไม่มีผู้ว่าเหรอครับน้ําท่วมอุบล</t>
  </si>
  <si>
    <t>น้องๆคนไหนกำลังมองหาค่าขนมเค้ามีงานมาแนะนำคะใช้เวลาเพียงมีคนสอนงานตลอดรายได้แล้วแต่ความขยันแบ</t>
  </si>
  <si>
    <t>ในบ้านไม่มีใครเล่นทวิตเลยนอกจากเราทุกคนไม่มีใครรุ้เริ่องน้ำท่วมเลยทีวีไม่มีข่าวเฟสบุ๊คก็แทบไม่มีมันเงียบเกินไป</t>
  </si>
  <si>
    <t>ช่วยกันดันแท็กหน่อยนะคะน้ําท่วมอุบลน้ำท่วมศรีสะเกษน้ำท่วมอีสาน</t>
  </si>
  <si>
    <t>สทบอุบลราชธานีนำน้ำไปช่วยผู้ประสบภัยน้ำท่วมร่วมด้วยช่วยกันที่สำนักผลิตน้ำทุกวันเราจะผ่านพ้นวิกฤตินี้ไปด้ว</t>
  </si>
  <si>
    <t>น้ำท่วมอุบลหนักขนาดนี้ที่อิตู่มาไม่ช่วยให้อะไรๆดีขึ้นเลยนะงงน้ําท่วมอุบล</t>
  </si>
  <si>
    <t>แจกฟรีทำยอดถอนได้ทำยอดถอนได้สมัครกดกดติดตามกดรี</t>
  </si>
  <si>
    <t>เอางี้มันเคยได้เตือนภัยสักครั้งรึยัง</t>
  </si>
  <si>
    <t>น้ำต้องมาอีกแน่ๆมันหนักเกินข่าวมันก็ไม่ค่อยมีเลยสื่อหลักๆก็มีแต่ไปสนใจนักว่ายน้ำมากเกินไปส่วนรัฐบาลก็นั่นะล</t>
  </si>
  <si>
    <t>รบกวนรีช่วยเคสนี้ด้วยได้ไหมคะเคสนี้น่าสงสารมากอยากให้หน่วยงานรัฐเข้าไปช่วยดูแลจริงๆลูกก็ป่วยแม่ก็ป่วย</t>
  </si>
  <si>
    <t>ออกไปกินส้มตำร้านโปรดไม่ได้จ้าแม่น้ําท่วมอุบล</t>
  </si>
  <si>
    <t>งานดีรีวิวแน่นมากกกใครที่กำลังมองหาค่าขนมช่วงนี้ขอแนะนำงานดีๆแบบนี้น๊าามิวศุภศิษฏ์</t>
  </si>
  <si>
    <t>สมัครเลยแตกแสนจ่ายแสนโอนจริงทุกยอดเว็ปตรงระบบฝากถอนออโต้ไม่ติด</t>
  </si>
  <si>
    <t>เอาไปเล่นได้เล๊ยยยเครดิตฟรีกดติดตามกดรีทวิตกดหัวใจแคปรูปส่งให้แอดมินแจกจริงทักตรงนี้เล</t>
  </si>
  <si>
    <t>คืนนี้กี่น้ำดีมาแล้วสมาชิกใหม่ฝากรับไปเลยฟรีอีกจิ้มลิงค์</t>
  </si>
  <si>
    <t>ชื่อก็บอกอยู่หอเตือนภัยแต่ใช้เปิดเพลงชาติเพราะเตือนภัยใช้แจ้งทางอื่นอ่านทวนอีกทีซิสลิ่มที่อ่านแล้วไม่เอ๊ะคือรอย</t>
  </si>
  <si>
    <t>จะปีไหนๆประชาชนก็ต้องดูแลช่วยเหลือกันเองปีลุงมาก็เดือดร้อนผู้อพยพต้องขนของออกจากถนนเพื่อให้รถลุงผ่านได้ปีนี้ถนนก็ไม่มีใ</t>
  </si>
  <si>
    <t>หดหู่มากๆแม่ป่วยซึมเศร้าลูกเป็นออทิสติกชอบทำร้ายตัวเองและคนใกล้ตัวตอนนี้คนแม่ต้องเข้ารับการรักษาตัวแต่ไม่</t>
  </si>
  <si>
    <t>แมสได้ยังข่าวเงียบมากน้ําท่วมอุบล</t>
  </si>
  <si>
    <t>ท่วมจริงเดือดร้อนจริงน้ำท่วมอุบล</t>
  </si>
  <si>
    <t>มาเลยสายล่าเครดิตเครดิตฟรีกดติดตามกดรีทวิตกดหัวใจแคปรูปส่งให้แอดมินแจกจริงทักตรงนี้เลย</t>
  </si>
  <si>
    <t>นี่ทราบข้อมูลข่าวสารน้ำท่วมจากทวิตล้วนๆว่าสถานการณ์เป็นไงบ้างสื่อข่าวแทบจะให้ข้อมูลน้อยมากไม่รู้ว่าทำอะไรกันอยู่</t>
  </si>
  <si>
    <t>สทบอุบลราชธานีนำน้ำไปช่วยผู้ประสบภัยน้ำท่วมร่วมด้วยช่วยกันที่สำนักผลิตน้ำทุกวันเราจะผ่านพ้นวิกฤตินี้ไปด้วยกันน้ํา</t>
  </si>
  <si>
    <t>รัฐบาลหรือหน่วยงานที่เกี่ยวข้องจะออกมาช่วยได้รึยังข่าวก็เงียบมากแบบมากกนี่รู้เรื่องเพราะตามจากทวิตอย่างเดียวเลยอ่ะรออะไร</t>
  </si>
  <si>
    <t>หยุดมองข้ามน้ําท่วมอุบล</t>
  </si>
  <si>
    <t>นี่ทราบข้อมูลข่าวสารน้ำท่วมจากทวิตล้วนๆว่าสถานการณ์เป็นไงบ้างสื่อข่าวแทบจะให้ข้อมูลน้อยมากไม่รู้ว่าทำอะไรกันอยู่ดูแล้วก็สง</t>
  </si>
  <si>
    <t>ทำไมข่าวมันเงียบจังวะน้ําท่วมอุบล</t>
  </si>
  <si>
    <t>สวัสดีค่ะมีใครว่างหาค่าขนมอยู่ไหมคะแค่นาทีเค้ามีงานมาแนะนำทำง่ายๆค่ะได้เงินจริงทุกแพตฟอมงานไม่มีค่าสมัครไม่ต้องห</t>
  </si>
  <si>
    <t>ระดับน้ำวันนี้มยังคงที่ขอฝนอย่าตกต้นน้ำอย่าไหลมาเยอะก็คงจะดีขึ้นสู้ๆนะคะพี่น้องชาวอุบลน้ําท่วมอุบล</t>
  </si>
  <si>
    <t>จากมุกดาหารไปสนามบินอุบลไปเส้นไหนได้บ้างคะน้ําท่วมอุบล</t>
  </si>
  <si>
    <t>ครแก่ที่ต้องหาหมอช่วยตัวเองไม่ได้กู้ภับแบกฝาาน่ำฝนคกใส่รัฐบาลทำอะไรป้อมน่าจะฉุกคิดบ้างว่าขนาดป้อมยังล้างคูดตั</t>
  </si>
  <si>
    <t>แทบไปไม่ได้แล้วน้ําท่วมอุบล</t>
  </si>
  <si>
    <t>มีแนวโน้มว่าน้ำจะสูงขึ้นเรื่อยๆอีกอยากให้น้ําท่วมอุบลแมสจริงๆเป็นข่าวคนให้ความสนใจรัฐบาลจะได้เข้ามาช่วยสักที่</t>
  </si>
  <si>
    <t>อยากให้ทุกคนให้ความสนใจและดันแท็กนี้กันหน่อยนะครับช่วยกันคนละรีสองรีหรือมากกว่านั้นยิ่งดีน้ําท่วมอุบล</t>
  </si>
  <si>
    <t>แจกฟรีทำยอดถอนได้ทำยอดถอนได้สมัครกดกดติดตามกดรีทวิตก</t>
  </si>
  <si>
    <t>สมาชิกใหม่ฝากรับโบนัสเล่นได้ถอนได้เลยเล่นได้ทุกอย่างไม่ติดเทินไม่ต้องทำกิจกรรมสมัครได้ที่</t>
  </si>
  <si>
    <t>สำหรับใครที่อยากช่วยเหลือบริจาคสิ่งของหรือบริจาคเงินสามารถบริจาคได้ตามทวิตข้างล่างแต่จริงๆก็ไม่อยากให้คนไทยต้องช่วยกันเองหร</t>
  </si>
  <si>
    <t>ระดับน้ำสูงขึ้นทุกวันรัฐบาลก็ยังคงแก้ปัญหาไม่ได้อยู่ดีอยู่ต่างจังหวัดภาษีก็ต้องจ่ายเวลาได้รับอุทกภัยก็ต้องช่วยเห</t>
  </si>
  <si>
    <t>ระดับน้ำสูงขึ้นทุกวันรัฐบาลก็ยังคงแก้ปัญหาไม่ได้อยู่ดีอยู่ต่างจังหวัดภาษีก็ต้องจ่ายเวลาได้รับอุทกภัยก็ต้องช่วยเหลือตัวเอง</t>
  </si>
  <si>
    <t>จริงเลิกทำตัวหัวควยเถอะเป็นเหี้ยไรมากมั้ยมึงอะ</t>
  </si>
  <si>
    <t>น้ำต้องมาอีกแน่ๆมันหนักเกินข่าวมันก็ไม่ค่อยมีเลยสื่อหลักๆก็มีแต่ไปสนใจนักว่ายน้ำมากเกินไปส่วนรัฐบาลก็นั่นะละนะ</t>
  </si>
  <si>
    <t>เลิกขายของในแท็กนี้เถอะค่ะเว็ปพนันก็เลิกติดทีคนอุบลน้ำจะท่วมหัวตายห่าแล้วค่าน้ําท่วมอุบล</t>
  </si>
  <si>
    <t>ช่วยๆกันรีค่ะน้ําท่วมอุบล</t>
  </si>
  <si>
    <t>ถ้าใครคิดภาพไม่ออกว่ามันขนาดไหนน้ําท่วมอุบล</t>
  </si>
  <si>
    <t>ช่วยกันรีทวิตหน่อยนะคะพี่น้องคนไทยด้วยกันเห็นใจมากๆน้ําท่วมอุบลปี</t>
  </si>
  <si>
    <t>ข่าวเงียบมากกกน้ําท่วมอุบล</t>
  </si>
  <si>
    <t>สำหรับท่านที่ประสงค์จะแบ่งปันความช่วยเหลือพี่น้องประสบภัยน้ำท่วมกดเข้าทวิตต้นทางดูรายละเอียดได้เลยค่ะน้ําท่วมอุบลน้ําท่วมศ</t>
  </si>
  <si>
    <t>ไม่เข้าใจว่าจังหวัดจะชิบหายอยู่แล้วทำไมสื่อไทยเป็นงี้น้ําท่วมอุบล</t>
  </si>
  <si>
    <t>รัฐบาลหนอรัฐบาลน้ําท่วมอุบล</t>
  </si>
  <si>
    <t>งานดูยูทูปคิวว่างเเล้วน้าใครสนใจคลิ๊กลิ้งหน้าโปรไฟล์ใด้เลยนะคะไม่ใช่พนันไม่ใช่ลูกโซ่ไม่มีค่าสอนเปิดวิกต้นปีมี</t>
  </si>
  <si>
    <t>เอาเจ๊นี่ออกจากรองโฆษกเถอะเลอะเทอะทุกงานรัฐบาลที่ว่าพังแล้วเจอเจ๊เสริมความพังยิ่งๆขึ้นไป</t>
  </si>
  <si>
    <t>อยู่ๆก้าวไกลก็โชว์วอร์รูมทางโซเชียลของตัวเองมีคนอยากอวดตอกย้ำที่มีคนเคยเล่าตอนซอมบี้ถล่มความเห็นต่างช่วงเลือ</t>
  </si>
  <si>
    <t>งานดูยูทูปคิวว่างเเล้วน้าใครสนใจคลิ๊กลิ้งหน้าโปรไฟล์ใด้เลยนะคะไม่ใช่พนันไม่ใช่ลูกโซ่ไม่มีค่าสอนสวีข่าย</t>
  </si>
  <si>
    <t>สวัสดีค่ะมีใครว่างหาค่าขนมอยู่ไหมคะเค้ามีงานมาแนะนำทำง่ายค่ะแค่นาทีสนใจคลิกลิ้งก์หน้าโปรไฟล์มาค่ะแบนมิลลิน้ําท่วม</t>
  </si>
  <si>
    <t>เครดิตฟรีเครดิตฟรีไม่ต้องฝากไม่ต้องแชร์เครดิตฟรีไม่ต้องฝากไม่ต้องแชร์รีทวิตแคปส่งให้แ</t>
  </si>
  <si>
    <t>คุณภาพชีวิตคนไทยน้ําท่วมอุบล</t>
  </si>
  <si>
    <t>คือเงียบมากช่วยกันดันเถอะทีเรื่องอื่นยังช่วยกันได้น้ําท่วมอุบล</t>
  </si>
  <si>
    <t>จมแล้วช่วยพี่น้องชาวอุบลฯด้วยขออนุญาตใช้แท็กอิงล็อตน้ำท่วมอุบล</t>
  </si>
  <si>
    <t>คำถามที่น่าจะไม่ได้คำตอบคือรัฐบาลทำอะไรอยู่มองไม่เห็นสิ่งที่ประชาชนต้องประสบอยู่สักนิดขนาดนี้ได้ยังไงไปมุดหัวอยู่ที่ไหนหมดน้ําท่วมอุบล</t>
  </si>
  <si>
    <t>อยากเข้าไปดูในสมองว่าคิดอะไรทำงานยังไงทำไมชุดความคิดถึงออกมาบ้งขนาดนี้คนรู้จักไม่มีใครเตือนเหรอหรือเป็นสลิ่มกั</t>
  </si>
  <si>
    <t>หนักกว่าแล้วอิควายรัฐบาลมึงทำไรอยู่น้ําท่วมอุบล</t>
  </si>
  <si>
    <t>จ้าตอนนี้ทุกคนทราบว่าน้ำจะมาจะไปพายุจะเข้าจะเปลี่ยนทิศเพราะติดตามกับเพจท้องถิ่นค่ะหอเตือนภัยหรือรัฐบาลไม่ได้มี</t>
  </si>
  <si>
    <t>น้ำท่วมมึงควรคิดหาวิธีไม่ให้น้ำท่วมอีกหรือวิธีรับมือยังไงถ้าน้ำท่วมเฉียบพลันไม่ใช่ให้คนบริจาคเงินบริจาคของหรือแจก</t>
  </si>
  <si>
    <t>สายนักล่าต้องมาาเครดิตฟรีกดติดตามกดรีทวิตกดหัวใจแคปรูปส่งให้แอดมินแจกจริงทักตรงนี้เลย</t>
  </si>
  <si>
    <t>ขอบคุณนะคะขอบคุณจริงๆเรากำลังเป็นห่วงน้องๆมากเลย</t>
  </si>
  <si>
    <t>ปีว่าหนักแล้วปีนี้สุดท่วมหลังคาจมไปแล้ววววน้ําท่วมอุบล</t>
  </si>
  <si>
    <t>ห้องปฏิบัติการของพรรครึเปล่าจ๊ะคนปกติที่ไหนมีมือถือเครื่องแนะนำการโพสอยู่ในรูปพร้อมเลยค่ะเห็นแล้ว</t>
  </si>
  <si>
    <t>ในบ้านไม่มีใครเล่นทวิตเลยนอกจากเราทุกคนไม่มีใครรุ้เริ่องน้ำท่วมเลยทีวีไม่มีข่าวเฟสบุ๊คก็แทบไม่มีมันเงียบเกินไปไหม</t>
  </si>
  <si>
    <t>ก็เปลี่ยนชื่อเป็นหอเปิดเพลงค่า</t>
  </si>
  <si>
    <t>แบบนี้คนเก็บขยะจะไม่สับสนหรอน้ําท่วมน้ําท่วมอุบลน้ําท่วมอยุธยา</t>
  </si>
  <si>
    <t>อยากกลับบ้านแต่กลับไม่ได้น้ําท่วมอุบล</t>
  </si>
  <si>
    <t>ระยะทางกิโลแต่จะออกจากตรงนี้ใช้เวลาชั่วโมงสภาพน้ําท่วมอุบลวารินชำราบ</t>
  </si>
  <si>
    <t>แมสหน่อยข่าวเงียบเกินน้ําท่วมอุบล</t>
  </si>
  <si>
    <t>ใครเดือดร้อนเรื่องเงินเงินกู้ด่วนทันใจดอกน้อยผ่อนสบายจ่ายรายเดือนเดมมาสอบถามได้งับแบนมิลลิ</t>
  </si>
  <si>
    <t>ทุกคนคะฝากช่วยกันรีหน่อยนะปีนี้น้ำมาเร็วมากจริงๆหนักกว่าทุกปีตอนนี้เข้าขั้นวิกฤตแล้วช่วยกันรีหน่อยนะคะน้ําท่วมอุบล</t>
  </si>
  <si>
    <t>ตามหาคนต้องการลดน้ำหนักกิโลภายในอาทิตย์เเบบไม่ใช้ยาไม่อดข้าวเเนะนำฟรีทางจิ้ม</t>
  </si>
  <si>
    <t>รับคนปั่นยอดวิวมีเน็ตว่างงานใครก็ทำได้ค่าเพลงละบาทคลิปละบาทโฆษณาละบาทแบนมิลลิ</t>
  </si>
  <si>
    <t>รับคนปั่นยอดวิวมีเน็ตว่างงานใครก็ทำได้ค่าเพลงละบาทคลิปละบาทโฆษณาละบาทแบนมิลลิน้ําท่วมอุบลมิวศุภ</t>
  </si>
  <si>
    <t>มิวศุภศิษฏ์น้ําท่วมอุบลอัยย์หลงไน๋แบนมิลลิอย่ามองตาได้ไหมอยากเสียวตามมาจ้า</t>
  </si>
  <si>
    <t>นอกจากน้ําท่วมเชียงใหม่แล้วที่น่าห่วงไม่แพ้กันคือน้ําท่วมอุบลสถานการณ์ตอนนี้แทบไม่ต่างจากปีเลยหลายชีวิตกำลังลำบ</t>
  </si>
  <si>
    <t>รับสมัครพนักงานหลายอัตตราคุณสมบัติไม่จำกัดวุฒิการศึกษาตั้งใจทำงานขยันอยากเรียนรู้มีความรับผิดชอบใช้เวลาทำงา</t>
  </si>
  <si>
    <t>แถงี้เลยดิเอางี้จริงอ่อโฆษกจริงป่ะวะ</t>
  </si>
  <si>
    <t>กำแพงกลั้นดูโฮมแตกแล้วระดับน้ำน้ำก็เพิ่มสูงขึ้นเรื่อยๆหนักสุดในรอบปีแท็กนี้จะแมสได้ยังน้ําท่วมอุบล</t>
  </si>
  <si>
    <t>แบนมิลลิมิวศุภศิษฏ์น้ําท่วมอุบลคุณชายมายบิวอัยย์หลงไน๋พี่ไหวกี่น้ำว่ามาอยากสนุกตามมา</t>
  </si>
  <si>
    <t>เมิงๆลบว่าซ่านนนลบคามือลบจริงก้าวไกลมีวอร์รูมปั่นๆๆๆๆหวายแบนมิลลิสนับสนุนน้ําท่วมอุบล</t>
  </si>
  <si>
    <t>ไม่เกี่ยวกับแท็กแต่อยากให้ช่วยไปกดไลค์หรืออุดหนุนคุณยายกับคุณตาที่สีคิ้วด้วยนะคะคุณตาและคุณยายน่าจะอยู่โคราชใครอยู่ใกล้</t>
  </si>
  <si>
    <t>น้ำท่วมอุบลแล้วเมื่อไหร่รัฐจะเข้าไปช่วยเหลือประชาชนสักทีน้ําท่วมอุบล</t>
  </si>
  <si>
    <t>ร้านนี้บริการดีน้องน่ารักน้องต้นหอมผิวออร่ายั่วเย้าที่จอดรถเยอะเลยค่ะ</t>
  </si>
  <si>
    <t>สนใจหาค่าขนมรายได้เสริมมีสอนงานไม่ต้องอบรมนักเรียนนักศึกษาไม่จำกัดสนใจคลิกลิงค์หน้าโปรไฟล์</t>
  </si>
  <si>
    <t>บ้านแฟนอยู่ศรีสะเกษแฟนส่งรูปมาให้ดูคือน้ำใกล้ถึงหมู่บ้านละทางก็ถูกตัดขาดอีสานท่วมหนักมากแต่ข่าวก็เงียบมากเช่นกันน้ําท่วมอุบล</t>
  </si>
  <si>
    <t>น้ำท่วมว่าลำบากแล้วทุกครั้งที่จะขนย้ายสิ่งของยังมีค่าใช้จ่ายอีกน้ําท่วมอุบล</t>
  </si>
  <si>
    <t>เงินใช้คนชอบห้ามพลาดอยู่บ้านก็มีเงินเข้าบัญชีแล้วเพลงละบาทคลิปละบาทโฆษณาละบาทแบนน้ําท่วมอุ</t>
  </si>
  <si>
    <t>น้ำท่วมมึงควรคิดหาวิธีไม่ให้น้ำท่วมอีกหรือวิธีรับมือยังไงถ้าน้ำท่วมเฉียบพลันไม่ใช่ให้คนบริจาคเงินบริจาคของหรือแจกถุงพ</t>
  </si>
  <si>
    <t>พรุ่งนี้ประวิตมาอุบล</t>
  </si>
  <si>
    <t>สวัสดีค่ะมีใครว่างหาค่าขนมอยู่ไหมคะแค่นาทีเค้ามีงานมาแนะนำทำง่ายๆค่ะงานไม่มีค่าสมัครเงินเข้าบัญชีโดยต</t>
  </si>
  <si>
    <t>น้ำตาซึม</t>
  </si>
  <si>
    <t>เปลี่ยนเป็นหอเพลงชาติไปเลยละกั้นนน</t>
  </si>
  <si>
    <t>ทำแล้วรับเลยยเครดิตฟรีกดติดตามกดรีทวิตกดหัวใจแคปรูปส่งให้แอดมินแจกจริงทักตรงนี้เลย</t>
  </si>
  <si>
    <t>ทุกคนดูแลตัวเองด้วยนะงับเป็นกำลังใจให้งับน้ําท่วมนนทบุรีน้ําท่วมอุบล</t>
  </si>
  <si>
    <t>ฝากรีเพื่อกระจายข่าวด้วยนะคะหวังว่าสื่อจะให้ความสนใจเเละรัฐบาลจะเข้ามาช่วยเหลือน้ำท่วมอุบลคราวนี้หนักในรอบปี</t>
  </si>
  <si>
    <t>เห็นหลายๆทวิตบอกว่าที่อุบลและจังหวัดอื่นๆน้ำท่วมทุกปีเพราะถูกวางเอาไว้ให้เป็นพื้นที่รับน้ำแล้วเขาไม่คิดจะป้องกันพื้นที่เ</t>
  </si>
  <si>
    <t>ฝากรีเพื่อกระจายข่าวด้วยนะคะหวังว่าสื่อจะให้ความสนใจเเละรัฐบาลจะเข้ามาช่วยเหลือน้ำท่วมอุบลคราวนี้หนักในรอบปีน้ำเเละไฟ</t>
  </si>
  <si>
    <t>สวัสดีค่ะมีใครว่างหาค่าขนมอยู่ไหมคะแค่นาทีเค้ามีงานมาแนะนำทำง่ายๆค่ะงานไม่มีค่าสมัครเงินเข้าบัญชีโดยตรงไม่ผิดก</t>
  </si>
  <si>
    <t>สินเชื่อรายเดือนอยากมีเงินก้อนไปลงทุนในธุรกิจต่างๆของคุณพ่อค้าแม่ค้าธุรกิจส่วนตัวโปะหนี้นอกระบบธุร</t>
  </si>
  <si>
    <t>อะไร</t>
  </si>
  <si>
    <t>สนใจทักมาค่ะพร้อมส่งคะห่านคู่ผ้าถุงเสื้อคนงานกดห่านคู่</t>
  </si>
  <si>
    <t>ดันเเท้กช่วยกัน</t>
  </si>
  <si>
    <t>โปรโมชั่นที่ท่านรอคอยมาแล้วรีทวิตหัวใจคอมเมนแจกจริงแคปส่งงานให้แอดมินที่นี่</t>
  </si>
  <si>
    <t>เว็บเดิมพันอันดับในไทยที่คุณคู่ควรบริการเกมคาสิโนทุกรูปแบบแอดมินบริการตลอดชมสอบถามรายละเ</t>
  </si>
  <si>
    <t>เรื่องโตโน่นี่อย่าไปห้ามเลยเชื่อชั้นถ้านางตายก็ตายขำๆทีมแพทย์กับกู้ภัยเก็บศพที่อยากช่วยเขาก็คงอินกันนั่นแหล</t>
  </si>
  <si>
    <t>น้ําท่วม</t>
  </si>
  <si>
    <t>รัฐบาลนายกไม่เคยทำอะไรที่แสดงให้เห็นว่าช่วยเหลือได้เลยห่วยแตก</t>
  </si>
  <si>
    <t>เรียนหนังสือจำไม่เก่งต้องทำยังไงดีนักเรียนน้ําท่วมอุบลน้ําท่วม</t>
  </si>
  <si>
    <t>เว็บน้องใหม่โปรแรงฝากขั่นต่ำบาทขึ้นไปจิ้มได้เลยฝากรับฝ</t>
  </si>
  <si>
    <t>ติ่งติ่งก้าวไกลอย่าไปด่าใครไอโอนะเพราะกุมีเครื่องเดียวติดๆดับอีกต่างหากสนับสนุนแบนมิลลิอย่าลืม</t>
  </si>
  <si>
    <t>สวนสัตว์อุบลราชธานีตอนนี้กลายเป็นทะเลสาปไปแล้วน้ําท่วมอุบลน้ําท่วม</t>
  </si>
  <si>
    <t>มิวศุภศิษฏ์น้ําท่วมอุบลอัยย์หลงไน๋คุณชายน้ําท่วมนนทบุรีก็ไม่ติดนะอยากรู้สนุกแค่ไหนก็ตามมา</t>
  </si>
  <si>
    <t>ร้าบานตายยังถามจีงอีควาย</t>
  </si>
  <si>
    <t>สวัสดีค่ะมีใครว่างหาค่าขนมอยู่ไหมคะแค่นาทีเค้ามีงานมาแนะนำทำง่ายๆค่ะงานไม่มีค่าสมัครไม่ผิดกฏหมายไม่ใ</t>
  </si>
  <si>
    <t>เงินใช้คนชอบห้ามพลาดอยู่บ้านก็มีเงินเข้าบัญชีแล้วเพลงละบาทคลิปละบาทโฆษณาละบาทแบนน้ําท่วม</t>
  </si>
  <si>
    <t>เงินใช้คนชอบห้ามพลาดอยู่บ้านก็มีเงินเข้าบัญชีแล้วเพลงละบาทคลิปละบาทโฆษณาละบาทแบนน้ําท่วมอุบล</t>
  </si>
  <si>
    <t>สวัสดีค่ะมีใครว่างหาค่าขนมอยู่ไหมคะแค่นาทีเค้ามีงานมาแนะนำทำง่ายๆค่ะงานไม่มีค่าสมัครไม่ผิดกฏหมายไม่ใช่การพนัน</t>
  </si>
  <si>
    <t>หน่วยงานรัฐแม่งจะช่วยแค่ตอนจะสร้างภาพน้ำลงแล้วเดี๋ยวมันก็เอาถุงพระราชทานโง่ๆมาพร้อมรูปถ่ายรูปเสร็จกลับถามว่าบ้</t>
  </si>
  <si>
    <t>ถามสลิ่มหน่อยน้ำท่วมอีสานอุบลศรีสะเกษสารคามหนองบัวลำภูรัฐบาลปะยุดของมึงแก้ไขเหี้ยอะไรได้บ้างอยู่มาปีแล้วตอ</t>
  </si>
  <si>
    <t>เชี่ยยยยนี่มันท่วมสูงแบบสูงงงงงงที่เห็นหลังคานั้นคือชั้นสองชั้นสามของตลาดแล้วมั้ยยยย</t>
  </si>
  <si>
    <t>ถุย</t>
  </si>
  <si>
    <t>น้ําท่วมอุบลล่าสุดถึงจุดที่ต้องใช้เฮลิคอปเตอร์ทหารเพื่อรับส่งผู้ป่วยฉุกเฉินแล้ว</t>
  </si>
  <si>
    <t>บ้านเราอยู่ศรีสะเกษมีแต่ขึ้นกับขึ้นตรงที่ไม่เคยท่วมกลับท่วมอย่างสาหัสคนได้รับความเดือดร้อนมากๆไม่มีการจัดการบริห</t>
  </si>
  <si>
    <t>นุ๊กบานานามาสซาจเมืองทองนทุกวันสอบถามคิวจองหมอขอดูรูปเพิ่มเติมทักไลน์ค่ะ</t>
  </si>
  <si>
    <t>เมื่อไหร่น้ำท่วมอุบลจะแมสอ่ะท่วมทุกอำเภอแล้วนะระหว่างตัวเมืองกับวารินเหลือเส้นเดียวที่ยังไปได้และน้ำเริ่มปริ่มข้างทา</t>
  </si>
  <si>
    <t>เรื่องโตโน่นี่อย่าไปห้ามเลยเชื่อชั้นถ้านางตายก็ตายขำๆทีมแพทย์กับกู้ภัยเก็บศพที่อยากช่วยเขาก็คงอินกันนั่นแหละถึ</t>
  </si>
  <si>
    <t>ครบจบที่นี่ที่เดียวระบบฝากถอนออโต้บริการตลอดชมสมัครวันนี้รับฟรีโปรโมชั่นอีกมากมายสน</t>
  </si>
  <si>
    <t>อนุมัติง่ายไม่ต้องมีคนค้้ำประกันวงเงินสูงขั้นต่ำสนใจสอบถามคลิ๊ก</t>
  </si>
  <si>
    <t>น้ําท่วมอุบลงองมากนะทำไมสื่อไม่ค่อยทำข่าวน้ำท่วมที่อุบลเห็นทำแต่ข่าวน้ำจะเข้าที่กรุงเทพมากกว่าอีกโดนห้ามทำข่าว</t>
  </si>
  <si>
    <t>ถอนไม่พักรับทรัพย์แรงไม่ไหวน้ําท่วมอุบลน้ําท่วมอุบลแบนมิลลิโตโน่หม้อไฟแห่งความสุข</t>
  </si>
  <si>
    <t>โชคดีที่กลุ่มฝนชุดใหญ่กลุ่มนี้มันสู้ลมหนาวไม่ได้โดนพัดลงไปด้านล่างตอนนี้อุบลหนาวแล้วน้ําท่วมอุบล</t>
  </si>
  <si>
    <t>ช่วยดันเห็นสื่อไม่ค่อยจะลงน้ําท่วมอุบล</t>
  </si>
  <si>
    <t>บ้านเราอยู่ศรีสะเกษมีแต่ขึ้นกับขึ้นตรงที่ไม่เคยท่วมกลับท่วมอย่างสาหัสคนได้รับความเดือดร้อนมากๆไม่มีการจัดการบริหารน้ำอ</t>
  </si>
  <si>
    <t>ส่วนเส้นบัวเทิงถ้าถามว่ารถติดแค่ไหนก็ขอแปะภาพมุมสูงเป็นคำตอบค่ะน้ําท่วมอุบล</t>
  </si>
  <si>
    <t>เชื้อเพาะเห็ดพิเศษพร้อมส่งจ้าแห้งเชื้อเพราะเริ่มต้นที่น้ําท่วมอุบลกัญชาดอกกัญชากัญชา</t>
  </si>
  <si>
    <t>จ้าาาาาาตาสว่างนานแล้วจ้าไม่โง่ดักดานให้ควายมันหลอกหรอกจ้าน้ำท่วมทั้งจังหวัดคุนพรี่คิดว่าสเกลความเสียหายมันมากแค่ไหนคะทหาร</t>
  </si>
  <si>
    <t>ช่วยๆกันดันข่าวน้ําท่วมอุบลน้ําท่วมอุบลนะคะ</t>
  </si>
  <si>
    <t>ไปตลาดต้องไปทางเรือแล้วค่ะอราษีจศรีสะเกษน้ำเชี่ยวและแรงมากน้ําท่วมอุบลน้ําท่วมศรีสะเกษ</t>
  </si>
  <si>
    <t>ใครกำลังหางานออนไลน์ทำอยู่มั้ยคะเค้าแนะนำงานนี้เลยเงินดีแถมงานง่ายมีสอนงานฟรีตลอดการทำงานไม่มีค่าสอน</t>
  </si>
  <si>
    <t>น้ําท่วมอุบลเอิ่มมมมต้องเข้าใจยังไงคะหอเตือนภัยไม่ให้แจ้งเตือน</t>
  </si>
  <si>
    <t>ใครกำลังหางานออนไลน์ทำอยู่มั้ยคะเค้าแนะนำงานนี้เลยเงินดีแถมงานง่ายมีสอนงานฟรีตลอดการทำงานไม่มีค่าสอนสนใ</t>
  </si>
  <si>
    <t>ข่าวทีวีเค้าเป็นอะไรกันไม่มีใครไปทำข่าวที่อุบลเหรองงมากออกแต่ข่าวฆ่ากันตายตอนนี้คนอุบลเค้าก็จะตายกันแล้วน้ําท่วมอุบล</t>
  </si>
  <si>
    <t>เงินใช้คนชอบห้ามพลาดอยู่บ้านก็มีเงินเข้าบัญชีแล้วเพลงละบาทคลิปละบาทโฆษณาละบาทแบนหม้อไฟแ</t>
  </si>
  <si>
    <t>คำถามที่น่าจะไม่ได้คำตอบคือรัฐบาลทำอะไรอยู่มองไม่เห็นสิ่งที่ประชาชนต้องประสบอยู่สักนิดขนาดนี้ได้ยังไงไปมุดหัวอยู่ที่ไหนหมด</t>
  </si>
  <si>
    <t>เงินใช้คนชอบห้ามพลาดอยู่บ้านก็มีเงินเข้าบัญชีแล้วเพลงละบาทคลิปละบาทโฆษณาละบาทแบนหม้อไฟแห่งคว</t>
  </si>
  <si>
    <t>แจกฟรีเลขจากทุกสำนักดังคลิ๊กรวมหวยรัฐหวยฮานอยหวยลาวครบจบในที่เดียวฟ</t>
  </si>
  <si>
    <t>โอยไอพวกรัฐทำไรกันอยุ่น้ําท่วมอุบล</t>
  </si>
  <si>
    <t>น้ำท่วมมันลำบากมากนะอิเหี้ยรัฐทำห่าไรอยู่การกินการนอนไฟก็ไม่มีห่าเอ้ยสู้ๆนะทุกคนน้ําท่วมอุบล</t>
  </si>
  <si>
    <t>บ้านแฟนอยู่ศรีสะเกษแฟนส่งรูปมาให้ดูคือน้ำใกล้ถึงหมู่บ้านละทางก็ถูกตัดขาดอีสานท่วมหนักมากแต่ข่าวก็เงียบมากเช่นกันน้ําท่วม</t>
  </si>
  <si>
    <t>โหมีหอเตือนภัยแต่ไม่ใช้กูงงแล้วมึงสร้างมาทำควยไรสัสเปิดเพลงชาติให้แม่มึงฟังเหรอ</t>
  </si>
  <si>
    <t>ต่างจังหวัดก็ไม่ควรจะได้รับความลำบากเช่นกันค่ะนํ้าท่วมเราห้ามภัยพิบัติไม่ได้แต่เราสามารถมีการจัดการมีการรองรับมีการเ</t>
  </si>
  <si>
    <t>แล้วพี่กลับหอวันนี้</t>
  </si>
  <si>
    <t>ข่าวทีวีเค้าเป็นอะไรกันไม่มีใครไปทำข่าวที่อุบลเหรองงมากออกแต่ข่าวฆ่ากันตายตอนนี้คนอุบลเค้าก็จะตายกันแล้วน้ําท่</t>
  </si>
  <si>
    <t>เข้าใจนะที่ว่าไม่ต้องเตือนทุกวันเพราะภัยมันก็ไม่ได้เกิดทุกวันแต่พอภัยมาถึงมันก็ต้องใช้งานได้มั้ยอ่ะไม่งั้นจะตั้ง</t>
  </si>
  <si>
    <t>กตตคุณช่วยชาวอุบลได้นะแค่เปลี่ยนกฎในภาวะเร่งด่วนให้สสในพื้นที่ให้เค้าได้ช่วยชาวบ้านน้ําท่วมอุบล</t>
  </si>
  <si>
    <t>เราจะมองข้ามความเดือดร้อนความลำบากของคนอื่นได้หรอคะเพราะเป็นพื้นที่ต่างจังหวัดใช่มั้ยถึงไม่ค่อยมีใครให้ความสนใจก็รอใ</t>
  </si>
  <si>
    <t>สนใจน้ําท่วมอุบลกันหน่อยทุกคน</t>
  </si>
  <si>
    <t>เยอะแล้วเนี้ยยยเรทซื้อทีสิบยี่สิบแต่ก็เงินนะแบนมิลลิอย่าลืมช่วยน้ําท่วมอุบล</t>
  </si>
  <si>
    <t>มิวศุภศิษฏ์น้ําท่วมอุบลอยากลุ้นมันก็ตามมา</t>
  </si>
  <si>
    <t>เว็บตรงสล็อตออนไลน์บาคาร่าออนไลน์โปรใหม่สุดฮิตรับสูงถึงลิ้งสมัคร</t>
  </si>
  <si>
    <t>หน่วยงานรัฐแม่งจะช่วยแค่ตอนจะสร้างภาพน้ำลงแล้วเดี๋ยวมันก็เอาถุงพระราชทานโง่ๆมาพร้อมรูปถ่ายรูปเสร็จกลับถามว่าบ้านเรือนเสี</t>
  </si>
  <si>
    <t>สนใจงานออนไลน์เงินเข้าบัญชีโดยตรงคลิกลิงก์หน้าโปรไฟล์แบนน้ําท่วมอุบลน้ําท่วมนนทบุรี</t>
  </si>
  <si>
    <t>อากาศเริ่มหนาวเย็นที่ที่นอนสบายและอบอุ่นที่สุดคือที่นอนในบ้านตัวเองไม่ใช่ศูนย์พักพิงมั้ยวะน้ําท่วมอุบลน้ําท่วมศรีสะเกษ</t>
  </si>
  <si>
    <t>ช่วยๆกันหน่อยนะครับทุกคนอยากให้ทางราชการประสานงานช่วยเหลือคนให้เน็วกว่านี้นะครับทำงานแบบเห้อน้ําท่วมอุบล</t>
  </si>
  <si>
    <t>บุหรี่นอกเคปิตอลร้อนละมุนมวนใหญ่ส่งทั่วไทยมีเก็บปลายทางบุหรี่</t>
  </si>
  <si>
    <t>ใครอยากมีรายได้เสริมทำงานผ่านมือถืออยู่บ้านก็สามารถทำได้ไม่จำกัดอายุไม่มีค่าสมัครสนใจสอบถามได้เลยค่ะ</t>
  </si>
  <si>
    <t>ติ่งติ่งก้าวไกลอย่าไปด่าใครไอโอนะเพราะกุมีเครื่องเดียวติดๆดับอีกต่างหากสนับสนุนแบนมิลลิอย่าลืมน้ํา</t>
  </si>
  <si>
    <t>รับสมัครพนักงานหลายอัตตราสมัครฟรีสอนฟรีได้เงินยืนยันชื่อที่อยู่ในการจัดส่งสินค้าให้ลูกค้าไม่มีประสบกา</t>
  </si>
  <si>
    <t>ลุงกะไอ่อ้วนทีงี้ไม่ทำงานเอาหน้าวะ</t>
  </si>
  <si>
    <t>คือมันเงียบมาเลยอาะบางคนคือยังไม่รุ้เลยน้ําท่วมอุบล</t>
  </si>
  <si>
    <t>นักเรียนนักศึกษาว่างงานก็ทำได้ซัพพอร์ตช่องร้านค้าต่างๆทำงานจบครบรับการแจ้งเตือนเข้าบัญชีได้เลย</t>
  </si>
  <si>
    <t>ถ้ามีภัยก็ต้องเตือนสิถ้ามีทุกวันก็ต้องเตือนทุกวันคนจะได้รู้ว่าจะยังอยู่หรือจะขนข้าวของหนีขนของเตรียมตัวมันไม่ได้ทำนา</t>
  </si>
  <si>
    <t>นักเรียนนักศึกษาว่างงานก็ทำได้ซัพพอร์ตช่องร้านค้าต่างๆทำงานจบครบรับการแจ้งเตือนเข้าบัญชีได้เลยเงินกู้สําห</t>
  </si>
  <si>
    <t>ฮรืออออออเดือดร้อนทั้งคนในพื้นที่และคนที่จะเดินทางเลยอ่ะนี่จะกลับบ้านในรอบครึ่งปีแต่เส้นทางที่จะกลับน้ำท่วมทั้ง</t>
  </si>
  <si>
    <t>ใครอยากมีรายได้เสริมทำงานผ่านมือถืออยู่บ้านก็สามารถทำได้ไม่จำกัดอายุไม่มีค่าสมัครสนใจสอบถามได้เลยค่ะน้ําท่วม</t>
  </si>
  <si>
    <t>เคยคุยกับพี่ชายฮีบอกว่าระบบราชการไทยชอบทำงานแบบยุ่งยากให้คนวิ่งมาหาตัวเองทั้งๆที่ตัวเองมีข้อมูลส่วนกลางทุกอย่าง</t>
  </si>
  <si>
    <t>ตามต่อแนวทางเจ๊ฟองเบียร์รับแนวทางฟรีที่นี้คิมซอนโฮอัยย์หลงไน๋</t>
  </si>
  <si>
    <t>แจกฟรีทำยอดถอนได้ทำยอดถอนได้สมัครกดกดติดตามกดรีทวิตกด</t>
  </si>
  <si>
    <t>อากาศเริ่มหนาวเย็นที่ที่นอนสบายและอบอุ่นที่สุดคือที่นอนในบ้านตัวเองไม่ใช่ศูนย์พักพิงมั้ยวะน้ําท่วมอุบลน้ําท่วมศ</t>
  </si>
  <si>
    <t>นักเรียนนักศึกษาว่างงานก็ทำได้ซัพพอร์ตช่องร้านค้าต่างๆทำงานจบครบรับการแจ้งเตือนเข้าบัญชีได้เลยเงินกู้สําหรับติ่</t>
  </si>
  <si>
    <t>เห็นภาพข่าวน้ําท่วมอุบลก็ได้แต่ภาวนาให้ผ่านพ้นไปภาวะแบบนี้ก็ลำบากพออยู่แล้วยังต้องมาเจออะไรแบบนี้อีกแม่งเอ๊ย</t>
  </si>
  <si>
    <t>งานนี้ไม่ตรงปกเป็นการลงทุนหรือมัดจำและและประกันเลื่อนลอยครับ</t>
  </si>
  <si>
    <t>กะมาเล่นแปปเดียวสงสัยได้ปั่นกันยาวๆสล็อตบาคาร่าแทงบอลแจกเครดิตโปรโมชั่นสล็อต</t>
  </si>
  <si>
    <t>มิวศุภศิษฏ์น้ําท่วมอุบลคุณชายอัยย์หลงไน๋เงินออกแล้วได้เวลาสนุกตามมา</t>
  </si>
  <si>
    <t>เคือนภัยที่ไม่เตือนภัย</t>
  </si>
  <si>
    <t>เข้าใจนะที่ว่าไม่ต้องเตือนทุกวันเพราะภัยมันก็ไม่ได้เกิดทุกวันแต่พอภัยมาถึงมันก็ต้องใช้งานได้มั้ยอ่ะไม่งั้นจะตั้งชื่อหอเตื</t>
  </si>
  <si>
    <t>เตรียมต้อนรับกันนะคะน้ําท่วมอุบลน้ำท่วมศรีสะเกษ</t>
  </si>
  <si>
    <t>รับคนปั่นยอดวิวมีเน็ตว่างงานเดมมาคะเพลงละบาทคลิปละบาทโฆษณาละบาท</t>
  </si>
  <si>
    <t>ทุนน้อยมาแมวเลยคูณเยอะเข้าไม้เล็กๆง่ายผมบอกเลยสล็อตบาคาร่าแทงบอลแจกเครดิต</t>
  </si>
  <si>
    <t>เน้นชะลอการหลั่งเร็วสนใจตัวไหนสอบถามได้ค่ะพิษณุโลกน้ําท่วมอุบลกรุงเทพฯปทุมธานีนนทบุรีสมุทรสาคร</t>
  </si>
  <si>
    <t>คาเฟ่คาใจหลบน้ำท่วมไปพักกายพักใจที่คาเฟ่แปบคาเฟ่อุบลอุบลหวานมากน้ําท่วมอุบล</t>
  </si>
  <si>
    <t>ใครต้องใช้เงินวันนี้เดมมาแชทมาครับปล่อยกู้รายเดือนรับทุกอาชีพลายกินรีน้ําท่วมอุบล</t>
  </si>
  <si>
    <t>ครบวงจรด้วยระบบน้ําท่วมอุบลน้ําท่วมอุบลแบนมิลลิโตโน่หม้อไฟแห่งความสุข</t>
  </si>
  <si>
    <t>แกคิดว่าความเสียหายจากน้ำท่วมครั้งนี้มันเท่าไหร่หรอคะตัวเลขคร่าวๆคือห้าพันล้านบาทนะคะสเกลมันใหญ่เกินกว่าที่จะมีแค่รถทหารมัน</t>
  </si>
  <si>
    <t>รับคนปั่นยอดวิวมีเน็ตว่างงานเดมมาคะเพลงละบาทคลิปละบาทโฆษณาละบาทน้ําท่วมอุบ</t>
  </si>
  <si>
    <t>ทั้งนํ้าท่วมทั้งลมหนาวลมทั้งวันจริงๆน้ําท่วมอุบล</t>
  </si>
  <si>
    <t>ทุนเบตสิบโดนลากเกือบตายกดเบทไปดิพลิกเฉยสล็อตบาคาร่าแทงบอลแจกเครดิต</t>
  </si>
  <si>
    <t>เน้นการแข็งตัวจ้าสนใจสั่งซื้อสอบถามได้ค่ะพิษณุโลกนัดรับมอนอนครสวรรค์พิจิตรกำแพงเพชรน้ําท่วมอุบล</t>
  </si>
  <si>
    <t>ไม่ปิดรรว่ะน้ําท่วมอุบล</t>
  </si>
  <si>
    <t>คุณผักตบนี่ถนนนะไม่ใช่คลองน้ําท่วมอุบล</t>
  </si>
  <si>
    <t>นี่คือฝ่ายค้านงบไม่มีออกเองในขณะที่ฝ่ายไอ้เถื่อนออกกฎโฆษณาตัวเองได้ใช้เงินภาษีแจกได้ก็ยังไม่เห็นหัวสัก</t>
  </si>
  <si>
    <t>รำคาญทวิตที่ไม่ได้เกี่ยวกับแท็กอะน้ําท่วมอุบล</t>
  </si>
  <si>
    <t>รัฐบาลส้นตีนมันทำเหี้ยไรกันอยู่น้ําท่วมอุบล</t>
  </si>
  <si>
    <t>หอเตือนภัยที่ไม่ต้องเตือนภัย</t>
  </si>
  <si>
    <t>อุบลจะจมบาดาลแล้วค่ะมุมสูงคือมองเห็นแต่หลังคาแล้วอยากให้หน่อยงานที่เกี่ยวช่วยเร่งหาวิธีแก้ไขปัญหานี้ทีภาครัฐที่ต้</t>
  </si>
  <si>
    <t>โปโมชั่นเว็มาแงแนะนำสมัครจิ้มลิ้งค์มีด้วยนะคะ</t>
  </si>
  <si>
    <t>อีกอย่างหนึ่งที่น่ากังวลเลยคือโจรนี่เห็นเพจวารินลงว่ามีบ้านหลายหลังโจรขึ้นมีหลังหนึ่งเอาทีวีนิ้วไว้บนบ้านโจรจะมาขโมยแต่</t>
  </si>
  <si>
    <t>เปิดรับแทงแล้วรัฐบาลไทยรับแนวทางฟรีที่นี้หม้อไฟแห่งความสุขน้ําท่วมอุบลวอลเลย์บอลหญิงแบนมิ</t>
  </si>
  <si>
    <t>เปิดรับแทงแล้วรัฐบาลไทยรับแนวทางฟรีที่นี้หม้อไฟแห่งความสุขน้ําท่วมอุบลวอลเลย์บอลหญิง</t>
  </si>
  <si>
    <t>น้ำมาแล้วค่ะชัชชาติมัวแต่งวิ่งโง่ๆถ่ายรูปหิวแสงพอๆกับอีเด็กเปรตปากเหี้ยนั่นเลือกตั้งครั้งหน้าชัชชาติไม่ต้องแจ</t>
  </si>
  <si>
    <t>ผงโมโรเฮยะราชาแห่งวิตามินไร้สารพิษปราศจากสารเคมีขายในราคา฿ซื้อได้ตอนนี้เลย</t>
  </si>
  <si>
    <t>เงินใช้คนชอบห้ามพลาดอยู่บ้านก็มีเงินเข้าบัญชีแล้วเพลงละบาทคลิปละบาทโฆษณาละบาทแบนแบนมิลลิ</t>
  </si>
  <si>
    <t>เปลี่ยนชื่อเป็นหออย่างอื่นค่าาาหอเตือนภัยก็ต้องเตือนภัยค่าาา</t>
  </si>
  <si>
    <t>ฮรืออออออเดือดร้อนทั้งคนในพื้นที่และคนที่จะเดินทางเลยอ่ะนี่จะกลับบ้านในรอบครึ่งปีแต่เส้นทางที่จะกลับน้ำท่วมทั้งนั้นจะได้กลั</t>
  </si>
  <si>
    <t>อุบลวารินเหลือเส้นเดียวที่ไปหากันได้ถ้าคืนนี้น้ำยังขึ้นซึ่งขึ้นแน่ๆพรุ่งนี้และมะรืนอุบลวารินจะถูกตัดขาดแน่นอนน้ําท่วมอุ</t>
  </si>
  <si>
    <t>ีปีคือคิดว่าท่วมเยอะที่สุดแล้วแต่พอมาปีท่วมกว่านั้นเยอะมากแล้ววันนี้ยังมีฝนมาตกอีกน้ําท่วมอุบล</t>
  </si>
  <si>
    <t>ไม่ควรพลาดสมัครรับทันทีเมื่อฝากรับเครดิตฟรีอีกบาทสมัครฝากถอนไม่มี</t>
  </si>
  <si>
    <t>เส้นที่รถทหารวิ่งพาคนข้ามอุบลวารินก็คือขนาดนี้แล้วนะรถกระบะยกสูงยังแทบมิดคือแบบผู้วงผู้ว่าภาครัฐต่างๆทำอะไรกันอยู่อ่าอยาก</t>
  </si>
  <si>
    <t>ทุกคนฝากกระจายข่าวช่วยเหลือเพื่อนมนุษย์ด้วยกันหน่อยนะน้ําท่วมอุบล</t>
  </si>
  <si>
    <t>ระบบใหม่แตกง่ายกว่าเดิมท้าให้ลองเครดิตฟรีแคปชั่นแจกฟรี</t>
  </si>
  <si>
    <t>วันนี้ไปดูระดับน้ำมูลที่ท่าน้ำตลาดใหญ่มาคือน้ำไหลแรงและเชี่ยวมากเลยน้ําท่วมอุบลน้ําท่วม</t>
  </si>
  <si>
    <t>ขอให้น้ำลดไวไว</t>
  </si>
  <si>
    <t>นี้เป็นภาพถนนเส้นเดียวและเส้นสุดท้ายที่สามารถเดินทางเข้าออกอุบลได้และขาดว่าอีกไม่นานน้ำจะท่วมฝากทุกๆคนช่วยกันดันแท็กช่วยกันรีห</t>
  </si>
  <si>
    <t>ล่าสุดนฝั่งตลาดใหญ่ริมแม่น้ำมูลได้คุยกับแม่ค้าที่ตลาดใหญ่เขาบอกว่าบ้านเขาอยู่อีกฝั่งน้ำท่วมมิดหลังคาไปแล้ว</t>
  </si>
  <si>
    <t>มิวศุภศิษฏ์น้ําท่วมอุบลคุณชายอัยย์หลงไน๋มาจนได้อยากสนุกลุ้นมันตามมา</t>
  </si>
  <si>
    <t>ขาลเถาะมะเส็งมะแมระกาหมั่นสร้างบุญกุศลเจ้ากรรมนายเวรกำลังอโหสิกรรมให้ดวงกำลังจะดีขึ้นดูดวงนาคา</t>
  </si>
  <si>
    <t>ส่งใจไปห้างดูโฮมอวารินกระสอบทรายกั้นน้ำพังมีผู้บริหารและพนักงานติดอยู่ข้างในยังช่วยไม่ได้คุณต้นปราการน้ําท่วมอุ</t>
  </si>
  <si>
    <t>ใครอยากได้ไปลงทะเบียนได้เลยลิงก์ลงทะเบียนแล้วทำตามขั้นตอนได้จริงไม่จกตา</t>
  </si>
  <si>
    <t>สู้ๆนะคะ</t>
  </si>
  <si>
    <t>เปิดรับแทงแล้วรัฐบาลไทยแนวแม่นๆการันตีจากรีวิวในกลุ่มรับแนวทางฟรีที่นี้หม้อไฟแห่งคว</t>
  </si>
  <si>
    <t>โค่ดปลอมเพิ่งรู้เลยชอบคลิปนี้ความรู้ใหม่ชมตัวเองอีกจ้ากดติดตามแล้วแฟนคลับตัวเองติดตามตัวเอง</t>
  </si>
  <si>
    <t>ขาลเถาะมะเส็งมะแมระกาหมั่นสร้างบุญกุศลเจ้ากรรมนายเวรกำลังอโหสิกรรมให้ดวงกำลังจะดีขึ้นดูดวงนาคาเงินกู้</t>
  </si>
  <si>
    <t>ท้องฟ้าเหมือนฝนจะตกอย่าลงมาเพิ่มเลยกันน๊าาาน้ําท่วมอุบล</t>
  </si>
  <si>
    <t>รวมเลขเด็ดหวยลาวแม่นๆไว้ให้แล้วเข้าดูเลขฟรีน้ําท่วมอุบลวอลเลย์บอลหญิงทึเมจ๋าคัมแบคมา</t>
  </si>
  <si>
    <t>มีข่าวอำพรางศพในโรงเรียนบ้านแสลงโทนที่บุรีรัมย์ฆาตกรรมบุรีรัมย์น้ําท่วมอุบลรอรล่ม</t>
  </si>
  <si>
    <t>รวมเลขเด็ดหวยลาวแม่นๆไว้ให้แล้วเข้าดูเลขฟรีน้ําท่วมอุบลวอลเลย์บอลหญิงทึเมจ๋าคัมแบคมาแ</t>
  </si>
  <si>
    <t>สาธุๆดูดวงนาคาเงินกู้สําหรับติ่งแบนน้ําท่วมนนทบุรี</t>
  </si>
  <si>
    <t>ฝากถึงหน่วยงานที่เกี่ยวข้องช่วยพี่น้องชาวอุบลด้วยน่าน้ําท่วมอุบล</t>
  </si>
  <si>
    <t>มีหอเตือนภัยแต่จะไม่ใช้หอเตือนภัยใช้การเตือนภัยทางอื่น</t>
  </si>
  <si>
    <t>รีวิวจริงในกลุ่มวันนี้ฮานอยพาแตกอีกแล้วค่ะตามต่อในกลุ่มหวยฮานอยวันนี้หวยฮานอยน้ําท่วมอุบ</t>
  </si>
  <si>
    <t>เว็บใหม่มาแรงแตกหนักแจกจริงสมัครตอนนี้รับทันทีคลิกเลยน้ําท่วมนนทบุรี</t>
  </si>
  <si>
    <t>รวมเลขเด็ดหวยลาวแม่นๆไว้ให้แล้วเข้าดูเลขฟรีน้ําท่วมอุบลวอลเลย์บอลหญิงทึเมจ๋าคัมแบ</t>
  </si>
  <si>
    <t>น้ําท่วมนนทบุรีอย่าลืมน้ําท่วมอุบลและยังมีน้ําท่วมอยุธยาน้ําท่วมศรีสะเกษน้ําท่วมอิสานและน้ำท่วมแท็กอื่นๆด้วยนะคะ</t>
  </si>
  <si>
    <t>มีคนจมน้ำตายค่าาาสนใจได้ยังค้าตวจก็คนค่าาาช่วยสนใจเหมือนคนเมืองกรุงซัดนิดทีน้าาาน้ําท่วมอุบล</t>
  </si>
  <si>
    <t>คือเรื่องมันจมมากช่วยกันดันหน่อยน้ําท่วมอุบล</t>
  </si>
  <si>
    <t>น้ำท่วมอุบลฯวารินฯผลกระทบมากเพราะอุบลวารินเป็นเมืองใหญ่ติดกันประมาณกรุงเทพฝั่งธนฝั่งพระนครอุบลเมืองใหญ่ประมาณขอ</t>
  </si>
  <si>
    <t>แจกเครดิตฟรีไม่ฝากก่อนรีทวิตและกดลิ้งด้านล่างได้เลยแจ้งว่าขอรับเครดิตฟรี</t>
  </si>
  <si>
    <t>ท่วมหนักมากจริงๆสงสารทั้งคนทั้งสัตว์น้ำท่วมอุบลน้ำท่วมศรีสะเกษ</t>
  </si>
  <si>
    <t>ดาวขออนุญาตประชาสัมพันธ์น้ําท่วมอุบลผู้ใดที่ประสงค์ช่วยเหลือและต้องการรับความช่วยเหลือเครดิตเพจมหาวิทยาลัย</t>
  </si>
  <si>
    <t>ท่านผู้ว่ามีแถลงข่าวสถานการณ์อุทกภัยจังหวัดอุบลเมื่อเวลานที่ผ่านมานะคะสำหรับผู้ที่สนใจติดตาม</t>
  </si>
  <si>
    <t>อยากแชร์ข่าวเจ้าหน้าที่แต่ละพื้นที่เข้าช่วยเหลือผู้ประสบภัยอยากแชร์ข่าวผู้ใหญ่ออกมาวางแนวทางแก้ไขอยากแชร์ค่ะใครมี</t>
  </si>
  <si>
    <t>หนักกว่าที่คิดจมมิดหลังคาเลยอ่ะน้ําท่วมอุบล</t>
  </si>
  <si>
    <t>ไหนๆก็มีคนรีแล้วขอฝากน้ําท่วมอุบลด้วยค่ะไม่ใช่แค่อุบลแต่ยังมีอีกหลายๆพื้นที่ที่ท่วมเหมือนกันช่วยกันดันให้ภาครัฐจัดการให้ได้เร็วๆ</t>
  </si>
  <si>
    <t>ช่วยกันรีทวิตกระจายข่าวเราต้องการให้หน่วยงานรัฐเข้าช่วยเหลือค่ะน้ําท่วมอุบลน้ําท่วมอุบล</t>
  </si>
  <si>
    <t>ชัชชาติเป็นผู้ว่ากทมไม่ใช่หรอคะแล้วเกี่ยวอะไรกับน้ำท่วมนนทบุรีเอ่ย</t>
  </si>
  <si>
    <t>แจกเครดิตฟรีไม่ต้องฝากก่อนได้รับยูสเก่าและใหม่รีทวิตกดลิ้งไปขอรับฟรี</t>
  </si>
  <si>
    <t>ปล่อยกู้ผ่อนรายเดือนใช้บัตรประชาชนไม่มีสลิปเงินเดือนก็กู้ได้ขอมีความรับผิดชอบไม่มีค่ามัดจำค่าเอกสารทักมาค่ะ</t>
  </si>
  <si>
    <t>อยากแชร์ข่าวเจ้าหน้าที่แต่ละพื้นที่เข้าช่วยเหลือผู้ประสบภัยอยากแชร์ข่าวผู้ใหญ่ออกมาวางแนวทางแก้ไขอยากแชร์ค่ะใครมีลงเลยนะค</t>
  </si>
  <si>
    <t>สมัครฟรีคลิ๊กเลยเปลี่ยนเงินร้อยให้เป็นเงินหมื่นง่ายนิดเดียว</t>
  </si>
  <si>
    <t>ข่าวค่อนข้างเงียบมากกกกรัฐบาลก็ไม่ทำห่าเหวอะไรการช่วยเหลือล่าช้าเนี่ยพรุ่งนี้อิป้อมจะลงพื้นที่เสร่อไปทำไมไปสร้</t>
  </si>
  <si>
    <t>แบนมิลลิน้ําท่วมอุบล</t>
  </si>
  <si>
    <t>อุบลหนักกว่าที่คิดจมมิดหลังคารัฐจะอยู่เฉยไม่ได้ต้องรีบจัดการช่วยเหลือ</t>
  </si>
  <si>
    <t>ประเทศไทยไม่ได้มีแค่กรุงเทพเนอะน้ําท่วมนนทบุรีน้ําท่วมอุบลน้ําท่วม</t>
  </si>
  <si>
    <t>ข่าวค่อนข้างเงียบมากกกกรัฐบาลก็ไม่ทำห่าเหวอะไรการช่วยเหลือล่าช้าเนี่ยพรุ่งนี้อิป้อมจะลงพื้นที่เสร่อไปทำไมไปสร้างภาระแทน</t>
  </si>
  <si>
    <t>อุบลหนักกว่าที่คิดจมมิดหลังคารัฐจะนิ่งเฉยไม่ได้ละต้องรีบจัดการช่วยเห</t>
  </si>
  <si>
    <t>อุบลหนักกว่าที่คิดจมมิดหลังคารัฐจะนิ่งเฉยไม่ได้ละต้องรีบจัดการช่วยเหลือด่วนๆ</t>
  </si>
  <si>
    <t>ไหนๆก็มีคนรีแล้วขอฝากน้ําท่วมอุบลด้วยค่ะไม่ใช่แค่อุบลแต่ยังมีอีกหลายๆพื้นที่ที่ท่วมเหมือนกันช่วยกันดันให้ภาครัฐ</t>
  </si>
  <si>
    <t>เชิญท่านร่วมบุญช่วยน้ําท่วมอุบลเพื่อจัดซื้อน้ำดื่มกระดาษทิชชูอาหารแห้งเพื่อส่งมอบให้เทศบาลจังหวัดอุบลราชธานี</t>
  </si>
  <si>
    <t>อีกนิดเดียวคือท่วมสะพานพิบูลน้ําท่วมอุบล</t>
  </si>
  <si>
    <t>ควายนี่</t>
  </si>
  <si>
    <t>เชิญท่านร่วมบุญช่วยน้ําท่วมอุบลเพื่อจัดซื้อน้ำดื่มกระดาษทิชชูอาหารแห้งเพื่อส่งมอบให้เทศบาลจังหวัดอุบลราชธานีที่กำลั</t>
  </si>
  <si>
    <t>แท็กน้ำท่วมมีแต่เกมอหกูพยายามหาอะไรอัพเดตมาลงแล้วอีพวกไม่เกี่ยวนี่ก้แท็กจังแค่นี้เขาก้ลืมกันไปละว่าน้ำมันท่วมอุ</t>
  </si>
  <si>
    <t>ต้องการน้องๆชงเหล้าเอนเตอเทรนแม่สอดบอกเราได้ชงเหล้าเอนเตอเทรนเพื่อนเที่ยวโคโยตี้</t>
  </si>
  <si>
    <t>ต้องการน้องๆชงเหล้าเอนเตอเทรนแม่สอดบอกเราได้ชงเหล้าเอนเตอเทรนเพื่อนเที่ยวโคโยตี้แ</t>
  </si>
  <si>
    <t>งั้นก็ทุบทิ้งเหอะถ้าหอเตือนภัยไม่ต้องเตือนภัยทุกวันอ่ะงงใจกับตรรกะแบบนี้</t>
  </si>
  <si>
    <t>ต้องการน้องๆชงเหล้าเอนเตอเทรนแม่สอดบอกเราได้ชงเหล้าเอนเตอเทรนเพื่อนเที่ยวโคโยตี้แม่สอเอน</t>
  </si>
  <si>
    <t>มุกนี้ตลกดีนะพี่</t>
  </si>
  <si>
    <t>ตอนนี้กีบจะด่าเรื่องน้ําท่วมก็อ้อมแอ้มๆกลัวจะวกกลับมาเข้าตัวพ่อมันเรื่องน้ําท่วมกรุงเทพที่แก้ปัญหาอะไรไ</t>
  </si>
  <si>
    <t>เพื่อนบอกตั้งแต่จำความได้เป็นปีแรกที่บ้านน้ำท่วมคือต้องหนักจริงๆแหละส่งกำลังใจให้ทุกคนนะคะน้ําท่วมอุบล</t>
  </si>
  <si>
    <t>ระดับน้ำมูลเพิ่มขึ้นในอัตราที่ลดลงวันที่ตุลาคมเพิ่มขึ้นซมวันที่เพิ่มขึ้นซมวันที่เพิ่มขึ้น</t>
  </si>
  <si>
    <t>ทรงงานหนักกว่าอีตู่</t>
  </si>
  <si>
    <t>แหล่งรวมความสนุกเพียงแค่คลิกเดียวแหล่งรวมความสนุกเพียงแค่คลิกเดียว</t>
  </si>
  <si>
    <t>หาเงินกินข้าวค่ะคั่นกูเช่าย้อนหลังให้บาทสอนวิธีเข้าชมอย่างละเอียดดูย้อนหลังได้ตลอ</t>
  </si>
  <si>
    <t>ช่วงนี้ขอรีน้ําท่วมอุบลนะคะข่าวเงียบจริง</t>
  </si>
  <si>
    <t>ร้านนี้แฮกไอจีแสนฟอลเราไปขายระวังกันด้วยนะคะใครอย่าหลงไปซื้อนะคะเพราะไอจีนี้ได้มาจากการแฮกใครจะซื้อไอจีก็ดูดีๆนะคะขายไอ</t>
  </si>
  <si>
    <t>อุ้ยยยจะดีใจดีมั้ยอนิเมะการ์ตูนญี่ปุ่นน้ําท่วมอุบล</t>
  </si>
  <si>
    <t>ช่วยคนอุบลด้วยนะครับน้ําท่วมอุบล</t>
  </si>
  <si>
    <t>อยากบริจาคโดยตรงโดยไม่ผ่านรัฐบาลต้องบริจาคที่ไหนคะน้ําท่วมอุบล</t>
  </si>
  <si>
    <t>ต้องรอให้มีเหตุสะเทือนขวัญถึงจะแมสจริงๆสินะไทยแลนด์โอนลี่น้ําท่วมอุบล</t>
  </si>
  <si>
    <t>ในอวยกันใหญ่อวยไรอ่ะเพลงเหมือนตอกย้ำเหตุการณ์คนสูญเสียให้เพลงกำลังใจตรงไหนวะลองกลับกันถ้าเป็นคนสูญเสีย</t>
  </si>
  <si>
    <t>น้ำมาแล้วค่ะชัชชาติมัวแต่งวิ่งโง่ๆถ่ายรูปหิวแสงพอๆกับอีเด็กเปรตปากเหี้ยนั่นเลือกตั้งครั้งหน้าชัชชาติไม่ต้องแจกใบปลิวห</t>
  </si>
  <si>
    <t>ทีวีเพิ่งผ่อนเสร็จไปแล้วจ้าฮึกน้ําท่วมอุบล</t>
  </si>
  <si>
    <t>งานป้ายแนวเกาหลีเยอะมากงานเทียบมือปักรีลด฿ตัวส่งฟรีเสื้อผ้ามือสองเสื้อผ้ามือเสื้อผ้าเกาหลี</t>
  </si>
  <si>
    <t>ขอร้องได้โปรดอย่ามาแขวนขายเว็ปขายของโดยหากินกับดังๆอย่ามาหากินบนความทุกข์คนอื่นน้ําท่วมอุบล</t>
  </si>
  <si>
    <t>เตือนระมัดระวังอันตรายที่จะมากับหน้าฝนโรคติดต่ออุบัติเหตุบนถนนไฟฟ้า</t>
  </si>
  <si>
    <t>ก็รัฐไม่ช่วยคนขับรถลากโต้หลังถูกโวยเรียกเก็บเงินพาข้ามน้ำท่วมบาทเผยโดนขอให้มาช่วยเหลือแต่ซื้อน้ำมันเองเ</t>
  </si>
  <si>
    <t>ขอร้องได้โปรดอย่ามาแขวนขายเว็ปขายของโดยหากินกับดังๆอย่ามาหากินบนความทุกข์คนอื่นน้ําท่วมอุบลน้ำท่วมนนทบุ</t>
  </si>
  <si>
    <t>จริงครับ</t>
  </si>
  <si>
    <t>เหมือนตอนนี้อุบลเป็นเมืองล่องหนเลยอ่ะไม่มีใครแลเห็นเลยถึงเราไม่ใช่คนอุบลแต่เป้นคนในอีสานทีีมาเติบโตในกรุงเทพอ่ะเร</t>
  </si>
  <si>
    <t>เดิมพันกีฬาง่ายๆขั้นต่ำบค่าน้ำกีฬาเพียงเข้ากลุ่มสมัครทีเด็ดบอล</t>
  </si>
  <si>
    <t>เจอกับโรคเจอกับภัยพิบัติก็เหมือนความโชคร้ายคูณเพราะรัฐบาลไม่กระดกทำอะไรเลยประชาชนเพื่อประชาชนจริงๆปทนี้สื่อก็นำ</t>
  </si>
  <si>
    <t>โอ้ยร้าบานทำไรอยู่คะะะะ</t>
  </si>
  <si>
    <t>สวัสดีค่ะใครว่างหาค่าขนมอยู่ไหมคะเค้ามีงานมาแนะนำทำง่ายๆค่ะได้เงินจริงทกแพตฟอร์มงานไม่มีค่าสมัครไม่ต้อ</t>
  </si>
  <si>
    <t>ก็รัฐไม่ช่วยคนขับรถลากโต้หลังถูกโวยเรียกเก็บเงินพาข้ามน้ำท่วมบาทเผยโดนขอให้มาช่วยเหลือแต่ซื้อน้ำมันเองเพราะ</t>
  </si>
  <si>
    <t>สวัสดีค่ะใครว่างหาค่าขนมอยู่ไหมคะเค้ามีงานมาแนะนำทำง่ายๆค่ะได้เงินจริงทกแพตฟอร์มงานไม่มีค่าสมัครไม่ต้องหาลูกทีม</t>
  </si>
  <si>
    <t>เค้าคือใครทำช่องไหนอ่ะอยากตามน้ําท่วมอุบล</t>
  </si>
  <si>
    <t>โปรเจควันเกิดคุณดลเสร็จสิ้นไปแล้วขอขอบคุณทุกท่านที่ทีมเรานะคะที่รักนุ๊กปายน้ําท่วมอุบล</t>
  </si>
  <si>
    <t>ปล่อยกู้ค่ะรายวันรายเดือนเอกสารไม่ยุ่งยากสนใจทักแชทหรือน้ําท่วมนนทบุรีเปิดตัวได้ยัง</t>
  </si>
  <si>
    <t>เทอออข่าวก็ออกนะในทีวีอ่ะเรื่องน้ำท่วมนี่เห็นทั้งช่องวันกับโมโนก็ออกเพจข่าวเค้าก้ลงชาวทวิตเปิดทีวีซิคับไม่</t>
  </si>
  <si>
    <t>ช่วยกันดันข่าวที่ตอนนี้น้ำท่วมที่ชัยนาทวิกฤตแล้วนะน้ำท่วมน้ำท่วมชัยนาทน้ําท่วมอุบลน้ําท่วมศรีสะเกษ</t>
  </si>
  <si>
    <t>เด่วๆผวกทมชื่อชัชชาติในคลิปนนทบุรีไม่ใช่ชัชชาติไม่ต้องด่าใครแล้วท่วมทั่วถึงเอาเวลาด่าผวไปขนของ</t>
  </si>
  <si>
    <t>มึงงงมันให้กำลังใจจริงๆเหรอวะเนื้อเพลงพรากลูกไปใจสลายเหมือนตอกย้ำเหตุการณ์เลวร้ายถามจริงถ้าพ่อแม่ผู้สูญเสียเขา</t>
  </si>
  <si>
    <t>ระดับน้ำมูลเพิ่มขึ้นในอัตราที่ลดลงวันที่ตุลาคมเพิ่มขึ้นซมวันที่เพิ่มขึ้นซมวันที่เพิ่มขึ้นซม</t>
  </si>
  <si>
    <t>น้ำยังสูงขึ้นเรื่อยๆน้ําท่วมอุบลน้ําท่วมอุบลอุบลพวกสลิ่มแก่ที่ชูป้ายตู่อยู่ต่อตู่อยู่ยาวออกม</t>
  </si>
  <si>
    <t>ทางลัดวารินกันทรารมย์เส้นบ้านดอนผึ้งมาบ้านบกขี้ยางผ่านได้เฉพาะรถเล็กรถบรรทุกไม่ควรผ่านรถเล็กเก๋งมาไซค์จะไปเมืองอุบ</t>
  </si>
  <si>
    <t>ตั้งแต่เกิดมาเห็นน้ำท่วมเกือบทุกปีเห็นคนมานอนเต็นท์ข้างถนนเกือบทุกปีบริจาคกันตลอดคำถามคือทำไมต้องเกิดซ้ำๆทุกปีและหนัก</t>
  </si>
  <si>
    <t>ดูโฮมอุบลน้ําท่วมอุบล</t>
  </si>
  <si>
    <t>สนใจงานออนไลน์เงินเข้าบัญชีโดยตรงคลิกลิงก์หน้าโปรไฟล์แบนน้ําท่วมอุบลน้ําท่วมนนทบุรีเงินกู้สําหรับติ่</t>
  </si>
  <si>
    <t>ปล่อยน้ำเข้าทุ่งเถอะปล่อยน้ำเข้าทุ่งเถอะปล่อยน้ำเข้าทุ่งเถอะปล่อยน้ำเข้าทุ่งเถอะปล่อยน้ำเข้าทุ่งเถอะฝากรีทวิตทีให้เสียง</t>
  </si>
  <si>
    <t>เราขอดันแท็กนี้นะคะเพราะเรื่องเงียบจริงๆน้ําท่วมอุบลน้ําท่วมอุบลอุบล</t>
  </si>
  <si>
    <t>โห๋ผ่านไปวันท่วมมากกว่าเดิมน้ําท่วมอุบล</t>
  </si>
  <si>
    <t>บันทึกไว้น้ำท่วมอุบลถึงขอบหน้าต่าง</t>
  </si>
  <si>
    <t>ทั้งหล่อและมีน้ำใจแพทริคณัฐวรรธ์ฟิงค์เลอร์และแฟนคลับร่วมบริจาคช่วยเหลือผู้ประสบอุทกภัยอุบลราชธานีจำนวน</t>
  </si>
  <si>
    <t>สระบุรีสาหัสตำบลบ้านครัวอบ้านหมอจสระบุรีเมตรครับน้ำท่วมน้ําท่วมนนทบุรีน้ําท่วมอุบล</t>
  </si>
  <si>
    <t>ขอให้ทุกอย่างผ่านพ้นไปโดยไวนะคะน้ำท่วมอุบลแพทริค</t>
  </si>
  <si>
    <t>ซื้อตั๋วกลับไปไทยช่วงวันเกิดน้องแพทไปเก็บโปรเจคแต่กลับบ้านที่อุบลไม่ได้เดินทางลำบากมากต้องนั่งรถทหารหรือเรือข้ามไปฝั่งวา</t>
  </si>
  <si>
    <t>จบพับไมค์สวัสดีน้ําท่วมอุบลน้ำท่วมนนทบุรีน้ำท่วม</t>
  </si>
  <si>
    <t>เส้นสุดท้ายที่จะสามารถขับรถข้ามฝั่งเมืองได้ต้องตื่นตีเพื่อวางแผนเดินทางเมื่อวานได้เห็นปัญหาชัดมากขาเข้าเมืองช่วงบ่ายติดห</t>
  </si>
  <si>
    <t>ในขณะนี้ยังมีผู้มีจิตศรัทธาในวงการวิ่งอีกหลายท่านร่วมบริจาคสิ่งของเครื่องอุปโภคบริโภคเพิ่มเติมทางทีมงานนักวิ่ง</t>
  </si>
  <si>
    <t>ถ้าท่วมถึงรพสรรพสิทธิ์คงจะเป็นข่าวใหญ่บ้างแหละรพศูนย์เลยนะคนไข้ล้นรพขนาดนั้นจะไม่สนใจหน่อยเหรอทุกวันนี้อ</t>
  </si>
  <si>
    <t>ใครที่กำลังมองหารายได้เสริมมาทางนี้โอนจ่ายทุกวันค่ะสนใจคลิกลิงก์หน้าโปรไฟล์ค่ะเปิดตัวได้แล้วน้ําท่วมอุบล</t>
  </si>
  <si>
    <t>อุบลฯอ่วมน้ำล้อมรอบเขตเมืองถนนสายหลักเส้นถูกน้ำท่วมสภาพแม่น้ำมูลไหลท่วมล้อมรอบจอุบลราชธานีเป็นพื้นที่ปลาย</t>
  </si>
  <si>
    <t>เตรียมรับมือใกล้ถึงเวลาอย่ามัวแต่แซะผู้ว่าน้ำท่วมบ้านจะตายห่าเอาเวลาปากเสียดูแลตัวเองมีอีกเยอะที่ผู้ว่าดูแลน้ําท่วมก</t>
  </si>
  <si>
    <t>สมัครฟรีไม่มีค่าใช้จ่ายฝากถอนออโต้สมัครตอนนี้แจกเครดิตไม่ต้องแชร์ไม่ต้องเม้น</t>
  </si>
  <si>
    <t>ไม่แก้ปัญหานิ่งเฉยทิ้งประชาชนให้เดือดร้อนมีรัฐบาลไว้ทำไมน้ําท่วมอุบล</t>
  </si>
  <si>
    <t>คนชอบหวยลองดูครับพี่แจกชื้อฟรีถูกรับไปเลยแอดไลน์แบนมิลลิน้ําท่วมอุบล</t>
  </si>
  <si>
    <t>ตอนนี้น้ำทะลักจะถึงรพสรรพสิทธิ์แล้วผู้ป่วยชาวบ้านคือแย่จริงๆแล้วน้ำทะลักเข้ามากลางเมืองตอนนี้เกือบจะเป็นบาดา</t>
  </si>
  <si>
    <t>โวยรถลากข้ามถนนจุดน้ำท่วมริมอ่างเก็บน้ำเรียกเก็บเงินค่าจ้างผู้ให้บริการโต้ต้องซื้อน้ำมันมาเติมเองไม่ได้รับการสนับสนุ</t>
  </si>
  <si>
    <t>ก็บอกแล้วว่าจิตอาสาไม่ฟรีเรียกเค้ามาช่วยก็หาค่าแรงค่าน้ำมันค่าเสียเวลาให้เค้าด้วยไม่ต้องเสียค่าเสื้อหมวกผ้าพัน</t>
  </si>
  <si>
    <t>ในขณะที่ชาวอุบลกำลังต้องการความช่วยเหลือจากทุกภาคส่วนโดยเฉพาะรัฐบาลมากที่สุดสปายรบกวนทุกคนช่วยกระจายข่าวนี้หน่อยนะคะ</t>
  </si>
  <si>
    <t>ท่วมหลังคาแล้วน้ําท่วมอุบลบางจุดลึกเกินเมตรคือมิดหลังคาชั้นทะลักชั้นหนักกว่าปีเยอะ</t>
  </si>
  <si>
    <t>เครดิตฟรีรีทวิตหัวใจคอมเมนแจกจริงแคปส่งงานแอดมินเบอร์ที่สมัครสมัคร</t>
  </si>
  <si>
    <t>อย่าเพิ่งรับปากประชาชนรายงานแจ้งว่าในที่ประชุมครมพลอประยุทธ์สั่งการให้รัฐมนตรีลงพื้นที่น้ำท่วมแต่เวลาลงไปให้</t>
  </si>
  <si>
    <t>ตอนนี้ระดับน้ำในจังหวัดอุบลราชธานีอยู่ในขั้นวิกฤตหลายๆพื้นที่ถูกตัดขาดเนื่องจากมีน้ำท่วมสูงขอส่งกำลังใ</t>
  </si>
  <si>
    <t>เอาจริงมันไม่ควรที่จะต้องให้ประชาชนมากระจายข่าวขอความช่วยเหลือเองอะหน่วยงานควรรู้ตั้งแต่เนิ่นๆละด้วยว่าต้องจัดกา</t>
  </si>
  <si>
    <t>ปชชเดือดร้อนจะตายห่าเสือกบอกไม่ให้รับปากปชชต้องกลับมาดูงบก่อนแล้วมึงเอางบไปแดกที่ไหนหมดไอ้สัสพูดมาแต่ละอย่างอยาก</t>
  </si>
  <si>
    <t>ท่วมหลังคาแล้วน้ําท่วมอุบลบางจุดลึกเกินเมตรคือมิดหลังคาชั้นทะลักชั้นหนักกว่าปีเยอะน้ําท่วมอุบลสํานั</t>
  </si>
  <si>
    <t>เว็บใหม่มาแรงแจกเครดิตฟรีช่องทางรับเครดิตฟรีลุยกันเลยฝากก</t>
  </si>
  <si>
    <t>เราขออนุญาตแชร์ออกต่อๆไปนะคะเผื่อใครอยากจะเอาไปลงและช่วยเหลือค่ะน้ําท่วมอุบล</t>
  </si>
  <si>
    <t>ตอนนี้น้ำทะลักจะถึงรพสรรพสิทธิ์แล้วผู้ป่วยชาวบ้านคือแย่จริงๆแล้วน้ำทะลักเข้ามากลางเมืองตอนนี้เกือบจะเป็นบาดาลแล้วรัฐบาล</t>
  </si>
  <si>
    <t>เมื่อกี้ขับรถมาดูน้ำในเมืองเส้นหน้ารพกับเส้นพิชิตรังสรรค์หน้ารพถึงประมาณร้านพิซซ่าขออย่าให้ขึ้นไปมากกว่านี้เลยน้ําท่ว</t>
  </si>
  <si>
    <t>สอบถามไซส์ได้ค้า฿ป้าย฿รวมส่งค่าส่งต่อเสื้อผ้าวอลเลย์บอลหญิงส่งต่อเสื้อผ้ามือสอง</t>
  </si>
  <si>
    <t>จากใจคนนั่งรถทหารไปทำงานทุกวันสุดยอดเลยน้ำสูงมากไหลเเรงมากขอความช่วยเหลือชาวอุบลด้วยฮับน้ําท่วมอุบล</t>
  </si>
  <si>
    <t>ข่าวเงียบมากสื่อก็ออกน้อยเหมือนเป็นปกติทั้งที่จริงจะกลายเป็นจังหวัดที่จมบาดาลอยู่แล้วหนักมากๆหน่วยงานช่วยก็น้อยนิดมาแล้ว</t>
  </si>
  <si>
    <t>เป็นกำลังใจให้ชาวอุบลนะคะน้ำท่วมอุบล</t>
  </si>
  <si>
    <t>ขอขอบคุณต่อธนัยพรพงษ์ที่ร่วมบริจาคช่วยเหลือผู้ประสบอุทกภัยอุบลราชธานีจำนวนบาทต่อธนัยธนัยพรพงษ์น้ํา</t>
  </si>
  <si>
    <t>น้ำท่วมหลังคาแล้วบางจุดคือลึกเกินเมตรปีนี้คือหนักกว่ามากๆไม่รู้ว่าระดับน้ำจะขึ้นสูงไปกว่านี้ไหมวอนรัฐสื่อข่</t>
  </si>
  <si>
    <t>ให้ความสนใจกับแท็กนี้หน่อยค่ะน้ำมาเยอะกว่าเมื่อวานอีกออกข่าวได้รึยังคะอีกนิดจะถึงรพสรรพสิทธิ์แล้วน้ําท่วมอุบล</t>
  </si>
  <si>
    <t>อ่านสถานการณ์บ้านเมืองผ่านไลน์อย่ารับปากประชาชนต้องมาดูงบประมาณก่อนแสดงว่ายังไม่ช่วยอะไรเพราะยังไม่มีงบหรือยังไงบริหารยั</t>
  </si>
  <si>
    <t>สถานการณ์น้ำท่วมในหลายจังหวัดภาคตะวันออกเฉียงเหนือจากอิทธิพลของพายุโนรูยังวิกฤตโดยเฉพาะที่จอุบลราชธานีแม่น้ำมูลท่</t>
  </si>
  <si>
    <t>เป็นกำลังใจให้นะคะน้ำทะเลมาหนุนสูงอีกเปิดตัวได้แล้วผู้จัดไม่ควรเอาเปรียบติ่งมิลลิน้ําท่วมอุบล</t>
  </si>
  <si>
    <t>คือมันเงียบไปอ่ะช่วยกันดั่นหน่อยเรื่องอื่นยังช่วยกันได้</t>
  </si>
  <si>
    <t>ทุกคนอยากให้ลองเข้าไปดูในเว็บของจะมีบอกเลยว่ามีน้ำท่วมบริเวณไหนในรอบวันที่ผ่านมาอย่างน้อยดูแนวโน้มจะกระท</t>
  </si>
  <si>
    <t>เป็นกำลังใจให้นะคะน้ำทะเลมาหนุนสูงอีกเปิดตัวได้แล้วผู้จัดไม่ควรเอาเปรียบติ่งมิลลิน้ําท่วมอุบลน้ําท่วมกรุ</t>
  </si>
  <si>
    <t>น้ำท่วมอุบลครั้งนี้ไม่ใช่แค่คนที่ได้รับผลกระทบแม้กระทั่งสัตว์ก็ได้รับผลกระทบเช่นเดียวกันสู้ไปนำกันนี่ละเนาะลูกเอ๊ยเฮ็ดไ</t>
  </si>
  <si>
    <t>ภาพมุมสูงบริเวณมราชธานีเซ็นทรัลที่ถูกล้อมรอบไปด้วยน้ำน้ําท่วมอุบลขออนุญาตเจ้าของภาพ</t>
  </si>
  <si>
    <t>ปกติเมื่อเกิดน้ำท่วมหุ้นที่มักจะสร้างผลตอบแทนได้ดีได้แก่หุ้นวัสดุก่อสร้างหุ้นสุขภัณฑ์และอุปกรณ์เครื่องใช้ภาย</t>
  </si>
  <si>
    <t>ประชาชนต้องช่วยประชาชนด้วยกันเองสินะน้ําท่วมอุบล</t>
  </si>
  <si>
    <t>น้ําท่วมอุบลได้ยินหรือยัง</t>
  </si>
  <si>
    <t>น้ําท่วมอุบลหนักสุดในรอบปีเป็นกำลังใจให้ชาวอุบลผ่านวิกฤตนี้ไปให้ได้นะคะอุบลราชธานี</t>
  </si>
  <si>
    <t>ปกติเมื่อเกิดน้ำท่วมหุ้นที่มักจะสร้างผลตอบแทนได้ดีได้แก่หุ้นวัสดุก่อสร้างหุ้นสุขภัณฑ์และอุปกรณ์เครื่องใช้ภายในบ้าน</t>
  </si>
  <si>
    <t>ประชาสัมพันธ์นะคะประกาศตามหาเจ้าของบัตรประจำตัวประชาชนได้ทำตกหล่นระหว่างขึ้นรถโดยสารข้ามฝากที่หน้าดับเพลิงวาริน</t>
  </si>
  <si>
    <t>ขอประชาสัมพันธ์นะคะสามารถร่วมสนับสนุนบริจาคได้ที่โกดังมิวสิคสเตชั่นโกดังมิวสิคสเตชั่น</t>
  </si>
  <si>
    <t>ใครที่กำลังประสบภัยน้ำท่วมบ้างคะเราอยากจะส่งกล่องปันน้ำใจไปให้ของแห้งอาหารน้ำฯลฯเผื่อจะช่วยได้บ้างจำนวนกล่อง</t>
  </si>
  <si>
    <t>สถานการณ์น้ำท่วมตอนนี้มันหนักมากนะใครที่คนชอบคิดว่าใครเป็นรัฐบาลใครเป็นนายกก็เหมือนเดิมมันไม่เหมือนหรอกนะยิ่งคุณอ</t>
  </si>
  <si>
    <t>ที่อเมืองจศรีสะเกษค่ะทางเข้าบ้านตอนนี้เป็นเมืองบาดาลไปแล้วใดๆคือน้ำเพิ่มขึ้นทุกวันปีนี้มันหนักจริงๆว่ะคือไม่</t>
  </si>
  <si>
    <t>เราอยู่คนละฝั่งค่ะเลยพอไปส่งของให้ลูกค้าได้แต่นี่ท่วมหนักเลยข่าวก็เงียบไม่ติดเทรนด์เลย</t>
  </si>
  <si>
    <t>นายกฯสถานการณ์น้ำท่วมตอนนี้ให้แต่ละหน่วยงานทำตามนี้นะรับทราบทุกคนในกลุ่มไลน์</t>
  </si>
  <si>
    <t>น้ำท่วมหลังคาแล้วบางจุดคือลึกเกินเมตรปีนี้คือหนักกว่ามากๆไม่รู้ว่าระดับน้ำจะขึ้นสูงไปกว่านี้ไหมวอนรัฐสื่อข่าวหน่วยงาน</t>
  </si>
  <si>
    <t>น้ำท่วมอุบลไม่ดีขึ้นเลยด่าจนปวดหลังแล้ว</t>
  </si>
  <si>
    <t>กกตมีกฎไม่ให้สสแจกของช่วยเหลือน้ำท่วมเพราะจะถือเป็นการซื้อสิทธิขายเสียงแต่รัฐบาลก็ไม่เห็นจะช่วยอะไรเลยสุดท้าช</t>
  </si>
  <si>
    <t>ขอบคุณคับลูกที่ช่วยแชร์เป็นอีกหนึ่งกระบอกเสียงสำคัญเพื่อช่วยกระจายข่าวช่วยเหลือพี่น้องชาวอุบลและชาวศ</t>
  </si>
  <si>
    <t>ตอนกทมลาดกะบังทองหล่อน้ำท่วมสูงน้ำขังนานสมัยชชเงียบกริ๊บบจนนึกว่าเคี้ยวอะไรเหนียวๆอุดปากอยู่</t>
  </si>
  <si>
    <t>อยากรู้ว่าอุบลยังเดินทางเข้าไปได้ไหมคะหรือน้ำท่วมปิดถนนหมดแล้วน้ําท่วมอุบล</t>
  </si>
  <si>
    <t>จะบริจาคของน้ำท่วมบริจาคเงินและสิ่งของอุปโภคบริโภคทางไหนได้บ้างค่ะใครรู้ส่งรายละเอียดเม้นไว้ให้หน่อยค่ะเราจะบริจาคเงินแ</t>
  </si>
  <si>
    <t>บ้านค้ออำเภอยางชุมน้อยน้ําท่วมศรีสะเกษน้ําท่วมอุบล</t>
  </si>
  <si>
    <t>ข่าวน้ำท่วมน้ําท่วมอุบลน้ําท่วมศรีสะเกษ</t>
  </si>
  <si>
    <t>รับสมัครงานงานออนไลน์แนวใหม่เลือกเวลาทำงานได้นักเรียนนักศึกษาว่างงานตกงานหรือมีงานประจำอยู่แล้วก็ทำได้ไม่กระท</t>
  </si>
  <si>
    <t>ไม่ต้องฝากชื่อต่อสิทธิ์เท่านั้นกดติดตามทวีตหัวใจสมัครฟรีเพิ่มบัญชีแล้วไปรับสิทธิ์</t>
  </si>
  <si>
    <t>ฝากน้องด้วย</t>
  </si>
  <si>
    <t>เออถ้ามันเกิดเหมือนปีนิยังจะมีคนให้การช่วยเหลืออยู่มั้ยเชี้ยยยยยยพอดูข่าวตามบลาๆบ้างในโทรทัศน์กูแบบมัน</t>
  </si>
  <si>
    <t>มราชภัฏอุบลฯเป็นสถานศึกษาที่ทำให้เราได้มีหน้าที่การงานอยู่ทุกวันนี้จอุบลราชธานีก็เหมือนบ้านหลังที่ทำให้ได้มีป</t>
  </si>
  <si>
    <t>ขณะนี้มีน้ำท่วมทั้งจังหวัดติดกันฝากทุกคนช่วยเป็นกระบอกเสียงกระจายข่าวให้ภาครัฐที่เกี่ยวข้องได้ช่วยเหลือชาวอุบ</t>
  </si>
  <si>
    <t>มายังค่ะมีผู้หลักผู้ใหญ่ทางภาครัฐมาดูดำดูดีหรือยังค่ะน้ําท่วมอุบล</t>
  </si>
  <si>
    <t>เครดิตฟรีรีทวิตหัวใจคอมเมนแจกจริงแคปส่งงานแอดมินเบอร์ที่สมัครสมัครเ</t>
  </si>
  <si>
    <t>อยากรู้วิธีการระบายน้ำออกจากอุบลหน่อยค่ะรัฐบาลมีแผนในเรื่องนี้ยังไงบ้างคะสลิ่มไม่ต้องเสือกบอกว่ารัฐบาลก็ทำเต็มที่แล้วรถทหาร</t>
  </si>
  <si>
    <t>หางานออนไลน์เหงาเงี่ยนนัดเยดอะไรที่มันไม่เกี่ยวกับน้ำท่วมอ่ะไม่ต้องใส่แฮชแท็กน้ำท่วมได้้ไหมคะคือมึงเป็นไรกันมึงคิดว่าจะ</t>
  </si>
  <si>
    <t>แย่ยิ่งกว่าน้ำท่วมปีนี้หนักกว่าที่ผ่านมาคืออุบลท่วมทุกปีแต่ไม่เคยได้รับการแก้ที่ต้นตอและน่ากลัวตรงที่ชาวอุบลต้องเคยชินกับมัน</t>
  </si>
  <si>
    <t>เส้า</t>
  </si>
  <si>
    <t>ใครอยากหาค่าขนมหรืออยากหาเงินเข้าบัญชีขยันมีความรับผิดชอบไม่เทงานสนแอดเปิดตัวได้แล้ว</t>
  </si>
  <si>
    <t>ใครอยากหาค่าขนมหรืออยากหาเงินเข้าบัญชีขยันมีความรับผิดชอบไม่เทงานสนแอดเปิดตัวได้แล้วมิ</t>
  </si>
  <si>
    <t>น้ำใกล้ถึงรพแล้วจริงถ้าขึ้นมาเรื่อยๆนี่ไม่อยากจะคิดความเสียหายมหาศาลแน่รพสรรพสิทธิฯคือรพศูนย์ที่รับผู้ป่วยจากจว</t>
  </si>
  <si>
    <t>ทหารของประชาชนสถานการณ์อุทกภัยในจังหวัดอุบลฯยังไม่ดีขึ้นศบภรพันเตรียมความพร้อมในการช่วยเหลือประชาชน</t>
  </si>
  <si>
    <t>ตอนนี้เหตุการณ์น้ำท่วมในจังหวัดอุบลราชธานียังคงวิกฤตและบางพื้นที่ไม่สามารถเข้าถึงความช่วยเหลือได้เพราะยังมีน้ำท่วมสูงห</t>
  </si>
  <si>
    <t>มอนิ่งค่ะทุกๆเช้าจะต้องดูข่าวสารน้ำท่วมก่อนเลยหมอยังโชคดีที่บ้านไกลน้ำถึงจะไม่ค่อยมีงานในช่วงนี้ยังโชคดีกว่าหลายครอบครัว</t>
  </si>
  <si>
    <t>ต้องรอให้มันท่วมบ้านมึงก่อนไหมถึงจะเข้ามาเชื่อเลยน้ําท่วมอุบล</t>
  </si>
  <si>
    <t>พี่งผ่านมาเลยคือกว่าจะออกมาได้ชั่วโมงอ่ะ</t>
  </si>
  <si>
    <t>ขอคนละรีทวิตเพื่อช่วยเป็นการดันแท็กด้วยนะคะคนอุบลต้องการความช่วยเหลือเราประชาชนต้องช่วยเหลือประชาชนด้วยกันน้ําท่วมอุบล</t>
  </si>
  <si>
    <t>ต้องให้น้ำท่วมบ้านมึงก่อนไหมถึงจะเข้ามาช่วยเหลือเห็นว่าท่วมเป็นเรื่องเล่นๆกันหรออุบลท่วมขนาดนี้ยังปล่อยเฉยน้ําท่วมอุบล</t>
  </si>
  <si>
    <t>สสพปชรจอุบลมีไหมชื่ออะไรน้ําท่วมอุบล</t>
  </si>
  <si>
    <t>คาสิโนดีที่สุดโปรเอาใจคนทุนน้อยรับรับฝากถอนไม่มีขั้นต่ำพร้อมสูตรสล็อตฟรี</t>
  </si>
  <si>
    <t>ไม่ต้องเตือนทุกวันละแกจะมีไว้ทำไมที่พูดนี่ได้คิดออกมาจากสมองบ้างมั้ยขึ้นชื่อว่าหอเตือนภัยอ่ะจะภัยเล็กภัยใหญ่มัน</t>
  </si>
  <si>
    <t>กว่าจะเลื่อนเจอสาระข่าวสารในแท็กแม่งมีแต่แอคเหี้ยไรเต็มไปหมดบล็อคเท่าไหร่ก็ไม่หมดด้วยนะน้ําท่วมนนทบุรีน้ําท่วมอุบล</t>
  </si>
  <si>
    <t>น้ำปริ่มถนนตั้งแต่พายุยังไม่เข้าตอนนี้ถนนเส้นหลักปิดไม่ให้รถผ่านตัวอำเภอยังไม่ท่วมแต่ใกล้ละตำบลรอบนอกคือไปเกือบหมด</t>
  </si>
  <si>
    <t>น้ำท่วมบ้านแต่พ่อบอกให้ช่วยหมาก่อนค่อยขนของอุบลน้ำท่วมน้ําท่วมอุบล</t>
  </si>
  <si>
    <t>รวดเร็วทันใจปลอดภัยมั่นคงฝากถอนไม่มีขั้นต่ำลูกค้าใหม่รับโปรเพิ่มสูงสุดบาทสมัครคลิ๊ก</t>
  </si>
  <si>
    <t>รวดเร็วทันใจปลอดภัยมั่นคงฝากถอนไม่มีขั้นต่ำลูกค้าใหม่รับโปรเพิ่มสูงสุดบาทสมัครคลิ๊กได้ที่</t>
  </si>
  <si>
    <t>ขอบคุณพี่ๆจิตอาสาที่ทำอาหารให้ผู้ประสบภัยได้อิ่มท้องกันนะคะผู้ประสบภัยมาทานได้นะคะบริเวณวงเวียนน้ำพุตลาดใหญ่อุบลค่ะน้ํ</t>
  </si>
  <si>
    <t>อันนี้ผมเลยครับผลักดันโครงการบริหารจัดการน้ำแสนล้านที่ครอบคลุมพื้นที่จังหวัดพวกเราจะได้ไม่ต้องเจอน้ำแล้งน้ำท่วม</t>
  </si>
  <si>
    <t>เสียงพวกเราไม่ดังพอหรือทำไมไม่หันมาดูกันบ้างทำนิ่งเฉยสะเหมือนมันเป็นเรื่องปกติหนทางแก้ไขช่วยเหลือคืออะไรฮรุกๆ</t>
  </si>
  <si>
    <t>ผ่านไปอีกวันละน้าน้ําท่วมอุบล</t>
  </si>
  <si>
    <t>น้ำใจพี่น้องชาวประชาช่วยเหลือกันในยามยากน้ําท่วมอุบล</t>
  </si>
  <si>
    <t>อย่าทำให้ฉันผิดหวังวนไปบอกโตโน่ให้ตรูทีโตโน่โตโน่ภาคินยิงกราดหนองบัวลําภูน้ําท่วมอุบลข่าวใส่ไข่โหนกระแส</t>
  </si>
  <si>
    <t>มองไม่เคยเห็นการแก้ปัญหาอะไรของรัฐบาลชุดนี้เลยช่วยแตกมากน้ําท่วมอุบล</t>
  </si>
  <si>
    <t>น้ำท่วมที่ไหนรู้หมดเพียงปลายนิ้วโหลดเลยสะดวกจริงน้ําท่วมอุบลฝนตกน้ําท่วมฝนตกหนัก</t>
  </si>
  <si>
    <t>สวนสัตว์อุบลราชธานีแจ้งน้ำท่วมเฉพาะบริเวณทางเข้าด้านหน้าสวนสัตว์อุบลราชธานีเท่านั้นนะคะส่วนน้องๆสัตว์ป่าภายในส</t>
  </si>
  <si>
    <t>บุหรี่นอกเคปิตอลแดงร้อนแรงมวนใหญ่แน่นส่งทั่วไทยมีเก็บปลายทางบุหรี่</t>
  </si>
  <si>
    <t>มองไม่เห็นการแก้ปัญหาอะไรจากรัฐบาลชุดนี้เลยห่วยแตกมากน้ําท่วมอุบล</t>
  </si>
  <si>
    <t>เสียงพวกเราไม่ดังพอหรือทำไมไม่หันมาดูกันบ้างทำนิ่งเฉยสะเหมือนมันเป็นเรื่องปกติหนทางแก้ไขช่วยเหลือคืออะไรฮรุกๆๆทุกวันนี้เ</t>
  </si>
  <si>
    <t>ทหารของประชาชนสถานการณ์อุทกภัยในจังหวัดอุบลฯยังไม่ดีขึ้นศบภรพันเตรียมความพร้อมในการช่วยเหลือประชาชนน้ําท่วมอุบล</t>
  </si>
  <si>
    <t>เส้ามากทำไมข่าวน้ำท่วมอุบลเงียบจังน้ําท่วมอุบล</t>
  </si>
  <si>
    <t>อิตู่ทำเหี้ยไรบ้างเนี้ยขอให้บ้านมึงน้ำท่วมค่ะน้ําท่วมอุบล</t>
  </si>
  <si>
    <t>ค่าน้ำไฟเครดิตมาจ่ายที่สิลดจุกจุกน้ําท่วมนนทบุรีน้ําท่วมอุบลให้เธอแฮปปี้ผู้</t>
  </si>
  <si>
    <t>โค้ดซื้อน้อยลดขั้นต่ำน้ําท่วมนนทบุรีน้ําท่วมอุบลให้เธอแฮปปี้ผู้จัดไม่คว</t>
  </si>
  <si>
    <t>โค้ดซื้อน้อยลดไม่มีขั้นต่ำน้ําท่วมนนทบุรีน้ําท่วมอุบลให้เธอแฮปปี้ผู้จัดไม่ค</t>
  </si>
  <si>
    <t>โค้ดคืนเงินไม่มีขั้นต่ำน้ําท่วมนนทบุรีน้ําท่วมอุบลให้เธอแฮปปี้ผู้จัดไม่ควร</t>
  </si>
  <si>
    <t>โค้ดลดไม่มีขั้นต่ำน้ําท่วมนนทบุรีน้ําท่วมอุบลให้เธอ</t>
  </si>
  <si>
    <t>โค้ดส่งฟรีทั้งแอปไม่มีขั้นต่ำน้ําท่วมนนทบุรีน้ําท่วมอุบลให้เธอแฮปปี้ผู้จัดไม่ควรเ</t>
  </si>
  <si>
    <t>แวะมาดันแทกอีกวันแทกโดนกลบไปแล้วน้ําท่วมอุบล</t>
  </si>
  <si>
    <t>โรงพยาบาลสรรพสิทธิ์ฯนี่เป็นโรงพยาบาลประจำจังหวัดอุบลเลยมั้ยได้ข่าวว่าน้ำถึงโรงพยาบาลแล้วด้วยโรงพยาบาลคือที่ที่มีค</t>
  </si>
  <si>
    <t>ถนนเชื่อมเส้นสุดท้ายน้ำกำลังจะล้นกระสอบทรายน้ําท่วมอุบลน้ําท่วมอุบล</t>
  </si>
  <si>
    <t>โรงพยาบาลสรรพสิทธิ์ฯนี่เป็นโรงพยาบาลประจำจังหวัดอุบลเลยมั้ยได้ข่าวว่าน้ำถึงโรงพยาบาลแล้วด้วยโรงพยาบาลคือที่ที่มีคนป่วย</t>
  </si>
  <si>
    <t>รับคนช่วยดูร้านทำงานอยู่บ้านได้วันละวันบพรี่เมี่ยมมีให้นักเรียนนักศึกษาคนว่างงานสนใจเดมมาถามไ</t>
  </si>
  <si>
    <t>น้ำขึ้นเรื่อยๆน้ําท่วมอุบล</t>
  </si>
  <si>
    <t>น้ำใกล้ถึงรพแล้วจริงถ้าขึ้นมาเรื่อยๆนี่ไม่อยากจะคิดความเสียหายมหาศาลแน่รพสรรพสิทธิฯคือรพศูนย์ที่รับผู้ป่วยจากจวข้างเคียงอ</t>
  </si>
  <si>
    <t>ช่วงค่ำรับส่งไม่ได้เพราะทางมืดไม่มีไฟไฟไม่เพียงพอบางคนมาที่ท่าเรือเเล้วต้องได้กลับไปขึ้นรถทหารน้ําท่วมอุบล</t>
  </si>
  <si>
    <t>ช่วยยยพวกร้าบานนนนช่วยเข้ามาทำไรหน่อยโว้ยยยยยพวกกูจะไม่มีที่อยู่กันแล้วน้ําท่วมอุบล</t>
  </si>
  <si>
    <t>ควย</t>
  </si>
  <si>
    <t>รัฐบาลไทยรีวิวเพียบรับแนวทางฟรีที่นี้แบนมิลลิหวยรัฐบาลแบนหวยรัฐบาลไทยน้ํา</t>
  </si>
  <si>
    <t>หมู่บ้านที่ถูกลืมจมลึกถึงเมตรตอนนี้แทบจะเป็นเมืองบาดาลแล้วรัฐมัวทำอะไรอยู่นี่มันขั้นวิกฤตแล้วไม่ควรปล่อยเบลอม</t>
  </si>
  <si>
    <t>น้ำปริ่มถนนตั้งแต่พายุยังไม่เข้าตอนนี้ถนนเส้นหลักปิดไม่ให้รถผ่านตัวอำเภอยังไม่ท่วมแต่ใกล้ละตำบลรอบนอกคือไปเกือบหมดถ้าถามว่า</t>
  </si>
  <si>
    <t>น้ำท่วมกทมสลิ่มทั่วฟ้าเมืองไทยรวมตัวกันด่าชัชชาติตอนนี้ตจวท่วมสูงเป็นเดือนๆสลิ่มไม่คิดจะออกมาฟาดเลยเหรอหรือน้ำมันท่วมปา</t>
  </si>
  <si>
    <t>หมู่บ้านที่ถูกลืมจมลึกถึงเมตรตอนนี้แทบจะเป็นเมืองบาดาลแล้วรัฐมัวทำอะไรอยู่นี่มันขั้นวิกฤตแล้วไม่ควรปล่อยเบลอมาจนถึงตอน</t>
  </si>
  <si>
    <t>อยากมีรายได้ตกงานอยู่บ้านว่างนักศึกษางานไม่จำกัดอายุการันตีรายได้บาทขึ้นงานถูกกฎหมายใช้เวลานาที</t>
  </si>
  <si>
    <t>ใครต้องใช้เงินวันนี้เดมมาแชทมาครับปล่อยกู้รายเดือนรับทุกอาชีพลายกินรีน้ําท่วมอุบลใต้เงาตะวันเงิ</t>
  </si>
  <si>
    <t>เห้ยมันเกินไปแล้วนะคือน้ําท่วมอุบลรัฐไม่มีวิธีจัดการระบายน้ำหรือเยียวยาหาที่อยู่ให้คนประสบอุทกภัยเลยหรอเราไม่ไ</t>
  </si>
  <si>
    <t>มิลลิเปิดตัวได้แล้วน้ําท่วมอุบลแบนมิลลิต้องใช้คาถาไรเธอถึงจะหลงอยากแตกตามมา</t>
  </si>
  <si>
    <t>สู้ๆค่ะน้ําท่วมอุบลน้ําท่วมศรีสะเกษ</t>
  </si>
  <si>
    <t>ไม่มีอะไรจะน่าพิศวงไปกว่าการที่น้ำท่วมหลายจังหวัดในประเทศแต่รัฐบาลเงียบเหมือนตายห่ากันหมดงงน้ําท่วมนนทบุรีน้ําท่วมศรีสะ</t>
  </si>
  <si>
    <t>มีศูนย์ช่วยเหลือผู้ประสบภัยที่ไหนบ้างมาแชร์กันนะคะความช่วยเหลือจะได้ไปถึงไวๆน้ําท่วมนนทบุรีน้ําท่วมอุบล</t>
  </si>
  <si>
    <t>อยากมีรายได้ตกงานอยู่บ้านว่างนักศึกษางานไม่จำกัดอายุการันตีรายได้บาทขึ้นงานถูกกฎหมายใช้เวลานาทีสลักจิ</t>
  </si>
  <si>
    <t>ทหารไทยเป็นที่พึ่งได้ทุกโอกาสระดับน้ำเพิ่มน้ำใจไม่เคยลดศบภรพันจัดกำลังพลและชุดจิตอาสาทำการขนย้ายข้าวของเครื่อ</t>
  </si>
  <si>
    <t>ขนาดนี้มันจะไปทรมานตอนน้ำลดไหนจะเชื่อโรคความชื้นบ้านพังเฟอนิเจอร์รถราเสื้อผ้าทุกอย่างความเหนื่อยยากในการเคลียร์บ้าน</t>
  </si>
  <si>
    <t>ถนนเส้นหลักอยุธยาอ่างทองสิงห์บุรีชัยนาทน้ำท่วมหนักมั้ยคะยังสามารถขับรถยนต์ผ่านได้มั้ยน้ําท่วมน้ําท่วมอยุธยาน้ําท่วม</t>
  </si>
  <si>
    <t>ทหารไทยห่วงใยไม่ทิ้งกันศบภรพันโดยชุดเสนารักษ์หมอเดินเท้าประจำกอศบภฯทำการรักษาพยาบาลให้ประชาชนที่เป็นแผล</t>
  </si>
  <si>
    <t>ระดับน้ำก็เพิ่มขึ้นทุกวันงานก็ต้องทำต้องหารายได้แต่ถามหาความช่วยเหลือหรือวิธีแก้ปัญหาจากรัฐไม่เคยมีเสียภาษีไปเพื่อให้ประชา</t>
  </si>
  <si>
    <t>น้ำท่วมปีนี้หนักในหลายสิบปีเป็นรองแค่ปีสงสารตัวเองสงสารบ้านอุบลน้ําท่วมอุบลน้ําท่วมอุบล</t>
  </si>
  <si>
    <t>เราทำอะไรไม่ได้นอกจากช่วยกระจ่ายข่าวและเป็นกำลังใจให้นะคะน้ําท่วมอุบล</t>
  </si>
  <si>
    <t>ฝ่ายค้านด้วยซ้ำรัฐทำไร</t>
  </si>
  <si>
    <t>ฝากดันแท็กน้ําท่วมอุบลด้วยนะคะปีนี้หนักจริงๆและข่าวเงียบมากจะท่วมทั้งอุบลแล้วขนส่งบางขนส่งไม่รับส่งของมาอุบลแล้ว</t>
  </si>
  <si>
    <t>สามารถบริจาคช่วยเหลื่อผู้ประสบภัยได้นะคะน้ําท่วมอุบลน้ําท่วมอุบล</t>
  </si>
  <si>
    <t>น้ำก็ท่วมลมหนาวก็มาแล้วทั้งน้ำทั้งหนาวละทีนี้น้ำท่วมอุบลน้ําท่วมอุบล</t>
  </si>
  <si>
    <t>มีศูนย์ช่วยเหลือผู้ประสบภัยที่ไหนบ้างมาแชร์กันนะคะความช่วยเหลือจะได้ไปถึงไวๆน้ําท่วมนนทบุรีน้ําท่วมอุบลน้ําท่วมกรุงเท</t>
  </si>
  <si>
    <t>น้ําท่วมอุบลน้ำท่วมน้ําท่วมอุบล</t>
  </si>
  <si>
    <t>ขอโทษนะที่หน้าไม่คมพอดีหน้ากลมแถมจิ้มได้น้ำท่วมนนทบุรีมิลลิผู้จัดไม่ควรเอาเปรียบติ่ง</t>
  </si>
  <si>
    <t>น้ําท่วมอุบลเราอยากให้ฝ่ายที่เกี่ยวข้องไปดูแลได้แล้วอ่ะคือมันเกิดความสูญเสียของประชาชนทั้งที่อยู่ทั้งชีวิตฯล</t>
  </si>
  <si>
    <t>น้ําท่วมอุบลน้ำท่วมอุบลน้ําท่วมปี</t>
  </si>
  <si>
    <t>สี่แยกกรุงไทยบ้านดู่น้ำดันมาเรื่อยๆจนชาวบ้านต้องใช้เรือแล้วอะน้ําท่วมอุบลน้ําท่วม</t>
  </si>
  <si>
    <t>น้ําท่วมอุบลน้ำท่วมปีน้ําท่วมอุบลน้ําท่วมอยุธยาน้ําท่วมศรีสะเกษ</t>
  </si>
  <si>
    <t>แจกเครดิตฟรีไม่ฝากก่อนรีทวิตและกดลิ้งด้านล่างได้เลยแจ้งว่ารับเครดิตฟรี</t>
  </si>
  <si>
    <t>น้ําท่วมอุบลน้ําท่วมอยุธยาน้ําท่วมปี</t>
  </si>
  <si>
    <t>แบนมิลลิ</t>
  </si>
  <si>
    <t>ขอบคุณที่ไม่ทิ้งน้องๆค่ะขอให้น้ำลดเร็วๆ</t>
  </si>
  <si>
    <t>แชร์ไปจนกว่ารัฐบาลจะแก้ปัณหาได้</t>
  </si>
  <si>
    <t>ขอฝากเตือนเพื่อนๆทุกคนอย่าสั่งกางเกงกับร้านนี้นะคะนางมีประวัติการโกงไม่ธรรมดาคนโกงไอจีโกงหาเพื่อนคุยเมคเฟรนกางเกง</t>
  </si>
  <si>
    <t>น้ําท่วมอุบลน้ําท่วมอุบลน้ําท่วมปี</t>
  </si>
  <si>
    <t>น้ำยังสูงขึ้นเรื่อยๆและขยายวงกว้างออกไปอีกด้วยน้ําท่วมอุบลที่เห็นตัวเลขวันนี้แต่พรุ่งนี้ไม่ใช่ตัวเลขนี้แ</t>
  </si>
  <si>
    <t>สมาชิกใหม่โบนัสพิเศษเพียบรีบสมัครเลยเครดิตฟรีแคปชั่นแจกฟรี</t>
  </si>
  <si>
    <t>ปีระดับน้ำมปีระดับน้ำมปีระดับน้ำมตคช่วยกันปั่นแท็กหน่อยนะคะปีนี้ท่ว</t>
  </si>
  <si>
    <t>เมืองศรีสะเกษกำลังจมน้ำบางพื้นที่ก็จมมิดหลังคาไปแล้วพวกเราต้องการคำตอบว่าปีนี้เป็นเหี้ยไรเห็นโทษแต่พายุโนรูมึงนี้</t>
  </si>
  <si>
    <t>ไม่ตั้งชื่อว่าหอเพลงชาติอ่ะ</t>
  </si>
  <si>
    <t>น้ําท่วมอุบลเราอยากให้ฝ่ายที่เกี่ยวข้องไปดูแลได้แล้วอ่ะคือมันเกิดความสูญเสียของประชาชนทั้งที่อยู่ทั้งชีวิตฯลฯเ</t>
  </si>
  <si>
    <t>เชิญชมคอนเสริ์ตจุดประสงค์ของทางทีมผู้จัดงานได้จัดงานขึ้นเพื่อหารายได้ช่วยเหลือผู้ประสบภัยน้ำท่วมหน้างานรับบริจาคข้า</t>
  </si>
  <si>
    <t>น้ำท่วมถึงหลังคาน่าสงสารแต่ข่าวเงียบมากน้ําท่วมอุบลช่วยดันแท็ก</t>
  </si>
  <si>
    <t>อุบลฯวารินชำราบอ่วมเพราะต้องรับน้ำที่เร่งปล่อยจากเขื่อนทั้งเขื่อนในลุ่มน้ำมูลและเขื่อนในลุ่มน้ำชีภาพเมื่อวาน</t>
  </si>
  <si>
    <t>อุบลฯวารินชำราบอ่วมเพราะต้องรับน้ำที่เร่งปล่อยจากเขื่อนทั้งเขื่อนในลุ่มน้ำมูลและเขื่อนในลุ่มน้ำชีภาพเมื่อวานนี้น้ํา</t>
  </si>
  <si>
    <t>น้ําท่วมอุบลน้ําท่วมอุบลสถานการณ์อุทกภัยเมืองวารินชำราบจังหวัดอุบลราชธานีวันที่บนถน</t>
  </si>
  <si>
    <t>น้ําท่วมอุบลน้ําท่วมปีน้ําท่วมอยุธยาน้ำท่วม</t>
  </si>
  <si>
    <t>เห็นภาพการส่งสติ้กเกอร์สวัสดีวันจันทรโอชาเลยน้ําท่วมอุบล</t>
  </si>
  <si>
    <t>รบกวนแท็กอีกรอบนะคะคือเราอยากได้จริงๆค่ะใครมีมือเราของราคาย่อมเยานะคะขอบคุณค่ะเวียร์ศุกลวัฒน์</t>
  </si>
  <si>
    <t>น้ำท่วมคือแบบบเป็นสุดแล้วนะตอนนี้คือทุกคนก็พยายามอพยพแล้วอ่ะเป็นพันๆครัวเรือนรัฐบาลต้องเข้าวิกฤ</t>
  </si>
  <si>
    <t>แล้วงงใจอุบลเป็นพื้นที่รับน้ำบ่อยมากแปดปีนี้รบทำไรอยู่สสเขาส่งเสียงไปรบเคยฟังบ้างมั้ยล่าสุดก็อิกฏเนี่ยมันลด</t>
  </si>
  <si>
    <t>สงสารต้นไม้เลยอ่าาาาแช่น้ำนานขนาดนี้จะเปนไงน้าาาาน้ำท่วมอุบล</t>
  </si>
  <si>
    <t>โดนตัดน้ำตัดไฟมากี่วันแล้วคะตัดไฟยังพอเข้าใจแต่ทำไมต้องตัดน้ำแล้วจะอยู่กันยังไงน้ําท่วมอุบล</t>
  </si>
  <si>
    <t>เพื่อนที่อยู่อุบลคือเสียบ้านทั้งหลังอ่ะงานก็ไม่ได้ไปทำอพยพไปอยู่ที่ชาวบ้านทำกันอ่ะไม่รุ้จะติดต่อได้อีกมั้ยนะเ</t>
  </si>
  <si>
    <t>อดกลับอุบลจองตั๋วมาตั้งเป็นเดือน</t>
  </si>
  <si>
    <t>แงงงง</t>
  </si>
  <si>
    <t>รัฐไร้ประโยชน์</t>
  </si>
  <si>
    <t>เอาจริงมันไม่ควรที่จะต้องให้ประชาชนมากระจายข่าวขอความช่วยเหลือเองอะหน่วยงานควรรู้ตั้งแต่เนิ่นๆละด้วยว่าต้องจัดการยังไงเ</t>
  </si>
  <si>
    <t>น้ําท่วมอุบลน้ำท่วมนนทบุรีฝน</t>
  </si>
  <si>
    <t>ขออนุญาตแจ้งข่าวประชาสัมพันธ์หน่อยนะคะเส้นบัวท่าบัวเทิงช่วงกลางคืนจะมีเจ้ากรมทางหลวงเข้าเวรสูบน้ำตลอดทั้งคืนเวลาขั</t>
  </si>
  <si>
    <t>จะบริจาคช่วยเหลือผ่านบัญชีอยากให้โดเนทผ่านชื่อบัญชีที่ตั้งขึ้นเฉพาะเกี่ยวกับผู้ประสบภัยหรือหน่วยงานของมหาลัยจะดีกว่านะ</t>
  </si>
  <si>
    <t>ไหนล่ะมื้อที่สุขที่สุดของสลิ่ม</t>
  </si>
  <si>
    <t>ผุ้ว่าอุบลเหมือนไม่พัฒนาเมืองสักคนอยู่แต่เล็กจนโตอุดรพัฒนาแซงหน้าไปหลายขุม</t>
  </si>
  <si>
    <t>ตัวว่างในเฟบเลยนะคะเสื้อผ้ามือสองเสื้อผ้ามือเสื้อผ้าเกาหลีเสื้อผ้ามือสองสภาพดีหม้อไฟแห่งความสุข</t>
  </si>
  <si>
    <t>ขอบคุณค่าบบแพทริค</t>
  </si>
  <si>
    <t>น้ําท่วมอุบลมิดหลังคาน้ําท่วมอุบลสํานักข่าววันนิวส์ช่องวันช่อง</t>
  </si>
  <si>
    <t>ขอฝากประชาสัมพันธ์ด้วยนะคะน้ําท่วมอุบล</t>
  </si>
  <si>
    <t>รัฐบาลเงียบเกินไปจริงๆนะเว้ยมันหนักจริงๆมันมีคนตายแล้วด้วยซ้ำแต่กุแทบไม่เจอข่าวที่ภาครัฐเร่งให้ความช่วยเหลือเลยอ่ะหน่วยงา</t>
  </si>
  <si>
    <t>ทุกคนสมทุบทุนช่วยเหลือผู้ประสบภัยน้ำท่วมอุบลกันนน</t>
  </si>
  <si>
    <t>ดันแท็กน้ําท่วมอุบลน้ําท่วมอุบลราชธานีน้ำท่วมอิสาน</t>
  </si>
  <si>
    <t>คุณช่วยดันสระบุรีด่วนด้วยช่วยกันน้ำป่าทะลักชาวบ้านไม่ทันตอนนี้ก็ขาดแคลนเพราะตั้งตัวไม่ทันเห้อทำไมมันไ</t>
  </si>
  <si>
    <t>สมัยเรียนอยู่มอุบลก็คือเคยเห็นน้ำมูลเต็มๆแบบเกือบล้นตลิ่งบ้นสะพานกุดปลาขาวมาบ้างเรยเห็นเพื่อนที่บ้านอยู่ในเมืองต้อง</t>
  </si>
  <si>
    <t>ชาวบ้านหลายตัดสินใจอพยพหลังน้ำขึ้นสูงท่วมพื้นที่เมตรหลังจากก่อนหน้านี้ไม่คิดว่าน้ำจะท่วมสูงน้ําท่วมอุบลน้ำท่ว</t>
  </si>
  <si>
    <t>ในตัวเมืองท่วมไหมคะน้ําท่วมอุบล</t>
  </si>
  <si>
    <t>อยากช่วยอะทำไรได้บ้างคะอยู่กทมไม่ใช่คนในพื้นที่ไม่มีญาติเเถวนั้นเงินก็ไม่มีดันเเท็กเฉยๆถือเป็นการช่วยไหมน้ําท่วมอุ</t>
  </si>
  <si>
    <t>ฝากรีค่ะเส้นทางการจราจรแต่ละส่วนแต่ละพื้นที่ค่ะเดินทางไปไหนตรวจเช็คเส้นทางก่อนและเดินทางยังปลอดภัยนะคะ</t>
  </si>
  <si>
    <t>อุบล</t>
  </si>
  <si>
    <t>อุบลฯท่วมแค่ไหนแค่เหลือทางรถวิ่งได้ทางเดียวระหว่างอเมืองกับอวารินฯรถทหารก็เริ่มพังบางจุดปชชมีรถลากรถยกสูงก็ช่วย</t>
  </si>
  <si>
    <t>รัฐบาลทำอะไรอยู่หรออันนี้อยากรู้ผู้คนมากมายรอความช่วยเหลืออยู่คือต้องมีคนตายมากกว่านี้หรอถึงจะออกมาทำความดีได้ไอ้สัสน้ําท่วมอุบล</t>
  </si>
  <si>
    <t>ฝากรีค่ะเส้นทางการจราจรแต่ละส่วนแต่ละพื้นที่ค่ะเดินทางไปไหนตรวจเช็คเส้นทางก่อนและเดินทางยังปลอดภัยนะคะน้ําท่วมอุบลน้ํา</t>
  </si>
  <si>
    <t>ถนนโดนตัดขาดเกือบทั้งหมดเหลือเส้นทางเชื่อมอำเภอเมืองกับวารินเส้นทางเดียวรถติดอย่างน้อยชั่วโมงอะขอให้น้องน้ำจ</t>
  </si>
  <si>
    <t>นายกโง่ๆไปไหนละปล่อยให้น้ำท่วมหลายจังหวัดอยู่มาแปดปีทำเหี้ยไรบ้างเนี่ยไม่คิดจะแก้ปัญหาน้ำท่วมหน่อยหรอสงสัยผลาญงบ</t>
  </si>
  <si>
    <t>ถุงพระราชทานความรู้สึกน้ําท่วมอุบล</t>
  </si>
  <si>
    <t>พลังเงียบฉี่</t>
  </si>
  <si>
    <t>คุณช่วยดันสระบุรีด่วนด้วยช่วยกันน้ำป่าทะลักชาวบ้านไม่ทันตอนนี้ก็ขาดแคลนเพราะตั้งตัวไม่ทันเห้อทำไมมันไม่เตือนห</t>
  </si>
  <si>
    <t>สลิ่มมัวแต่ปั่นข่าวด่าชัชชาติอยู่ตามนายกมาดูแลน้ำท่วมต่างจังหวัดด้วยน้ําท่วมนนทบุรีน้ําท่วมอุบล</t>
  </si>
  <si>
    <t>ว่างค่ะเสื้อผ้ามือสองเสื้อผ้ามือเสื้อผ้าเกาหลีเสื้อผ้ามือสองสภาพดีหม้อไฟแห่งความสุข</t>
  </si>
  <si>
    <t>ว่างค่ะเสื้อผ้ามือสองเสื้อผ้ามือเสื้อผ้าเกาหลีเสื้อผ้ามือสองสภาพดีส่งต่อเสื้อผ้ามือสอง</t>
  </si>
  <si>
    <t>สงสาร</t>
  </si>
  <si>
    <t>คนชอบหวยลองดูครับพี่แจกชื้อฟรีถูกรับไปเลยแอดไลน์แบนมิลลิน้ําท่วมอุบลน้ําท่วมกรุงเทพแจ</t>
  </si>
  <si>
    <t>น้ําท่วมอุบลการเดินทางไปทำงานใช้รถทหาร</t>
  </si>
  <si>
    <t>ปล่อยต่อรวมส่งไซส์ปล่อยต่อเสื้อเดรสน้ําท่วมอุบลโตโน่</t>
  </si>
  <si>
    <t>ที่จังหวัดอุบลหนาวไม่ได้เป็นที่ฤดูค่ะเพราะนอนเเช่น้ำตีนเปื่อยหมดเเล้วค่ะพี่ถ้ารัฐบาลไม่สนใจใยดีขนาดนั้นก็ยกอุบลเป็น</t>
  </si>
  <si>
    <t>อุบลคือน้ำท่วมหนักมากน้ำขึ้นเร็วแต่ทำไมทุกอย่างเงียบภาครัฐคือเพิกเฉยเกินไปหรือเปล่าปีนี้อุบลน้ำท่วมหนักมากจริงๆฝากกระ</t>
  </si>
  <si>
    <t>น้ําท่วมอุบลกระเเสนำ้ไหลแรงมากการเดินทางไปทำงานใช้รถทหาร</t>
  </si>
  <si>
    <t>น้ําท่วมอุบลเผื่อใครเดินทางนะคะ</t>
  </si>
  <si>
    <t>ตอนนี้ใครอยู่อุบลบ้างแถวน้ำท่วมเขาประกาศอะไรเพิ่มเติมไหมนอกจากเฝ้าระวังน้ำมีคาดการณ์ไหมว่าจะเพิ่มมากขึ้นไหมน้ำจา</t>
  </si>
  <si>
    <t>หดหู่มากๆแม่ป่วยซึมเศร้าลูกเป็นออทิสติกชอบทำร้ายตัวเองและคนใกล้ตัวตอนนี้คนแม่ต้องเข้ารับการรักษาแต่ว่าเ</t>
  </si>
  <si>
    <t>พูดได้แค่นี้เหรอสำนักงานทรัพยากรน้ำแห่งชาติเป็นหน่วยขึ้นตรงที่นายกดูแลคณะกรรมการทรัพยากรน้ำแห่งชาติหรือกนช</t>
  </si>
  <si>
    <t>มึงกูจะร้องไห้จริงๆอ่ะบทเรียนเหี้ยไรมึงหน้าที่มึงคือแก้ไขปัญหานี้ถ้าทำไมได้ก็แค่ออกไม่ใช่เสร่อไปบอกให้ประชาชนจำไ</t>
  </si>
  <si>
    <t>วิถีการเดินทางวิถีของคนทำงานน้ําท่วมอุบล</t>
  </si>
  <si>
    <t>เห้อออต้องดันทุกแท็กเลยอะแต่ละอย่างคือประชาชนต้องมาเป็นหูเป็นตาให้กันเองมีก็เหมือนไม่มีเนาะรัฐบาลเปลืองภาษีประชาชน</t>
  </si>
  <si>
    <t>ที่อุบลแย่มากๆอะละเค้าอยู่แบบนี้มาเป็นเดือนๆแล้วรัฐบาลมีไว้ทำไมอะถ้าแก้ปัญหาไม่ได้น้ําท่วมอุบล</t>
  </si>
  <si>
    <t>น่ากลัวมากอหน้ำท่วมจะมิดหลังคาแล้วแต่ข่าวเงียบมากเอาจริงถ้าไม่เห็นผ่านๆในทวิตกุก็ไม่รู้อะรัฐหรือสื่อข่าวช่วยให้ความสนใจกั</t>
  </si>
  <si>
    <t>ที่จังหวัดอุบลหนาวไม่ได้เป็นที่ฤดูค่ะเพราะนอนเเช่น้ำตีนเปื่อยหมดเเล้วค่ะพี่ถ้ารัฐบาลไม่สนใจใยดีขนาดนั้นก็ยกอุบลเป็นประเทศเถอะ</t>
  </si>
  <si>
    <t>ถนนโดนตัดขาดเกือบทั้งหมดเหลือเส้นทางเชื่อมอำเภอเมืองกับวารินเส้นทางเดียวรถติดอย่างน้อยชั่วโมงอะขอให้น้องน้ำจากไปเร็ว</t>
  </si>
  <si>
    <t>อย่าเพิ่งเป็นอะไรนะกำลังซื้อเครื่องบินอยู่น้ําท่วมอุบลรัฐบาล</t>
  </si>
  <si>
    <t>ประชาชนเดือดร้อนกันมากขนาดนี้ทำไมรัฐไม่ทำอะไรเลยมีคนเสียชีวิตเเล้วก็ยังไม่ทำอะไรประชาชนจะอยู่กันยังไงคำว่าช่ว</t>
  </si>
  <si>
    <t>อุบลน้ำท่วมวิถีการเดินทางวิถีของคนทำงานน้ําท่วมอุบล</t>
  </si>
  <si>
    <t>มึงกูจะร้องไห้จริงๆอ่ะบทเรียนเหี้ยไรมึงหน้าที่มึงคือแก้ไขปัญหานี้ถ้าทำไมได้ก็แค่ออกไม่ใช่เสร่อไปบอกให้ประชาชนจำไว้เป็นบ</t>
  </si>
  <si>
    <t>น้ำมันขึ้นทุกวันอะฝนก็ตกทุกวันนี่กระต็อบน้อยที่แพปลาที่เห็นๆก็มีแต่ปชชช่วยเหลือกันเองมันลากยาวมานานจนเค้าจะช่วยเห</t>
  </si>
  <si>
    <t>สำหรับใครที่จำเป็นต้องเดินทางผ่านแต่ละจุดนะคะน้ําท่วมอุบลน้ําท่วมอุบลราชธานีน้ำท่วมอิ</t>
  </si>
  <si>
    <t>ตอนนี้ใครอยู่อุบลบ้างแถวน้ำท่วมเขาประกาศอะไรเพิ่มเติมไหมนอกจากเฝ้าระวังน้ำมีคาดการณ์ไหมว่าจะเพิ่มมากขึ้นไหมน้ำจากขอนแก่นศ</t>
  </si>
  <si>
    <t>หนักมากและข่าวน้อยมากคนที่ปกติไม่ดูทีวีไม่เล่นทวิตแทบไม่รู้เลยว่าน้ำท่วมอุบลหนักขนาดนี้การกระจายข่าวรวมถึงการช่วยเห</t>
  </si>
  <si>
    <t>นายกไปอุบลยังคะไปแล้วมาปลุกด้วยค่ะอยากรู้ว่าเขาช่วยอะไรบ้างยังน้ําท่วมอุบลน้ําท่วมอุบล</t>
  </si>
  <si>
    <t>คำเดียวเลยเหี้ย</t>
  </si>
  <si>
    <t>ขอสอบถามค่ะว่าข่าวช่องหลักออกบ้างมั๊ยนี่ไม่ได้ดูข่าวเลยตามแต่ในทวิตแล้วก็ขอให้รัฐออกมาแก้ไขได้แล้วนะคะไม่ใช่นอนน้ำ</t>
  </si>
  <si>
    <t>มิลลิ</t>
  </si>
  <si>
    <t>ขอสอบถามค่ะว่าข่าวช่องหลักออกบ้างมั๊ยนี่ไม่ได้ดูข่าวเลยตามแต่ในทวิตแล้วก็ขอให้รัฐออกมาแก้ไขได้แล้วนะคะไม่ใช่นอนน้ำลายยืด</t>
  </si>
  <si>
    <t>จทางนี้กำลังจะประชุมแล้วจ้าาา</t>
  </si>
  <si>
    <t>กุสลดใจมากสถานการณ์ไม่ดีขึ้นเลยอ่ะนี่มันก็หลายวันแล้วนะยังไม่เห็นคนอุบลได้รับความช่วยเหลืออย่างทั่วถึงเลยเห็นแ</t>
  </si>
  <si>
    <t>กุสลดใจมากสถานการณ์ไม่ดีขึ้นเลยอ่ะนี่มันก็หลายวันแล้วนะยังไม่เห็นคนอุบลได้รับความช่วยเหลืออย่างทั่วถึงเลยเห็นแท็กทีไรก็</t>
  </si>
  <si>
    <t>กำลังใจครับ</t>
  </si>
  <si>
    <t>น้ําท่วมอุบลน้ําท่วมอุบลน้ําท่วมอุบลราชธานี</t>
  </si>
  <si>
    <t>คือไรรัฐบาลช่วยไรสักอย่างยังอยู่แล้วไม่สร้างประโยชน์อยู่ทำไมไม่เห็นหรอว่าปชชเดือดร้อนแค่ไหนน้ําท่วมอุบล</t>
  </si>
  <si>
    <t>มาเเล้วววที่ลูกค้ารอคอยยยโปรเด็ดเดือนให้ไปเลยโบนัสจุกๆเเจ้งรับเงื่อนไขที่แอดมินน้ารับฟรีไปเลยต่อ</t>
  </si>
  <si>
    <t>ข่าวเงียบมากถ้าไม่มีต้องนับสต็อคแล้วโทรนัดคนพื้นที่คือไม่รู้ว่าท่วมขนาดนี้อ่ะ</t>
  </si>
  <si>
    <t>น้ําท่วมอุบลน้ําท่วมอุบลนั่งเรือไปทำงาน</t>
  </si>
  <si>
    <t>ปีภาคกลางระดับน้ำท่วมสูงกว่าปีเรียบร้อยแล้วและยังคงเพิ่มขึ้นเรื่อยๆกรมชลประทานก็ยังคงไม่ยอมผันน้ำเข้า</t>
  </si>
  <si>
    <t>เฟรมบานานามาสซาจเมืองทองนทุกวันสอบถามคิวจองหมอขอดูรูปเพิ่มเติมทักไลน์ค่ะ</t>
  </si>
  <si>
    <t>แท็กที่ต้องดันแสดงให้เห็นเลยว่าร้าบาลบริหารงานล้มเหลวแค่ใหนไม่มีทั้งสมองและศักยภาพยังสาระแนมาบริหารประเทศ</t>
  </si>
  <si>
    <t>ท่วมมิดหลังคาอ่าคือคนเค้าต้องใช้ชีวิตยังไงกันนี่คิดไม่ออกเลยจริงๆช่วยเค้าเถอะภาครัฐทำอะไรบ้างเถอะน้ำท่วมอุบล</t>
  </si>
  <si>
    <t>รีทวิตและกดลิ้งด้านล่างได้เลยแจ้งว่ารับเครดิตฟรีเครดิตฟรีล่าสุดเครดิตฟรี</t>
  </si>
  <si>
    <t>แท็กที่ต้องดันแสดงให้เห็นเลยว่าร้าบาลบริหารงานล้มเหลวแค่ใหนไม่มีทั้งสมองและศักยภาพยังสาระแนมาบริหารประเทศน้ําท่วมนนทบุรี</t>
  </si>
  <si>
    <t>เข้าไปเปิดได้ในการตั้งค่าส่วนยังไม่มีแต่แนะนำให้โหลดของกรมอุตุนิยมวิทยาตอนนี้ระบบแจ้ง</t>
  </si>
  <si>
    <t>คนที่เคยรู้สึกว่าการล้อเลียนโฆษณาตัวหนึ่งที่มีคนกินข้าวบนหลังคาบ้านท่ามกลางน้ำท่วมหนักเป็นเรื่องตลกผมหวังว่าวั</t>
  </si>
  <si>
    <t>สลิ่มมัวแต่ปั่นข่าวด่าชัชชาติอยู่ตามนายกมาดูแลน้ำท่วมต่างจังหวัดด้วยน้ําท่วมนนทบุรีน้ําท่วมอุบลน้ําท่วมอยุธยา</t>
  </si>
  <si>
    <t>เพราะอุบลไม่ใช่กรุงเทพเลยไม่มีหน่วยงานภาครัฐเร่งมือเข้าช่วยเพราะถ้าเป็นกทมไม่ถึงวันจะมีหลายหน่วยงานที่เกี่ยวข้องและภ</t>
  </si>
  <si>
    <t>คนที่เคยรู้สึกว่าการล้อเลียนโฆษณาตัวหนึ่งที่มีคนกินข้าวบนหลังคาบ้านท่ามกลางน้ำท่วมหนักเป็นเรื่องตลกผมหวังว่าวันนี้คุณคง</t>
  </si>
  <si>
    <t>น้ําท่วมอุบลน้ำท่วมอุบลน้ําท่วมอุบลราชธานี</t>
  </si>
  <si>
    <t>ทวิตนนี้เราแมสเราฝากให้ทุกคนช่วยดันแท็กน้ำท่วมอุบลหน่อยนะครับ</t>
  </si>
  <si>
    <t>คือถ้าไม่อวดอ้างก็ว่าจะไม่ด่าพัสดุที่ส่งถึงสนงยุติธรรมจอุบลฯแบบเข้าใจว่าน้ําท่วมอุบลแต่ที่ช็อกไ</t>
  </si>
  <si>
    <t>เข้าไปเปิดได้ในการตั้งค่าส่วนยังไม่มีแต่แนะนำให้โหลดของกรมอุตุนิยมวิทยาตอนนี้ระบบแจ้งเตือ</t>
  </si>
  <si>
    <t>น้องเราบอกว่าข่าวทางนั้นเงียบมากไม่มีหน่วยงานรัฐเข้าไปช่วยนอกจากไปถ่ายรูปแล้วก็กลับชาวบ้านต้องช่วยเหลือกันเองน้ําท่วมอุบล</t>
  </si>
  <si>
    <t>พูดได้แค่นี้เหรอสำนักงานทรัพยากรน้ำแห่งชาติเป็นหน่วยขึ้นตรงที่นายกดูแลคณะกรรมการทรัพยากรน้ำแห่งชาติหรือกนชมีนรมเป็</t>
  </si>
  <si>
    <t>น้องเราบอกว่าข่าวทางนั้นเงียบมากไม่มีหน่วยงานรัฐเข้าไปช่วยนอกจากไปถ่ายรูปแล้วก็กลับชาวบ้านต้องช่วยเหลือกันเองน้ําท่วม</t>
  </si>
  <si>
    <t>โอ้โหทำไมแท็กไม่ขึ้นเทรนทำไมดูไม่เป็นเรื่องใหญ่คนเขาเดือดร้อนกันขนาดนี้ทำอะไรกันอยู่น้ําท่วมอุบล</t>
  </si>
  <si>
    <t>น้ำท่วมหลายจังหวัดพร้อมกันขนาดนี้ถ้าเป็นรัฐบาลอื่นสลิ่มทัวร์ลงไปหลายรอบหลายรอบแล้วมั้งเผลอๆหลุดเก้าอี้นายกไปแล้วอั</t>
  </si>
  <si>
    <t>ต่างจังหวัดไม่ใช่แก้มลิงของกทมนะน้ำท่วมต่างจังหวัดปริมณฑลรัฐบาลไม่แยแสรอแผนการจัดการน้ำว่าจะเป็นปีมั้ยที่</t>
  </si>
  <si>
    <t>คือจะบอกว่าน้ำไฟถูกตัดขาดก็ไม่ถูกอะมันก็มีบ้านที่ไม่ท่วมแต่บ้านที่ท่วมก็คือโดนตัดไฟไปแล้วแต่มันก็ใช้ชีวิตลำบากจริงๆ</t>
  </si>
  <si>
    <t>มีใครพอจะมีที่ติดต่อช่วยเหลือพี่น้องชาวอุบลได้มั้ยคะอยากช่วยเหลือน้องๆเด็กๆที่บ้านจมน้ำค่ะน้ําท่วมอุบล</t>
  </si>
  <si>
    <t>ทุกคนสู้ๆนะคะน้ําท่วมน้ําท่วมนนทบุรีน้ําท่วมอุบลขอเป็นกําลังใจให้ชาวอุบล</t>
  </si>
  <si>
    <t>ตอนนี้จากวารินเข้าอุบลรถเล็กยังมีทางไปมั้ยคะน้ําท่วมอุบล</t>
  </si>
  <si>
    <t>สวนสัตว์อุบลราชธานีแจ้งน้ำท่วมเฉพาะบริเวณทางเข้าด้านหน้าสวนสัตว์อุบลราชธานีเท่านั้นนะคะส่วนน้องๆสัตว์ป่าภายในสวนสัตว์</t>
  </si>
  <si>
    <t>เป็นกำลังใจให้นะคะน้ําท่วมอุบลน้ําท่วมนนทบุรี</t>
  </si>
  <si>
    <t>เราฝากกระจายความช่วยเหลือต่างๆจากสถานการณ์น้ำท่วมอุบลหน่อยนะคะน้ําท่วมอุบล</t>
  </si>
  <si>
    <t>อหรัฐบาลส้นตรีนที่แท้ทรูบริหารไม่เป็นก้อออกไปน้ําท่วมอุบลนายกโง่เราจะตายกันหมดหยุดผูกขาดมือถือ</t>
  </si>
  <si>
    <t>วอลเลย์บอลหญิงร่วมบุญกับกลัฟ</t>
  </si>
  <si>
    <t>หงุดหงิดรัฐอ่ะนี่ไม่ใช่วันเเรกคือมันจะเป็นเดือนเเล้วเเต่ยังไม่มีการเเบบเอ้อช่วยเหลือใดๆยังเงียบอยู่เป็นอะไรอ่ะคะ</t>
  </si>
  <si>
    <t>น้ำท่วมน้ำท่วมอุบล</t>
  </si>
  <si>
    <t>ฉันผู้ที่จะเดินทางผ่านเส้นที่น้ำท่วมคือคนเขาเดือดร้อนกันทั้งประเทศเลยนะทั้งคนที่จะเดินทางโดยเฉพาะคนในพื้นที่อ่าเขาจะใช้ชี</t>
  </si>
  <si>
    <t>แหล่งรวมความสนุกเพียงแค่คลิกเดียว</t>
  </si>
  <si>
    <t>เห็นข่าวน้ำท่วมทุกเช้าไม่ใช่มีแค่น้ําท่วมนนทบุรีน้ําท่วมอุบลน้ําท่วมอยุธยาน้ําท่วมศรีสะเกษน้ําท่วมมหาสารคาม</t>
  </si>
  <si>
    <t>ไงเป็นงั้นละหนูแบนมิลลิน้ําท่วมอุบลบ้านมังกรคิมซอนโฮ</t>
  </si>
  <si>
    <t>ชีวิตคนไทยน้ําท่วมกทมยังมีผู้ว่าเป็นเฮดทำแผนแก้ไข้ปัญหาแต่น้ําท่วมอุบลน้ําท่วมอยุธยาน้ําท่วมนนทบุรี</t>
  </si>
  <si>
    <t>ยังเหลือศักดิ์ศรีให้เชื่อได้อีกหรอคะไม่รู้จะรังเกียจอะไรในตัวมึงก่อนดีไม่คิดว่าจะมีคนน่าขยะแขยงเท่ามึงมาก่อนเลยจริ</t>
  </si>
  <si>
    <t>น้ําท่วมอุบลมาหลายวันแล้วยังไม่มีท่าทีที่นายกฯที่ทำงานมาแปดปีจะแก้ไขปัญหาหรือเยียวยาอะไรเลยแต่สลิ่มก็เงียบหม</t>
  </si>
  <si>
    <t>น้ำยังไม่ลดเลยพายุจะมาอีกแล้วเอาใจช่วยพี่น้องชาวอุบลเด้อน้ําท่วมอุบล</t>
  </si>
  <si>
    <t>น้ําท่วมอุบลมาหลายวันแล้วยังไม่มีท่าทีที่นายกฯที่ทำงานมาแปดปีจะแก้ไขปัญหาหรือเยียวยาอะไรเลยแต่สลิ่มก็เงียบหมดขณะ</t>
  </si>
  <si>
    <t>นายกลงพื้นที่อุบลพอเขาไปก็หาว่าสร้างภาพอีกแล้วก็พูดแต่ว่าเขาไม่มาชวยมาดูมาแก้ไขน้ําท่วมอุบลก็จะบอกอีกว่าท่วมนาแล้วลำบา</t>
  </si>
  <si>
    <t>tweet_text</t>
  </si>
  <si>
    <t>Sentiment</t>
  </si>
  <si>
    <t>Score</t>
  </si>
  <si>
    <t>positive</t>
  </si>
  <si>
    <t>neutral</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</si>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</sst>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ahoma"/>
      <scheme val="minor"/>
    </font>
    <font>
      <sz val="11"/>
      <color theme="1"/>
      <name val="Tahoma"/>
      <scheme val="minor"/>
    </font>
    <font>
      <sz val="11"/>
      <color rgb="FF000000"/>
      <name val="Inconsolata"/>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Tahoma"/>
        <a:ea typeface="Tahoma"/>
        <a:cs typeface="Tahoma"/>
      </a:majorFont>
      <a:minorFont>
        <a:latin typeface="Tahoma"/>
        <a:ea typeface="Tahoma"/>
        <a:cs typeface="Taho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6A6F62B-8A99-435B-B4FE-7BFFC8A77239}">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TwitterCleanData!C1\&quot;,\&quot;includeHeaders\&quot;:true}},\&quot;showOverwriteWarning\&quot;:true,\&quot;inputBindingsAddresses\&quot;:{\&quot;input1\&quot;:{\&quot;bindingAddress\&quot;:\&quot;TwitterCleanData!B1:B1824\&quot;,\&quot;hasHeaders\&quot;:true}}}]&quot;"/>
  </we:properties>
  <we:bindings>
    <we:binding id="UnnamedBinding_1_1665751728935" type="matrix" appref="{D6D779F8-8174-4D16-8512-FF68C2CCEE0B}"/>
    <we:binding id="UnnamedBinding_2_1665751741875" type="matrix" appref="{0BFD8B8B-5858-4A05-AF99-4424F69A089E}"/>
    <we:binding id="UnnamedBinding_3_1665751757883" type="matrix" appref="{4B433C42-2133-4326-8C33-E2149198C7FC}"/>
    <we:binding id="UnnamedBinding_4_1665751757888" type="matrix" appref="{62A96327-4D11-4E96-B69F-5A7B4B60A846}"/>
    <we:binding id="TwitterCleanData!C1:D1824" type="matrix" appref="{A0DEBC65-99EA-48DD-834B-CDA404223E2E}"/>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24"/>
  <sheetViews>
    <sheetView tabSelected="1" zoomScale="70" zoomScaleNormal="70" workbookViewId="0">
      <selection activeCell="B7" sqref="B7"/>
    </sheetView>
  </sheetViews>
  <sheetFormatPr defaultColWidth="12.625" defaultRowHeight="15" customHeight="1" x14ac:dyDescent="0.2"/>
  <cols>
    <col min="1" max="1" width="102.875" customWidth="1"/>
    <col min="2" max="2" width="177.5" customWidth="1"/>
    <col min="3" max="26" width="8.625" customWidth="1"/>
  </cols>
  <sheetData>
    <row r="1" spans="1:4" ht="14.25" customHeight="1" x14ac:dyDescent="0.2">
      <c r="A1" s="1" t="s">
        <v>0</v>
      </c>
      <c r="B1" t="s">
        <v>1824</v>
      </c>
      <c r="C1" t="s">
        <v>1825</v>
      </c>
      <c r="D1" t="s">
        <v>1826</v>
      </c>
    </row>
    <row r="2" spans="1:4" ht="14.25" customHeight="1" x14ac:dyDescent="0.2">
      <c r="A2" s="1" t="s">
        <v>1</v>
      </c>
      <c r="B2" s="2" t="str">
        <f ca="1">IFERROR(__xludf.DUMMYFUNCTION("GOOGLETRANSLATE(A2,DETECTLANGUAGE(A2),""en"")"),"Ubon will sink the ground and help us with the flood.")</f>
        <v>Ubon will sink the ground and help us with the flood.</v>
      </c>
      <c r="C2" t="s">
        <v>1827</v>
      </c>
      <c r="D2">
        <v>0.83228474855422996</v>
      </c>
    </row>
    <row r="3" spans="1:4" ht="14.25" customHeight="1" x14ac:dyDescent="0.2">
      <c r="A3" s="1" t="s">
        <v>2</v>
      </c>
      <c r="B3" s="2" t="str">
        <f ca="1">IFERROR(__xludf.DUMMYFUNCTION("GOOGLETRANSLATE(A3,DETECTLANGUAGE(A3),""en"")"),"Interested in online work, find extra income. Contact us. Get a job review. Promote LINE. Have add too or click.")</f>
        <v>Interested in online work, find extra income. Contact us. Get a job review. Promote LINE. Have add too or click.</v>
      </c>
      <c r="C3" t="s">
        <v>1828</v>
      </c>
      <c r="D3">
        <v>0.49003437161445601</v>
      </c>
    </row>
    <row r="4" spans="1:4" ht="14.25" customHeight="1" x14ac:dyDescent="0.2">
      <c r="A4" s="1" t="s">
        <v>3</v>
      </c>
      <c r="B4" s="2" t="str">
        <f ca="1">IFERROR(__xludf.DUMMYFUNCTION("GOOGLETRANSLATE(A4,DETECTLANGUAGE(A4),""en"")"),"Then the warning tower is useless.")</f>
        <v>Then the warning tower is useless.</v>
      </c>
      <c r="C4" t="s">
        <v>1827</v>
      </c>
      <c r="D4">
        <v>0.69645637273788497</v>
      </c>
    </row>
    <row r="5" spans="1:4" ht="14.25" customHeight="1" x14ac:dyDescent="0.2">
      <c r="A5" s="1" t="s">
        <v>4</v>
      </c>
      <c r="B5" s="2" t="str">
        <f ca="1">IFERROR(__xludf.DUMMYFUNCTION("GOOGLETRANSLATE(A5,DETECTLANGUAGE(A5),""en"")"),"That always pushed together, not anything. It's really in trouble. It is left. Let it be like this. How can it be before?")</f>
        <v>That always pushed together, not anything. It's really in trouble. It is left. Let it be like this. How can it be before?</v>
      </c>
      <c r="C5" t="s">
        <v>1829</v>
      </c>
      <c r="D5">
        <v>0.16305086016654999</v>
      </c>
    </row>
    <row r="6" spans="1:4" ht="14.25" customHeight="1" x14ac:dyDescent="0.2">
      <c r="A6" s="1" t="s">
        <v>5</v>
      </c>
      <c r="B6" s="2" t="str">
        <f ca="1">IFERROR(__xludf.DUMMYFUNCTION("GOOGLETRANSLATE(A6,DETECTLANGUAGE(A6),""en"")"),"This is our own home. I was filmed for almost a week before. The water continued to rise, so I wanted to leave social media as a purse for the agency to help.")</f>
        <v>This is our own home. I was filmed for almost a week before. The water continued to rise, so I wanted to leave social media as a purse for the agency to help.</v>
      </c>
      <c r="C6" t="s">
        <v>1829</v>
      </c>
      <c r="D6">
        <v>0.11365596950054201</v>
      </c>
    </row>
    <row r="7" spans="1:4" ht="14.25" customHeight="1" x14ac:dyDescent="0.2">
      <c r="A7" s="1" t="s">
        <v>6</v>
      </c>
      <c r="B7" s="2" t="str">
        <f ca="1">IFERROR(__xludf.DUMMYFUNCTION("GOOGLETRANSLATE(A7,DETECTLANGUAGE(A7),""en"")"),"When will the news agencies stop closing the news of the flooding Ubon, more than a year, but the news of the Ubon cat will become a underworld city and children?")</f>
        <v>When will the news agencies stop closing the news of the flooding Ubon, more than a year, but the news of the Ubon cat will become a underworld city and children?</v>
      </c>
      <c r="C7" t="s">
        <v>1828</v>
      </c>
      <c r="D7">
        <v>0.470360577106476</v>
      </c>
    </row>
    <row r="8" spans="1:4" ht="14.25" customHeight="1" x14ac:dyDescent="0.2">
      <c r="A8" s="1" t="s">
        <v>7</v>
      </c>
      <c r="B8" s="2" t="str">
        <f ca="1">IFERROR(__xludf.DUMMYFUNCTION("GOOGLETRANSLATE(A8,DETECTLANGUAGE(A8),""en"")"),"The children are very pathetic. Thank you to the elders who really helped. As for the tag, it was mass. Ubon almost used a boat to travel instead of the car and flooded Ubon.")</f>
        <v>The children are very pathetic. Thank you to the elders who really helped. As for the tag, it was mass. Ubon almost used a boat to travel instead of the car and flooded Ubon.</v>
      </c>
      <c r="C8" t="s">
        <v>1827</v>
      </c>
      <c r="D8">
        <v>0.92979681491851796</v>
      </c>
    </row>
    <row r="9" spans="1:4" ht="14.25" customHeight="1" x14ac:dyDescent="0.2">
      <c r="A9" s="1" t="s">
        <v>8</v>
      </c>
      <c r="B9" s="2" t="str">
        <f ca="1">IFERROR(__xludf.DUMMYFUNCTION("GOOGLETRANSLATE(A9,DETECTLANGUAGE(A9),""en"")"),"Please leave. Grandma hit the car into the garden, died, but the driver escaped the condition of Grandma's body.")</f>
        <v>Please leave. Grandma hit the car into the garden, died, but the driver escaped the condition of Grandma's body.</v>
      </c>
      <c r="C9" t="s">
        <v>1829</v>
      </c>
      <c r="D9">
        <v>0.18392409384250599</v>
      </c>
    </row>
    <row r="10" spans="1:4" ht="14.25" customHeight="1" x14ac:dyDescent="0.2">
      <c r="A10" s="1" t="s">
        <v>9</v>
      </c>
      <c r="B10" s="2" t="str">
        <f ca="1">IFERROR(__xludf.DUMMYFUNCTION("GOOGLETRANSLATE(A10,DETECTLANGUAGE(A10),""en"")"),"Ubon floods today, people are drowning. Now, can I release the news yet? I would like to express my condolences to the lost family.")</f>
        <v>Ubon floods today, people are drowning. Now, can I release the news yet? I would like to express my condolences to the lost family.</v>
      </c>
      <c r="C10" t="s">
        <v>1829</v>
      </c>
      <c r="D10">
        <v>0.151835471391678</v>
      </c>
    </row>
    <row r="11" spans="1:4" ht="14.25" customHeight="1" x14ac:dyDescent="0.2">
      <c r="A11" s="1" t="s">
        <v>10</v>
      </c>
      <c r="B11" s="2" t="str">
        <f ca="1">IFERROR(__xludf.DUMMYFUNCTION("GOOGLETRANSLATE(A11,DETECTLANGUAGE(A11),""en"")"),"Repeatedly, the water has been cut off and may be a underworld city. Now, the water has been cut off and may be a groundwater city.")</f>
        <v>Repeatedly, the water has been cut off and may be a underworld city. Now, the water has been cut off and may be a groundwater city.</v>
      </c>
      <c r="C11" t="s">
        <v>1829</v>
      </c>
      <c r="D11">
        <v>0.112731948494911</v>
      </c>
    </row>
    <row r="12" spans="1:4" ht="14.25" customHeight="1" x14ac:dyDescent="0.2">
      <c r="A12" s="1" t="s">
        <v>11</v>
      </c>
      <c r="B12" s="2" t="str">
        <f ca="1">IFERROR(__xludf.DUMMYFUNCTION("GOOGLETRANSLATE(A12,DETECTLANGUAGE(A12),""en"")"),"What is the cut -out? What will the people in the area be eaten?")</f>
        <v>What is the cut -out? What will the people in the area be eaten?</v>
      </c>
      <c r="C12" t="s">
        <v>1828</v>
      </c>
      <c r="D12">
        <v>0.59451532363891602</v>
      </c>
    </row>
    <row r="13" spans="1:4" ht="14.25" customHeight="1" x14ac:dyDescent="0.2">
      <c r="A13" s="1" t="s">
        <v>12</v>
      </c>
      <c r="B13" s="2" t="str">
        <f ca="1">IFERROR(__xludf.DUMMYFUNCTION("GOOGLETRANSLATE(A13,DETECTLANGUAGE(A13),""en"")"),"Not a crosswalk, but it is the roof of the house that is drowning.")</f>
        <v>Not a crosswalk, but it is the roof of the house that is drowning.</v>
      </c>
      <c r="C13" t="s">
        <v>1829</v>
      </c>
      <c r="D13">
        <v>0.19314472377300301</v>
      </c>
    </row>
    <row r="14" spans="1:4" ht="14.25" customHeight="1" x14ac:dyDescent="0.2">
      <c r="A14" s="1" t="s">
        <v>13</v>
      </c>
      <c r="B14" s="2" t="str">
        <f ca="1">IFERROR(__xludf.DUMMYFUNCTION("GOOGLETRANSLATE(A14,DETECTLANGUAGE(A14),""en"")"),"Good work, very tight review. Anyone who is looking for a dessert during this period, would like to recommend a good job. Anyone interested in working to supplement Dam.")</f>
        <v>Good work, very tight review. Anyone who is looking for a dessert during this period, would like to recommend a good job. Anyone interested in working to supplement Dam.</v>
      </c>
      <c r="C14" t="s">
        <v>1827</v>
      </c>
      <c r="D14">
        <v>0.95944470167160001</v>
      </c>
    </row>
    <row r="15" spans="1:4" ht="14.25" customHeight="1" x14ac:dyDescent="0.2">
      <c r="A15" s="1" t="s">
        <v>14</v>
      </c>
      <c r="B15" s="2" t="str">
        <f ca="1">IFERROR(__xludf.DUMMYFUNCTION("GOOGLETRANSLATE(A15,DETECTLANGUAGE(A15),""en"")"),"As if we were forgotten, there was no news to the news that there was so little that people didn't know that the Ubon people found it in a crisis and the government was still silent now in the city.")</f>
        <v>As if we were forgotten, there was no news to the news that there was so little that people didn't know that the Ubon people found it in a crisis and the government was still silent now in the city.</v>
      </c>
      <c r="C15" t="s">
        <v>1829</v>
      </c>
      <c r="D15">
        <v>1.95098239928484E-2</v>
      </c>
    </row>
    <row r="16" spans="1:4" ht="14.25" customHeight="1" x14ac:dyDescent="0.2">
      <c r="A16" s="1" t="s">
        <v>15</v>
      </c>
      <c r="B16" s="2" t="str">
        <f ca="1">IFERROR(__xludf.DUMMYFUNCTION("GOOGLETRANSLATE(A16,DETECTLANGUAGE(A16),""en"")"),"The floods of Ubon Isan are all flooded. Nong Bua Sisaket Maha Sarakham, etc. But very quiet. Hard to help. Ubon is very heavy.")</f>
        <v>The floods of Ubon Isan are all flooded. Nong Bua Sisaket Maha Sarakham, etc. But very quiet. Hard to help. Ubon is very heavy.</v>
      </c>
      <c r="C16" t="s">
        <v>1829</v>
      </c>
      <c r="D16">
        <v>0.33757764101028398</v>
      </c>
    </row>
    <row r="17" spans="1:4" ht="14.25" customHeight="1" x14ac:dyDescent="0.2">
      <c r="A17" s="1" t="s">
        <v>16</v>
      </c>
      <c r="B17" s="2" t="str">
        <f ca="1">IFERROR(__xludf.DUMMYFUNCTION("GOOGLETRANSLATE(A17,DETECTLANGUAGE(A17),""en"")"),"Help each other to spread the news. The villagers have a lot of trouble, floods, Ubon floods.")</f>
        <v>Help each other to spread the news. The villagers have a lot of trouble, floods, Ubon floods.</v>
      </c>
      <c r="C17" t="s">
        <v>1827</v>
      </c>
      <c r="D17">
        <v>0.70415252447128296</v>
      </c>
    </row>
    <row r="18" spans="1:4" ht="14.25" customHeight="1" x14ac:dyDescent="0.2">
      <c r="A18" s="1" t="s">
        <v>17</v>
      </c>
      <c r="B18" s="2" t="str">
        <f ca="1">IFERROR(__xludf.DUMMYFUNCTION("GOOGLETRANSLATE(A18,DETECTLANGUAGE(A18),""en"")"),"Om, there are people drowning and died. Why did you let it be so blurred? They are very in trouble. Do not be so quiet. Help them.")</f>
        <v>Om, there are people drowning and died. Why did you let it be so blurred? They are very in trouble. Do not be so quiet. Help them.</v>
      </c>
      <c r="C18" t="s">
        <v>1829</v>
      </c>
      <c r="D18">
        <v>2.7421392500400502E-2</v>
      </c>
    </row>
    <row r="19" spans="1:4" ht="14.25" customHeight="1" x14ac:dyDescent="0.2">
      <c r="A19" s="1" t="s">
        <v>18</v>
      </c>
      <c r="B19" s="2" t="str">
        <f ca="1">IFERROR(__xludf.DUMMYFUNCTION("GOOGLETRANSLATE(A19,DETECTLANGUAGE(A19),""en"")"),"The water is near the hospital every day. If flooding the hospital, when that is the most, the Royal Thai Protection is an northeastern hospital.")</f>
        <v>The water is near the hospital every day. If flooding the hospital, when that is the most, the Royal Thai Protection is an northeastern hospital.</v>
      </c>
      <c r="C19" t="s">
        <v>1829</v>
      </c>
      <c r="D19">
        <v>0.22101895511150399</v>
      </c>
    </row>
    <row r="20" spans="1:4" ht="14.25" customHeight="1" x14ac:dyDescent="0.2">
      <c r="A20" s="1" t="s">
        <v>19</v>
      </c>
      <c r="B20" s="2" t="str">
        <f ca="1">IFERROR(__xludf.DUMMYFUNCTION("GOOGLETRANSLATE(A20,DETECTLANGUAGE(A20),""en"")"),"Pity everyone who is affected by the flood. Everyone is safe. Please give the water quickly.")</f>
        <v>Pity everyone who is affected by the flood. Everyone is safe. Please give the water quickly.</v>
      </c>
      <c r="C20" t="s">
        <v>1827</v>
      </c>
      <c r="D20">
        <v>0.73364198207855202</v>
      </c>
    </row>
    <row r="21" spans="1:4" ht="14.25" customHeight="1" x14ac:dyDescent="0.2">
      <c r="A21" s="1" t="s">
        <v>20</v>
      </c>
      <c r="B21" s="2" t="str">
        <f ca="1">IFERROR(__xludf.DUMMYFUNCTION("GOOGLETRANSLATE(A21,DETECTLANGUAGE(A21),""en"")"),"Our own house has been flooded for a month and the media is quiet. The government is quiet. The staff are quiet. People have to help each other very badly.")</f>
        <v>Our own house has been flooded for a month and the media is quiet. The government is quiet. The staff are quiet. People have to help each other very badly.</v>
      </c>
      <c r="C21" t="s">
        <v>1829</v>
      </c>
      <c r="D21">
        <v>0.15770912170410201</v>
      </c>
    </row>
    <row r="22" spans="1:4" ht="14.25" customHeight="1" x14ac:dyDescent="0.2">
      <c r="A22" s="1" t="s">
        <v>21</v>
      </c>
      <c r="B22" s="2" t="str">
        <f ca="1">IFERROR(__xludf.DUMMYFUNCTION("GOOGLETRANSLATE(A22,DETECTLANGUAGE(A22),""en"")"),"As for the only option for those who want to use a private car to enter the city, they have to indirect to Lat Lot Bua Thoeng, but the condition")</f>
        <v>As for the only option for those who want to use a private car to enter the city, they have to indirect to Lat Lot Bua Thoeng, but the condition</v>
      </c>
      <c r="C22" t="s">
        <v>1829</v>
      </c>
      <c r="D22">
        <v>0.17954321205616</v>
      </c>
    </row>
    <row r="23" spans="1:4" ht="14.25" customHeight="1" x14ac:dyDescent="0.2">
      <c r="A23" s="1" t="s">
        <v>22</v>
      </c>
      <c r="B23" s="2" t="str">
        <f ca="1">IFERROR(__xludf.DUMMYFUNCTION("GOOGLETRANSLATE(A23,DETECTLANGUAGE(A23),""en"")"),"Helping and donating for anyone who wants to help the necessary things or donating other items.")</f>
        <v>Helping and donating for anyone who wants to help the necessary things or donating other items.</v>
      </c>
      <c r="C23" t="s">
        <v>1827</v>
      </c>
      <c r="D23">
        <v>0.72948986291885398</v>
      </c>
    </row>
    <row r="24" spans="1:4" ht="14.25" customHeight="1" x14ac:dyDescent="0.2">
      <c r="A24" s="1" t="s">
        <v>23</v>
      </c>
      <c r="B24" s="2" t="str">
        <f ca="1">IFERROR(__xludf.DUMMYFUNCTION("GOOGLETRANSLATE(A24,DETECTLANGUAGE(A24),""en"")"),"Push a little. The news is very quiet. Now the flood is heavier than a year.")</f>
        <v>Push a little. The news is very quiet. Now the flood is heavier than a year.</v>
      </c>
      <c r="C24" t="s">
        <v>1827</v>
      </c>
      <c r="D24">
        <v>0.61048775911331199</v>
      </c>
    </row>
    <row r="25" spans="1:4" ht="14.25" customHeight="1" x14ac:dyDescent="0.2">
      <c r="A25" s="1" t="s">
        <v>24</v>
      </c>
      <c r="B25" s="2" t="str">
        <f ca="1">IFERROR(__xludf.DUMMYFUNCTION("GOOGLETRANSLATE(A25,DETECTLANGUAGE(A25),""en"")"),"Wow, the news is famous. Should be known as the whole country.")</f>
        <v>Wow, the news is famous. Should be known as the whole country.</v>
      </c>
      <c r="C25" t="s">
        <v>1827</v>
      </c>
      <c r="D25">
        <v>0.76387852430343595</v>
      </c>
    </row>
    <row r="26" spans="1:4" ht="14.25" customHeight="1" x14ac:dyDescent="0.2">
      <c r="A26" s="1" t="s">
        <v>25</v>
      </c>
      <c r="B26" s="2" t="str">
        <f ca="1">IFERROR(__xludf.DUMMYFUNCTION("GOOGLETRANSLATE(A26,DETECTLANGUAGE(A26),""en"")"),"Urgent now the Ubon floods the heaviest in the year of the help of the government is very slow. The news is very quiet. Everyone helps as a voice.")</f>
        <v>Urgent now the Ubon floods the heaviest in the year of the help of the government is very slow. The news is very quiet. Everyone helps as a voice.</v>
      </c>
      <c r="C26" t="s">
        <v>1827</v>
      </c>
      <c r="D26">
        <v>0.694732666015625</v>
      </c>
    </row>
    <row r="27" spans="1:4" ht="14.25" customHeight="1" x14ac:dyDescent="0.2">
      <c r="A27" s="1" t="s">
        <v>26</v>
      </c>
      <c r="B27" s="2" t="str">
        <f ca="1">IFERROR(__xludf.DUMMYFUNCTION("GOOGLETRANSLATE(A27,DETECTLANGUAGE(A27),""en"")"),"We should focus on Ubon floods rather than Tono news.")</f>
        <v>We should focus on Ubon floods rather than Tono news.</v>
      </c>
      <c r="C27" t="s">
        <v>1827</v>
      </c>
      <c r="D27">
        <v>0.73821848630905196</v>
      </c>
    </row>
    <row r="28" spans="1:4" ht="14.25" customHeight="1" x14ac:dyDescent="0.2">
      <c r="A28" s="1" t="s">
        <v>27</v>
      </c>
      <c r="B28" s="2" t="str">
        <f ca="1">IFERROR(__xludf.DUMMYFUNCTION("GOOGLETRANSLATE(A28,DETECTLANGUAGE(A28),""en"")"),"Help each other to push this tag. Now the water will reach the hospital.")</f>
        <v>Help each other to push this tag. Now the water will reach the hospital.</v>
      </c>
      <c r="C28" t="s">
        <v>1829</v>
      </c>
      <c r="D28">
        <v>0.33729812502861001</v>
      </c>
    </row>
    <row r="29" spans="1:4" ht="14.25" customHeight="1" x14ac:dyDescent="0.2">
      <c r="A29" s="1" t="s">
        <v>28</v>
      </c>
      <c r="B29" s="2" t="str">
        <f ca="1">IFERROR(__xludf.DUMMYFUNCTION("GOOGLETRANSLATE(A29,DETECTLANGUAGE(A29),""en"")"),"The situation of Ubon floods is not in a really good direction. This is to see yesterday and today, still see that the water level increases.")</f>
        <v>The situation of Ubon floods is not in a really good direction. This is to see yesterday and today, still see that the water level increases.</v>
      </c>
      <c r="C29" t="s">
        <v>1829</v>
      </c>
      <c r="D29">
        <v>8.9229270815849304E-2</v>
      </c>
    </row>
    <row r="30" spans="1:4" ht="14.25" customHeight="1" x14ac:dyDescent="0.2">
      <c r="A30" s="1" t="s">
        <v>29</v>
      </c>
      <c r="B30" s="2" t="str">
        <f ca="1">IFERROR(__xludf.DUMMYFUNCTION("GOOGLETRANSLATE(A30,DETECTLANGUAGE(A30),""en"")"),"But in truth, the news of Ubon is very quiet. Acendar, who has built a high soil, is almost no people because of the floods around.")</f>
        <v>But in truth, the news of Ubon is very quiet. Acendar, who has built a high soil, is almost no people because of the floods around.</v>
      </c>
      <c r="C30" t="s">
        <v>1829</v>
      </c>
      <c r="D30">
        <v>0.281107038259506</v>
      </c>
    </row>
    <row r="31" spans="1:4" ht="14.25" customHeight="1" x14ac:dyDescent="0.2">
      <c r="A31" s="1" t="s">
        <v>30</v>
      </c>
      <c r="B31" s="2" t="str">
        <f ca="1">IFERROR(__xludf.DUMMYFUNCTION("GOOGLETRANSLATE(A31,DETECTLANGUAGE(A31),""en"")"),"It's not something that should be blurred. The water will reach the hospital. Both sick people in the middle of Ubon. Do something. The government is slower.")</f>
        <v>It's not something that should be blurred. The water will reach the hospital. Both sick people in the middle of Ubon. Do something. The government is slower.</v>
      </c>
      <c r="C31" t="s">
        <v>1829</v>
      </c>
      <c r="D31">
        <v>9.8449110984802204E-2</v>
      </c>
    </row>
    <row r="32" spans="1:4" ht="14.25" customHeight="1" x14ac:dyDescent="0.2">
      <c r="A32" s="1" t="s">
        <v>31</v>
      </c>
      <c r="B32" s="2" t="str">
        <f ca="1">IFERROR(__xludf.DUMMYFUNCTION("GOOGLETRANSLATE(A32,DETECTLANGUAGE(A32),""en"")"),"The flooding in the northeast is that it is not just flooding the house in the area, then it will flood the road, cut the span, people will live, how to eat, cannot travel, no income.")</f>
        <v>The flooding in the northeast is that it is not just flooding the house in the area, then it will flood the road, cut the span, people will live, how to eat, cannot travel, no income.</v>
      </c>
      <c r="C32" t="s">
        <v>1829</v>
      </c>
      <c r="D32">
        <v>0.18790809810161599</v>
      </c>
    </row>
    <row r="33" spans="1:4" ht="14.25" customHeight="1" x14ac:dyDescent="0.2">
      <c r="A33" s="1" t="s">
        <v>32</v>
      </c>
      <c r="B33" s="2" t="str">
        <f ca="1">IFERROR(__xludf.DUMMYFUNCTION("GOOGLETRANSLATE(A33,DETECTLANGUAGE(A33),""en"")"),"Please spread the news. Everyone is safe.")</f>
        <v>Please spread the news. Everyone is safe.</v>
      </c>
      <c r="C33" t="s">
        <v>1827</v>
      </c>
      <c r="D33">
        <v>0.763685643672943</v>
      </c>
    </row>
    <row r="34" spans="1:4" ht="14.25" customHeight="1" x14ac:dyDescent="0.2">
      <c r="A34" s="1" t="s">
        <v>33</v>
      </c>
      <c r="B34" s="2" t="str">
        <f ca="1">IFERROR(__xludf.DUMMYFUNCTION("GOOGLETRANSLATE(A34,DETECTLANGUAGE(A34),""en"")"),"Why does the Ubon flooded floods have to keep an eye on the map? The water from almost the northeast will flow together in Ubon Ratchathani, Warin Chamrap.")</f>
        <v>Why does the Ubon flooded floods have to keep an eye on the map? The water from almost the northeast will flow together in Ubon Ratchathani, Warin Chamrap.</v>
      </c>
      <c r="C34" t="s">
        <v>1829</v>
      </c>
      <c r="D34">
        <v>0.30446478724479697</v>
      </c>
    </row>
    <row r="35" spans="1:4" ht="14.25" customHeight="1" x14ac:dyDescent="0.2">
      <c r="A35" s="1" t="s">
        <v>34</v>
      </c>
      <c r="B35" s="2" t="str">
        <f ca="1">IFERROR(__xludf.DUMMYFUNCTION("GOOGLETRANSLATE(A35,DETECTLANGUAGE(A35),""en"")"),"Wow, high floods, Jing Jing floods")</f>
        <v>Wow, high floods, Jing Jing floods</v>
      </c>
      <c r="C35" t="s">
        <v>1827</v>
      </c>
      <c r="D35">
        <v>0.69717806577682495</v>
      </c>
    </row>
    <row r="36" spans="1:4" ht="14.25" customHeight="1" x14ac:dyDescent="0.2">
      <c r="A36" s="1" t="s">
        <v>35</v>
      </c>
      <c r="B36" s="2" t="str">
        <f ca="1">IFERROR(__xludf.DUMMYFUNCTION("GOOGLETRANSLATE(A36,DETECTLANGUAGE(A36),""en"")"),"Anyone who is looking for additional income, this way, transfer every day. Interested, click the link on the front of the file.")</f>
        <v>Anyone who is looking for additional income, this way, transfer every day. Interested, click the link on the front of the file.</v>
      </c>
      <c r="C36" t="s">
        <v>1827</v>
      </c>
      <c r="D36">
        <v>0.85362726449966397</v>
      </c>
    </row>
    <row r="37" spans="1:4" ht="14.25" customHeight="1" x14ac:dyDescent="0.2">
      <c r="A37" s="1" t="s">
        <v>36</v>
      </c>
      <c r="B37" s="2" t="str">
        <f ca="1">IFERROR(__xludf.DUMMYFUNCTION("GOOGLETRANSLATE(A37,DETECTLANGUAGE(A37),""en"")"),"Please help each other to push the tag for the masses. Everyone is exhausted. Very discouraged. Ubon, the city, flooding heavily during the floods.")</f>
        <v>Please help each other to push the tag for the masses. Everyone is exhausted. Very discouraged. Ubon, the city, flooding heavily during the floods.</v>
      </c>
      <c r="C37" t="s">
        <v>1827</v>
      </c>
      <c r="D37">
        <v>0.62075573205947898</v>
      </c>
    </row>
    <row r="38" spans="1:4" ht="14.25" customHeight="1" x14ac:dyDescent="0.2">
      <c r="A38" s="1" t="s">
        <v>37</v>
      </c>
      <c r="B38" s="2" t="str">
        <f ca="1">IFERROR(__xludf.DUMMYFUNCTION("GOOGLETRANSLATE(A38,DETECTLANGUAGE(A38),""en"")"),"Not just flooding, but the water is very turbulent. The houses in this area are not the roof is more than the second floor of the house. Now it rains every day.")</f>
        <v>Not just flooding, but the water is very turbulent. The houses in this area are not the roof is more than the second floor of the house. Now it rains every day.</v>
      </c>
      <c r="C38" t="s">
        <v>1829</v>
      </c>
      <c r="D38">
        <v>1.61302611231804E-2</v>
      </c>
    </row>
    <row r="39" spans="1:4" ht="14.25" customHeight="1" x14ac:dyDescent="0.2">
      <c r="A39" s="1" t="s">
        <v>38</v>
      </c>
      <c r="B39" s="2" t="str">
        <f ca="1">IFERROR(__xludf.DUMMYFUNCTION("GOOGLETRANSLATE(A39,DETECTLANGUAGE(A39),""en"")"),"Do not have a heart in other provinces? Do not trouble? Flooding in Bangkok. Two days will die in the provinces. Receive water for you every year, many years.")</f>
        <v>Do not have a heart in other provinces? Do not trouble? Flooding in Bangkok. Two days will die in the provinces. Receive water for you every year, many years.</v>
      </c>
      <c r="C39" t="s">
        <v>1829</v>
      </c>
      <c r="D39">
        <v>0.126298993825912</v>
      </c>
    </row>
    <row r="40" spans="1:4" ht="14.25" customHeight="1" x14ac:dyDescent="0.2">
      <c r="A40" s="1" t="s">
        <v>39</v>
      </c>
      <c r="B40" s="2" t="str">
        <f ca="1">IFERROR(__xludf.DUMMYFUNCTION("GOOGLETRANSLATE(A40,DETECTLANGUAGE(A40),""en"")"),"I would like to send encouragement to those affected by the floods of Ubon and every province. Yesterday, I went to work in Ang Thong, Ayutthaya was very shocked.")</f>
        <v>I would like to send encouragement to those affected by the floods of Ubon and every province. Yesterday, I went to work in Ang Thong, Ayutthaya was very shocked.</v>
      </c>
      <c r="C40" t="s">
        <v>1829</v>
      </c>
      <c r="D40">
        <v>0.11572053283453</v>
      </c>
    </row>
    <row r="41" spans="1:4" ht="14.25" customHeight="1" x14ac:dyDescent="0.2">
      <c r="A41" s="1" t="s">
        <v>40</v>
      </c>
      <c r="B41" s="2" t="str">
        <f ca="1">IFERROR(__xludf.DUMMYFUNCTION("GOOGLETRANSLATE(A41,DETECTLANGUAGE(A41),""en"")"),"Once he was the northeast, it was like being left to take care of each other. This has always been like this. I forgot that we are part of the country.")</f>
        <v>Once he was the northeast, it was like being left to take care of each other. This has always been like this. I forgot that we are part of the country.</v>
      </c>
      <c r="C41" t="s">
        <v>1829</v>
      </c>
      <c r="D41">
        <v>0.104499131441116</v>
      </c>
    </row>
    <row r="42" spans="1:4" ht="14.25" customHeight="1" x14ac:dyDescent="0.2">
      <c r="A42" s="1" t="s">
        <v>41</v>
      </c>
      <c r="B42" s="2" t="str">
        <f ca="1">IFERROR(__xludf.DUMMYFUNCTION("GOOGLETRANSLATE(A42,DETECTLANGUAGE(A42),""en"")"),"If you are still interested, please push the flooding tags a bit. Now, people who have no effects may not be anything but are interested in the well -being of human friends.")</f>
        <v>If you are still interested, please push the flooding tags a bit. Now, people who have no effects may not be anything but are interested in the well -being of human friends.</v>
      </c>
      <c r="C42" t="s">
        <v>1828</v>
      </c>
      <c r="D42">
        <v>0.45159524679183999</v>
      </c>
    </row>
    <row r="43" spans="1:4" ht="14.25" customHeight="1" x14ac:dyDescent="0.2">
      <c r="A43" s="1" t="s">
        <v>42</v>
      </c>
      <c r="B43" s="2" t="str">
        <f ca="1">IFERROR(__xludf.DUMMYFUNCTION("GOOGLETRANSLATE(A43,DETECTLANGUAGE(A43),""en"")"),"Ubon has a flood district. Where is the state district? Interested in still flooding Ubon.")</f>
        <v>Ubon has a flood district. Where is the state district? Interested in still flooding Ubon.</v>
      </c>
      <c r="C43" t="s">
        <v>1829</v>
      </c>
      <c r="D43">
        <v>0.216630458831787</v>
      </c>
    </row>
    <row r="44" spans="1:4" ht="14.25" customHeight="1" x14ac:dyDescent="0.2">
      <c r="A44" s="1" t="s">
        <v>43</v>
      </c>
      <c r="B44" s="2" t="str">
        <f ca="1">IFERROR(__xludf.DUMMYFUNCTION("GOOGLETRANSLATE(A44,DETECTLANGUAGE(A44),""en"")"),"Seriously, Nong Pla Kok Dot, Mok, gold, gold, high water and the original ridge of the soil. Last year, flooded in the Ang Thong line in the water in the water.")</f>
        <v>Seriously, Nong Pla Kok Dot, Mok, gold, gold, high water and the original ridge of the soil. Last year, flooded in the Ang Thong line in the water in the water.</v>
      </c>
      <c r="C44" t="s">
        <v>1827</v>
      </c>
      <c r="D44">
        <v>0.67032760381698597</v>
      </c>
    </row>
    <row r="45" spans="1:4" ht="14.25" customHeight="1" x14ac:dyDescent="0.2">
      <c r="A45" s="1" t="s">
        <v>44</v>
      </c>
      <c r="B45" s="2" t="str">
        <f ca="1">IFERROR(__xludf.DUMMYFUNCTION("GOOGLETRANSLATE(A45,DETECTLANGUAGE(A45),""en"")"),"Anyone who passed by to see, please help Ri public relations. Now the flood is very heavy. The road is almost cut.")</f>
        <v>Anyone who passed by to see, please help Ri public relations. Now the flood is very heavy. The road is almost cut.</v>
      </c>
      <c r="C45" t="s">
        <v>1828</v>
      </c>
      <c r="D45">
        <v>0.49998700618743902</v>
      </c>
    </row>
    <row r="46" spans="1:4" ht="14.25" customHeight="1" x14ac:dyDescent="0.2">
      <c r="A46" s="1" t="s">
        <v>45</v>
      </c>
      <c r="B46" s="2" t="str">
        <f ca="1">IFERROR(__xludf.DUMMYFUNCTION("GOOGLETRANSLATE(A46,DETECTLANGUAGE(A46),""en"")"),"Anyone who thinks of the flooding of Ubon, not showing this picture, just the adjacent district, now flooded in almost every district.")</f>
        <v>Anyone who thinks of the flooding of Ubon, not showing this picture, just the adjacent district, now flooded in almost every district.</v>
      </c>
      <c r="C46" t="s">
        <v>1829</v>
      </c>
      <c r="D46">
        <v>0.24110944569110901</v>
      </c>
    </row>
    <row r="47" spans="1:4" ht="14.25" customHeight="1" x14ac:dyDescent="0.2">
      <c r="A47" s="1" t="s">
        <v>46</v>
      </c>
      <c r="B47" s="2" t="str">
        <f ca="1">IFERROR(__xludf.DUMMYFUNCTION("GOOGLETRANSLATE(A47,DETECTLANGUAGE(A47),""en"")"),"This is not a foreign worker, but a car providing a ferry service. The home of the Ubon people are encouraged. Ubon us.")</f>
        <v>This is not a foreign worker, but a car providing a ferry service. The home of the Ubon people are encouraged. Ubon us.</v>
      </c>
      <c r="C47" t="s">
        <v>1829</v>
      </c>
      <c r="D47">
        <v>9.9259160459041595E-2</v>
      </c>
    </row>
    <row r="48" spans="1:4" ht="14.25" customHeight="1" x14ac:dyDescent="0.2">
      <c r="A48" s="1" t="s">
        <v>47</v>
      </c>
      <c r="B48" s="2" t="str">
        <f ca="1">IFERROR(__xludf.DUMMYFUNCTION("GOOGLETRANSLATE(A48,DETECTLANGUAGE(A48),""en"")"),"Saw this news and was quite angry that we couldn't do anything because there was not enough wealth, but the person that he could do back, especially in the region")</f>
        <v>Saw this news and was quite angry that we couldn't do anything because there was not enough wealth, but the person that he could do back, especially in the region</v>
      </c>
      <c r="C48" t="s">
        <v>1829</v>
      </c>
      <c r="D48">
        <v>7.6771979220211497E-3</v>
      </c>
    </row>
    <row r="49" spans="1:4" ht="14.25" customHeight="1" x14ac:dyDescent="0.2">
      <c r="A49" s="1" t="s">
        <v>48</v>
      </c>
      <c r="B49" s="2" t="str">
        <f ca="1">IFERROR(__xludf.DUMMYFUNCTION("GOOGLETRANSLATE(A49,DETECTLANGUAGE(A49),""en"")"),"When will the government come out to help us? Isn't this difficult enough to see? Today, only people help each other.")</f>
        <v>When will the government come out to help us? Isn't this difficult enough to see? Today, only people help each other.</v>
      </c>
      <c r="C49" t="s">
        <v>1829</v>
      </c>
      <c r="D49">
        <v>0.18003039062023199</v>
      </c>
    </row>
    <row r="50" spans="1:4" ht="14.25" customHeight="1" x14ac:dyDescent="0.2">
      <c r="A50" s="1" t="s">
        <v>49</v>
      </c>
      <c r="B50" s="2" t="str">
        <f ca="1">IFERROR(__xludf.DUMMYFUNCTION("GOOGLETRANSLATE(A50,DETECTLANGUAGE(A50),""en"")"),"The heaviest, but the state is still flooding, flooding, Ubon")</f>
        <v>The heaviest, but the state is still flooding, flooding, Ubon</v>
      </c>
      <c r="C50" t="s">
        <v>1829</v>
      </c>
      <c r="D50">
        <v>0.24823231995105699</v>
      </c>
    </row>
    <row r="51" spans="1:4" ht="14.25" customHeight="1" x14ac:dyDescent="0.2">
      <c r="A51" s="1" t="s">
        <v>50</v>
      </c>
      <c r="B51" s="2" t="str">
        <f ca="1">IFERROR(__xludf.DUMMYFUNCTION("GOOGLETRANSLATE(A51,DETECTLANGUAGE(A51),""en"")"),"Now the water spills the hospital. The patients are definitely bad. Villagers again, the water will spill into the middle of the city, so it is actually a groundwater.")</f>
        <v>Now the water spills the hospital. The patients are definitely bad. Villagers again, the water will spill into the middle of the city, so it is actually a groundwater.</v>
      </c>
      <c r="C51" t="s">
        <v>1829</v>
      </c>
      <c r="D51">
        <v>0.30915385484695401</v>
      </c>
    </row>
    <row r="52" spans="1:4" ht="14.25" customHeight="1" x14ac:dyDescent="0.2">
      <c r="A52" s="1" t="s">
        <v>51</v>
      </c>
      <c r="B52" s="2" t="str">
        <f ca="1">IFERROR(__xludf.DUMMYFUNCTION("GOOGLETRANSLATE(A52,DETECTLANGUAGE(A52),""en"")"),"Those who see this post do not just postpone through the robes. Do not have to find a team. No need to do the job. No application fee.")</f>
        <v>Those who see this post do not just postpone through the robes. Do not have to find a team. No need to do the job. No application fee.</v>
      </c>
      <c r="C52" t="s">
        <v>1829</v>
      </c>
      <c r="D52">
        <v>1.10910357907414E-2</v>
      </c>
    </row>
    <row r="53" spans="1:4" ht="14.25" customHeight="1" x14ac:dyDescent="0.2">
      <c r="A53" s="1" t="s">
        <v>52</v>
      </c>
      <c r="B53" s="2" t="str">
        <f ca="1">IFERROR(__xludf.DUMMYFUNCTION("GOOGLETRANSLATE(A53,DETECTLANGUAGE(A53),""en"")"),"The front line of Central looked, not seeing the road and flooded Ubon.")</f>
        <v>The front line of Central looked, not seeing the road and flooded Ubon.</v>
      </c>
      <c r="C53" t="s">
        <v>1829</v>
      </c>
      <c r="D53">
        <v>0.40836471319198597</v>
      </c>
    </row>
    <row r="54" spans="1:4" ht="14.25" customHeight="1" x14ac:dyDescent="0.2">
      <c r="A54" s="1" t="s">
        <v>53</v>
      </c>
      <c r="B54" s="2" t="str">
        <f ca="1">IFERROR(__xludf.DUMMYFUNCTION("GOOGLETRANSLATE(A54,DETECTLANGUAGE(A54),""en"")"),"This is an image of pomegranate to experience by yourself. Living in high floods is very difficult to cut, including cooking, traveling.")</f>
        <v>This is an image of pomegranate to experience by yourself. Living in high floods is very difficult to cut, including cooking, traveling.</v>
      </c>
      <c r="C54" t="s">
        <v>1828</v>
      </c>
      <c r="D54">
        <v>0.45351240038871798</v>
      </c>
    </row>
    <row r="55" spans="1:4" ht="14.25" customHeight="1" x14ac:dyDescent="0.2">
      <c r="A55" s="1" t="s">
        <v>54</v>
      </c>
      <c r="B55" s="2" t="str">
        <f ca="1">IFERROR(__xludf.DUMMYFUNCTION("GOOGLETRANSLATE(A55,DETECTLANGUAGE(A55),""en"")"),"Leave the flood of Ubon to me.")</f>
        <v>Leave the flood of Ubon to me.</v>
      </c>
      <c r="C55" t="s">
        <v>1829</v>
      </c>
      <c r="D55">
        <v>0.44164288043975802</v>
      </c>
    </row>
    <row r="56" spans="1:4" ht="14.25" customHeight="1" x14ac:dyDescent="0.2">
      <c r="A56" s="1" t="s">
        <v>55</v>
      </c>
      <c r="B56" s="2" t="str">
        <f ca="1">IFERROR(__xludf.DUMMYFUNCTION("GOOGLETRANSLATE(A56,DETECTLANGUAGE(A56),""en"")"),"Everyone around us is confused. When we say that our province is flooded, the news is quiet, like everyone is in different worlds with us, despite being in the same country.")</f>
        <v>Everyone around us is confused. When we say that our province is flooded, the news is quiet, like everyone is in different worlds with us, despite being in the same country.</v>
      </c>
      <c r="C56" t="s">
        <v>1828</v>
      </c>
      <c r="D56">
        <v>0.58913987874984697</v>
      </c>
    </row>
    <row r="57" spans="1:4" ht="14.25" customHeight="1" x14ac:dyDescent="0.2">
      <c r="A57" s="1" t="s">
        <v>56</v>
      </c>
      <c r="B57" s="2" t="str">
        <f ca="1">IFERROR(__xludf.DUMMYFUNCTION("GOOGLETRANSLATE(A57,DETECTLANGUAGE(A57),""en"")"),"Please spread the news. Now, the flood is very heavy. The villagers are in trouble for the Ubon people.")</f>
        <v>Please spread the news. Now, the flood is very heavy. The villagers are in trouble for the Ubon people.</v>
      </c>
      <c r="C57" t="s">
        <v>1827</v>
      </c>
      <c r="D57">
        <v>0.67922526597976696</v>
      </c>
    </row>
    <row r="58" spans="1:4" ht="14.25" customHeight="1" x14ac:dyDescent="0.2">
      <c r="A58" s="1" t="s">
        <v>57</v>
      </c>
      <c r="B58" s="2" t="str">
        <f ca="1">IFERROR(__xludf.DUMMYFUNCTION("GOOGLETRANSLATE(A58,DETECTLANGUAGE(A58),""en"")"),"This person answered the question with his own brain or someone wrote for him to answer.")</f>
        <v>This person answered the question with his own brain or someone wrote for him to answer.</v>
      </c>
      <c r="C58" t="s">
        <v>1827</v>
      </c>
      <c r="D58">
        <v>0.76470994949340798</v>
      </c>
    </row>
    <row r="59" spans="1:4" ht="14.25" customHeight="1" x14ac:dyDescent="0.2">
      <c r="A59" s="1" t="s">
        <v>58</v>
      </c>
      <c r="B59" s="2" t="str">
        <f ca="1">IFERROR(__xludf.DUMMYFUNCTION("GOOGLETRANSLATE(A59,DETECTLANGUAGE(A59),""en"")"),"Get a spinner, have an unemployed internet.")</f>
        <v>Get a spinner, have an unemployed internet.</v>
      </c>
      <c r="C59" t="s">
        <v>1828</v>
      </c>
      <c r="D59">
        <v>0.50753033161163297</v>
      </c>
    </row>
    <row r="60" spans="1:4" ht="14.25" customHeight="1" x14ac:dyDescent="0.2">
      <c r="A60" s="1" t="s">
        <v>59</v>
      </c>
      <c r="B60" s="2" t="str">
        <f ca="1">IFERROR(__xludf.DUMMYFUNCTION("GOOGLETRANSLATE(A60,DETECTLANGUAGE(A60),""en"")"),"Hello, is there anyone free to find a snack? Just a minute, they have a job to recommend. Easy to do. All real money.")</f>
        <v>Hello, is there anyone free to find a snack? Just a minute, they have a job to recommend. Easy to do. All real money.</v>
      </c>
      <c r="C60" t="s">
        <v>1828</v>
      </c>
      <c r="D60">
        <v>0.57282370328903198</v>
      </c>
    </row>
    <row r="61" spans="1:4" ht="14.25" customHeight="1" x14ac:dyDescent="0.2">
      <c r="A61" s="1" t="s">
        <v>60</v>
      </c>
      <c r="B61" s="2" t="str">
        <f ca="1">IFERROR(__xludf.DUMMYFUNCTION("GOOGLETRANSLATE(A61,DETECTLANGUAGE(A61),""en"")"),"It's the name of the alarm dormitory.")</f>
        <v>It's the name of the alarm dormitory.</v>
      </c>
      <c r="C61" t="s">
        <v>1827</v>
      </c>
      <c r="D61">
        <v>0.75139248371124301</v>
      </c>
    </row>
    <row r="62" spans="1:4" ht="14.25" customHeight="1" x14ac:dyDescent="0.2">
      <c r="A62" s="1" t="s">
        <v>61</v>
      </c>
      <c r="B62" s="2" t="str">
        <f ca="1">IFERROR(__xludf.DUMMYFUNCTION("GOOGLETRANSLATE(A62,DETECTLANGUAGE(A62),""en"")"),"Right now, I want everyone to pay attention to the Ubon people first. If the floods reach the Bridge of the Ubon, it will become a bad city immediately.")</f>
        <v>Right now, I want everyone to pay attention to the Ubon people first. If the floods reach the Bridge of the Ubon, it will become a bad city immediately.</v>
      </c>
      <c r="C62" t="s">
        <v>1829</v>
      </c>
      <c r="D62">
        <v>0.385138660669327</v>
      </c>
    </row>
    <row r="63" spans="1:4" ht="14.25" customHeight="1" x14ac:dyDescent="0.2">
      <c r="A63" s="1" t="s">
        <v>62</v>
      </c>
      <c r="B63" s="2" t="str">
        <f ca="1">IFERROR(__xludf.DUMMYFUNCTION("GOOGLETRANSLATE(A63,DETECTLANGUAGE(A63),""en"")"),"Pictures of the history of Ubon Ratchathani floods to the College of Nursing as well. This year, at this time, the water hoe every hour flooded Ubon.")</f>
        <v>Pictures of the history of Ubon Ratchathani floods to the College of Nursing as well. This year, at this time, the water hoe every hour flooded Ubon.</v>
      </c>
      <c r="C63" t="s">
        <v>1828</v>
      </c>
      <c r="D63">
        <v>0.50999557971954301</v>
      </c>
    </row>
    <row r="64" spans="1:4" ht="14.25" customHeight="1" x14ac:dyDescent="0.2">
      <c r="A64" s="1" t="s">
        <v>63</v>
      </c>
      <c r="B64" s="2" t="str">
        <f ca="1">IFERROR(__xludf.DUMMYFUNCTION("GOOGLETRANSLATE(A64,DETECTLANGUAGE(A64),""en"")"),"Please do not let the school open, then will open the next Sunday and do not know how to go to school.")</f>
        <v>Please do not let the school open, then will open the next Sunday and do not know how to go to school.</v>
      </c>
      <c r="C64" t="s">
        <v>1829</v>
      </c>
      <c r="D64">
        <v>9.3927621841430706E-2</v>
      </c>
    </row>
    <row r="65" spans="1:4" ht="14.25" customHeight="1" x14ac:dyDescent="0.2">
      <c r="A65" s="1" t="s">
        <v>64</v>
      </c>
      <c r="B65" s="2" t="str">
        <f ca="1">IFERROR(__xludf.DUMMYFUNCTION("GOOGLETRANSLATE(A65,DETECTLANGUAGE(A65),""en"")"),"No need to warn every day. Thipan Nanjai Pitha stated that the Kut Saen Tor Tor Tor Ubolkhurajet Community Warning Tower does not only alert every national anthem.")</f>
        <v>No need to warn every day. Thipan Nanjai Pitha stated that the Kut Saen Tor Tor Tor Ubolkhurajet Community Warning Tower does not only alert every national anthem.</v>
      </c>
      <c r="C65" t="s">
        <v>1829</v>
      </c>
      <c r="D65">
        <v>0.197984844446182</v>
      </c>
    </row>
    <row r="66" spans="1:4" ht="14.25" customHeight="1" x14ac:dyDescent="0.2">
      <c r="A66" s="1" t="s">
        <v>65</v>
      </c>
      <c r="B66" s="2" t="str">
        <f ca="1">IFERROR(__xludf.DUMMYFUNCTION("GOOGLETRANSLATE(A66,DETECTLANGUAGE(A66),""en"")"),"Why is the voice of the people not as loud as Bangkok? Why are they not well enough to help from the government to push to know a lot now?")</f>
        <v>Why is the voice of the people not as loud as Bangkok? Why are they not well enough to help from the government to push to know a lot now?</v>
      </c>
      <c r="C66" t="s">
        <v>1829</v>
      </c>
      <c r="D66">
        <v>3.48120965063572E-2</v>
      </c>
    </row>
    <row r="67" spans="1:4" ht="14.25" customHeight="1" x14ac:dyDescent="0.2">
      <c r="A67" s="1" t="s">
        <v>66</v>
      </c>
      <c r="B67" s="2" t="str">
        <f ca="1">IFERROR(__xludf.DUMMYFUNCTION("GOOGLETRANSLATE(A67,DETECTLANGUAGE(A67),""en"")"),"I have a lot of water. This line has both Sappasit Hospital, both the dialysis center and the nurse. Next, the airport is flooded.")</f>
        <v>I have a lot of water. This line has both Sappasit Hospital, both the dialysis center and the nurse. Next, the airport is flooded.</v>
      </c>
      <c r="C67" t="s">
        <v>1829</v>
      </c>
      <c r="D67">
        <v>0.103646345436573</v>
      </c>
    </row>
    <row r="68" spans="1:4" ht="14.25" customHeight="1" x14ac:dyDescent="0.2">
      <c r="A68" s="1" t="s">
        <v>67</v>
      </c>
      <c r="B68" s="2" t="str">
        <f ca="1">IFERROR(__xludf.DUMMYFUNCTION("GOOGLETRANSLATE(A68,DETECTLANGUAGE(A68),""en"")"),"Mercy for the fruits of watermelon too. Every score is all at the temple.")</f>
        <v>Mercy for the fruits of watermelon too. Every score is all at the temple.</v>
      </c>
      <c r="C68" t="s">
        <v>1828</v>
      </c>
      <c r="D68">
        <v>0.58551824092865001</v>
      </c>
    </row>
    <row r="69" spans="1:4" ht="14.25" customHeight="1" x14ac:dyDescent="0.2">
      <c r="A69" s="1" t="s">
        <v>68</v>
      </c>
      <c r="B69" s="2" t="str">
        <f ca="1">IFERROR(__xludf.DUMMYFUNCTION("GOOGLETRANSLATE(A69,DETECTLANGUAGE(A69),""en"")"),"Right now, there is a point where the brothers and sisters volunteered for free shuttle as well. For those who are not convenient to travel, there is no shuttle in front of Ben School.")</f>
        <v>Right now, there is a point where the brothers and sisters volunteered for free shuttle as well. For those who are not convenient to travel, there is no shuttle in front of Ben School.</v>
      </c>
      <c r="C69" t="s">
        <v>1829</v>
      </c>
      <c r="D69">
        <v>0.113660670816898</v>
      </c>
    </row>
    <row r="70" spans="1:4" ht="14.25" customHeight="1" x14ac:dyDescent="0.2">
      <c r="A70" s="1" t="s">
        <v>69</v>
      </c>
      <c r="B70" s="2" t="str">
        <f ca="1">IFERROR(__xludf.DUMMYFUNCTION("GOOGLETRANSLATE(A70,DETECTLANGUAGE(A70),""en"")"),"The floods of Rasiyai are hurt that Sisaket has been overlooked.")</f>
        <v>The floods of Rasiyai are hurt that Sisaket has been overlooked.</v>
      </c>
      <c r="C70" t="s">
        <v>1829</v>
      </c>
      <c r="D70">
        <v>0.31408086419105502</v>
      </c>
    </row>
    <row r="71" spans="1:4" ht="14.25" customHeight="1" x14ac:dyDescent="0.2">
      <c r="A71" s="1" t="s">
        <v>70</v>
      </c>
      <c r="B71" s="2" t="str">
        <f ca="1">IFERROR(__xludf.DUMMYFUNCTION("GOOGLETRANSLATE(A71,DETECTLANGUAGE(A71),""en"")"),"In the name of the descendants of Ubon, who saw this picture and cork. Help from a group of people called the government very few people help each other until")</f>
        <v>In the name of the descendants of Ubon, who saw this picture and cork. Help from a group of people called the government very few people help each other until</v>
      </c>
      <c r="C71" t="s">
        <v>1827</v>
      </c>
      <c r="D71">
        <v>0.78003692626953103</v>
      </c>
    </row>
    <row r="72" spans="1:4" ht="14.25" customHeight="1" x14ac:dyDescent="0.2">
      <c r="A72" s="1" t="s">
        <v>71</v>
      </c>
      <c r="B72" s="2" t="str">
        <f ca="1">IFERROR(__xludf.DUMMYFUNCTION("GOOGLETRANSLATE(A72,DETECTLANGUAGE(A72),""en"")"),"Urgent wall, see the water, see the home Ubon, crack the water into the mall, speed up the fire, help hundreds of employees flooded Ubon")</f>
        <v>Urgent wall, see the water, see the home Ubon, crack the water into the mall, speed up the fire, help hundreds of employees flooded Ubon</v>
      </c>
      <c r="C72" t="s">
        <v>1827</v>
      </c>
      <c r="D72">
        <v>0.60381263494491599</v>
      </c>
    </row>
    <row r="73" spans="1:4" ht="14.25" customHeight="1" x14ac:dyDescent="0.2">
      <c r="A73" s="1" t="s">
        <v>72</v>
      </c>
      <c r="B73" s="2" t="str">
        <f ca="1">IFERROR(__xludf.DUMMYFUNCTION("GOOGLETRANSLATE(A73,DETECTLANGUAGE(A73),""en"")"),"Recommend this app instead before the Ubon flooded warning system")</f>
        <v>Recommend this app instead before the Ubon flooded warning system</v>
      </c>
      <c r="C73" t="s">
        <v>1827</v>
      </c>
      <c r="D73">
        <v>0.64599454402923595</v>
      </c>
    </row>
    <row r="74" spans="1:4" ht="14.25" customHeight="1" x14ac:dyDescent="0.2">
      <c r="A74" s="1" t="s">
        <v>73</v>
      </c>
      <c r="B74" s="2" t="str">
        <f ca="1">IFERROR(__xludf.DUMMYFUNCTION("GOOGLETRANSLATE(A74,DETECTLANGUAGE(A74),""en"")"),"The news of almost every channel that seems to have very little news. Most of them are only in the central region and afraid of flooding in Bangkok. Ubon has flooded for almost a month and is heavy.")</f>
        <v>The news of almost every channel that seems to have very little news. Most of them are only in the central region and afraid of flooding in Bangkok. Ubon has flooded for almost a month and is heavy.</v>
      </c>
      <c r="C74" t="s">
        <v>1829</v>
      </c>
      <c r="D74">
        <v>7.5970508158206898E-2</v>
      </c>
    </row>
    <row r="75" spans="1:4" ht="14.25" customHeight="1" x14ac:dyDescent="0.2">
      <c r="A75" s="1" t="s">
        <v>74</v>
      </c>
      <c r="B75" s="2" t="str">
        <f ca="1">IFERROR(__xludf.DUMMYFUNCTION("GOOGLETRANSLATE(A75,DETECTLANGUAGE(A75),""en"")"),"Summary of the Ubon flooding situation, the water level is increasing continuously. The water is the most.")</f>
        <v>Summary of the Ubon flooding situation, the water level is increasing continuously. The water is the most.</v>
      </c>
      <c r="C75" t="s">
        <v>1829</v>
      </c>
      <c r="D75">
        <v>0.41295900940895103</v>
      </c>
    </row>
    <row r="76" spans="1:4" ht="14.25" customHeight="1" x14ac:dyDescent="0.2">
      <c r="A76" s="1" t="s">
        <v>75</v>
      </c>
      <c r="B76" s="2" t="str">
        <f ca="1">IFERROR(__xludf.DUMMYFUNCTION("GOOGLETRANSLATE(A76,DETECTLANGUAGE(A76),""en"")"),"It's really depressed to see the villagers only sit and watch the roof of the house itself. The water continues. The news is very quiet. Will not really help us?")</f>
        <v>It's really depressed to see the villagers only sit and watch the roof of the house itself. The water continues. The news is very quiet. Will not really help us?</v>
      </c>
      <c r="C76" t="s">
        <v>1829</v>
      </c>
      <c r="D76">
        <v>0.15189829468727101</v>
      </c>
    </row>
    <row r="77" spans="1:4" ht="14.25" customHeight="1" x14ac:dyDescent="0.2">
      <c r="A77" s="1" t="s">
        <v>76</v>
      </c>
      <c r="B77" s="2" t="str">
        <f ca="1">IFERROR(__xludf.DUMMYFUNCTION("GOOGLETRANSLATE(A77,DETECTLANGUAGE(A77),""en"")"),"Hahaha.")</f>
        <v>Hahaha.</v>
      </c>
      <c r="C77" t="s">
        <v>1827</v>
      </c>
      <c r="D77">
        <v>0.77747178077697798</v>
      </c>
    </row>
    <row r="78" spans="1:4" ht="14.25" customHeight="1" x14ac:dyDescent="0.2">
      <c r="A78" s="1" t="s">
        <v>77</v>
      </c>
      <c r="B78" s="2" t="str">
        <f ca="1">IFERROR(__xludf.DUMMYFUNCTION("GOOGLETRANSLATE(A78,DETECTLANGUAGE(A78),""en"")"),"As a child preparation child, just reading a book, doing the problem is tiring. It's bad.")</f>
        <v>As a child preparation child, just reading a book, doing the problem is tiring. It's bad.</v>
      </c>
      <c r="C78" t="s">
        <v>1827</v>
      </c>
      <c r="D78">
        <v>0.60040116310119596</v>
      </c>
    </row>
    <row r="79" spans="1:4" ht="14.25" customHeight="1" x14ac:dyDescent="0.2">
      <c r="A79" s="1" t="s">
        <v>78</v>
      </c>
      <c r="B79" s="2" t="str">
        <f ca="1">IFERROR(__xludf.DUMMYFUNCTION("GOOGLETRANSLATE(A79,DETECTLANGUAGE(A79),""en"")"),"Come interested to flood Ubon. Thai brothers and sisters, Ubon, will be a underworld and flooded for a long time. It rains continuously.")</f>
        <v>Come interested to flood Ubon. Thai brothers and sisters, Ubon, will be a underworld and flooded for a long time. It rains continuously.</v>
      </c>
      <c r="C79" t="s">
        <v>1827</v>
      </c>
      <c r="D79">
        <v>0.76759910583496105</v>
      </c>
    </row>
    <row r="80" spans="1:4" ht="14.25" customHeight="1" x14ac:dyDescent="0.2">
      <c r="A80" s="1" t="s">
        <v>79</v>
      </c>
      <c r="B80" s="2" t="str">
        <f ca="1">IFERROR(__xludf.DUMMYFUNCTION("GOOGLETRANSLATE(A80,DETECTLANGUAGE(A80),""en"")"),"Hello, is there anyone free to find a snack? The review is very tight. He has a job to recommend. It's easy to do. Just a minute. Want to have an extra income.")</f>
        <v>Hello, is there anyone free to find a snack? The review is very tight. He has a job to recommend. It's easy to do. Just a minute. Want to have an extra income.</v>
      </c>
      <c r="C80" t="s">
        <v>1829</v>
      </c>
      <c r="D80">
        <v>0.22228054702281999</v>
      </c>
    </row>
    <row r="81" spans="1:4" ht="14.25" customHeight="1" x14ac:dyDescent="0.2">
      <c r="A81" s="1" t="s">
        <v>80</v>
      </c>
      <c r="B81" s="2" t="str">
        <f ca="1">IFERROR(__xludf.DUMMYFUNCTION("GOOGLETRANSLATE(A81,DETECTLANGUAGE(A81),""en"")"),"Now, the flooding on the screen is very heavy, would like to deliver the satisfaction to everyone in the area and can send things to help the flood victims according to")</f>
        <v>Now, the flooding on the screen is very heavy, would like to deliver the satisfaction to everyone in the area and can send things to help the flood victims according to</v>
      </c>
      <c r="C81" t="s">
        <v>1829</v>
      </c>
      <c r="D81">
        <v>0.39415577054023698</v>
      </c>
    </row>
    <row r="82" spans="1:4" ht="14.25" customHeight="1" x14ac:dyDescent="0.2">
      <c r="A82" s="1" t="s">
        <v>81</v>
      </c>
      <c r="B82" s="2" t="str">
        <f ca="1">IFERROR(__xludf.DUMMYFUNCTION("GOOGLETRANSLATE(A82,DETECTLANGUAGE(A82),""en"")"),"Aside from the flood, they still have to be suspicious of the thief. They are not enough to suffer enough, right?")</f>
        <v>Aside from the flood, they still have to be suspicious of the thief. They are not enough to suffer enough, right?</v>
      </c>
      <c r="C82" t="s">
        <v>1829</v>
      </c>
      <c r="D82">
        <v>3.57778444886208E-2</v>
      </c>
    </row>
    <row r="83" spans="1:4" ht="14.25" customHeight="1" x14ac:dyDescent="0.2">
      <c r="A83" s="1" t="s">
        <v>82</v>
      </c>
      <c r="B83" s="2" t="str">
        <f ca="1">IFERROR(__xludf.DUMMYFUNCTION("GOOGLETRANSLATE(A83,DETECTLANGUAGE(A83),""en"")"),"Ubon's flood this year is very heavy. I came to make news. The day and some points flooded the meter.")</f>
        <v>Ubon's flood this year is very heavy. I came to make news. The day and some points flooded the meter.</v>
      </c>
      <c r="C83" t="s">
        <v>1829</v>
      </c>
      <c r="D83">
        <v>0.40375289320945701</v>
      </c>
    </row>
    <row r="84" spans="1:4" ht="14.25" customHeight="1" x14ac:dyDescent="0.2">
      <c r="A84" s="1" t="s">
        <v>83</v>
      </c>
      <c r="B84" s="2" t="str">
        <f ca="1">IFERROR(__xludf.DUMMYFUNCTION("GOOGLETRANSLATE(A84,DETECTLANGUAGE(A84),""en"")"),"Where are the floods like this? Where are the villagers?")</f>
        <v>Where are the floods like this? Where are the villagers?</v>
      </c>
      <c r="C84" t="s">
        <v>1829</v>
      </c>
      <c r="D84">
        <v>0.30908843874931302</v>
      </c>
    </row>
    <row r="85" spans="1:4" ht="14.25" customHeight="1" x14ac:dyDescent="0.2">
      <c r="A85" s="1" t="s">
        <v>84</v>
      </c>
      <c r="B85" s="2" t="str">
        <f ca="1">IFERROR(__xludf.DUMMYFUNCTION("GOOGLETRANSLATE(A85,DETECTLANGUAGE(A85),""en"")"),"Can you stick to the trend? Please. Now, the water will reach the hospital. Actually, the old water does not reduce new water, not very good because the hospital")</f>
        <v>Can you stick to the trend? Please. Now, the water will reach the hospital. Actually, the old water does not reduce new water, not very good because the hospital</v>
      </c>
      <c r="C85" t="s">
        <v>1829</v>
      </c>
      <c r="D85">
        <v>4.2844444513320902E-2</v>
      </c>
    </row>
    <row r="86" spans="1:4" ht="14.25" customHeight="1" x14ac:dyDescent="0.2">
      <c r="A86" s="1" t="s">
        <v>85</v>
      </c>
      <c r="B86" s="2" t="str">
        <f ca="1">IFERROR(__xludf.DUMMYFUNCTION("GOOGLETRANSLATE(A86,DETECTLANGUAGE(A86),""en"")"),"The open space that is flooded is not an empty space, but the rice fields of farmers who grow rice, flooded, flooding, northeast, flooding in Sisaket.")</f>
        <v>The open space that is flooded is not an empty space, but the rice fields of farmers who grow rice, flooded, flooding, northeast, flooding in Sisaket.</v>
      </c>
      <c r="C86" t="s">
        <v>1829</v>
      </c>
      <c r="D86">
        <v>6.3315473496913896E-2</v>
      </c>
    </row>
    <row r="87" spans="1:4" ht="14.25" customHeight="1" x14ac:dyDescent="0.2">
      <c r="A87" s="1" t="s">
        <v>86</v>
      </c>
      <c r="B87" s="2" t="str">
        <f ca="1">IFERROR(__xludf.DUMMYFUNCTION("GOOGLETRANSLATE(A87,DETECTLANGUAGE(A87),""en"")"),"Is very confused. There are people from the municipality to shout, saying that the documents were extended to be remedied, even though our house was flooded.")</f>
        <v>Is very confused. There are people from the municipality to shout, saying that the documents were extended to be remedied, even though our house was flooded.</v>
      </c>
      <c r="C87" t="s">
        <v>1829</v>
      </c>
      <c r="D87">
        <v>0.195681571960449</v>
      </c>
    </row>
    <row r="88" spans="1:4" ht="14.25" customHeight="1" x14ac:dyDescent="0.2">
      <c r="A88" s="1" t="s">
        <v>87</v>
      </c>
      <c r="B88" s="2" t="str">
        <f ca="1">IFERROR(__xludf.DUMMYFUNCTION("GOOGLETRANSLATE(A88,DETECTLANGUAGE(A88),""en"")"),"From this map, you can see that there is a Warin Chamrap Hospital, which is right.")</f>
        <v>From this map, you can see that there is a Warin Chamrap Hospital, which is right.</v>
      </c>
      <c r="C88" t="s">
        <v>1827</v>
      </c>
      <c r="D88">
        <v>0.71967500448226895</v>
      </c>
    </row>
    <row r="89" spans="1:4" ht="14.25" customHeight="1" x14ac:dyDescent="0.2">
      <c r="A89" s="1" t="s">
        <v>88</v>
      </c>
      <c r="B89" s="2" t="str">
        <f ca="1">IFERROR(__xludf.DUMMYFUNCTION("GOOGLETRANSLATE(A89,DETECTLANGUAGE(A89),""en"")"),"There is another dog that is attached to the island. Must use a boat to cross the food, find a fixed puppy and another household that is attached to the island if anyone wants to come in.")</f>
        <v>There is another dog that is attached to the island. Must use a boat to cross the food, find a fixed puppy and another household that is attached to the island if anyone wants to come in.</v>
      </c>
      <c r="C89" t="s">
        <v>1829</v>
      </c>
      <c r="D89">
        <v>0.341601371765137</v>
      </c>
    </row>
    <row r="90" spans="1:4" ht="14.25" customHeight="1" x14ac:dyDescent="0.2">
      <c r="A90" s="1" t="s">
        <v>89</v>
      </c>
      <c r="B90" s="2" t="str">
        <f ca="1">IFERROR(__xludf.DUMMYFUNCTION("GOOGLETRANSLATE(A90,DETECTLANGUAGE(A90),""en"")"),"Everyone came to help push this tag a lot before anything. It's too bad than this. Let's help push various government units to help.")</f>
        <v>Everyone came to help push this tag a lot before anything. It's too bad than this. Let's help push various government units to help.</v>
      </c>
      <c r="C90" t="s">
        <v>1829</v>
      </c>
      <c r="D90">
        <v>0.199252009391785</v>
      </c>
    </row>
    <row r="91" spans="1:4" ht="14.25" customHeight="1" x14ac:dyDescent="0.2">
      <c r="A91" s="1" t="s">
        <v>90</v>
      </c>
      <c r="B91" s="2" t="str">
        <f ca="1">IFERROR(__xludf.DUMMYFUNCTION("GOOGLETRANSLATE(A91,DETECTLANGUAGE(A91),""en"")"),"This is a picture of a dog that is attached to the clinging after flooding the screen for a long time. From what you see, the villagers have to help dogs.")</f>
        <v>This is a picture of a dog that is attached to the clinging after flooding the screen for a long time. From what you see, the villagers have to help dogs.</v>
      </c>
      <c r="C91" t="s">
        <v>1827</v>
      </c>
      <c r="D91">
        <v>0.65874177217483498</v>
      </c>
    </row>
    <row r="92" spans="1:4" ht="14.25" customHeight="1" x14ac:dyDescent="0.2">
      <c r="A92" s="1" t="s">
        <v>91</v>
      </c>
      <c r="B92" s="2" t="str">
        <f ca="1">IFERROR(__xludf.DUMMYFUNCTION("GOOGLETRANSLATE(A92,DETECTLANGUAGE(A92),""en"")"),"Our home at Ubon. Flooded to the second floor window, emphasizing that I expect that today will come up again. Relatives have to go to sleep in the temple of Wat Tai.")</f>
        <v>Our home at Ubon. Flooded to the second floor window, emphasizing that I expect that today will come up again. Relatives have to go to sleep in the temple of Wat Tai.</v>
      </c>
      <c r="C92" t="s">
        <v>1829</v>
      </c>
      <c r="D92">
        <v>0.112764865159988</v>
      </c>
    </row>
    <row r="93" spans="1:4" ht="14.25" customHeight="1" x14ac:dyDescent="0.2">
      <c r="A93" s="1" t="s">
        <v>92</v>
      </c>
      <c r="B93" s="2" t="str">
        <f ca="1">IFERROR(__xludf.DUMMYFUNCTION("GOOGLETRANSLATE(A93,DETECTLANGUAGE(A93),""en"")"),"Ubon floods")</f>
        <v>Ubon floods</v>
      </c>
      <c r="C93" t="s">
        <v>1827</v>
      </c>
      <c r="D93">
        <v>0.66110008955001798</v>
      </c>
    </row>
    <row r="94" spans="1:4" ht="14.25" customHeight="1" x14ac:dyDescent="0.2">
      <c r="A94" s="1" t="s">
        <v>93</v>
      </c>
      <c r="B94" s="2" t="str">
        <f ca="1">IFERROR(__xludf.DUMMYFUNCTION("GOOGLETRANSLATE(A94,DETECTLANGUAGE(A94),""en"")"),"The northeast is really heavy flooding, but it is very quiet as well. The assistance of the agency is delayed. It is very difficult to access with many roads.")</f>
        <v>The northeast is really heavy flooding, but it is very quiet as well. The assistance of the agency is delayed. It is very difficult to access with many roads.</v>
      </c>
      <c r="C94" t="s">
        <v>1829</v>
      </c>
      <c r="D94">
        <v>0.31255248188972501</v>
      </c>
    </row>
    <row r="95" spans="1:4" ht="14.25" customHeight="1" x14ac:dyDescent="0.2">
      <c r="A95" s="1" t="s">
        <v>94</v>
      </c>
      <c r="B95" s="2" t="str">
        <f ca="1">IFERROR(__xludf.DUMMYFUNCTION("GOOGLETRANSLATE(A95,DETECTLANGUAGE(A95),""en"")"),"The last road that went in and out of Ubon Ratchathani, but soon it would be cut off because of the water on the road and flooded the floods.")</f>
        <v>The last road that went in and out of Ubon Ratchathani, but soon it would be cut off because of the water on the road and flooded the floods.</v>
      </c>
      <c r="C95" t="s">
        <v>1829</v>
      </c>
      <c r="D95">
        <v>0.27533283829688998</v>
      </c>
    </row>
    <row r="96" spans="1:4" ht="14.25" customHeight="1" x14ac:dyDescent="0.2">
      <c r="A96" s="1" t="s">
        <v>95</v>
      </c>
      <c r="B96" s="2" t="str">
        <f ca="1">IFERROR(__xludf.DUMMYFUNCTION("GOOGLETRANSLATE(A96,DETECTLANGUAGE(A96),""en"")"),"Free credit, click on the heart, retweet, withdraw.")</f>
        <v>Free credit, click on the heart, retweet, withdraw.</v>
      </c>
      <c r="C96" t="s">
        <v>1827</v>
      </c>
      <c r="D96">
        <v>0.78619039058685303</v>
      </c>
    </row>
    <row r="97" spans="1:4" ht="14.25" customHeight="1" x14ac:dyDescent="0.2">
      <c r="A97" s="1" t="s">
        <v>96</v>
      </c>
      <c r="B97" s="2" t="str">
        <f ca="1">IFERROR(__xludf.DUMMYFUNCTION("GOOGLETRANSLATE(A97,DETECTLANGUAGE(A97),""en"")"),"Attached to the trend, the water came to the center of the city and there was a large hospital.")</f>
        <v>Attached to the trend, the water came to the center of the city and there was a large hospital.</v>
      </c>
      <c r="C97" t="s">
        <v>1829</v>
      </c>
      <c r="D97">
        <v>0.25806155800819403</v>
      </c>
    </row>
    <row r="98" spans="1:4" ht="14.25" customHeight="1" x14ac:dyDescent="0.2">
      <c r="A98" s="1" t="s">
        <v>97</v>
      </c>
      <c r="B98" s="2" t="str">
        <f ca="1">IFERROR(__xludf.DUMMYFUNCTION("GOOGLETRANSLATE(A98,DETECTLANGUAGE(A98),""en"")"),"Floods, Nonthaburi, news, news channels, news channels will die.")</f>
        <v>Floods, Nonthaburi, news, news channels, news channels will die.</v>
      </c>
      <c r="C98" t="s">
        <v>1827</v>
      </c>
      <c r="D98">
        <v>0.67961460351944003</v>
      </c>
    </row>
    <row r="99" spans="1:4" ht="14.25" customHeight="1" x14ac:dyDescent="0.2">
      <c r="A99" s="1" t="s">
        <v>98</v>
      </c>
      <c r="B99" s="2" t="str">
        <f ca="1">IFERROR(__xludf.DUMMYFUNCTION("GOOGLETRANSLATE(A99,DETECTLANGUAGE(A99),""en"")"),"Hello, is there anyone who is free to find a snack? Just a minute, they have a job to recommend. Easy to do. All real money.")</f>
        <v>Hello, is there anyone who is free to find a snack? Just a minute, they have a job to recommend. Easy to do. All real money.</v>
      </c>
      <c r="C99" t="s">
        <v>1827</v>
      </c>
      <c r="D99">
        <v>0.60428482294082597</v>
      </c>
    </row>
    <row r="100" spans="1:4" ht="14.25" customHeight="1" x14ac:dyDescent="0.2">
      <c r="A100" s="1" t="s">
        <v>99</v>
      </c>
      <c r="B100" s="2" t="str">
        <f ca="1">IFERROR(__xludf.DUMMYFUNCTION("GOOGLETRANSLATE(A100,DETECTLANGUAGE(A100),""en"")"),"Right now, the water is not flooded, only Ubon Na Sarakham, Sisa Ket, Nong Bua Lam, Phutthasarin, flooded, but the flooded Ubon is the heaviest but strange that")</f>
        <v>Right now, the water is not flooded, only Ubon Na Sarakham, Sisa Ket, Nong Bua Lam, Phutthasarin, flooded, but the flooded Ubon is the heaviest but strange that</v>
      </c>
      <c r="C100" t="s">
        <v>1829</v>
      </c>
      <c r="D100">
        <v>1.9101962447166401E-2</v>
      </c>
    </row>
    <row r="101" spans="1:4" ht="14.25" customHeight="1" x14ac:dyDescent="0.2">
      <c r="A101" s="1" t="s">
        <v>100</v>
      </c>
      <c r="B101" s="2" t="str">
        <f ca="1">IFERROR(__xludf.DUMMYFUNCTION("GOOGLETRANSLATE(A101,DETECTLANGUAGE(A101),""en"")"),"Watching YouTube, the queue is free. Anyone interested in clicking on the page of the profile at all, not a gambling, not a chain, no teaching fees, fate opens the wig.")</f>
        <v>Watching YouTube, the queue is free. Anyone interested in clicking on the page of the profile at all, not a gambling, not a chain, no teaching fees, fate opens the wig.</v>
      </c>
      <c r="C101" t="s">
        <v>1829</v>
      </c>
      <c r="D101">
        <v>0.20654261112213099</v>
      </c>
    </row>
    <row r="102" spans="1:4" ht="14.25" customHeight="1" x14ac:dyDescent="0.2">
      <c r="A102" s="1" t="s">
        <v>101</v>
      </c>
      <c r="B102" s="2" t="str">
        <f ca="1">IFERROR(__xludf.DUMMYFUNCTION("GOOGLETRANSLATE(A102,DETECTLANGUAGE(A102),""en"")"),"It will become a underworld city. Where will there be people who are all the children?")</f>
        <v>It will become a underworld city. Where will there be people who are all the children?</v>
      </c>
      <c r="C102" t="s">
        <v>1827</v>
      </c>
      <c r="D102">
        <v>0.79797101020812999</v>
      </c>
    </row>
    <row r="103" spans="1:4" ht="14.25" customHeight="1" x14ac:dyDescent="0.2">
      <c r="A103" s="1" t="s">
        <v>102</v>
      </c>
      <c r="B103" s="2" t="str">
        <f ca="1">IFERROR(__xludf.DUMMYFUNCTION("GOOGLETRANSLATE(A103,DETECTLANGUAGE(A103),""en"")"),"Hello, is there anyone free to find a snack? Just a minute, they have a job to recommend. Easy to do. All real money.")</f>
        <v>Hello, is there anyone free to find a snack? Just a minute, they have a job to recommend. Easy to do. All real money.</v>
      </c>
      <c r="C103" t="s">
        <v>1828</v>
      </c>
      <c r="D103">
        <v>0.57282370328903198</v>
      </c>
    </row>
    <row r="104" spans="1:4" ht="14.25" customHeight="1" x14ac:dyDescent="0.2">
      <c r="A104" s="1" t="s">
        <v>103</v>
      </c>
      <c r="B104" s="2" t="str">
        <f ca="1">IFERROR(__xludf.DUMMYFUNCTION("GOOGLETRANSLATE(A104,DETECTLANGUAGE(A104),""en"")"),"Because Ubon is a source of water from everywhere and will let me get this every year.")</f>
        <v>Because Ubon is a source of water from everywhere and will let me get this every year.</v>
      </c>
      <c r="C104" t="s">
        <v>1828</v>
      </c>
      <c r="D104">
        <v>0.53914725780487105</v>
      </c>
    </row>
    <row r="105" spans="1:4" ht="14.25" customHeight="1" x14ac:dyDescent="0.2">
      <c r="A105" s="1" t="s">
        <v>104</v>
      </c>
      <c r="B105" s="2" t="str">
        <f ca="1">IFERROR(__xludf.DUMMYFUNCTION("GOOGLETRANSLATE(A105,DETECTLANGUAGE(A105),""en"")"),"Thailand has a plan to deal with the floods that are born every year well?")</f>
        <v>Thailand has a plan to deal with the floods that are born every year well?</v>
      </c>
      <c r="C105" t="s">
        <v>1827</v>
      </c>
      <c r="D105">
        <v>0.71692043542861905</v>
      </c>
    </row>
    <row r="106" spans="1:4" ht="14.25" customHeight="1" x14ac:dyDescent="0.2">
      <c r="A106" s="1" t="s">
        <v>105</v>
      </c>
      <c r="B106" s="2" t="str">
        <f ca="1">IFERROR(__xludf.DUMMYFUNCTION("GOOGLETRANSLATE(A106,DETECTLANGUAGE(A106),""en"")"),"It is a flood that is very quiet. If it was the time for Thailand or the democratic side, the country was played by the news until the people who didn't have the brain out.")</f>
        <v>It is a flood that is very quiet. If it was the time for Thailand or the democratic side, the country was played by the news until the people who didn't have the brain out.</v>
      </c>
      <c r="C106" t="s">
        <v>1829</v>
      </c>
      <c r="D106">
        <v>0.38334894180297902</v>
      </c>
    </row>
    <row r="107" spans="1:4" ht="14.25" customHeight="1" x14ac:dyDescent="0.2">
      <c r="A107" s="1" t="s">
        <v>106</v>
      </c>
      <c r="B107" s="2" t="str">
        <f ca="1">IFERROR(__xludf.DUMMYFUNCTION("GOOGLETRANSLATE(A107,DETECTLANGUAGE(A107),""en"")"),"Why is this flooded so much? Because the storm or the area there is a basin or something to flood Ubon.")</f>
        <v>Why is this flooded so much? Because the storm or the area there is a basin or something to flood Ubon.</v>
      </c>
      <c r="C107" t="s">
        <v>1829</v>
      </c>
      <c r="D107">
        <v>0.233858913183212</v>
      </c>
    </row>
    <row r="108" spans="1:4" ht="14.25" customHeight="1" x14ac:dyDescent="0.2">
      <c r="A108" s="1" t="s">
        <v>107</v>
      </c>
      <c r="B108" s="2" t="str">
        <f ca="1">IFERROR(__xludf.DUMMYFUNCTION("GOOGLETRANSLATE(A108,DETECTLANGUAGE(A108),""en"")"),"In case I forgot to have innocent people die from the word human rights.")</f>
        <v>In case I forgot to have innocent people die from the word human rights.</v>
      </c>
      <c r="C108" t="s">
        <v>1829</v>
      </c>
      <c r="D108">
        <v>0.38583391904830899</v>
      </c>
    </row>
    <row r="109" spans="1:4" ht="14.25" customHeight="1" x14ac:dyDescent="0.2">
      <c r="A109" s="1" t="s">
        <v>108</v>
      </c>
      <c r="B109" s="2" t="str">
        <f ca="1">IFERROR(__xludf.DUMMYFUNCTION("GOOGLETRANSLATE(A109,DETECTLANGUAGE(A109),""en"")"),"That there must be someone in the area, which is the doctor, the doctor, and the Sor. He has entered the area since the last month and saw the news to help the clothes.")</f>
        <v>That there must be someone in the area, which is the doctor, the doctor, and the Sor. He has entered the area since the last month and saw the news to help the clothes.</v>
      </c>
      <c r="C109" t="s">
        <v>1829</v>
      </c>
      <c r="D109">
        <v>6.5372295677661896E-2</v>
      </c>
    </row>
    <row r="110" spans="1:4" ht="14.25" customHeight="1" x14ac:dyDescent="0.2">
      <c r="A110" s="1" t="s">
        <v>109</v>
      </c>
      <c r="B110" s="2" t="str">
        <f ca="1">IFERROR(__xludf.DUMMYFUNCTION("GOOGLETRANSLATE(A110,DETECTLANGUAGE(A110),""en"")"),"Yesterday watched the news on TV, saw funny, like flooding. It's normal.")</f>
        <v>Yesterday watched the news on TV, saw funny, like flooding. It's normal.</v>
      </c>
      <c r="C110" t="s">
        <v>1827</v>
      </c>
      <c r="D110">
        <v>0.795937359333038</v>
      </c>
    </row>
    <row r="111" spans="1:4" ht="14.25" customHeight="1" x14ac:dyDescent="0.2">
      <c r="A111" s="1" t="s">
        <v>110</v>
      </c>
      <c r="B111" s="2" t="str">
        <f ca="1">IFERROR(__xludf.DUMMYFUNCTION("GOOGLETRANSLATE(A111,DETECTLANGUAGE(A111),""en"")"),"Hello, is there anyone free to find a snack? The review is very tight. He has a job to recommend. It's easy to do. Just a minute. Want to have an extra income.")</f>
        <v>Hello, is there anyone free to find a snack? The review is very tight. He has a job to recommend. It's easy to do. Just a minute. Want to have an extra income.</v>
      </c>
      <c r="C111" t="s">
        <v>1829</v>
      </c>
      <c r="D111">
        <v>0.22228054702281999</v>
      </c>
    </row>
    <row r="112" spans="1:4" ht="14.25" customHeight="1" x14ac:dyDescent="0.2">
      <c r="A112" s="1" t="s">
        <v>111</v>
      </c>
      <c r="B112" s="2" t="str">
        <f ca="1">IFERROR(__xludf.DUMMYFUNCTION("GOOGLETRANSLATE(A112,DETECTLANGUAGE(A112),""en"")"),"Please help push this tag. Don't let it blur.")</f>
        <v>Please help push this tag. Don't let it blur.</v>
      </c>
      <c r="C112" t="s">
        <v>1829</v>
      </c>
      <c r="D112">
        <v>0.25584584474563599</v>
      </c>
    </row>
    <row r="113" spans="1:4" ht="14.25" customHeight="1" x14ac:dyDescent="0.2">
      <c r="A113" s="1" t="s">
        <v>112</v>
      </c>
      <c r="B113" s="2" t="str">
        <f ca="1">IFERROR(__xludf.DUMMYFUNCTION("GOOGLETRANSLATE(A113,DETECTLANGUAGE(A113),""en"")"),"It is a very large hospital. If the water is still increasing, why is the news so quiet?")</f>
        <v>It is a very large hospital. If the water is still increasing, why is the news so quiet?</v>
      </c>
      <c r="C113" t="s">
        <v>1829</v>
      </c>
      <c r="D113">
        <v>0.152561441063881</v>
      </c>
    </row>
    <row r="114" spans="1:4" ht="14.25" customHeight="1" x14ac:dyDescent="0.2">
      <c r="A114" s="1" t="s">
        <v>113</v>
      </c>
      <c r="B114" s="2" t="str">
        <f ca="1">IFERROR(__xludf.DUMMYFUNCTION("GOOGLETRANSLATE(A114,DETECTLANGUAGE(A114),""en"")"),"Look at the eyes and come down to help the people. The rules are crazy. That should not be considered anymore, not allowing the people to live in difficulty, but do not think")</f>
        <v>Look at the eyes and come down to help the people. The rules are crazy. That should not be considered anymore, not allowing the people to live in difficulty, but do not think</v>
      </c>
      <c r="C114" t="s">
        <v>1829</v>
      </c>
      <c r="D114">
        <v>5.3501869551837401E-3</v>
      </c>
    </row>
    <row r="115" spans="1:4" ht="14.25" customHeight="1" x14ac:dyDescent="0.2">
      <c r="A115" s="1" t="s">
        <v>114</v>
      </c>
      <c r="B115" s="2" t="str">
        <f ca="1">IFERROR(__xludf.DUMMYFUNCTION("GOOGLETRANSLATE(A115,DETECTLANGUAGE(A115),""en"")"),"Please help the Ubon brothers and sisters.")</f>
        <v>Please help the Ubon brothers and sisters.</v>
      </c>
      <c r="C115" t="s">
        <v>1827</v>
      </c>
      <c r="D115">
        <v>0.60746985673904397</v>
      </c>
    </row>
    <row r="116" spans="1:4" ht="14.25" customHeight="1" x14ac:dyDescent="0.2">
      <c r="A116" s="1" t="s">
        <v>115</v>
      </c>
      <c r="B116" s="2" t="str">
        <f ca="1">IFERROR(__xludf.DUMMYFUNCTION("GOOGLETRANSLATE(A116,DETECTLANGUAGE(A116),""en"")"),"The news conversation is the only thing that can make people feel at ease, even if it doesn't help much, but it's still good.")</f>
        <v>The news conversation is the only thing that can make people feel at ease, even if it doesn't help much, but it's still good.</v>
      </c>
      <c r="C116" t="s">
        <v>1829</v>
      </c>
      <c r="D116">
        <v>9.0333245694637299E-2</v>
      </c>
    </row>
    <row r="117" spans="1:4" ht="14.25" customHeight="1" x14ac:dyDescent="0.2">
      <c r="A117" s="1" t="s">
        <v>116</v>
      </c>
      <c r="B117" s="2" t="str">
        <f ca="1">IFERROR(__xludf.DUMMYFUNCTION("GOOGLETRANSLATE(A117,DETECTLANGUAGE(A117),""en"")"),"The house was flooded high, Ban Khu Dua, became a immigration center immediately. Nakhon Nayok flooded Ubon.")</f>
        <v>The house was flooded high, Ban Khu Dua, became a immigration center immediately. Nakhon Nayok flooded Ubon.</v>
      </c>
      <c r="C117" t="s">
        <v>1828</v>
      </c>
      <c r="D117">
        <v>0.52947247028350797</v>
      </c>
    </row>
    <row r="118" spans="1:4" ht="14.25" customHeight="1" x14ac:dyDescent="0.2">
      <c r="A118" s="1" t="s">
        <v>117</v>
      </c>
      <c r="B118" s="2" t="str">
        <f ca="1">IFERROR(__xludf.DUMMYFUNCTION("GOOGLETRANSLATE(A118,DETECTLANGUAGE(A118),""en"")"),"Hello, is there anyone free to find a snack? The review is very tight. He has a job to recommend. It's easy to do. Just a minute. Want to have extra income.")</f>
        <v>Hello, is there anyone free to find a snack? The review is very tight. He has a job to recommend. It's easy to do. Just a minute. Want to have extra income.</v>
      </c>
      <c r="C118" t="s">
        <v>1829</v>
      </c>
      <c r="D118">
        <v>0.22228054702281999</v>
      </c>
    </row>
    <row r="119" spans="1:4" ht="14.25" customHeight="1" x14ac:dyDescent="0.2">
      <c r="A119" s="1" t="s">
        <v>118</v>
      </c>
      <c r="B119" s="2" t="str">
        <f ca="1">IFERROR(__xludf.DUMMYFUNCTION("GOOGLETRANSLATE(A119,DETECTLANGUAGE(A119),""en"")"),"Would like Mass to be very serious. The most heavy flood in history from a very turbulent clip and the mass of water here will flow to Ubon.")</f>
        <v>Would like Mass to be very serious. The most heavy flood in history from a very turbulent clip and the mass of water here will flow to Ubon.</v>
      </c>
      <c r="C119" t="s">
        <v>1827</v>
      </c>
      <c r="D119">
        <v>0.68448317050933805</v>
      </c>
    </row>
    <row r="120" spans="1:4" ht="14.25" customHeight="1" x14ac:dyDescent="0.2">
      <c r="A120" s="1" t="s">
        <v>119</v>
      </c>
      <c r="B120" s="2" t="str">
        <f ca="1">IFERROR(__xludf.DUMMYFUNCTION("GOOGLETRANSLATE(A120,DETECTLANGUAGE(A120),""en"")"),"Reverend Father Wat Khu Sang, Nong Kinn Ploi brought the candles and matches to the brothers and sisters of Ban Kus, and encouraged the kith and kin with Ubon Ratchathani checkpoint.")</f>
        <v>Reverend Father Wat Khu Sang, Nong Kinn Ploi brought the candles and matches to the brothers and sisters of Ban Kus, and encouraged the kith and kin with Ubon Ratchathani checkpoint.</v>
      </c>
      <c r="C120" t="s">
        <v>1827</v>
      </c>
      <c r="D120">
        <v>0.80972480773925803</v>
      </c>
    </row>
    <row r="121" spans="1:4" ht="14.25" customHeight="1" x14ac:dyDescent="0.2">
      <c r="A121" s="1" t="s">
        <v>120</v>
      </c>
      <c r="B121" s="2" t="str">
        <f ca="1">IFERROR(__xludf.DUMMYFUNCTION("GOOGLETRANSLATE(A121,DETECTLANGUAGE(A121),""en"")"),"New members, get more. Hurry. Great value. Free caption. Free giveaway.")</f>
        <v>New members, get more. Hurry. Great value. Free caption. Free giveaway.</v>
      </c>
      <c r="C121" t="s">
        <v>1827</v>
      </c>
      <c r="D121">
        <v>0.89134883880615201</v>
      </c>
    </row>
    <row r="122" spans="1:4" ht="14.25" customHeight="1" x14ac:dyDescent="0.2">
      <c r="A122" s="1" t="s">
        <v>121</v>
      </c>
      <c r="B122" s="2" t="str">
        <f ca="1">IFERROR(__xludf.DUMMYFUNCTION("GOOGLETRANSLATE(A122,DETECTLANGUAGE(A122),""en"")"),"Anyone who wants to help and donate items can see the details from this post. The flood is flooded.")</f>
        <v>Anyone who wants to help and donate items can see the details from this post. The flood is flooded.</v>
      </c>
      <c r="C122" t="s">
        <v>1827</v>
      </c>
      <c r="D122">
        <v>0.67267692089080799</v>
      </c>
    </row>
    <row r="123" spans="1:4" ht="14.25" customHeight="1" x14ac:dyDescent="0.2">
      <c r="A123" s="1" t="s">
        <v>122</v>
      </c>
      <c r="B123" s="2" t="str">
        <f ca="1">IFERROR(__xludf.DUMMYFUNCTION("GOOGLETRANSLATE(A123,DETECTLANGUAGE(A123),""en"")"),"Please, the situation is really heavy.")</f>
        <v>Please, the situation is really heavy.</v>
      </c>
      <c r="C123" t="s">
        <v>1829</v>
      </c>
      <c r="D123">
        <v>0.35191878676414501</v>
      </c>
    </row>
    <row r="124" spans="1:4" ht="14.25" customHeight="1" x14ac:dyDescent="0.2">
      <c r="A124" s="1" t="s">
        <v>123</v>
      </c>
      <c r="B124" s="2" t="str">
        <f ca="1">IFERROR(__xludf.DUMMYFUNCTION("GOOGLETRANSLATE(A124,DETECTLANGUAGE(A124),""en"")"),"Hello, is there anyone who is free to find a snack? There is a job to recommend. It's easy to do. Just a minute. Interested in Damma.")</f>
        <v>Hello, is there anyone who is free to find a snack? There is a job to recommend. It's easy to do. Just a minute. Interested in Damma.</v>
      </c>
      <c r="C124" t="s">
        <v>1827</v>
      </c>
      <c r="D124">
        <v>0.83780002593994096</v>
      </c>
    </row>
    <row r="125" spans="1:4" ht="14.25" customHeight="1" x14ac:dyDescent="0.2">
      <c r="A125" s="1" t="s">
        <v>124</v>
      </c>
      <c r="B125" s="2" t="str">
        <f ca="1">IFERROR(__xludf.DUMMYFUNCTION("GOOGLETRANSLATE(A125,DETECTLANGUAGE(A125),""en"")"),"And the transistor radio is not used. Warning each other, saying that it is good.")</f>
        <v>And the transistor radio is not used. Warning each other, saying that it is good.</v>
      </c>
      <c r="C125" t="s">
        <v>1828</v>
      </c>
      <c r="D125">
        <v>0.45000946521759</v>
      </c>
    </row>
    <row r="126" spans="1:4" ht="14.25" customHeight="1" x14ac:dyDescent="0.2">
      <c r="A126" s="1" t="s">
        <v>125</v>
      </c>
      <c r="B126" s="2" t="str">
        <f ca="1">IFERROR(__xludf.DUMMYFUNCTION("GOOGLETRANSLATE(A126,DETECTLANGUAGE(A126),""en"")"),"Flooding the house for the year, still seeing the fence this year flooded until the fence and still flooded further.")</f>
        <v>Flooding the house for the year, still seeing the fence this year flooded until the fence and still flooded further.</v>
      </c>
      <c r="C126" t="s">
        <v>1829</v>
      </c>
      <c r="D126">
        <v>0.20815037190914201</v>
      </c>
    </row>
    <row r="127" spans="1:4" ht="14.25" customHeight="1" x14ac:dyDescent="0.2">
      <c r="A127" s="1" t="s">
        <v>126</v>
      </c>
      <c r="B127" s="2" t="str">
        <f ca="1">IFERROR(__xludf.DUMMYFUNCTION("GOOGLETRANSLATE(A127,DETECTLANGUAGE(A127),""en"")"),"It will become a underworld city. Where will there be people who are all the children?")</f>
        <v>It will become a underworld city. Where will there be people who are all the children?</v>
      </c>
      <c r="C127" t="s">
        <v>1827</v>
      </c>
      <c r="D127">
        <v>0.79797101020812999</v>
      </c>
    </row>
    <row r="128" spans="1:4" ht="14.25" customHeight="1" x14ac:dyDescent="0.2">
      <c r="A128" s="1" t="s">
        <v>127</v>
      </c>
      <c r="B128" s="2" t="str">
        <f ca="1">IFERROR(__xludf.DUMMYFUNCTION("GOOGLETRANSLATE(A128,DETECTLANGUAGE(A128),""en"")"),"Attached to the trend, the water came to the center of the city and there was a large hospital.")</f>
        <v>Attached to the trend, the water came to the center of the city and there was a large hospital.</v>
      </c>
      <c r="C128" t="s">
        <v>1829</v>
      </c>
      <c r="D128">
        <v>0.25806155800819403</v>
      </c>
    </row>
    <row r="129" spans="1:4" ht="14.25" customHeight="1" x14ac:dyDescent="0.2">
      <c r="A129" s="1" t="s">
        <v>128</v>
      </c>
      <c r="B129" s="2" t="str">
        <f ca="1">IFERROR(__xludf.DUMMYFUNCTION("GOOGLETRANSLATE(A129,DETECTLANGUAGE(A129),""en"")"),"Hello, is there anyone who is free to find a snack? Very tight review. He has a job to recommend. It's easy to do. Just a minute. Want to have an extra income.")</f>
        <v>Hello, is there anyone who is free to find a snack? Very tight review. He has a job to recommend. It's easy to do. Just a minute. Want to have an extra income.</v>
      </c>
      <c r="C129" t="s">
        <v>1829</v>
      </c>
      <c r="D129">
        <v>0.26085138320922902</v>
      </c>
    </row>
    <row r="130" spans="1:4" ht="14.25" customHeight="1" x14ac:dyDescent="0.2">
      <c r="A130" s="1" t="s">
        <v>129</v>
      </c>
      <c r="B130" s="2" t="str">
        <f ca="1">IFERROR(__xludf.DUMMYFUNCTION("GOOGLETRANSLATE(A130,DETECTLANGUAGE(A130),""en"")"),"What Thailand is currently lost. Good leaders, good management, good prevention and correction planning.")</f>
        <v>What Thailand is currently lost. Good leaders, good management, good prevention and correction planning.</v>
      </c>
      <c r="C130" t="s">
        <v>1827</v>
      </c>
      <c r="D130">
        <v>0.81776368618011497</v>
      </c>
    </row>
    <row r="131" spans="1:4" ht="14.25" customHeight="1" x14ac:dyDescent="0.2">
      <c r="A131" s="1" t="s">
        <v>130</v>
      </c>
      <c r="B131" s="2" t="str">
        <f ca="1">IFERROR(__xludf.DUMMYFUNCTION("GOOGLETRANSLATE(A131,DETECTLANGUAGE(A131),""en"")"),"Foreign celebrities when donating money, gouging their own money, does not need to see other scholars.")</f>
        <v>Foreign celebrities when donating money, gouging their own money, does not need to see other scholars.</v>
      </c>
      <c r="C131" t="s">
        <v>1829</v>
      </c>
      <c r="D131">
        <v>0.16559983789920801</v>
      </c>
    </row>
    <row r="132" spans="1:4" ht="14.25" customHeight="1" x14ac:dyDescent="0.2">
      <c r="A132" s="1" t="s">
        <v>131</v>
      </c>
      <c r="B132" s="2" t="str">
        <f ca="1">IFERROR(__xludf.DUMMYFUNCTION("GOOGLETRANSLATE(A132,DETECTLANGUAGE(A132),""en"")"),"Where is the prime minister?")</f>
        <v>Where is the prime minister?</v>
      </c>
      <c r="C132" t="s">
        <v>1828</v>
      </c>
      <c r="D132">
        <v>0.454913049936295</v>
      </c>
    </row>
    <row r="133" spans="1:4" ht="14.25" customHeight="1" x14ac:dyDescent="0.2">
      <c r="A133" s="1" t="s">
        <v>132</v>
      </c>
      <c r="B133" s="2" t="str">
        <f ca="1">IFERROR(__xludf.DUMMYFUNCTION("GOOGLETRANSLATE(A133,DETECTLANGUAGE(A133),""en"")"),"This line is usually the main line that the villagers use the Warin to travel to the city. Normally, around a minute, is entering the city that has to use the way.")</f>
        <v>This line is usually the main line that the villagers use the Warin to travel to the city. Normally, around a minute, is entering the city that has to use the way.</v>
      </c>
      <c r="C133" t="s">
        <v>1829</v>
      </c>
      <c r="D133">
        <v>0.44380822777748102</v>
      </c>
    </row>
    <row r="134" spans="1:4" ht="14.25" customHeight="1" x14ac:dyDescent="0.2">
      <c r="A134" s="1" t="s">
        <v>133</v>
      </c>
      <c r="B134" s="2" t="str">
        <f ca="1">IFERROR(__xludf.DUMMYFUNCTION("GOOGLETRANSLATE(A134,DETECTLANGUAGE(A134),""en"")"),"Everyone, now the water is very high. Help each other to tag up. The news is very quiet.")</f>
        <v>Everyone, now the water is very high. Help each other to tag up. The news is very quiet.</v>
      </c>
      <c r="C134" t="s">
        <v>1828</v>
      </c>
      <c r="D134">
        <v>0.54508870840072599</v>
      </c>
    </row>
    <row r="135" spans="1:4" ht="14.25" customHeight="1" x14ac:dyDescent="0.2">
      <c r="A135" s="1" t="s">
        <v>134</v>
      </c>
      <c r="B135" s="2" t="str">
        <f ca="1">IFERROR(__xludf.DUMMYFUNCTION("GOOGLETRANSLATE(A135,DETECTLANGUAGE(A135),""en"")"),"I stuck here. Watching half of the work at five o'clock in the house.")</f>
        <v>I stuck here. Watching half of the work at five o'clock in the house.</v>
      </c>
      <c r="C135" t="s">
        <v>1829</v>
      </c>
      <c r="D135">
        <v>0.31771671772003202</v>
      </c>
    </row>
    <row r="136" spans="1:4" ht="14.25" customHeight="1" x14ac:dyDescent="0.2">
      <c r="A136" s="1" t="s">
        <v>135</v>
      </c>
      <c r="B136" s="2" t="str">
        <f ca="1">IFERROR(__xludf.DUMMYFUNCTION("GOOGLETRANSLATE(A136,DETECTLANGUAGE(A136),""en"")"),"Floods, Nonthaburi, news, news channels, news channels will be dead.")</f>
        <v>Floods, Nonthaburi, news, news channels, news channels will be dead.</v>
      </c>
      <c r="C136" t="s">
        <v>1827</v>
      </c>
      <c r="D136">
        <v>0.69637382030487105</v>
      </c>
    </row>
    <row r="137" spans="1:4" ht="14.25" customHeight="1" x14ac:dyDescent="0.2">
      <c r="A137" s="1" t="s">
        <v>136</v>
      </c>
      <c r="B137" s="2" t="str">
        <f ca="1">IFERROR(__xludf.DUMMYFUNCTION("GOOGLETRANSLATE(A137,DETECTLANGUAGE(A137),""en"")"),"If you want to see what the SEA in Warin Chamrap, what to do at the moment, if you don't look at the page of Somsa, look at our account.")</f>
        <v>If you want to see what the SEA in Warin Chamrap, what to do at the moment, if you don't look at the page of Somsa, look at our account.</v>
      </c>
      <c r="C137" t="s">
        <v>1827</v>
      </c>
      <c r="D137">
        <v>0.69470542669296298</v>
      </c>
    </row>
    <row r="138" spans="1:4" ht="14.25" customHeight="1" x14ac:dyDescent="0.2">
      <c r="A138" s="1" t="s">
        <v>137</v>
      </c>
      <c r="B138" s="2" t="str">
        <f ca="1">IFERROR(__xludf.DUMMYFUNCTION("GOOGLETRANSLATE(A138,DETECTLANGUAGE(A138),""en"")"),"Watching live live from a spy and wondering a little is the size of rice, fish, food of immigrants. The philanthropists who donated are now.")</f>
        <v>Watching live live from a spy and wondering a little is the size of rice, fish, food of immigrants. The philanthropists who donated are now.</v>
      </c>
      <c r="C138" t="s">
        <v>1827</v>
      </c>
      <c r="D138">
        <v>0.81478905677795399</v>
      </c>
    </row>
    <row r="139" spans="1:4" ht="14.25" customHeight="1" x14ac:dyDescent="0.2">
      <c r="A139" s="1" t="s">
        <v>138</v>
      </c>
      <c r="B139" s="2" t="str">
        <f ca="1">IFERROR(__xludf.DUMMYFUNCTION("GOOGLETRANSLATE(A139,DETECTLANGUAGE(A139),""en"")"),"Please, the channel for anyone who wants to help and donate various items.")</f>
        <v>Please, the channel for anyone who wants to help and donate various items.</v>
      </c>
      <c r="C139" t="s">
        <v>1827</v>
      </c>
      <c r="D139">
        <v>0.69498747587204002</v>
      </c>
    </row>
    <row r="140" spans="1:4" ht="14.25" customHeight="1" x14ac:dyDescent="0.2">
      <c r="A140" s="1" t="s">
        <v>139</v>
      </c>
      <c r="B140" s="2" t="str">
        <f ca="1">IFERROR(__xludf.DUMMYFUNCTION("GOOGLETRANSLATE(A140,DETECTLANGUAGE(A140),""en"")"),"Construction companies seem to know the calculation of the area very well, flooded Ubon")</f>
        <v>Construction companies seem to know the calculation of the area very well, flooded Ubon</v>
      </c>
      <c r="C140" t="s">
        <v>1827</v>
      </c>
      <c r="D140">
        <v>0.75087207555770896</v>
      </c>
    </row>
    <row r="141" spans="1:4" ht="14.25" customHeight="1" x14ac:dyDescent="0.2">
      <c r="A141" s="1" t="s">
        <v>140</v>
      </c>
      <c r="B141" s="2" t="str">
        <f ca="1">IFERROR(__xludf.DUMMYFUNCTION("GOOGLETRANSLATE(A141,DETECTLANGUAGE(A141),""en"")"),"The oil will flood the Ballal Lullal Lalon Theater. There are patients from various provinces around. Delivered, medical equipment, patient, medicine, what to do before the water will come?")</f>
        <v>The oil will flood the Ballal Lullal Lalon Theater. There are patients from various provinces around. Delivered, medical equipment, patient, medicine, what to do before the water will come?</v>
      </c>
      <c r="C141" t="s">
        <v>1828</v>
      </c>
      <c r="D141">
        <v>0.59246814250946001</v>
      </c>
    </row>
    <row r="142" spans="1:4" ht="14.25" customHeight="1" x14ac:dyDescent="0.2">
      <c r="A142" s="1" t="s">
        <v>141</v>
      </c>
      <c r="B142" s="2" t="str">
        <f ca="1">IFERROR(__xludf.DUMMYFUNCTION("GOOGLETRANSLATE(A142,DETECTLANGUAGE(A142),""en"")"),"Ubon floods are very scary. Looking down, but the water does not see the ground at all.")</f>
        <v>Ubon floods are very scary. Looking down, but the water does not see the ground at all.</v>
      </c>
      <c r="C142" t="s">
        <v>1829</v>
      </c>
      <c r="D142">
        <v>8.5597090423107106E-2</v>
      </c>
    </row>
    <row r="143" spans="1:4" ht="14.25" customHeight="1" x14ac:dyDescent="0.2">
      <c r="A143" s="1" t="s">
        <v>142</v>
      </c>
      <c r="B143" s="2" t="str">
        <f ca="1">IFERROR(__xludf.DUMMYFUNCTION("GOOGLETRANSLATE(A143,DETECTLANGUAGE(A143),""en"")"),"And the body can only do that, can not help anything anymore.")</f>
        <v>And the body can only do that, can not help anything anymore.</v>
      </c>
      <c r="C143" t="s">
        <v>1829</v>
      </c>
      <c r="D143">
        <v>0.123076379299164</v>
      </c>
    </row>
    <row r="144" spans="1:4" ht="14.25" customHeight="1" x14ac:dyDescent="0.2">
      <c r="A144" s="1" t="s">
        <v>143</v>
      </c>
      <c r="B144" s="2" t="str">
        <f ca="1">IFERROR(__xludf.DUMMYFUNCTION("GOOGLETRANSLATE(A144,DETECTLANGUAGE(A144),""en"")"),"Please. Anyone who saw this tag helps to retweet the tweet, tag tags. Now, Ubon is very flooded. The news that was released is enough to go into the area.")</f>
        <v>Please. Anyone who saw this tag helps to retweet the tweet, tag tags. Now, Ubon is very flooded. The news that was released is enough to go into the area.</v>
      </c>
      <c r="C144" t="s">
        <v>1828</v>
      </c>
      <c r="D144">
        <v>0.554390609264374</v>
      </c>
    </row>
    <row r="145" spans="1:4" ht="14.25" customHeight="1" x14ac:dyDescent="0.2">
      <c r="A145" s="1" t="s">
        <v>144</v>
      </c>
      <c r="B145" s="2" t="str">
        <f ca="1">IFERROR(__xludf.DUMMYFUNCTION("GOOGLETRANSLATE(A145,DETECTLANGUAGE(A145),""en"")"),"The UDD asks for help to help push the Ubon floods in order to help. Now, some houses are flooded in some roofs.")</f>
        <v>The UDD asks for help to help push the Ubon floods in order to help. Now, some houses are flooded in some roofs.</v>
      </c>
      <c r="C145" t="s">
        <v>1827</v>
      </c>
      <c r="D145">
        <v>0.75853800773620605</v>
      </c>
    </row>
    <row r="146" spans="1:4" ht="14.25" customHeight="1" x14ac:dyDescent="0.2">
      <c r="A146" s="1" t="s">
        <v>145</v>
      </c>
      <c r="B146" s="2" t="str">
        <f ca="1">IFERROR(__xludf.DUMMYFUNCTION("GOOGLETRANSLATE(A146,DETECTLANGUAGE(A146),""en"")"),"Helping Rasi with flooding until it cannot go in and out. Other tags have run out until it is forgotten that Sisaket has a flood that has been flooded longer than all provinces at Mass.")</f>
        <v>Helping Rasi with flooding until it cannot go in and out. Other tags have run out until it is forgotten that Sisaket has a flood that has been flooded longer than all provinces at Mass.</v>
      </c>
      <c r="C146" t="s">
        <v>1829</v>
      </c>
      <c r="D146">
        <v>2.0037729293108E-2</v>
      </c>
    </row>
    <row r="147" spans="1:4" ht="14.25" customHeight="1" x14ac:dyDescent="0.2">
      <c r="A147" s="1" t="s">
        <v>146</v>
      </c>
      <c r="B147" s="2" t="str">
        <f ca="1">IFERROR(__xludf.DUMMYFUNCTION("GOOGLETRANSLATE(A147,DETECTLANGUAGE(A147),""en"")"),"The condition of the shop itself has nothing left at all.")</f>
        <v>The condition of the shop itself has nothing left at all.</v>
      </c>
      <c r="C147" t="s">
        <v>1829</v>
      </c>
      <c r="D147">
        <v>0.27812698483467102</v>
      </c>
    </row>
    <row r="148" spans="1:4" ht="14.25" customHeight="1" x14ac:dyDescent="0.2">
      <c r="A148" s="1" t="s">
        <v>147</v>
      </c>
      <c r="B148" s="2" t="str">
        <f ca="1">IFERROR(__xludf.DUMMYFUNCTION("GOOGLETRANSLATE(A148,DETECTLANGUAGE(A148),""en"")"),"Now the water is starting to penetrate the pipe into the city, and the water from Khon Kaen will come again. The old water has not reducing new water.")</f>
        <v>Now the water is starting to penetrate the pipe into the city, and the water from Khon Kaen will come again. The old water has not reducing new water.</v>
      </c>
      <c r="C148" t="s">
        <v>1829</v>
      </c>
      <c r="D148">
        <v>7.6966717839241E-2</v>
      </c>
    </row>
    <row r="149" spans="1:4" ht="14.25" customHeight="1" x14ac:dyDescent="0.2">
      <c r="A149" s="1" t="s">
        <v>148</v>
      </c>
      <c r="B149" s="2" t="str">
        <f ca="1">IFERROR(__xludf.DUMMYFUNCTION("GOOGLETRANSLATE(A149,DETECTLANGUAGE(A149),""en"")"),"Now that the Ubon floods are the top floor of the school.")</f>
        <v>Now that the Ubon floods are the top floor of the school.</v>
      </c>
      <c r="C149" t="s">
        <v>1828</v>
      </c>
      <c r="D149">
        <v>0.55044060945510898</v>
      </c>
    </row>
    <row r="150" spans="1:4" ht="14.25" customHeight="1" x14ac:dyDescent="0.2">
      <c r="A150" s="1" t="s">
        <v>149</v>
      </c>
      <c r="B150" s="2" t="str">
        <f ca="1">IFERROR(__xludf.DUMMYFUNCTION("GOOGLETRANSLATE(A150,DETECTLANGUAGE(A150),""en"")"),"The agencies in the area should be done at full power from the beginning, but the water level does not reduce the floods. People flooded the temple.")</f>
        <v>The agencies in the area should be done at full power from the beginning, but the water level does not reduce the floods. People flooded the temple.</v>
      </c>
      <c r="C150" t="s">
        <v>1829</v>
      </c>
      <c r="D150">
        <v>0.22813156247138999</v>
      </c>
    </row>
    <row r="151" spans="1:4" ht="14.25" customHeight="1" x14ac:dyDescent="0.2">
      <c r="A151" s="1" t="s">
        <v>150</v>
      </c>
      <c r="B151" s="2" t="str">
        <f ca="1">IFERROR(__xludf.DUMMYFUNCTION("GOOGLETRANSLATE(A151,DETECTLANGUAGE(A151),""en"")"),"The flooding of the new floods occur every day. The water level is considered to be the highest flood in the cycle.")</f>
        <v>The flooding of the new floods occur every day. The water level is considered to be the highest flood in the cycle.</v>
      </c>
      <c r="C151" t="s">
        <v>1827</v>
      </c>
      <c r="D151">
        <v>0.68389445543289196</v>
      </c>
    </row>
    <row r="152" spans="1:4" ht="14.25" customHeight="1" x14ac:dyDescent="0.2">
      <c r="A152" s="1" t="s">
        <v>151</v>
      </c>
      <c r="B152" s="2" t="str">
        <f ca="1">IFERROR(__xludf.DUMMYFUNCTION("GOOGLETRANSLATE(A152,DETECTLANGUAGE(A152),""en"")"),"Anyone who has never lived a lick with flooding, unable to do anything except to live day by day, there is no way to understand and then stop blaming the weather before.")</f>
        <v>Anyone who has never lived a lick with flooding, unable to do anything except to live day by day, there is no way to understand and then stop blaming the weather before.</v>
      </c>
      <c r="C152" t="s">
        <v>1829</v>
      </c>
      <c r="D152">
        <v>4.2461894452571897E-2</v>
      </c>
    </row>
    <row r="153" spans="1:4" ht="14.25" customHeight="1" x14ac:dyDescent="0.2">
      <c r="A153" s="1" t="s">
        <v>152</v>
      </c>
      <c r="B153" s="2" t="str">
        <f ca="1">IFERROR(__xludf.DUMMYFUNCTION("GOOGLETRANSLATE(A153,DETECTLANGUAGE(A153),""en"")"),"The house was flooded high. Ban Khu Dua School became a immigration center immediately. Nakhon Nayok flooded the flood.")</f>
        <v>The house was flooded high. Ban Khu Dua School became a immigration center immediately. Nakhon Nayok flooded the flood.</v>
      </c>
      <c r="C153" t="s">
        <v>1828</v>
      </c>
      <c r="D153">
        <v>0.49562439322471602</v>
      </c>
    </row>
    <row r="154" spans="1:4" ht="14.25" customHeight="1" x14ac:dyDescent="0.2">
      <c r="A154" s="1" t="s">
        <v>153</v>
      </c>
      <c r="B154" s="2" t="str">
        <f ca="1">IFERROR(__xludf.DUMMYFUNCTION("GOOGLETRANSLATE(A154,DETECTLANGUAGE(A154),""en"")"),"The water level rises every day. The governor does not solve the problem. Why would it be a government agency to help quickly solve the problem that the people are in trouble?")</f>
        <v>The water level rises every day. The governor does not solve the problem. Why would it be a government agency to help quickly solve the problem that the people are in trouble?</v>
      </c>
      <c r="C154" t="s">
        <v>1829</v>
      </c>
      <c r="D154">
        <v>0.17744253575801799</v>
      </c>
    </row>
    <row r="155" spans="1:4" ht="14.25" customHeight="1" x14ac:dyDescent="0.2">
      <c r="A155" s="1" t="s">
        <v>154</v>
      </c>
      <c r="B155" s="2" t="str">
        <f ca="1">IFERROR(__xludf.DUMMYFUNCTION("GOOGLETRANSLATE(A155,DETECTLANGUAGE(A155),""en"")"),"Are you a career as a spokesman for the funny association?")</f>
        <v>Are you a career as a spokesman for the funny association?</v>
      </c>
      <c r="C155" t="s">
        <v>1827</v>
      </c>
      <c r="D155">
        <v>0.94764208793640103</v>
      </c>
    </row>
    <row r="156" spans="1:4" ht="14.25" customHeight="1" x14ac:dyDescent="0.2">
      <c r="A156" s="1" t="s">
        <v>155</v>
      </c>
      <c r="B156" s="2" t="str">
        <f ca="1">IFERROR(__xludf.DUMMYFUNCTION("GOOGLETRANSLATE(A156,DETECTLANGUAGE(A156),""en"")"),"This year's birthday, we and our friends will donate cash to help the flood victims. Ubon can donate directly.")</f>
        <v>This year's birthday, we and our friends will donate cash to help the flood victims. Ubon can donate directly.</v>
      </c>
      <c r="C156" t="s">
        <v>1828</v>
      </c>
      <c r="D156">
        <v>0.529582560062408</v>
      </c>
    </row>
    <row r="157" spans="1:4" ht="14.25" customHeight="1" x14ac:dyDescent="0.2">
      <c r="A157" s="1" t="s">
        <v>156</v>
      </c>
      <c r="B157" s="2" t="str">
        <f ca="1">IFERROR(__xludf.DUMMYFUNCTION("GOOGLETRANSLATE(A157,DETECTLANGUAGE(A157),""en"")"),"The water level is now crisis. Now, the water has arrived at Pizza Compace.")</f>
        <v>The water level is now crisis. Now, the water has arrived at Pizza Compace.</v>
      </c>
      <c r="C157" t="s">
        <v>1829</v>
      </c>
      <c r="D157">
        <v>0.27133858203887901</v>
      </c>
    </row>
    <row r="158" spans="1:4" ht="14.25" customHeight="1" x14ac:dyDescent="0.2">
      <c r="A158" s="1" t="s">
        <v>157</v>
      </c>
      <c r="B158" s="2" t="str">
        <f ca="1">IFERROR(__xludf.DUMMYFUNCTION("GOOGLETRANSLATE(A158,DETECTLANGUAGE(A158),""en"")"),"This is our own home. The house has flooded for a week. In the midst of bad things, there are still good things to get my degree, making the family smile.")</f>
        <v>This is our own home. The house has flooded for a week. In the midst of bad things, there are still good things to get my degree, making the family smile.</v>
      </c>
      <c r="C158" t="s">
        <v>1829</v>
      </c>
      <c r="D158">
        <v>0.11973350495100001</v>
      </c>
    </row>
    <row r="159" spans="1:4" ht="14.25" customHeight="1" x14ac:dyDescent="0.2">
      <c r="A159" s="1" t="s">
        <v>158</v>
      </c>
      <c r="B159" s="2" t="str">
        <f ca="1">IFERROR(__xludf.DUMMYFUNCTION("GOOGLETRANSLATE(A159,DETECTLANGUAGE(A159),""en"")"),"Why is Tono news louder than the floods of Ubon Nua Kun. It is very crisis, but the people of different regions do not know, not news, please pay attention.")</f>
        <v>Why is Tono news louder than the floods of Ubon Nua Kun. It is very crisis, but the people of different regions do not know, not news, please pay attention.</v>
      </c>
      <c r="C159" t="s">
        <v>1829</v>
      </c>
      <c r="D159">
        <v>3.43518927693367E-2</v>
      </c>
    </row>
    <row r="160" spans="1:4" ht="14.25" customHeight="1" x14ac:dyDescent="0.2">
      <c r="A160" s="1" t="s">
        <v>159</v>
      </c>
      <c r="B160" s="2" t="str">
        <f ca="1">IFERROR(__xludf.DUMMYFUNCTION("GOOGLETRANSLATE(A160,DETECTLANGUAGE(A160),""en"")"),"Anyone who wants to donate dog food can go to donate at Longdona Chat Suree Mansion.")</f>
        <v>Anyone who wants to donate dog food can go to donate at Longdona Chat Suree Mansion.</v>
      </c>
      <c r="C160" t="s">
        <v>1827</v>
      </c>
      <c r="D160">
        <v>0.64445376396179199</v>
      </c>
    </row>
    <row r="161" spans="1:4" ht="14.25" customHeight="1" x14ac:dyDescent="0.2">
      <c r="A161" s="1" t="s">
        <v>160</v>
      </c>
      <c r="B161" s="2" t="str">
        <f ca="1">IFERROR(__xludf.DUMMYFUNCTION("GOOGLETRANSLATE(A161,DETECTLANGUAGE(A161),""en"")"),"Help each other to spread the news. Now, the floods are very Ubon Varrit. Friends, Ubon people have anything to help. Can tell. If you help")</f>
        <v>Help each other to spread the news. Now, the floods are very Ubon Varrit. Friends, Ubon people have anything to help. Can tell. If you help</v>
      </c>
      <c r="C161" t="s">
        <v>1827</v>
      </c>
      <c r="D161">
        <v>0.77972280979156505</v>
      </c>
    </row>
    <row r="162" spans="1:4" ht="14.25" customHeight="1" x14ac:dyDescent="0.2">
      <c r="A162" s="1" t="s">
        <v>161</v>
      </c>
      <c r="B162" s="2" t="str">
        <f ca="1">IFERROR(__xludf.DUMMYFUNCTION("GOOGLETRANSLATE(A162,DETECTLANGUAGE(A162),""en"")"),"The latest situation report on October by Spa Kitti Thanyawachadi only in Ubon.")</f>
        <v>The latest situation report on October by Spa Kitti Thanyawachadi only in Ubon.</v>
      </c>
      <c r="C162" t="s">
        <v>1828</v>
      </c>
      <c r="D162">
        <v>0.45544898509979198</v>
      </c>
    </row>
    <row r="163" spans="1:4" ht="14.25" customHeight="1" x14ac:dyDescent="0.2">
      <c r="A163" s="1" t="s">
        <v>162</v>
      </c>
      <c r="B163" s="2" t="str">
        <f ca="1">IFERROR(__xludf.DUMMYFUNCTION("GOOGLETRANSLATE(A163,DETECTLANGUAGE(A163),""en"")"),"The agencies in the area should be done at full power from the beginning, but the water level does not reduce the floods. People flooded the temple flooded the road.")</f>
        <v>The agencies in the area should be done at full power from the beginning, but the water level does not reduce the floods. People flooded the temple flooded the road.</v>
      </c>
      <c r="C163" t="s">
        <v>1829</v>
      </c>
      <c r="D163">
        <v>0.27999931573867798</v>
      </c>
    </row>
    <row r="164" spans="1:4" ht="14.25" customHeight="1" x14ac:dyDescent="0.2">
      <c r="A164" s="1" t="s">
        <v>163</v>
      </c>
      <c r="B164" s="2" t="str">
        <f ca="1">IFERROR(__xludf.DUMMYFUNCTION("GOOGLETRANSLATE(A164,DETECTLANGUAGE(A164),""en"")"),"The donation channel to help the Ubon people. If anyone is convenient to donate items at the Friendly River Center or donate Somthun to help the Ubon people in")</f>
        <v>The donation channel to help the Ubon people. If anyone is convenient to donate items at the Friendly River Center or donate Somthun to help the Ubon people in</v>
      </c>
      <c r="C164" t="s">
        <v>1827</v>
      </c>
      <c r="D164">
        <v>0.68278187513351396</v>
      </c>
    </row>
    <row r="165" spans="1:4" ht="14.25" customHeight="1" x14ac:dyDescent="0.2">
      <c r="A165" s="1" t="s">
        <v>164</v>
      </c>
      <c r="B165" s="2" t="str">
        <f ca="1">IFERROR(__xludf.DUMMYFUNCTION("GOOGLETRANSLATE(A165,DETECTLANGUAGE(A165),""en"")"),"Ubon airport flooded?")</f>
        <v>Ubon airport flooded?</v>
      </c>
      <c r="C165" t="s">
        <v>1828</v>
      </c>
      <c r="D165">
        <v>0.58792126178741499</v>
      </c>
    </row>
    <row r="166" spans="1:4" ht="14.25" customHeight="1" x14ac:dyDescent="0.2">
      <c r="A166" s="1" t="s">
        <v>165</v>
      </c>
      <c r="B166" s="2" t="str">
        <f ca="1">IFERROR(__xludf.DUMMYFUNCTION("GOOGLETRANSLATE(A166,DETECTLANGUAGE(A166),""en"")"),"Thank you in advance. The flood of Ubon flooded Ubon news with eggs.")</f>
        <v>Thank you in advance. The flood of Ubon flooded Ubon news with eggs.</v>
      </c>
      <c r="C166" t="s">
        <v>1827</v>
      </c>
      <c r="D166">
        <v>0.86844563484191895</v>
      </c>
    </row>
    <row r="167" spans="1:4" ht="14.25" customHeight="1" x14ac:dyDescent="0.2">
      <c r="A167" s="1" t="s">
        <v>166</v>
      </c>
      <c r="B167" s="2" t="str">
        <f ca="1">IFERROR(__xludf.DUMMYFUNCTION("GOOGLETRANSLATE(A167,DETECTLANGUAGE(A167),""en"")"),"Just having an unemployed internet, hour, can come to work with us. Simple work. Just sit and watch the view. We have money to spend.")</f>
        <v>Just having an unemployed internet, hour, can come to work with us. Simple work. Just sit and watch the view. We have money to spend.</v>
      </c>
      <c r="C167" t="s">
        <v>1829</v>
      </c>
      <c r="D167">
        <v>0.20908524096012099</v>
      </c>
    </row>
    <row r="168" spans="1:4" ht="14.25" customHeight="1" x14ac:dyDescent="0.2">
      <c r="A168" s="1" t="s">
        <v>167</v>
      </c>
      <c r="B168" s="2" t="str">
        <f ca="1">IFERROR(__xludf.DUMMYFUNCTION("GOOGLETRANSLATE(A168,DETECTLANGUAGE(A168),""en"")"),"Ubon almost became a underworld, no agency came to help the victims, so please spin the tag to flood Ubon.")</f>
        <v>Ubon almost became a underworld, no agency came to help the victims, so please spin the tag to flood Ubon.</v>
      </c>
      <c r="C168" t="s">
        <v>1828</v>
      </c>
      <c r="D168">
        <v>0.56287819147109996</v>
      </c>
    </row>
    <row r="169" spans="1:4" ht="14.25" customHeight="1" x14ac:dyDescent="0.2">
      <c r="A169" s="1" t="s">
        <v>168</v>
      </c>
      <c r="B169" s="2" t="str">
        <f ca="1">IFERROR(__xludf.DUMMYFUNCTION("GOOGLETRANSLATE(A169,DETECTLANGUAGE(A169),""en"")"),"Just having an unemployed internet, hour, can come to work with us. Simple work. Just sit and watch the view. We have money to spend.")</f>
        <v>Just having an unemployed internet, hour, can come to work with us. Simple work. Just sit and watch the view. We have money to spend.</v>
      </c>
      <c r="C169" t="s">
        <v>1829</v>
      </c>
      <c r="D169">
        <v>0.20908524096012099</v>
      </c>
    </row>
    <row r="170" spans="1:4" ht="14.25" customHeight="1" x14ac:dyDescent="0.2">
      <c r="A170" s="1" t="s">
        <v>169</v>
      </c>
      <c r="B170" s="2" t="str">
        <f ca="1">IFERROR(__xludf.DUMMYFUNCTION("GOOGLETRANSLATE(A170,DETECTLANGUAGE(A170),""en"")"),"Uhh")</f>
        <v>Uhh</v>
      </c>
      <c r="C170" t="s">
        <v>1827</v>
      </c>
      <c r="D170">
        <v>0.630731701850891</v>
      </c>
    </row>
    <row r="171" spans="1:4" ht="14.25" customHeight="1" x14ac:dyDescent="0.2">
      <c r="A171" s="1" t="s">
        <v>170</v>
      </c>
      <c r="B171" s="2" t="str">
        <f ca="1">IFERROR(__xludf.DUMMYFUNCTION("GOOGLETRANSLATE(A171,DETECTLANGUAGE(A171),""en"")"),"Distributing Ubon News. Now the crisis has been flooded to the front of the pizza shop. The distance is far from Sappasitthiprasong Hospital, but the news.")</f>
        <v>Distributing Ubon News. Now the crisis has been flooded to the front of the pizza shop. The distance is far from Sappasitthiprasong Hospital, but the news.</v>
      </c>
      <c r="C171" t="s">
        <v>1829</v>
      </c>
      <c r="D171">
        <v>5.9752330183982801E-2</v>
      </c>
    </row>
    <row r="172" spans="1:4" ht="14.25" customHeight="1" x14ac:dyDescent="0.2">
      <c r="A172" s="1" t="s">
        <v>171</v>
      </c>
      <c r="B172" s="2" t="str">
        <f ca="1">IFERROR(__xludf.DUMMYFUNCTION("GOOGLETRANSLATE(A172,DETECTLANGUAGE(A172),""en"")"),"At this time, Ubon Ratchathani province has a violent flood disaster. Please use this area to distribute the news and leave everyone to help spread.")</f>
        <v>At this time, Ubon Ratchathani province has a violent flood disaster. Please use this area to distribute the news and leave everyone to help spread.</v>
      </c>
      <c r="C172" t="s">
        <v>1829</v>
      </c>
      <c r="D172">
        <v>0.35523504018783603</v>
      </c>
    </row>
    <row r="173" spans="1:4" ht="14.25" customHeight="1" x14ac:dyDescent="0.2">
      <c r="A173" s="1" t="s">
        <v>172</v>
      </c>
      <c r="B173" s="2" t="str">
        <f ca="1">IFERROR(__xludf.DUMMYFUNCTION("GOOGLETRANSLATE(A173,DETECTLANGUAGE(A173),""en"")"),"The water situation in the dam, flooded Sisaket flooded Ubon")</f>
        <v>The water situation in the dam, flooded Sisaket flooded Ubon</v>
      </c>
      <c r="C173" t="s">
        <v>1828</v>
      </c>
      <c r="D173">
        <v>0.477172762155533</v>
      </c>
    </row>
    <row r="174" spans="1:4" ht="14.25" customHeight="1" x14ac:dyDescent="0.2">
      <c r="A174" s="1" t="s">
        <v>173</v>
      </c>
      <c r="B174" s="2" t="str">
        <f ca="1">IFERROR(__xludf.DUMMYFUNCTION("GOOGLETRANSLATE(A174,DETECTLANGUAGE(A174),""en"")"),"Ubon Ubon floods flooded every year, flooding for a month. This year, flooded more heavily than a year, but there is no news at all. I want to help push each other.")</f>
        <v>Ubon Ubon floods flooded every year, flooding for a month. This year, flooded more heavily than a year, but there is no news at all. I want to help push each other.</v>
      </c>
      <c r="C174" t="s">
        <v>1829</v>
      </c>
      <c r="D174">
        <v>2.47710607945919E-2</v>
      </c>
    </row>
    <row r="175" spans="1:4" ht="14.25" customHeight="1" x14ac:dyDescent="0.2">
      <c r="A175" s="1" t="s">
        <v>174</v>
      </c>
      <c r="B175" s="2" t="str">
        <f ca="1">IFERROR(__xludf.DUMMYFUNCTION("GOOGLETRANSLATE(A175,DETECTLANGUAGE(A175),""en"")"),"This year is very heavy, Ubon")</f>
        <v>This year is very heavy, Ubon</v>
      </c>
      <c r="C175" t="s">
        <v>1829</v>
      </c>
      <c r="D175">
        <v>0.43789923191070601</v>
      </c>
    </row>
    <row r="176" spans="1:4" ht="14.25" customHeight="1" x14ac:dyDescent="0.2">
      <c r="A176" s="1" t="s">
        <v>175</v>
      </c>
      <c r="B176" s="2" t="str">
        <f ca="1">IFERROR(__xludf.DUMMYFUNCTION("GOOGLETRANSLATE(A176,DETECTLANGUAGE(A176),""en"")"),"Toothpaste boom helps to maintain the mouth to make the breath refreshed. Interested in the product, greeting the dealer under the post below.")</f>
        <v>Toothpaste boom helps to maintain the mouth to make the breath refreshed. Interested in the product, greeting the dealer under the post below.</v>
      </c>
      <c r="C176" t="s">
        <v>1827</v>
      </c>
      <c r="D176">
        <v>0.867814540863037</v>
      </c>
    </row>
    <row r="177" spans="1:4" ht="14.25" customHeight="1" x14ac:dyDescent="0.2">
      <c r="A177" s="1" t="s">
        <v>176</v>
      </c>
      <c r="B177" s="2" t="str">
        <f ca="1">IFERROR(__xludf.DUMMYFUNCTION("GOOGLETRANSLATE(A177,DETECTLANGUAGE(A177),""en"")"),"Ubon floods")</f>
        <v>Ubon floods</v>
      </c>
      <c r="C177" t="s">
        <v>1827</v>
      </c>
      <c r="D177">
        <v>0.66110008955001798</v>
      </c>
    </row>
    <row r="178" spans="1:4" ht="14.25" customHeight="1" x14ac:dyDescent="0.2">
      <c r="A178" s="1" t="s">
        <v>177</v>
      </c>
      <c r="B178" s="2" t="str">
        <f ca="1">IFERROR(__xludf.DUMMYFUNCTION("GOOGLETRANSLATE(A178,DETECTLANGUAGE(A178),""en"")"),"The source of all fun camps is just one click. Auto system supports True Wallet.")</f>
        <v>The source of all fun camps is just one click. Auto system supports True Wallet.</v>
      </c>
      <c r="C178" t="s">
        <v>1827</v>
      </c>
      <c r="D178">
        <v>0.74257153272628795</v>
      </c>
    </row>
    <row r="179" spans="1:4" ht="14.25" customHeight="1" x14ac:dyDescent="0.2">
      <c r="A179" s="1" t="s">
        <v>178</v>
      </c>
      <c r="B179" s="2" t="str">
        <f ca="1">IFERROR(__xludf.DUMMYFUNCTION("GOOGLETRANSLATE(A179,DETECTLANGUAGE(A179),""en"")"),"Leave a tag to flood Ubon. Right now, everyone is very difficult to help as another voice for us. Now, it is still still.")</f>
        <v>Leave a tag to flood Ubon. Right now, everyone is very difficult to help as another voice for us. Now, it is still still.</v>
      </c>
      <c r="C179" t="s">
        <v>1829</v>
      </c>
      <c r="D179">
        <v>7.8861840069294004E-2</v>
      </c>
    </row>
    <row r="180" spans="1:4" ht="14.25" customHeight="1" x14ac:dyDescent="0.2">
      <c r="A180" s="1" t="s">
        <v>179</v>
      </c>
      <c r="B180" s="2" t="str">
        <f ca="1">IFERROR(__xludf.DUMMYFUNCTION("GOOGLETRANSLATE(A180,DETECTLANGUAGE(A180),""en"")"),"How to wait for floods to be a famous news to be able to help the people difficult to get to solve the problem once.")</f>
        <v>How to wait for floods to be a famous news to be able to help the people difficult to get to solve the problem once.</v>
      </c>
      <c r="C180" t="s">
        <v>1829</v>
      </c>
      <c r="D180">
        <v>0.28038004040718101</v>
      </c>
    </row>
    <row r="181" spans="1:4" ht="14.25" customHeight="1" x14ac:dyDescent="0.2">
      <c r="A181" s="1" t="s">
        <v>180</v>
      </c>
      <c r="B181" s="2" t="str">
        <f ca="1">IFERROR(__xludf.DUMMYFUNCTION("GOOGLETRANSLATE(A181,DETECTLANGUAGE(A181),""en"")"),"The flood of Ubon Valva, flooding to the roof of the farm, damaged, the government asked where the state is accelerating.")</f>
        <v>The flood of Ubon Valva, flooding to the roof of the farm, damaged, the government asked where the state is accelerating.</v>
      </c>
      <c r="C181" t="s">
        <v>1827</v>
      </c>
      <c r="D181">
        <v>0.69046169519424405</v>
      </c>
    </row>
    <row r="182" spans="1:4" ht="14.25" customHeight="1" x14ac:dyDescent="0.2">
      <c r="A182" s="1" t="s">
        <v>181</v>
      </c>
      <c r="B182" s="2" t="str">
        <f ca="1">IFERROR(__xludf.DUMMYFUNCTION("GOOGLETRANSLATE(A182,DETECTLANGUAGE(A182),""en"")"),"Is it a bad joke? Do you know that everyone is very trying to help push the Ubon floods to help spread the news even though in our hearts?")</f>
        <v>Is it a bad joke? Do you know that everyone is very trying to help push the Ubon floods to help spread the news even though in our hearts?</v>
      </c>
      <c r="C182" t="s">
        <v>1829</v>
      </c>
      <c r="D182">
        <v>0.27935332059860202</v>
      </c>
    </row>
    <row r="183" spans="1:4" ht="14.25" customHeight="1" x14ac:dyDescent="0.2">
      <c r="A183" s="1" t="s">
        <v>182</v>
      </c>
      <c r="B183" s="2" t="str">
        <f ca="1">IFERROR(__xludf.DUMMYFUNCTION("GOOGLETRANSLATE(A183,DETECTLANGUAGE(A183),""en"")"),"Does the state still open? Open your eyes. Come and see.")</f>
        <v>Does the state still open? Open your eyes. Come and see.</v>
      </c>
      <c r="C183" t="s">
        <v>1827</v>
      </c>
      <c r="D183">
        <v>0.68878495693206798</v>
      </c>
    </row>
    <row r="184" spans="1:4" ht="14.25" customHeight="1" x14ac:dyDescent="0.2">
      <c r="A184" s="1" t="s">
        <v>183</v>
      </c>
      <c r="B184" s="2" t="str">
        <f ca="1">IFERROR(__xludf.DUMMYFUNCTION("GOOGLETRANSLATE(A184,DETECTLANGUAGE(A184),""en"")"),"Right now, I want everyone to help push this tag so that the agencies and news will be interested in this news.")</f>
        <v>Right now, I want everyone to help push this tag so that the agencies and news will be interested in this news.</v>
      </c>
      <c r="C184" t="s">
        <v>1829</v>
      </c>
      <c r="D184">
        <v>0.25643926858902</v>
      </c>
    </row>
    <row r="185" spans="1:4" ht="14.25" customHeight="1" x14ac:dyDescent="0.2">
      <c r="A185" s="1" t="s">
        <v>184</v>
      </c>
      <c r="B185" s="2" t="str">
        <f ca="1">IFERROR(__xludf.DUMMYFUNCTION("GOOGLETRANSLATE(A185,DETECTLANGUAGE(A185),""en"")"),"Would like the relevant agencies to enter the area and manage as quickly as possible. Priority. People are in trouble. Ubon floods.")</f>
        <v>Would like the relevant agencies to enter the area and manage as quickly as possible. Priority. People are in trouble. Ubon floods.</v>
      </c>
      <c r="C185" t="s">
        <v>1827</v>
      </c>
      <c r="D185">
        <v>0.73114383220672596</v>
      </c>
    </row>
    <row r="186" spans="1:4" ht="14.25" customHeight="1" x14ac:dyDescent="0.2">
      <c r="A186" s="1" t="s">
        <v>185</v>
      </c>
      <c r="B186" s="2" t="str">
        <f ca="1">IFERROR(__xludf.DUMMYFUNCTION("GOOGLETRANSLATE(A186,DETECTLANGUAGE(A186),""en"")"),"Distribute the way to help flood victims. Donate funds to donate the registration items for people.")</f>
        <v>Distribute the way to help flood victims. Donate funds to donate the registration items for people.</v>
      </c>
      <c r="C186" t="s">
        <v>1827</v>
      </c>
      <c r="D186">
        <v>0.81199181079864502</v>
      </c>
    </row>
    <row r="187" spans="1:4" ht="14.25" customHeight="1" x14ac:dyDescent="0.2">
      <c r="A187" s="1" t="s">
        <v>186</v>
      </c>
      <c r="B187" s="2" t="str">
        <f ca="1">IFERROR(__xludf.DUMMYFUNCTION("GOOGLETRANSLATE(A187,DETECTLANGUAGE(A187),""en"")"),"The tag can be trapped. It's not a small matter.")</f>
        <v>The tag can be trapped. It's not a small matter.</v>
      </c>
      <c r="C187" t="s">
        <v>1829</v>
      </c>
      <c r="D187">
        <v>0.33074867725372298</v>
      </c>
    </row>
    <row r="188" spans="1:4" ht="14.25" customHeight="1" x14ac:dyDescent="0.2">
      <c r="A188" s="1" t="s">
        <v>187</v>
      </c>
      <c r="B188" s="2" t="str">
        <f ca="1">IFERROR(__xludf.DUMMYFUNCTION("GOOGLETRANSLATE(A188,DETECTLANGUAGE(A188),""en"")"),"Ubon's floods, history, how are you so quiet?")</f>
        <v>Ubon's floods, history, how are you so quiet?</v>
      </c>
      <c r="C188" t="s">
        <v>1827</v>
      </c>
      <c r="D188">
        <v>0.90008187294006303</v>
      </c>
    </row>
    <row r="189" spans="1:4" ht="14.25" customHeight="1" x14ac:dyDescent="0.2">
      <c r="A189" s="1" t="s">
        <v>188</v>
      </c>
      <c r="B189" s="2" t="str">
        <f ca="1">IFERROR(__xludf.DUMMYFUNCTION("GOOGLETRANSLATE(A189,DETECTLANGUAGE(A189),""en"")"),"We ask everyone to help pay attention and spread this news a little. I feel that it is very quiet. Now, both the elderly, the elderly.")</f>
        <v>We ask everyone to help pay attention and spread this news a little. I feel that it is very quiet. Now, both the elderly, the elderly.</v>
      </c>
      <c r="C189" t="s">
        <v>1828</v>
      </c>
      <c r="D189">
        <v>0.48421481251716603</v>
      </c>
    </row>
    <row r="190" spans="1:4" ht="14.25" customHeight="1" x14ac:dyDescent="0.2">
      <c r="A190" s="1" t="s">
        <v>189</v>
      </c>
      <c r="B190" s="2" t="str">
        <f ca="1">IFERROR(__xludf.DUMMYFUNCTION("GOOGLETRANSLATE(A190,DETECTLANGUAGE(A190),""en"")"),"The news of the flood is very quiet, not loud at all. Pity. I wish everyone to be safe.")</f>
        <v>The news of the flood is very quiet, not loud at all. Pity. I wish everyone to be safe.</v>
      </c>
      <c r="C190" t="s">
        <v>1829</v>
      </c>
      <c r="D190">
        <v>4.0273897349834401E-2</v>
      </c>
    </row>
    <row r="191" spans="1:4" ht="14.25" customHeight="1" x14ac:dyDescent="0.2">
      <c r="A191" s="1" t="s">
        <v>190</v>
      </c>
      <c r="B191" s="2" t="str">
        <f ca="1">IFERROR(__xludf.DUMMYFUNCTION("GOOGLETRANSLATE(A191,DETECTLANGUAGE(A191),""en"")"),"Leave a tag to flood Ubon. Right now, everyone is very difficult to help as another voice for us. Now, the bloom is still silent.")</f>
        <v>Leave a tag to flood Ubon. Right now, everyone is very difficult to help as another voice for us. Now, the bloom is still silent.</v>
      </c>
      <c r="C191" t="s">
        <v>1829</v>
      </c>
      <c r="D191">
        <v>0.12522913515567799</v>
      </c>
    </row>
    <row r="192" spans="1:4" ht="14.25" customHeight="1" x14ac:dyDescent="0.2">
      <c r="A192" s="1" t="s">
        <v>191</v>
      </c>
      <c r="B192" s="2" t="str">
        <f ca="1">IFERROR(__xludf.DUMMYFUNCTION("GOOGLETRANSLATE(A192,DETECTLANGUAGE(A192),""en"")"),"This year, really flooded, will release the water, whether but helping to see the destination province. There are some ways to solve how to cope with this kind of water?")</f>
        <v>This year, really flooded, will release the water, whether but helping to see the destination province. There are some ways to solve how to cope with this kind of water?</v>
      </c>
      <c r="C192" t="s">
        <v>1827</v>
      </c>
      <c r="D192">
        <v>0.63164353370666504</v>
      </c>
    </row>
    <row r="193" spans="1:4" ht="14.25" customHeight="1" x14ac:dyDescent="0.2">
      <c r="A193" s="1" t="s">
        <v>192</v>
      </c>
      <c r="B193" s="2" t="str">
        <f ca="1">IFERROR(__xludf.DUMMYFUNCTION("GOOGLETRANSLATE(A193,DETECTLANGUAGE(A193),""en"")"),"The flood tags come to tag online. What work? Confused? Really? Want to get a job? Do not look at the tag?")</f>
        <v>The flood tags come to tag online. What work? Confused? Really? Want to get a job? Do not look at the tag?</v>
      </c>
      <c r="C193" t="s">
        <v>1829</v>
      </c>
      <c r="D193">
        <v>7.0592321455478696E-2</v>
      </c>
    </row>
    <row r="194" spans="1:4" ht="14.25" customHeight="1" x14ac:dyDescent="0.2">
      <c r="A194" s="1" t="s">
        <v>193</v>
      </c>
      <c r="B194" s="2" t="str">
        <f ca="1">IFERROR(__xludf.DUMMYFUNCTION("GOOGLETRANSLATE(A194,DETECTLANGUAGE(A194),""en"")"),"Public relations. From now, Ubon Ratchathani province has a violent flood disaster. The house asks for permission to use this area to distribute.")</f>
        <v>Public relations. From now, Ubon Ratchathani province has a violent flood disaster. The house asks for permission to use this area to distribute.</v>
      </c>
      <c r="C194" t="s">
        <v>1829</v>
      </c>
      <c r="D194">
        <v>0.41924950480461098</v>
      </c>
    </row>
    <row r="195" spans="1:4" ht="14.25" customHeight="1" x14ac:dyDescent="0.2">
      <c r="A195" s="1" t="s">
        <v>194</v>
      </c>
      <c r="B195" s="2" t="str">
        <f ca="1">IFERROR(__xludf.DUMMYFUNCTION("GOOGLETRANSLATE(A195,DETECTLANGUAGE(A195),""en"")"),"This should be planned to have measures to support. Ubon is the last province that many water from the Isan region flows together to vent at the Kow River.")</f>
        <v>This should be planned to have measures to support. Ubon is the last province that many water from the Isan region flows together to vent at the Kow River.</v>
      </c>
      <c r="C195" t="s">
        <v>1829</v>
      </c>
      <c r="D195">
        <v>0.363746047019959</v>
      </c>
    </row>
    <row r="196" spans="1:4" ht="14.25" customHeight="1" x14ac:dyDescent="0.2">
      <c r="A196" s="1" t="s">
        <v>195</v>
      </c>
      <c r="B196" s="2" t="str">
        <f ca="1">IFERROR(__xludf.DUMMYFUNCTION("GOOGLETRANSLATE(A196,DETECTLANGUAGE(A196),""en"")"),"The year that it was heavy and found years could not speak all the time. The government never resolved any problems. Now, the water will reach the hospital and the military vehicle starts to not be comfortable.")</f>
        <v>The year that it was heavy and found years could not speak all the time. The government never resolved any problems. Now, the water will reach the hospital and the military vehicle starts to not be comfortable.</v>
      </c>
      <c r="C196" t="s">
        <v>1829</v>
      </c>
      <c r="D196">
        <v>2.33527384698391E-2</v>
      </c>
    </row>
    <row r="197" spans="1:4" ht="14.25" customHeight="1" x14ac:dyDescent="0.2">
      <c r="A197" s="1" t="s">
        <v>196</v>
      </c>
      <c r="B197" s="2" t="str">
        <f ca="1">IFERROR(__xludf.DUMMYFUNCTION("GOOGLETRANSLATE(A197,DETECTLANGUAGE(A197),""en"")"),"Uboli floods")</f>
        <v>Uboli floods</v>
      </c>
      <c r="C197" t="s">
        <v>1827</v>
      </c>
      <c r="D197">
        <v>0.66110008955001798</v>
      </c>
    </row>
    <row r="198" spans="1:4" ht="14.25" customHeight="1" x14ac:dyDescent="0.2">
      <c r="A198" s="1" t="s">
        <v>197</v>
      </c>
      <c r="B198" s="2" t="str">
        <f ca="1">IFERROR(__xludf.DUMMYFUNCTION("GOOGLETRANSLATE(A198,DETECTLANGUAGE(A198),""en"")"),"Right now, I want everyone to help push this tag so that the agencies and news will be interested in this news.")</f>
        <v>Right now, I want everyone to help push this tag so that the agencies and news will be interested in this news.</v>
      </c>
      <c r="C198" t="s">
        <v>1829</v>
      </c>
      <c r="D198">
        <v>0.25643926858902</v>
      </c>
    </row>
    <row r="199" spans="1:4" ht="14.25" customHeight="1" x14ac:dyDescent="0.2">
      <c r="A199" s="1" t="s">
        <v>198</v>
      </c>
      <c r="B199" s="2" t="str">
        <f ca="1">IFERROR(__xludf.DUMMYFUNCTION("GOOGLETRANSLATE(A199,DETECTLANGUAGE(A199),""en"")"),"The flood tags come to tag online. What work? Confused? Really? Want to get a job? Do not look at the tag?")</f>
        <v>The flood tags come to tag online. What work? Confused? Really? Want to get a job? Do not look at the tag?</v>
      </c>
      <c r="C199" t="s">
        <v>1829</v>
      </c>
      <c r="D199">
        <v>7.0592321455478696E-2</v>
      </c>
    </row>
    <row r="200" spans="1:4" ht="14.25" customHeight="1" x14ac:dyDescent="0.2">
      <c r="A200" s="1" t="s">
        <v>199</v>
      </c>
      <c r="B200" s="2" t="str">
        <f ca="1">IFERROR(__xludf.DUMMYFUNCTION("GOOGLETRANSLATE(A200,DETECTLANGUAGE(A200),""en"")"),"If the government does not care, we can help each other to flood the Ubon floods.")</f>
        <v>If the government does not care, we can help each other to flood the Ubon floods.</v>
      </c>
      <c r="C200" t="s">
        <v>1828</v>
      </c>
      <c r="D200">
        <v>0.49132242798805198</v>
      </c>
    </row>
    <row r="201" spans="1:4" ht="14.25" customHeight="1" x14ac:dyDescent="0.2">
      <c r="A201" s="1" t="s">
        <v>200</v>
      </c>
      <c r="B201" s="2" t="str">
        <f ca="1">IFERROR(__xludf.DUMMYFUNCTION("GOOGLETRANSLATE(A201,DETECTLANGUAGE(A201),""en"")"),"How to let him stay?")</f>
        <v>How to let him stay?</v>
      </c>
      <c r="C201" t="s">
        <v>1827</v>
      </c>
      <c r="D201">
        <v>0.70178258419036899</v>
      </c>
    </row>
    <row r="202" spans="1:4" ht="14.25" customHeight="1" x14ac:dyDescent="0.2">
      <c r="A202" s="1" t="s">
        <v>201</v>
      </c>
      <c r="B202" s="2" t="str">
        <f ca="1">IFERROR(__xludf.DUMMYFUNCTION("GOOGLETRANSLATE(A202,DETECTLANGUAGE(A202),""en"")"),"Should pay more attention to the Ubon floods than Tono. Each channel has very little flooding in Ubon, although it is not a small matter at all.")</f>
        <v>Should pay more attention to the Ubon floods than Tono. Each channel has very little flooding in Ubon, although it is not a small matter at all.</v>
      </c>
      <c r="C202" t="s">
        <v>1829</v>
      </c>
      <c r="D202">
        <v>0.113774009048939</v>
      </c>
    </row>
    <row r="203" spans="1:4" ht="14.25" customHeight="1" x14ac:dyDescent="0.2">
      <c r="A203" s="1" t="s">
        <v>202</v>
      </c>
      <c r="B203" s="2" t="str">
        <f ca="1">IFERROR(__xludf.DUMMYFUNCTION("GOOGLETRANSLATE(A203,DETECTLANGUAGE(A203),""en"")"),"Can I go home? Ubon floods.")</f>
        <v>Can I go home? Ubon floods.</v>
      </c>
      <c r="C203" t="s">
        <v>1829</v>
      </c>
      <c r="D203">
        <v>0.43021070957183799</v>
      </c>
    </row>
    <row r="204" spans="1:4" ht="14.25" customHeight="1" x14ac:dyDescent="0.2">
      <c r="A204" s="1" t="s">
        <v>203</v>
      </c>
      <c r="B204" s="2" t="str">
        <f ca="1">IFERROR(__xludf.DUMMYFUNCTION("GOOGLETRANSLATE(A204,DETECTLANGUAGE(A204),""en"")"),"It's really difficult. People at home are near the annual water source. Just the knee still takes a month before it is dry. This area is near the water.")</f>
        <v>It's really difficult. People at home are near the annual water source. Just the knee still takes a month before it is dry. This area is near the water.</v>
      </c>
      <c r="C204" t="s">
        <v>1829</v>
      </c>
      <c r="D204">
        <v>0.154165118932724</v>
      </c>
    </row>
    <row r="205" spans="1:4" ht="14.25" customHeight="1" x14ac:dyDescent="0.2">
      <c r="A205" s="1" t="s">
        <v>204</v>
      </c>
      <c r="B205" s="2" t="str">
        <f ca="1">IFERROR(__xludf.DUMMYFUNCTION("GOOGLETRANSLATE(A205,DETECTLANGUAGE(A205),""en"")"),"Both the media and the government do not give importance to the provinces at all?")</f>
        <v>Both the media and the government do not give importance to the provinces at all?</v>
      </c>
      <c r="C205" t="s">
        <v>1829</v>
      </c>
      <c r="D205">
        <v>0.41919428110122697</v>
      </c>
    </row>
    <row r="206" spans="1:4" ht="14.25" customHeight="1" x14ac:dyDescent="0.2">
      <c r="A206" s="1" t="s">
        <v>205</v>
      </c>
      <c r="B206" s="2" t="str">
        <f ca="1">IFERROR(__xludf.DUMMYFUNCTION("GOOGLETRANSLATE(A206,DETECTLANGUAGE(A206),""en"")"),"The floods are also the same as the island, like Rasi, flooding, Sisaket floods, floods, floods, rays")</f>
        <v>The floods are also the same as the island, like Rasi, flooding, Sisaket floods, floods, floods, rays</v>
      </c>
      <c r="C206" t="s">
        <v>1827</v>
      </c>
      <c r="D206">
        <v>0.73645043373107899</v>
      </c>
    </row>
    <row r="207" spans="1:4" ht="14.25" customHeight="1" x14ac:dyDescent="0.2">
      <c r="A207" s="1" t="s">
        <v>206</v>
      </c>
      <c r="B207" s="2" t="str">
        <f ca="1">IFERROR(__xludf.DUMMYFUNCTION("GOOGLETRANSLATE(A207,DETECTLANGUAGE(A207),""en"")"),"I don't want to see it because I know that it is very heavy, but I can't really pass. How can I help?")</f>
        <v>I don't want to see it because I know that it is very heavy, but I can't really pass. How can I help?</v>
      </c>
      <c r="C207" t="s">
        <v>1829</v>
      </c>
      <c r="D207">
        <v>1.17134200409055E-2</v>
      </c>
    </row>
    <row r="208" spans="1:4" ht="14.25" customHeight="1" x14ac:dyDescent="0.2">
      <c r="A208" s="1" t="s">
        <v>207</v>
      </c>
      <c r="B208" s="2" t="str">
        <f ca="1">IFERROR(__xludf.DUMMYFUNCTION("GOOGLETRANSLATE(A208,DETECTLANGUAGE(A208),""en"")"),"Mother said that Na Ked is flooded. The house is not regretful because of not farming, but other villagers are all. Help the water.")</f>
        <v>Mother said that Na Ked is flooded. The house is not regretful because of not farming, but other villagers are all. Help the water.</v>
      </c>
      <c r="C208" t="s">
        <v>1829</v>
      </c>
      <c r="D208">
        <v>1.9511427730321902E-2</v>
      </c>
    </row>
    <row r="209" spans="1:4" ht="14.25" customHeight="1" x14ac:dyDescent="0.2">
      <c r="A209" s="1" t="s">
        <v>208</v>
      </c>
      <c r="B209" s="2" t="str">
        <f ca="1">IFERROR(__xludf.DUMMYFUNCTION("GOOGLETRANSLATE(A209,DETECTLANGUAGE(A209),""en"")"),"Saw the social media flooded Ubon and would like to leave Maha Sarakham Kosum Phisai in our own. Flooded every year because next to the Chi River, but this year, the most flooded")</f>
        <v>Saw the social media flooded Ubon and would like to leave Maha Sarakham Kosum Phisai in our own. Flooded every year because next to the Chi River, but this year, the most flooded</v>
      </c>
      <c r="C209" t="s">
        <v>1829</v>
      </c>
      <c r="D209">
        <v>0.26861354708671598</v>
      </c>
    </row>
    <row r="210" spans="1:4" ht="14.25" customHeight="1" x14ac:dyDescent="0.2">
      <c r="A210" s="1" t="s">
        <v>209</v>
      </c>
      <c r="B210" s="2" t="str">
        <f ca="1">IFERROR(__xludf.DUMMYFUNCTION("GOOGLETRANSLATE(A210,DETECTLANGUAGE(A210),""en"")"),"Do you have to have an event like this? Many agencies will turn their attention to the government to turn to look at it, right?")</f>
        <v>Do you have to have an event like this? Many agencies will turn their attention to the government to turn to look at it, right?</v>
      </c>
      <c r="C210" t="s">
        <v>1828</v>
      </c>
      <c r="D210">
        <v>0.57963848114013705</v>
      </c>
    </row>
    <row r="211" spans="1:4" ht="14.25" customHeight="1" x14ac:dyDescent="0.2">
      <c r="A211" s="1" t="s">
        <v>210</v>
      </c>
      <c r="B211" s="2" t="str">
        <f ca="1">IFERROR(__xludf.DUMMYFUNCTION("GOOGLETRANSLATE(A211,DETECTLANGUAGE(A211),""en"")"),"Flooding floods, floods, Maha Sarakham, Sisaket floods, flooding, Isan, asking for permission from all owners, can send help as follows")</f>
        <v>Flooding floods, floods, Maha Sarakham, Sisaket floods, flooding, Isan, asking for permission from all owners, can send help as follows</v>
      </c>
      <c r="C211" t="s">
        <v>1827</v>
      </c>
      <c r="D211">
        <v>0.767961084842682</v>
      </c>
    </row>
    <row r="212" spans="1:4" ht="14.25" customHeight="1" x14ac:dyDescent="0.2">
      <c r="A212" s="1" t="s">
        <v>211</v>
      </c>
      <c r="B212" s="2" t="str">
        <f ca="1">IFERROR(__xludf.DUMMYFUNCTION("GOOGLETRANSLATE(A212,DETECTLANGUAGE(A212),""en"")"),"The agency has come to help?")</f>
        <v>The agency has come to help?</v>
      </c>
      <c r="C212" t="s">
        <v>1829</v>
      </c>
      <c r="D212">
        <v>0.36507651209831199</v>
      </c>
    </row>
    <row r="213" spans="1:4" ht="14.25" customHeight="1" x14ac:dyDescent="0.2">
      <c r="A213" s="1" t="s">
        <v>212</v>
      </c>
      <c r="B213" s="2" t="str">
        <f ca="1">IFERROR(__xludf.DUMMYFUNCTION("GOOGLETRANSLATE(A213,DETECTLANGUAGE(A213),""en"")"),"The government does not help, plus the Election Commission also issued a rule, prohibiting items to help the public, then the people have to do to flood Ubon.")</f>
        <v>The government does not help, plus the Election Commission also issued a rule, prohibiting items to help the public, then the people have to do to flood Ubon.</v>
      </c>
      <c r="C213" t="s">
        <v>1829</v>
      </c>
      <c r="D213">
        <v>0.17174018919467901</v>
      </c>
    </row>
    <row r="214" spans="1:4" ht="14.25" customHeight="1" x14ac:dyDescent="0.2">
      <c r="A214" s="1" t="s">
        <v>213</v>
      </c>
      <c r="B214" s="2" t="str">
        <f ca="1">IFERROR(__xludf.DUMMYFUNCTION("GOOGLETRANSLATE(A214,DETECTLANGUAGE(A214),""en"")"),"Not very news at all. The flooding of Ubon is heavy in the year. Deposit the news as well. Send encouragement and ask everyone to be safe through this period.")</f>
        <v>Not very news at all. The flooding of Ubon is heavy in the year. Deposit the news as well. Send encouragement and ask everyone to be safe through this period.</v>
      </c>
      <c r="C214" t="s">
        <v>1829</v>
      </c>
      <c r="D214">
        <v>0.32840365171432501</v>
      </c>
    </row>
    <row r="215" spans="1:4" ht="14.25" customHeight="1" x14ac:dyDescent="0.2">
      <c r="A215" s="1" t="s">
        <v>214</v>
      </c>
      <c r="B215" s="2" t="str">
        <f ca="1">IFERROR(__xludf.DUMMYFUNCTION("GOOGLETRANSLATE(A215,DETECTLANGUAGE(A215),""en"")"),"Accepting applications for admin, the admin reply to the customer, diligent, asking people who are really interested, the treasure is up to learn about work.")</f>
        <v>Accepting applications for admin, the admin reply to the customer, diligent, asking people who are really interested, the treasure is up to learn about work.</v>
      </c>
      <c r="C215" t="s">
        <v>1827</v>
      </c>
      <c r="D215">
        <v>0.70181769132614102</v>
      </c>
    </row>
    <row r="216" spans="1:4" ht="14.25" customHeight="1" x14ac:dyDescent="0.2">
      <c r="A216" s="1" t="s">
        <v>215</v>
      </c>
      <c r="B216" s="2" t="str">
        <f ca="1">IFERROR(__xludf.DUMMYFUNCTION("GOOGLETRANSLATE(A216,DETECTLANGUAGE(A216),""en"")"),"A lot of water. This year, stress, flooding, Ubon.")</f>
        <v>A lot of water. This year, stress, flooding, Ubon.</v>
      </c>
      <c r="C216" t="s">
        <v>1828</v>
      </c>
      <c r="D216">
        <v>0.54865086078643799</v>
      </c>
    </row>
    <row r="217" spans="1:4" ht="14.25" customHeight="1" x14ac:dyDescent="0.2">
      <c r="A217" s="1" t="s">
        <v>216</v>
      </c>
      <c r="B217" s="2" t="str">
        <f ca="1">IFERROR(__xludf.DUMMYFUNCTION("GOOGLETRANSLATE(A217,DETECTLANGUAGE(A217),""en"")"),"Close the news because the government has never done anything. In the past, it was flooded like this. Saying that this problem is like this. This round is heavier than before.")</f>
        <v>Close the news because the government has never done anything. In the past, it was flooded like this. Saying that this problem is like this. This round is heavier than before.</v>
      </c>
      <c r="C217" t="s">
        <v>1829</v>
      </c>
      <c r="D217">
        <v>6.6023267805576297E-2</v>
      </c>
    </row>
    <row r="218" spans="1:4" ht="14.25" customHeight="1" x14ac:dyDescent="0.2">
      <c r="A218" s="1" t="s">
        <v>217</v>
      </c>
      <c r="B218" s="2" t="str">
        <f ca="1">IFERROR(__xludf.DUMMYFUNCTION("GOOGLETRANSLATE(A218,DETECTLANGUAGE(A218),""en"")"),"Ubon floods flooded, flooding, flooding, Isan floods")</f>
        <v>Ubon floods flooded, flooding, flooding, Isan floods</v>
      </c>
      <c r="C218" t="s">
        <v>1827</v>
      </c>
      <c r="D218">
        <v>0.62170511484146096</v>
      </c>
    </row>
    <row r="219" spans="1:4" ht="14.25" customHeight="1" x14ac:dyDescent="0.2">
      <c r="A219" s="1" t="s">
        <v>218</v>
      </c>
      <c r="B219" s="2" t="str">
        <f ca="1">IFERROR(__xludf.DUMMYFUNCTION("GOOGLETRANSLATE(A219,DETECTLANGUAGE(A219),""en"")"),"It's really difficult. People at home are near the annual water source. Just the knee still takes a month before it is dry. This area is near the water.")</f>
        <v>It's really difficult. People at home are near the annual water source. Just the knee still takes a month before it is dry. This area is near the water.</v>
      </c>
      <c r="C219" t="s">
        <v>1829</v>
      </c>
      <c r="D219">
        <v>0.154165118932724</v>
      </c>
    </row>
    <row r="220" spans="1:4" ht="14.25" customHeight="1" x14ac:dyDescent="0.2">
      <c r="A220" s="1" t="s">
        <v>219</v>
      </c>
      <c r="B220" s="2" t="str">
        <f ca="1">IFERROR(__xludf.DUMMYFUNCTION("GOOGLETRANSLATE(A220,DETECTLANGUAGE(A220),""en"")"),"Here are some homes, floods to the floor and help each other.")</f>
        <v>Here are some homes, floods to the floor and help each other.</v>
      </c>
      <c r="C220" t="s">
        <v>1827</v>
      </c>
      <c r="D220">
        <v>0.64811813831329301</v>
      </c>
    </row>
    <row r="221" spans="1:4" ht="14.25" customHeight="1" x14ac:dyDescent="0.2">
      <c r="A221" s="1" t="s">
        <v>220</v>
      </c>
      <c r="B221" s="2" t="str">
        <f ca="1">IFERROR(__xludf.DUMMYFUNCTION("GOOGLETRANSLATE(A221,DETECTLANGUAGE(A221),""en"")"),"Well, it is very quiet. Let's help push the tag. Now the water is very high. Help each other.")</f>
        <v>Well, it is very quiet. Let's help push the tag. Now the water is very high. Help each other.</v>
      </c>
      <c r="C221" t="s">
        <v>1827</v>
      </c>
      <c r="D221">
        <v>0.67247241735458396</v>
      </c>
    </row>
    <row r="222" spans="1:4" ht="14.25" customHeight="1" x14ac:dyDescent="0.2">
      <c r="A222" s="1" t="s">
        <v>221</v>
      </c>
      <c r="B222" s="2" t="str">
        <f ca="1">IFERROR(__xludf.DUMMYFUNCTION("GOOGLETRANSLATE(A222,DETECTLANGUAGE(A222),""en"")"),"Accepting applications for admin, the admin responds to chat. Customers are diligent, asking people who are really interested, you are ready to learn about work as")</f>
        <v>Accepting applications for admin, the admin responds to chat. Customers are diligent, asking people who are really interested, you are ready to learn about work as</v>
      </c>
      <c r="C222" t="s">
        <v>1827</v>
      </c>
      <c r="D222">
        <v>0.93702197074890103</v>
      </c>
    </row>
    <row r="223" spans="1:4" ht="14.25" customHeight="1" x14ac:dyDescent="0.2">
      <c r="A223" s="1" t="s">
        <v>222</v>
      </c>
      <c r="B223" s="2" t="str">
        <f ca="1">IFERROR(__xludf.DUMMYFUNCTION("GOOGLETRANSLATE(A223,DETECTLANGUAGE(A223),""en"")"),"Now the water is very strong, accelerating the watering machine at the Mekong Bridge, the Mekong Jiam Jiam, Ung Ratchanee.")</f>
        <v>Now the water is very strong, accelerating the watering machine at the Mekong Bridge, the Mekong Jiam Jiam, Ung Ratchanee.</v>
      </c>
      <c r="C223" t="s">
        <v>1828</v>
      </c>
      <c r="D223">
        <v>0.53553295135498002</v>
      </c>
    </row>
    <row r="224" spans="1:4" ht="14.25" customHeight="1" x14ac:dyDescent="0.2">
      <c r="A224" s="1" t="s">
        <v>223</v>
      </c>
      <c r="B224" s="2" t="str">
        <f ca="1">IFERROR(__xludf.DUMMYFUNCTION("GOOGLETRANSLATE(A224,DETECTLANGUAGE(A224),""en"")"),"The situation is now very flooded. More than a year, not just flooding, Ubon, but Rasi Salai is equally heavy.")</f>
        <v>The situation is now very flooded. More than a year, not just flooding, Ubon, but Rasi Salai is equally heavy.</v>
      </c>
      <c r="C224" t="s">
        <v>1829</v>
      </c>
      <c r="D224">
        <v>0.13953217864036599</v>
      </c>
    </row>
    <row r="225" spans="1:4" ht="14.25" customHeight="1" x14ac:dyDescent="0.2">
      <c r="A225" s="1" t="s">
        <v>224</v>
      </c>
      <c r="B225" s="2" t="str">
        <f ca="1">IFERROR(__xludf.DUMMYFUNCTION("GOOGLETRANSLATE(A225,DETECTLANGUAGE(A225),""en"")"),"Last night, the sandbag that watched home Warin, causing the mass of water to flood more than meters, with employees and executives stuck inside.")</f>
        <v>Last night, the sandbag that watched home Warin, causing the mass of water to flood more than meters, with employees and executives stuck inside.</v>
      </c>
      <c r="C225" t="s">
        <v>1828</v>
      </c>
      <c r="D225">
        <v>0.46256291866302501</v>
      </c>
    </row>
    <row r="226" spans="1:4" ht="14.25" customHeight="1" x14ac:dyDescent="0.2">
      <c r="A226" s="1" t="s">
        <v>225</v>
      </c>
      <c r="B226" s="2" t="str">
        <f ca="1">IFERROR(__xludf.DUMMYFUNCTION("GOOGLETRANSLATE(A226,DETECTLANGUAGE(A226),""en"")"),"Now have to avoid the Ubon floods on the top floor of the school.")</f>
        <v>Now have to avoid the Ubon floods on the top floor of the school.</v>
      </c>
      <c r="C226" t="s">
        <v>1829</v>
      </c>
      <c r="D226">
        <v>0.29939767718315102</v>
      </c>
    </row>
    <row r="227" spans="1:4" ht="14.25" customHeight="1" x14ac:dyDescent="0.2">
      <c r="A227" s="1" t="s">
        <v>226</v>
      </c>
      <c r="B227" s="2" t="str">
        <f ca="1">IFERROR(__xludf.DUMMYFUNCTION("GOOGLETRANSLATE(A227,DETECTLANGUAGE(A227),""en"")"),"Due to the high amount of water and flooding the area widely, the lifestyle is difficult, unable to access food and")</f>
        <v>Due to the high amount of water and flooding the area widely, the lifestyle is difficult, unable to access food and</v>
      </c>
      <c r="C227" t="s">
        <v>1829</v>
      </c>
      <c r="D227">
        <v>0.18200664222240401</v>
      </c>
    </row>
    <row r="228" spans="1:4" ht="14.25" customHeight="1" x14ac:dyDescent="0.2">
      <c r="A228" s="1" t="s">
        <v>227</v>
      </c>
      <c r="B228" s="2" t="str">
        <f ca="1">IFERROR(__xludf.DUMMYFUNCTION("GOOGLETRANSLATE(A228,DETECTLANGUAGE(A228),""en"")"),"Anyone who is looking for a dessert fee at this time, would like to recommend a good job like this. The work can be seen by music.")</f>
        <v>Anyone who is looking for a dessert fee at this time, would like to recommend a good job like this. The work can be seen by music.</v>
      </c>
      <c r="C228" t="s">
        <v>1827</v>
      </c>
      <c r="D228">
        <v>0.90559321641921997</v>
      </c>
    </row>
    <row r="229" spans="1:4" ht="14.25" customHeight="1" x14ac:dyDescent="0.2">
      <c r="A229" s="1" t="s">
        <v>228</v>
      </c>
      <c r="B229" s="2" t="str">
        <f ca="1">IFERROR(__xludf.DUMMYFUNCTION("GOOGLETRANSLATE(A229,DETECTLANGUAGE(A229),""en"")"),"Too much, then the water is very high. It is history. Looking at the picture is shock. If the water is not reduced or there is no way to solve the problem, Ubon must become an abandoned city.")</f>
        <v>Too much, then the water is very high. It is history. Looking at the picture is shock. If the water is not reduced or there is no way to solve the problem, Ubon must become an abandoned city.</v>
      </c>
      <c r="C229" t="s">
        <v>1829</v>
      </c>
      <c r="D229">
        <v>5.0644461065530798E-2</v>
      </c>
    </row>
    <row r="230" spans="1:4" ht="14.25" customHeight="1" x14ac:dyDescent="0.2">
      <c r="A230" s="1" t="s">
        <v>229</v>
      </c>
      <c r="B230" s="2" t="str">
        <f ca="1">IFERROR(__xludf.DUMMYFUNCTION("GOOGLETRANSLATE(A230,DETECTLANGUAGE(A230),""en"")"),"Now the water is very strong, accelerating the watering machine at the Mekong Bridge, Mekong Jiam Jiam, Ubon")</f>
        <v>Now the water is very strong, accelerating the watering machine at the Mekong Bridge, Mekong Jiam Jiam, Ubon</v>
      </c>
      <c r="C230" t="s">
        <v>1828</v>
      </c>
      <c r="D230">
        <v>0.47664496302604697</v>
      </c>
    </row>
    <row r="231" spans="1:4" ht="14.25" customHeight="1" x14ac:dyDescent="0.2">
      <c r="A231" s="1" t="s">
        <v>230</v>
      </c>
      <c r="B231" s="2" t="str">
        <f ca="1">IFERROR(__xludf.DUMMYFUNCTION("GOOGLETRANSLATE(A231,DETECTLANGUAGE(A231),""en"")"),"To be honest, the news of the floods Ubon, we saw the news from the tweet first. Try to look at the other news pages, there is almost no news presentation at all.")</f>
        <v>To be honest, the news of the floods Ubon, we saw the news from the tweet first. Try to look at the other news pages, there is almost no news presentation at all.</v>
      </c>
      <c r="C231" t="s">
        <v>1829</v>
      </c>
      <c r="D231">
        <v>0.37332540750503501</v>
      </c>
    </row>
    <row r="232" spans="1:4" ht="14.25" customHeight="1" x14ac:dyDescent="0.2">
      <c r="A232" s="1" t="s">
        <v>231</v>
      </c>
      <c r="B232" s="2" t="str">
        <f ca="1">IFERROR(__xludf.DUMMYFUNCTION("GOOGLETRANSLATE(A232,DETECTLANGUAGE(A232),""en"")"),"It's crazy.")</f>
        <v>It's crazy.</v>
      </c>
      <c r="C232" t="s">
        <v>1827</v>
      </c>
      <c r="D232">
        <v>0.68589228391647294</v>
      </c>
    </row>
    <row r="233" spans="1:4" ht="14.25" customHeight="1" x14ac:dyDescent="0.2">
      <c r="A233" s="1" t="s">
        <v>232</v>
      </c>
      <c r="B233" s="2" t="str">
        <f ca="1">IFERROR(__xludf.DUMMYFUNCTION("GOOGLETRANSLATE(A233,DETECTLANGUAGE(A233),""en"")"),"Look at the people who are in trouble here. Work for it quickly.")</f>
        <v>Look at the people who are in trouble here. Work for it quickly.</v>
      </c>
      <c r="C233" t="s">
        <v>1828</v>
      </c>
      <c r="D233">
        <v>0.58864033222198497</v>
      </c>
    </row>
    <row r="234" spans="1:4" ht="14.25" customHeight="1" x14ac:dyDescent="0.2">
      <c r="A234" s="1" t="s">
        <v>233</v>
      </c>
      <c r="B234" s="2" t="str">
        <f ca="1">IFERROR(__xludf.DUMMYFUNCTION("GOOGLETRANSLATE(A234,DETECTLANGUAGE(A234),""en"")"),"Descent, yes, flooding, Ubon volleyball")</f>
        <v>Descent, yes, flooding, Ubon volleyball</v>
      </c>
      <c r="C234" t="s">
        <v>1827</v>
      </c>
      <c r="D234">
        <v>0.71234554052352905</v>
      </c>
    </row>
    <row r="235" spans="1:4" ht="14.25" customHeight="1" x14ac:dyDescent="0.2">
      <c r="A235" s="1" t="s">
        <v>234</v>
      </c>
      <c r="B235" s="2" t="str">
        <f ca="1">IFERROR(__xludf.DUMMYFUNCTION("GOOGLETRANSLATE(A235,DETECTLANGUAGE(A235),""en"")"),"Free credit, click on the heart, retweet, withdraw.")</f>
        <v>Free credit, click on the heart, retweet, withdraw.</v>
      </c>
      <c r="C235" t="s">
        <v>1827</v>
      </c>
      <c r="D235">
        <v>0.78619039058685303</v>
      </c>
    </row>
    <row r="236" spans="1:4" ht="14.25" customHeight="1" x14ac:dyDescent="0.2">
      <c r="A236" s="1" t="s">
        <v>235</v>
      </c>
      <c r="B236" s="2" t="str">
        <f ca="1">IFERROR(__xludf.DUMMYFUNCTION("GOOGLETRANSLATE(A236,DETECTLANGUAGE(A236),""en"")"),"Pity the Ubon people very much, as well as the water in almost every line in the region like the birds alone.")</f>
        <v>Pity the Ubon people very much, as well as the water in almost every line in the region like the birds alone.</v>
      </c>
      <c r="C236" t="s">
        <v>1827</v>
      </c>
      <c r="D236">
        <v>0.66018760204315197</v>
      </c>
    </row>
    <row r="237" spans="1:4" ht="14.25" customHeight="1" x14ac:dyDescent="0.2">
      <c r="A237" s="1" t="s">
        <v>236</v>
      </c>
      <c r="B237" s="2" t="str">
        <f ca="1">IFERROR(__xludf.DUMMYFUNCTION("GOOGLETRANSLATE(A237,DETECTLANGUAGE(A237),""en"")"),"Flooding the road on the side of the inbound, outbound, Ubon Thai, Ubon Xiang Kong, Thai material, Central Ubon HomePro, avoiding the route.")</f>
        <v>Flooding the road on the side of the inbound, outbound, Ubon Thai, Ubon Xiang Kong, Thai material, Central Ubon HomePro, avoiding the route.</v>
      </c>
      <c r="C237" t="s">
        <v>1827</v>
      </c>
      <c r="D237">
        <v>0.80544960498809803</v>
      </c>
    </row>
    <row r="238" spans="1:4" ht="14.25" customHeight="1" x14ac:dyDescent="0.2">
      <c r="A238" s="1" t="s">
        <v>237</v>
      </c>
      <c r="B238" s="2" t="str">
        <f ca="1">IFERROR(__xludf.DUMMYFUNCTION("GOOGLETRANSLATE(A238,DETECTLANGUAGE(A238),""en"")"),"After going to court together, I and traveled across the shore to get on the train in time because the road was cut in many directions. If the car was not in time")</f>
        <v>After going to court together, I and traveled across the shore to get on the train in time because the road was cut in many directions. If the car was not in time</v>
      </c>
      <c r="C238" t="s">
        <v>1829</v>
      </c>
      <c r="D238">
        <v>0.129825949668884</v>
      </c>
    </row>
    <row r="239" spans="1:4" ht="14.25" customHeight="1" x14ac:dyDescent="0.2">
      <c r="A239" s="1" t="s">
        <v>238</v>
      </c>
      <c r="B239" s="2" t="str">
        <f ca="1">IFERROR(__xludf.DUMMYFUNCTION("GOOGLETRANSLATE(A239,DETECTLANGUAGE(A239),""en"")"),"Another thing that has been overlooked is the flooding at the Housing Village next to Magkho Sisaket. The entrance to the village is very flooded.")</f>
        <v>Another thing that has been overlooked is the flooding at the Housing Village next to Magkho Sisaket. The entrance to the village is very flooded.</v>
      </c>
      <c r="C239" t="s">
        <v>1829</v>
      </c>
      <c r="D239">
        <v>0.244777977466583</v>
      </c>
    </row>
    <row r="240" spans="1:4" ht="14.25" customHeight="1" x14ac:dyDescent="0.2">
      <c r="A240" s="1" t="s">
        <v>239</v>
      </c>
      <c r="B240" s="2" t="str">
        <f ca="1">IFERROR(__xludf.DUMMYFUNCTION("GOOGLETRANSLATE(A240,DETECTLANGUAGE(A240),""en"")"),"The alarm tower has a warning to open the national anthem. Thank you. Really great.")</f>
        <v>The alarm tower has a warning to open the national anthem. Thank you. Really great.</v>
      </c>
      <c r="C240" t="s">
        <v>1827</v>
      </c>
      <c r="D240">
        <v>0.80298775434493996</v>
      </c>
    </row>
    <row r="241" spans="1:4" ht="14.25" customHeight="1" x14ac:dyDescent="0.2">
      <c r="A241" s="1" t="s">
        <v>240</v>
      </c>
      <c r="B241" s="2" t="str">
        <f ca="1">IFERROR(__xludf.DUMMYFUNCTION("GOOGLETRANSLATE(A241,DETECTLANGUAGE(A241),""en"")"),"Up until now, many Thai people in Ubon are in trouble from the floods that are heavily crisis. What is the duty of")</f>
        <v>Up until now, many Thai people in Ubon are in trouble from the floods that are heavily crisis. What is the duty of</v>
      </c>
      <c r="C241" t="s">
        <v>1827</v>
      </c>
      <c r="D241">
        <v>0.62195718288421598</v>
      </c>
    </row>
    <row r="242" spans="1:4" ht="14.25" customHeight="1" x14ac:dyDescent="0.2">
      <c r="A242" s="1" t="s">
        <v>241</v>
      </c>
      <c r="B242" s="2" t="str">
        <f ca="1">IFERROR(__xludf.DUMMYFUNCTION("GOOGLETRANSLATE(A242,DETECTLANGUAGE(A242),""en"")"),"Receive immediately for the new Us. Limited amount. No need to do bonuses. Easy to break. Of course, apply for this link.")</f>
        <v>Receive immediately for the new Us. Limited amount. No need to do bonuses. Easy to break. Of course, apply for this link.</v>
      </c>
      <c r="C242" t="s">
        <v>1827</v>
      </c>
      <c r="D242">
        <v>0.78700333833694502</v>
      </c>
    </row>
    <row r="243" spans="1:4" ht="14.25" customHeight="1" x14ac:dyDescent="0.2">
      <c r="A243" s="1" t="s">
        <v>242</v>
      </c>
      <c r="B243" s="2" t="str">
        <f ca="1">IFERROR(__xludf.DUMMYFUNCTION("GOOGLETRANSLATE(A243,DETECTLANGUAGE(A243),""en"")"),"This is our friend's house. He is much harder than us. There is a small child who is ill with noigered. The house is drowning until there is no roof.")</f>
        <v>This is our friend's house. He is much harder than us. There is a small child who is ill with noigered. The house is drowning until there is no roof.</v>
      </c>
      <c r="C243" t="s">
        <v>1829</v>
      </c>
      <c r="D243">
        <v>0.43091836571693398</v>
      </c>
    </row>
    <row r="244" spans="1:4" ht="14.25" customHeight="1" x14ac:dyDescent="0.2">
      <c r="A244" s="1" t="s">
        <v>243</v>
      </c>
      <c r="B244" s="2" t="str">
        <f ca="1">IFERROR(__xludf.DUMMYFUNCTION("GOOGLETRANSLATE(A244,DETECTLANGUAGE(A244),""en"")"),"Receive immediately for the new Us. Limited amount. No need to break the bonus. Easy to focus. Of course, apply for this link only.")</f>
        <v>Receive immediately for the new Us. Limited amount. No need to break the bonus. Easy to focus. Of course, apply for this link only.</v>
      </c>
      <c r="C244" t="s">
        <v>1827</v>
      </c>
      <c r="D244">
        <v>0.77156645059585605</v>
      </c>
    </row>
    <row r="245" spans="1:4" ht="14.25" customHeight="1" x14ac:dyDescent="0.2">
      <c r="A245" s="1" t="s">
        <v>244</v>
      </c>
      <c r="B245" s="2" t="str">
        <f ca="1">IFERROR(__xludf.DUMMYFUNCTION("GOOGLETRANSLATE(A245,DETECTLANGUAGE(A245),""en"")"),"The Election Commission should consider the villagers to the fullest when the government is slow, unable to look after the people like this.")</f>
        <v>The Election Commission should consider the villagers to the fullest when the government is slow, unable to look after the people like this.</v>
      </c>
      <c r="C245" t="s">
        <v>1828</v>
      </c>
      <c r="D245">
        <v>0.52175915241241499</v>
      </c>
    </row>
    <row r="246" spans="1:4" ht="14.25" customHeight="1" x14ac:dyDescent="0.2">
      <c r="A246" s="1" t="s">
        <v>245</v>
      </c>
      <c r="B246" s="2" t="str">
        <f ca="1">IFERROR(__xludf.DUMMYFUNCTION("GOOGLETRANSLATE(A246,DETECTLANGUAGE(A246),""en"")"),"A nightmare of people who like salad, vegetables, found foreign objects, black shops in a mall, flooded Ubon, a bad dream of vegetables.")</f>
        <v>A nightmare of people who like salad, vegetables, found foreign objects, black shops in a mall, flooded Ubon, a bad dream of vegetables.</v>
      </c>
      <c r="C246" t="s">
        <v>1829</v>
      </c>
      <c r="D246">
        <v>0.39272254705429099</v>
      </c>
    </row>
    <row r="247" spans="1:4" ht="14.25" customHeight="1" x14ac:dyDescent="0.2">
      <c r="A247" s="1" t="s">
        <v>246</v>
      </c>
      <c r="B247" s="2" t="str">
        <f ca="1">IFERROR(__xludf.DUMMYFUNCTION("GOOGLETRANSLATE(A247,DETECTLANGUAGE(A247),""en"")"),"The final entrance to Warin Ubon will not survive. Ubon floods.")</f>
        <v>The final entrance to Warin Ubon will not survive. Ubon floods.</v>
      </c>
      <c r="C247" t="s">
        <v>1829</v>
      </c>
      <c r="D247">
        <v>0.31616172194480902</v>
      </c>
    </row>
    <row r="248" spans="1:4" ht="14.25" customHeight="1" x14ac:dyDescent="0.2">
      <c r="A248" s="1" t="s">
        <v>247</v>
      </c>
      <c r="B248" s="2" t="str">
        <f ca="1">IFERROR(__xludf.DUMMYFUNCTION("GOOGLETRANSLATE(A248,DETECTLANGUAGE(A248),""en"")"),"Ubon people are now encountering a flood crisis rather than the year of the roof and the water level continues to rise. Traveling into the city is small.")</f>
        <v>Ubon people are now encountering a flood crisis rather than the year of the roof and the water level continues to rise. Traveling into the city is small.</v>
      </c>
      <c r="C248" t="s">
        <v>1827</v>
      </c>
      <c r="D248">
        <v>0.64669412374496504</v>
      </c>
    </row>
    <row r="249" spans="1:4" ht="14.25" customHeight="1" x14ac:dyDescent="0.2">
      <c r="A249" s="1" t="s">
        <v>248</v>
      </c>
      <c r="B249" s="2" t="str">
        <f ca="1">IFERROR(__xludf.DUMMYFUNCTION("GOOGLETRANSLATE(A249,DETECTLANGUAGE(A249),""en"")"),"Ubon floods are much heavier than a year. I do not think that this road is close to the flood evacuation center earlier.")</f>
        <v>Ubon floods are much heavier than a year. I do not think that this road is close to the flood evacuation center earlier.</v>
      </c>
      <c r="C249" t="s">
        <v>1829</v>
      </c>
      <c r="D249">
        <v>0.187237218022347</v>
      </c>
    </row>
    <row r="250" spans="1:4" ht="14.25" customHeight="1" x14ac:dyDescent="0.2">
      <c r="A250" s="1" t="s">
        <v>249</v>
      </c>
      <c r="B250" s="2" t="str">
        <f ca="1">IFERROR(__xludf.DUMMYFUNCTION("GOOGLETRANSLATE(A250,DETECTLANGUAGE(A250),""en"")"),"The flood of Ubon years is very heavy, heavier than every year, not just flooding, but it causes the cutting path to the government.")</f>
        <v>The flood of Ubon years is very heavy, heavier than every year, not just flooding, but it causes the cutting path to the government.</v>
      </c>
      <c r="C250" t="s">
        <v>1829</v>
      </c>
      <c r="D250">
        <v>0.19258938729763</v>
      </c>
    </row>
    <row r="251" spans="1:4" ht="14.25" customHeight="1" x14ac:dyDescent="0.2">
      <c r="A251" s="1" t="s">
        <v>250</v>
      </c>
      <c r="B251" s="2" t="str">
        <f ca="1">IFERROR(__xludf.DUMMYFUNCTION("GOOGLETRANSLATE(A251,DETECTLANGUAGE(A251),""en"")"),"The water in Ubon should not reach the peak point because there is still water from other sides that have to flow to Ubon as the final point before the water flows into the Mekong but let it flood.")</f>
        <v>The water in Ubon should not reach the peak point because there is still water from other sides that have to flow to Ubon as the final point before the water flows into the Mekong but let it flood.</v>
      </c>
      <c r="C251" t="s">
        <v>1829</v>
      </c>
      <c r="D251">
        <v>3.57682630419731E-2</v>
      </c>
    </row>
    <row r="252" spans="1:4" ht="14.25" customHeight="1" x14ac:dyDescent="0.2">
      <c r="A252" s="1" t="s">
        <v>251</v>
      </c>
      <c r="B252" s="2" t="str">
        <f ca="1">IFERROR(__xludf.DUMMYFUNCTION("GOOGLETRANSLATE(A252,DETECTLANGUAGE(A252),""en"")"),"Step asked the opinion of the rules that the meal is good.")</f>
        <v>Step asked the opinion of the rules that the meal is good.</v>
      </c>
      <c r="C252" t="s">
        <v>1827</v>
      </c>
      <c r="D252">
        <v>0.86234474182128895</v>
      </c>
    </row>
    <row r="253" spans="1:4" ht="14.25" customHeight="1" x14ac:dyDescent="0.2">
      <c r="A253" s="1" t="s">
        <v>252</v>
      </c>
      <c r="B253" s="2" t="str">
        <f ca="1">IFERROR(__xludf.DUMMYFUNCTION("GOOGLETRANSLATE(A253,DETECTLANGUAGE(A253),""en"")"),"Ubon flooded floods and then reaching the waist.")</f>
        <v>Ubon flooded floods and then reaching the waist.</v>
      </c>
      <c r="C253" t="s">
        <v>1827</v>
      </c>
      <c r="D253">
        <v>0.75252985954284701</v>
      </c>
    </row>
    <row r="254" spans="1:4" ht="14.25" customHeight="1" x14ac:dyDescent="0.2">
      <c r="A254" s="1" t="s">
        <v>253</v>
      </c>
      <c r="B254" s="2" t="str">
        <f ca="1">IFERROR(__xludf.DUMMYFUNCTION("GOOGLETRANSLATE(A254,DETECTLANGUAGE(A254),""en"")"),"Who is the governor of Ubon? Does he work?")</f>
        <v>Who is the governor of Ubon? Does he work?</v>
      </c>
      <c r="C254" t="s">
        <v>1827</v>
      </c>
      <c r="D254">
        <v>0.62140554189681996</v>
      </c>
    </row>
    <row r="255" spans="1:4" ht="14.25" customHeight="1" x14ac:dyDescent="0.2">
      <c r="A255" s="1" t="s">
        <v>254</v>
      </c>
      <c r="B255" s="2" t="str">
        <f ca="1">IFERROR(__xludf.DUMMYFUNCTION("GOOGLETRANSLATE(A255,DETECTLANGUAGE(A255),""en"")"),"A warning tower to play music")</f>
        <v>A warning tower to play music</v>
      </c>
      <c r="C255" t="s">
        <v>1827</v>
      </c>
      <c r="D255">
        <v>0.74244147539138805</v>
      </c>
    </row>
    <row r="256" spans="1:4" ht="14.25" customHeight="1" x14ac:dyDescent="0.2">
      <c r="A256" s="1" t="s">
        <v>255</v>
      </c>
      <c r="B256" s="2" t="str">
        <f ca="1">IFERROR(__xludf.DUMMYFUNCTION("GOOGLETRANSLATE(A256,DETECTLANGUAGE(A256),""en"")"),"Hello, is there anyone free to find a snack? The review is very tight. He has a job to recommend. It's easy to do. Just a minute. Want to have an extra income.")</f>
        <v>Hello, is there anyone free to find a snack? The review is very tight. He has a job to recommend. It's easy to do. Just a minute. Want to have an extra income.</v>
      </c>
      <c r="C256" t="s">
        <v>1829</v>
      </c>
      <c r="D256">
        <v>0.22228054702281999</v>
      </c>
    </row>
    <row r="257" spans="1:4" ht="14.25" customHeight="1" x14ac:dyDescent="0.2">
      <c r="A257" s="1" t="s">
        <v>256</v>
      </c>
      <c r="B257" s="2" t="str">
        <f ca="1">IFERROR(__xludf.DUMMYFUNCTION("GOOGLETRANSLATE(A257,DETECTLANGUAGE(A257),""en"")"),"Another way to help everyone. Please help each other. Please deliver the goods for the Ubon Ratchathani flood victims.")</f>
        <v>Another way to help everyone. Please help each other. Please deliver the goods for the Ubon Ratchathani flood victims.</v>
      </c>
      <c r="C257" t="s">
        <v>1827</v>
      </c>
      <c r="D257">
        <v>0.64344888925552401</v>
      </c>
    </row>
    <row r="258" spans="1:4" ht="14.25" customHeight="1" x14ac:dyDescent="0.2">
      <c r="A258" s="1" t="s">
        <v>257</v>
      </c>
      <c r="B258" s="2" t="str">
        <f ca="1">IFERROR(__xludf.DUMMYFUNCTION("GOOGLETRANSLATE(A258,DETECTLANGUAGE(A258),""en"")"),"Returning to Warin Chamrap, Ubon, has a ship. Can be observed that many roofs of the roofs have already been tagged.")</f>
        <v>Returning to Warin Chamrap, Ubon, has a ship. Can be observed that many roofs of the roofs have already been tagged.</v>
      </c>
      <c r="C258" t="s">
        <v>1829</v>
      </c>
      <c r="D258">
        <v>0.21401934325694999</v>
      </c>
    </row>
    <row r="259" spans="1:4" ht="14.25" customHeight="1" x14ac:dyDescent="0.2">
      <c r="A259" s="1" t="s">
        <v>258</v>
      </c>
      <c r="B259" s="2" t="str">
        <f ca="1">IFERROR(__xludf.DUMMYFUNCTION("GOOGLETRANSLATE(A259,DETECTLANGUAGE(A259),""en"")"),"The watermelon must receive justice. This tag continues to fight every day. There may be some other issues that we should demand and be enough.")</f>
        <v>The watermelon must receive justice. This tag continues to fight every day. There may be some other issues that we should demand and be enough.</v>
      </c>
      <c r="C259" t="s">
        <v>1827</v>
      </c>
      <c r="D259">
        <v>0.75265705585479703</v>
      </c>
    </row>
    <row r="260" spans="1:4" ht="14.25" customHeight="1" x14ac:dyDescent="0.2">
      <c r="A260" s="1" t="s">
        <v>259</v>
      </c>
      <c r="B260" s="2" t="str">
        <f ca="1">IFERROR(__xludf.DUMMYFUNCTION("GOOGLETRANSLATE(A260,DETECTLANGUAGE(A260),""en"")"),"The flooding of Ubon Mun spilled does not stop. The water is higher than Ban Du to Champa Intersection.")</f>
        <v>The flooding of Ubon Mun spilled does not stop. The water is higher than Ban Du to Champa Intersection.</v>
      </c>
      <c r="C260" t="s">
        <v>1829</v>
      </c>
      <c r="D260">
        <v>0.17338514328002899</v>
      </c>
    </row>
    <row r="261" spans="1:4" ht="14.25" customHeight="1" x14ac:dyDescent="0.2">
      <c r="A261" s="1" t="s">
        <v>260</v>
      </c>
      <c r="B261" s="2" t="str">
        <f ca="1">IFERROR(__xludf.DUMMYFUNCTION("GOOGLETRANSLATE(A261,DETECTLANGUAGE(A261),""en"")"),"The situation of the flood. Today, the water line has arrived.")</f>
        <v>The situation of the flood. Today, the water line has arrived.</v>
      </c>
      <c r="C261" t="s">
        <v>1829</v>
      </c>
      <c r="D261">
        <v>0.34262600541114802</v>
      </c>
    </row>
    <row r="262" spans="1:4" ht="14.25" customHeight="1" x14ac:dyDescent="0.2">
      <c r="A262" s="1" t="s">
        <v>261</v>
      </c>
      <c r="B262" s="2" t="str">
        <f ca="1">IFERROR(__xludf.DUMMYFUNCTION("GOOGLETRANSLATE(A262,DETECTLANGUAGE(A262),""en"")"),"Help each other to push the tag. Ubon people are getting difficult, wanting everyone to help be the center of this news.")</f>
        <v>Help each other to push the tag. Ubon people are getting difficult, wanting everyone to help be the center of this news.</v>
      </c>
      <c r="C262" t="s">
        <v>1828</v>
      </c>
      <c r="D262">
        <v>0.531424701213837</v>
      </c>
    </row>
    <row r="263" spans="1:4" ht="14.25" customHeight="1" x14ac:dyDescent="0.2">
      <c r="A263" s="1" t="s">
        <v>262</v>
      </c>
      <c r="B263" s="2" t="str">
        <f ca="1">IFERROR(__xludf.DUMMYFUNCTION("GOOGLETRANSLATE(A263,DETECTLANGUAGE(A263),""en"")"),"Another way to help everyone. Please help each other. Please deliver the goods for the Ubon Ratchathani flood victims.")</f>
        <v>Another way to help everyone. Please help each other. Please deliver the goods for the Ubon Ratchathani flood victims.</v>
      </c>
      <c r="C263" t="s">
        <v>1827</v>
      </c>
      <c r="D263">
        <v>0.64344888925552401</v>
      </c>
    </row>
    <row r="264" spans="1:4" ht="14.25" customHeight="1" x14ac:dyDescent="0.2">
      <c r="A264" s="1" t="s">
        <v>263</v>
      </c>
      <c r="B264" s="2" t="str">
        <f ca="1">IFERROR(__xludf.DUMMYFUNCTION("GOOGLETRANSLATE(A264,DETECTLANGUAGE(A264),""en"")"),"Please help each other. It's very quiet. I want to get this first way. Spread the news to everyone to know.")</f>
        <v>Please help each other. It's very quiet. I want to get this first way. Spread the news to everyone to know.</v>
      </c>
      <c r="C264" t="s">
        <v>1828</v>
      </c>
      <c r="D264">
        <v>0.58253365755081199</v>
      </c>
    </row>
    <row r="265" spans="1:4" ht="14.25" customHeight="1" x14ac:dyDescent="0.2">
      <c r="A265" s="1" t="s">
        <v>264</v>
      </c>
      <c r="B265" s="2" t="str">
        <f ca="1">IFERROR(__xludf.DUMMYFUNCTION("GOOGLETRANSLATE(A265,DETECTLANGUAGE(A265),""en"")"),"The wire of the hospital is very missing.")</f>
        <v>The wire of the hospital is very missing.</v>
      </c>
      <c r="C265" t="s">
        <v>1829</v>
      </c>
      <c r="D265">
        <v>0.16067275404930101</v>
      </c>
    </row>
    <row r="266" spans="1:4" ht="14.25" customHeight="1" x14ac:dyDescent="0.2">
      <c r="A266" s="1" t="s">
        <v>265</v>
      </c>
      <c r="B266" s="2" t="str">
        <f ca="1">IFERROR(__xludf.DUMMYFUNCTION("GOOGLETRANSLATE(A266,DETECTLANGUAGE(A266),""en"")"),"The flooding of Ubon Mun spilled does not stop. The water is higher than Ban Du to Champa Intersection.")</f>
        <v>The flooding of Ubon Mun spilled does not stop. The water is higher than Ban Du to Champa Intersection.</v>
      </c>
      <c r="C266" t="s">
        <v>1829</v>
      </c>
      <c r="D266">
        <v>0.17338514328002899</v>
      </c>
    </row>
    <row r="267" spans="1:4" ht="14.25" customHeight="1" x14ac:dyDescent="0.2">
      <c r="A267" s="1" t="s">
        <v>266</v>
      </c>
      <c r="B267" s="2" t="str">
        <f ca="1">IFERROR(__xludf.DUMMYFUNCTION("GOOGLETRANSLATE(A267,DETECTLANGUAGE(A267),""en"")"),"The water is steadily rising. Ubon floods.")</f>
        <v>The water is steadily rising. Ubon floods.</v>
      </c>
      <c r="C267" t="s">
        <v>1827</v>
      </c>
      <c r="D267">
        <v>0.61609768867492698</v>
      </c>
    </row>
    <row r="268" spans="1:4" ht="14.25" customHeight="1" x14ac:dyDescent="0.2">
      <c r="A268" s="1" t="s">
        <v>267</v>
      </c>
      <c r="B268" s="2" t="str">
        <f ca="1">IFERROR(__xludf.DUMMYFUNCTION("GOOGLETRANSLATE(A268,DETECTLANGUAGE(A268),""en"")"),"Hey, very strange.")</f>
        <v>Hey, very strange.</v>
      </c>
      <c r="C268" t="s">
        <v>1827</v>
      </c>
      <c r="D268">
        <v>0.715348720550537</v>
      </c>
    </row>
    <row r="269" spans="1:4" ht="14.25" customHeight="1" x14ac:dyDescent="0.2">
      <c r="A269" s="1" t="s">
        <v>268</v>
      </c>
      <c r="B269" s="2" t="str">
        <f ca="1">IFERROR(__xludf.DUMMYFUNCTION("GOOGLETRANSLATE(A269,DETECTLANGUAGE(A269),""en"")"),"The best casino, please please the scholarship.")</f>
        <v>The best casino, please please the scholarship.</v>
      </c>
      <c r="C269" t="s">
        <v>1827</v>
      </c>
      <c r="D269">
        <v>0.84147685766220104</v>
      </c>
    </row>
    <row r="270" spans="1:4" ht="14.25" customHeight="1" x14ac:dyDescent="0.2">
      <c r="A270" s="1" t="s">
        <v>269</v>
      </c>
      <c r="B270" s="2" t="str">
        <f ca="1">IFERROR(__xludf.DUMMYFUNCTION("GOOGLETRANSLATE(A270,DETECTLANGUAGE(A270),""en"")"),"Who hasn't slept yet, can help each other to push the tag to flood Ubon. The situation is very bad. I want everyone to pay a lot of attention.")</f>
        <v>Who hasn't slept yet, can help each other to push the tag to flood Ubon. The situation is very bad. I want everyone to pay a lot of attention.</v>
      </c>
      <c r="C270" t="s">
        <v>1829</v>
      </c>
      <c r="D270">
        <v>4.9464222043752698E-2</v>
      </c>
    </row>
    <row r="271" spans="1:4" ht="14.25" customHeight="1" x14ac:dyDescent="0.2">
      <c r="A271" s="1" t="s">
        <v>270</v>
      </c>
      <c r="B271" s="2" t="str">
        <f ca="1">IFERROR(__xludf.DUMMYFUNCTION("GOOGLETRANSLATE(A271,DETECTLANGUAGE(A271),""en"")"),"I would like to leave the Sisaket floods as well. Sisaket also flooded heavily as well in each district in the city or even in schools.")</f>
        <v>I would like to leave the Sisaket floods as well. Sisaket also flooded heavily as well in each district in the city or even in schools.</v>
      </c>
      <c r="C271" t="s">
        <v>1828</v>
      </c>
      <c r="D271">
        <v>0.55501794815063499</v>
      </c>
    </row>
    <row r="272" spans="1:4" ht="14.25" customHeight="1" x14ac:dyDescent="0.2">
      <c r="A272" s="1" t="s">
        <v>271</v>
      </c>
      <c r="B272" s="2" t="str">
        <f ca="1">IFERROR(__xludf.DUMMYFUNCTION("GOOGLETRANSLATE(A272,DETECTLANGUAGE(A272),""en"")"),"Very pity, so flooded a lot.")</f>
        <v>Very pity, so flooded a lot.</v>
      </c>
      <c r="C272" t="s">
        <v>1829</v>
      </c>
      <c r="D272">
        <v>0.23466800153255499</v>
      </c>
    </row>
    <row r="273" spans="1:4" ht="14.25" customHeight="1" x14ac:dyDescent="0.2">
      <c r="A273" s="1" t="s">
        <v>272</v>
      </c>
      <c r="B273" s="2" t="str">
        <f ca="1">IFERROR(__xludf.DUMMYFUNCTION("GOOGLETRANSLATE(A273,DETECTLANGUAGE(A273),""en"")"),"Please help each other. It's very quiet. I want to get this first way. Spread the news to everyone to know.")</f>
        <v>Please help each other. It's very quiet. I want to get this first way. Spread the news to everyone to know.</v>
      </c>
      <c r="C273" t="s">
        <v>1828</v>
      </c>
      <c r="D273">
        <v>0.58253365755081199</v>
      </c>
    </row>
    <row r="274" spans="1:4" ht="14.25" customHeight="1" x14ac:dyDescent="0.2">
      <c r="A274" s="1" t="s">
        <v>273</v>
      </c>
      <c r="B274" s="2" t="str">
        <f ca="1">IFERROR(__xludf.DUMMYFUNCTION("GOOGLETRANSLATE(A274,DETECTLANGUAGE(A274),""en"")"),"The water situation at Saphan across the Lam Sebok.")</f>
        <v>The water situation at Saphan across the Lam Sebok.</v>
      </c>
      <c r="C274" t="s">
        <v>1829</v>
      </c>
      <c r="D274">
        <v>0.43169867992401101</v>
      </c>
    </row>
    <row r="275" spans="1:4" ht="14.25" customHeight="1" x14ac:dyDescent="0.2">
      <c r="A275" s="1" t="s">
        <v>274</v>
      </c>
      <c r="B275" s="2" t="str">
        <f ca="1">IFERROR(__xludf.DUMMYFUNCTION("GOOGLETRANSLATE(A275,DETECTLANGUAGE(A275),""en"")"),"Hello, is there anyone free to find a snack? The review is very tight. He has a job to recommend. It's easy to do. Just a minute. Want to have an extra income.")</f>
        <v>Hello, is there anyone free to find a snack? The review is very tight. He has a job to recommend. It's easy to do. Just a minute. Want to have an extra income.</v>
      </c>
      <c r="C275" t="s">
        <v>1829</v>
      </c>
      <c r="D275">
        <v>0.22228054702281999</v>
      </c>
    </row>
    <row r="276" spans="1:4" ht="14.25" customHeight="1" x14ac:dyDescent="0.2">
      <c r="A276" s="1" t="s">
        <v>275</v>
      </c>
      <c r="B276" s="2" t="str">
        <f ca="1">IFERROR(__xludf.DUMMYFUNCTION("GOOGLETRANSLATE(A276,DETECTLANGUAGE(A276),""en"")"),"Flooding, Ubon floods")</f>
        <v>Flooding, Ubon floods</v>
      </c>
      <c r="C276" t="s">
        <v>1827</v>
      </c>
      <c r="D276">
        <v>0.66110008955001798</v>
      </c>
    </row>
    <row r="277" spans="1:4" ht="14.25" customHeight="1" x14ac:dyDescent="0.2">
      <c r="A277" s="1" t="s">
        <v>276</v>
      </c>
      <c r="B277" s="2" t="str">
        <f ca="1">IFERROR(__xludf.DUMMYFUNCTION("GOOGLETRANSLATE(A277,DETECTLANGUAGE(A277),""en"")"),"You are not so much. He's really a lot of substance.")</f>
        <v>You are not so much. He's really a lot of substance.</v>
      </c>
      <c r="C277" t="s">
        <v>1829</v>
      </c>
      <c r="D277">
        <v>0.32591500878334001</v>
      </c>
    </row>
    <row r="278" spans="1:4" ht="14.25" customHeight="1" x14ac:dyDescent="0.2">
      <c r="A278" s="1" t="s">
        <v>277</v>
      </c>
      <c r="B278" s="2" t="str">
        <f ca="1">IFERROR(__xludf.DUMMYFUNCTION("GOOGLETRANSLATE(A278,DETECTLANGUAGE(A278),""en"")"),"Why is the news of Ubon floods so quiet?")</f>
        <v>Why is the news of Ubon floods so quiet?</v>
      </c>
      <c r="C278" t="s">
        <v>1829</v>
      </c>
      <c r="D278">
        <v>0.43166235089302102</v>
      </c>
    </row>
    <row r="279" spans="1:4" ht="14.25" customHeight="1" x14ac:dyDescent="0.2">
      <c r="A279" s="1" t="s">
        <v>278</v>
      </c>
      <c r="B279" s="2" t="str">
        <f ca="1">IFERROR(__xludf.DUMMYFUNCTION("GOOGLETRANSLATE(A279,DETECTLANGUAGE(A279),""en"")"),"Flooding every year, many provinces, now Thailand has measures to deal with this disaster that occurs every year.")</f>
        <v>Flooding every year, many provinces, now Thailand has measures to deal with this disaster that occurs every year.</v>
      </c>
      <c r="C279" t="s">
        <v>1829</v>
      </c>
      <c r="D279">
        <v>0.290258169174194</v>
      </c>
    </row>
    <row r="280" spans="1:4" ht="14.25" customHeight="1" x14ac:dyDescent="0.2">
      <c r="A280" s="1" t="s">
        <v>279</v>
      </c>
      <c r="B280" s="2" t="str">
        <f ca="1">IFERROR(__xludf.DUMMYFUNCTION("GOOGLETRANSLATE(A280,DETECTLANGUAGE(A280),""en"")"),"The entrance to the village is cut off. The only way that can be entered now is the boat, Ban Nong Bua Saiyawan, Kanthara District, has a high water level and flows.")</f>
        <v>The entrance to the village is cut off. The only way that can be entered now is the boat, Ban Nong Bua Saiyawan, Kanthara District, has a high water level and flows.</v>
      </c>
      <c r="C280" t="s">
        <v>1829</v>
      </c>
      <c r="D280">
        <v>0.31310689449310303</v>
      </c>
    </row>
    <row r="281" spans="1:4" ht="14.25" customHeight="1" x14ac:dyDescent="0.2">
      <c r="A281" s="1" t="s">
        <v>280</v>
      </c>
      <c r="B281" s="2" t="str">
        <f ca="1">IFERROR(__xludf.DUMMYFUNCTION("GOOGLETRANSLATE(A281,DETECTLANGUAGE(A281),""en"")"),"The logic, the idea of ​​the fact, flooding, Chiang Mai, floods, floods, Ubon floods, Khon Kaen")</f>
        <v>The logic, the idea of ​​the fact, flooding, Chiang Mai, floods, floods, Ubon floods, Khon Kaen</v>
      </c>
      <c r="C281" t="s">
        <v>1827</v>
      </c>
      <c r="D281">
        <v>0.69304955005645796</v>
      </c>
    </row>
    <row r="282" spans="1:4" ht="14.25" customHeight="1" x14ac:dyDescent="0.2">
      <c r="A282" s="1" t="s">
        <v>281</v>
      </c>
      <c r="B282" s="2" t="str">
        <f ca="1">IFERROR(__xludf.DUMMYFUNCTION("GOOGLETRANSLATE(A282,DETECTLANGUAGE(A282),""en"")"),"The water situation at Saphan across the Lam Sebok, the Sila, Don Mod Daeng, connecting all kinds of cars, still do not pass.")</f>
        <v>The water situation at Saphan across the Lam Sebok, the Sila, Don Mod Daeng, connecting all kinds of cars, still do not pass.</v>
      </c>
      <c r="C282" t="s">
        <v>1829</v>
      </c>
      <c r="D282">
        <v>6.8451590836048098E-2</v>
      </c>
    </row>
    <row r="283" spans="1:4" ht="14.25" customHeight="1" x14ac:dyDescent="0.2">
      <c r="A283" s="1" t="s">
        <v>282</v>
      </c>
      <c r="B283" s="2" t="str">
        <f ca="1">IFERROR(__xludf.DUMMYFUNCTION("GOOGLETRANSLATE(A283,DETECTLANGUAGE(A283),""en"")"),"Everyone is very interested in this matter. Because the villagers are really flooded. Ubon floods.")</f>
        <v>Everyone is very interested in this matter. Because the villagers are really flooded. Ubon floods.</v>
      </c>
      <c r="C283" t="s">
        <v>1828</v>
      </c>
      <c r="D283">
        <v>0.57253593206405595</v>
      </c>
    </row>
    <row r="284" spans="1:4" ht="14.25" customHeight="1" x14ac:dyDescent="0.2">
      <c r="A284" s="1" t="s">
        <v>283</v>
      </c>
      <c r="B284" s="2" t="str">
        <f ca="1">IFERROR(__xludf.DUMMYFUNCTION("GOOGLETRANSLATE(A284,DETECTLANGUAGE(A284),""en"")"),"Anyone who has funds that can donate can help. If you do not have, then we use media to use social space to help.")</f>
        <v>Anyone who has funds that can donate can help. If you do not have, then we use media to use social space to help.</v>
      </c>
      <c r="C284" t="s">
        <v>1828</v>
      </c>
      <c r="D284">
        <v>0.53402382135391202</v>
      </c>
    </row>
    <row r="285" spans="1:4" ht="14.25" customHeight="1" x14ac:dyDescent="0.2">
      <c r="A285" s="1" t="s">
        <v>284</v>
      </c>
      <c r="B285" s="2" t="str">
        <f ca="1">IFERROR(__xludf.DUMMYFUNCTION("GOOGLETRANSLATE(A285,DETECTLANGUAGE(A285),""en"")"),"This year is very heavy. Never met. Lastly, the main route to Ubon Dam is high and flooded. The water will reach the provincial hospital. The news is quiet.")</f>
        <v>This year is very heavy. Never met. Lastly, the main route to Ubon Dam is high and flooded. The water will reach the provincial hospital. The news is quiet.</v>
      </c>
      <c r="C285" t="s">
        <v>1829</v>
      </c>
      <c r="D285">
        <v>0.31297877430915799</v>
      </c>
    </row>
    <row r="286" spans="1:4" ht="14.25" customHeight="1" x14ac:dyDescent="0.2">
      <c r="A286" s="1" t="s">
        <v>285</v>
      </c>
      <c r="B286" s="2" t="str">
        <f ca="1">IFERROR(__xludf.DUMMYFUNCTION("GOOGLETRANSLATE(A286,DETECTLANGUAGE(A286),""en"")"),"The rain group that is moving towards Ubon floods")</f>
        <v>The rain group that is moving towards Ubon floods</v>
      </c>
      <c r="C286" t="s">
        <v>1827</v>
      </c>
      <c r="D286">
        <v>0.60466265678405795</v>
      </c>
    </row>
    <row r="287" spans="1:4" ht="14.25" customHeight="1" x14ac:dyDescent="0.2">
      <c r="A287" s="1" t="s">
        <v>286</v>
      </c>
      <c r="B287" s="2" t="str">
        <f ca="1">IFERROR(__xludf.DUMMYFUNCTION("GOOGLETRANSLATE(A287,DETECTLANGUAGE(A287),""en"")"),"A minute of water into the mall behind the wall of the water flooded Ubon")</f>
        <v>A minute of water into the mall behind the wall of the water flooded Ubon</v>
      </c>
      <c r="C287" t="s">
        <v>1827</v>
      </c>
      <c r="D287">
        <v>0.62720054388046298</v>
      </c>
    </row>
    <row r="288" spans="1:4" ht="14.25" customHeight="1" x14ac:dyDescent="0.2">
      <c r="A288" s="1" t="s">
        <v>287</v>
      </c>
      <c r="B288" s="2" t="str">
        <f ca="1">IFERROR(__xludf.DUMMYFUNCTION("GOOGLETRANSLATE(A288,DETECTLANGUAGE(A288),""en"")"),"At this time, Ubon has a high flood, everyone helps to be a voice for the Ubon people. If anyone wants to help as a donation")</f>
        <v>At this time, Ubon has a high flood, everyone helps to be a voice for the Ubon people. If anyone wants to help as a donation</v>
      </c>
      <c r="C288" t="s">
        <v>1827</v>
      </c>
      <c r="D288">
        <v>0.64472973346710205</v>
      </c>
    </row>
    <row r="289" spans="1:4" ht="14.25" customHeight="1" x14ac:dyDescent="0.2">
      <c r="A289" s="1" t="s">
        <v>288</v>
      </c>
      <c r="B289" s="2" t="str">
        <f ca="1">IFERROR(__xludf.DUMMYFUNCTION("GOOGLETRANSLATE(A289,DETECTLANGUAGE(A289),""en"")"),"The high view of Ubon")</f>
        <v>The high view of Ubon</v>
      </c>
      <c r="C289" t="s">
        <v>1827</v>
      </c>
      <c r="D289">
        <v>0.69932180643081698</v>
      </c>
    </row>
    <row r="290" spans="1:4" ht="14.25" customHeight="1" x14ac:dyDescent="0.2">
      <c r="A290" s="1" t="s">
        <v>289</v>
      </c>
      <c r="B290" s="2" t="str">
        <f ca="1">IFERROR(__xludf.DUMMYFUNCTION("GOOGLETRANSLATE(A290,DETECTLANGUAGE(A290),""en"")"),"Opening the national anthem is to prepare.")</f>
        <v>Opening the national anthem is to prepare.</v>
      </c>
      <c r="C290" t="s">
        <v>1827</v>
      </c>
      <c r="D290">
        <v>0.61958301067352295</v>
      </c>
    </row>
    <row r="291" spans="1:4" ht="14.25" customHeight="1" x14ac:dyDescent="0.2">
      <c r="A291" s="1" t="s">
        <v>290</v>
      </c>
      <c r="B291" s="2" t="str">
        <f ca="1">IFERROR(__xludf.DUMMYFUNCTION("GOOGLETRANSLATE(A291,DETECTLANGUAGE(A291),""en"")"),"I would like to be part of the power to elder Bun and the team to help the Ubon people who were flooded now. Hopefully this year, Bin will probably")</f>
        <v>I would like to be part of the power to elder Bun and the team to help the Ubon people who were flooded now. Hopefully this year, Bin will probably</v>
      </c>
      <c r="C291" t="s">
        <v>1829</v>
      </c>
      <c r="D291">
        <v>0.381978869438171</v>
      </c>
    </row>
    <row r="292" spans="1:4" ht="14.25" customHeight="1" x14ac:dyDescent="0.2">
      <c r="A292" s="1" t="s">
        <v>291</v>
      </c>
      <c r="B292" s="2" t="str">
        <f ca="1">IFERROR(__xludf.DUMMYFUNCTION("GOOGLETRANSLATE(A292,DETECTLANGUAGE(A292),""en"")"),"Anyone interested in finding a dessert this way, not a legal gambling. Interested, click the profile page link to inquire first. Mak Prin")</f>
        <v>Anyone interested in finding a dessert this way, not a legal gambling. Interested, click the profile page link to inquire first. Mak Prin</v>
      </c>
      <c r="C292" t="s">
        <v>1827</v>
      </c>
      <c r="D292">
        <v>0.63387745618820202</v>
      </c>
    </row>
    <row r="293" spans="1:4" ht="14.25" customHeight="1" x14ac:dyDescent="0.2">
      <c r="A293" s="1" t="s">
        <v>292</v>
      </c>
      <c r="B293" s="2" t="str">
        <f ca="1">IFERROR(__xludf.DUMMYFUNCTION("GOOGLETRANSLATE(A293,DETECTLANGUAGE(A293),""en"")"),"Anyone interested in finding a snack this way, not a legal gambling. Interested, click the page link to inquire first.")</f>
        <v>Anyone interested in finding a snack this way, not a legal gambling. Interested, click the page link to inquire first.</v>
      </c>
      <c r="C293" t="s">
        <v>1827</v>
      </c>
      <c r="D293">
        <v>0.61275392770767201</v>
      </c>
    </row>
    <row r="294" spans="1:4" ht="14.25" customHeight="1" x14ac:dyDescent="0.2">
      <c r="A294" s="1" t="s">
        <v>293</v>
      </c>
      <c r="B294" s="2" t="str">
        <f ca="1">IFERROR(__xludf.DUMMYFUNCTION("GOOGLETRANSLATE(A294,DETECTLANGUAGE(A294),""en"")"),"Where did you go? Tu didn't come to see the floods of Ubon.")</f>
        <v>Where did you go? Tu didn't come to see the floods of Ubon.</v>
      </c>
      <c r="C294" t="s">
        <v>1829</v>
      </c>
      <c r="D294">
        <v>0.34812062978744501</v>
      </c>
    </row>
    <row r="295" spans="1:4" ht="14.25" customHeight="1" x14ac:dyDescent="0.2">
      <c r="A295" s="1" t="s">
        <v>294</v>
      </c>
      <c r="B295" s="2" t="str">
        <f ca="1">IFERROR(__xludf.DUMMYFUNCTION("GOOGLETRANSLATE(A295,DETECTLANGUAGE(A295),""en"")"),"Looking at each place, the water overflows all the places. Everywhere, this is just a lot of it.")</f>
        <v>Looking at each place, the water overflows all the places. Everywhere, this is just a lot of it.</v>
      </c>
      <c r="C295" t="s">
        <v>1827</v>
      </c>
      <c r="D295">
        <v>0.68623465299606301</v>
      </c>
    </row>
    <row r="296" spans="1:4" ht="14.25" customHeight="1" x14ac:dyDescent="0.2">
      <c r="A296" s="1" t="s">
        <v>295</v>
      </c>
      <c r="B296" s="2" t="str">
        <f ca="1">IFERROR(__xludf.DUMMYFUNCTION("GOOGLETRANSLATE(A296,DETECTLANGUAGE(A296),""en"")"),"Right now, Surin is not too heavy. The flooding of the village in the middle of the elephant village is not sure whether the elephant can live or not. There is no food to find.")</f>
        <v>Right now, Surin is not too heavy. The flooding of the village in the middle of the elephant village is not sure whether the elephant can live or not. There is no food to find.</v>
      </c>
      <c r="C296" t="s">
        <v>1829</v>
      </c>
      <c r="D296">
        <v>4.69492340926081E-4</v>
      </c>
    </row>
    <row r="297" spans="1:4" ht="14.25" customHeight="1" x14ac:dyDescent="0.2">
      <c r="A297" s="1" t="s">
        <v>296</v>
      </c>
      <c r="B297" s="2" t="str">
        <f ca="1">IFERROR(__xludf.DUMMYFUNCTION("GOOGLETRANSLATE(A297,DETECTLANGUAGE(A297),""en"")"),"Good work, very tight review. Anyone who is looking for a dessert during this period, would like to recommend a good job. Interested in working, supplement.")</f>
        <v>Good work, very tight review. Anyone who is looking for a dessert during this period, would like to recommend a good job. Interested in working, supplement.</v>
      </c>
      <c r="C297" t="s">
        <v>1827</v>
      </c>
      <c r="D297">
        <v>0.96611589193344105</v>
      </c>
    </row>
    <row r="298" spans="1:4" ht="14.25" customHeight="1" x14ac:dyDescent="0.2">
      <c r="A298" s="1" t="s">
        <v>297</v>
      </c>
      <c r="B298" s="2" t="str">
        <f ca="1">IFERROR(__xludf.DUMMYFUNCTION("GOOGLETRANSLATE(A298,DETECTLANGUAGE(A298),""en"")"),"Anyone who has funds that can donate can help. If you do not have, then we use media to use social space to help spread.")</f>
        <v>Anyone who has funds that can donate can help. If you do not have, then we use media to use social space to help spread.</v>
      </c>
      <c r="C298" t="s">
        <v>1828</v>
      </c>
      <c r="D298">
        <v>0.53722131252288796</v>
      </c>
    </row>
    <row r="299" spans="1:4" ht="14.25" customHeight="1" x14ac:dyDescent="0.2">
      <c r="A299" s="1" t="s">
        <v>298</v>
      </c>
      <c r="B299" s="2" t="str">
        <f ca="1">IFERROR(__xludf.DUMMYFUNCTION("GOOGLETRANSLATE(A299,DETECTLANGUAGE(A299),""en"")"),"Ask for help. The house is flooded. The roof has no help. The lack of consumer goods has a house that is more than a dog roof.")</f>
        <v>Ask for help. The house is flooded. The roof has no help. The lack of consumer goods has a house that is more than a dog roof.</v>
      </c>
      <c r="C299" t="s">
        <v>1829</v>
      </c>
      <c r="D299">
        <v>0.207958653569222</v>
      </c>
    </row>
    <row r="300" spans="1:4" ht="14.25" customHeight="1" x14ac:dyDescent="0.2">
      <c r="A300" s="1" t="s">
        <v>299</v>
      </c>
      <c r="B300" s="2" t="str">
        <f ca="1">IFERROR(__xludf.DUMMYFUNCTION("GOOGLETRANSLATE(A300,DETECTLANGUAGE(A300),""en"")"),"Interested in clicking this link, inquire about work details, press the link or destiny.")</f>
        <v>Interested in clicking this link, inquire about work details, press the link or destiny.</v>
      </c>
      <c r="C300" t="s">
        <v>1828</v>
      </c>
      <c r="D300">
        <v>0.50538545846939098</v>
      </c>
    </row>
    <row r="301" spans="1:4" ht="14.25" customHeight="1" x14ac:dyDescent="0.2">
      <c r="A301" s="1" t="s">
        <v>300</v>
      </c>
      <c r="B301" s="2" t="str">
        <f ca="1">IFERROR(__xludf.DUMMYFUNCTION("GOOGLETRANSLATE(A301,DETECTLANGUAGE(A301),""en"")"),"Ubon is very heavy now.")</f>
        <v>Ubon is very heavy now.</v>
      </c>
      <c r="C301" t="s">
        <v>1828</v>
      </c>
      <c r="D301">
        <v>0.58303487300872803</v>
      </c>
    </row>
    <row r="302" spans="1:4" ht="14.25" customHeight="1" x14ac:dyDescent="0.2">
      <c r="A302" s="1" t="s">
        <v>301</v>
      </c>
      <c r="B302" s="2" t="str">
        <f ca="1">IFERROR(__xludf.DUMMYFUNCTION("GOOGLETRANSLATE(A302,DETECTLANGUAGE(A302),""en"")"),"Interested in clicking this link, inquire about work details, press the link or fate. Open the wig.")</f>
        <v>Interested in clicking this link, inquire about work details, press the link or fate. Open the wig.</v>
      </c>
      <c r="C302" t="s">
        <v>1828</v>
      </c>
      <c r="D302">
        <v>0.55210769176483199</v>
      </c>
    </row>
    <row r="303" spans="1:4" ht="14.25" customHeight="1" x14ac:dyDescent="0.2">
      <c r="A303" s="1" t="s">
        <v>302</v>
      </c>
      <c r="B303" s="2" t="str">
        <f ca="1">IFERROR(__xludf.DUMMYFUNCTION("GOOGLETRANSLATE(A303,DETECTLANGUAGE(A303),""en"")"),"The headline of one face does not have an area for the news to flood Ubon.")</f>
        <v>The headline of one face does not have an area for the news to flood Ubon.</v>
      </c>
      <c r="C303" t="s">
        <v>1829</v>
      </c>
      <c r="D303">
        <v>0.23034337162971499</v>
      </c>
    </row>
    <row r="304" spans="1:4" ht="14.25" customHeight="1" x14ac:dyDescent="0.2">
      <c r="A304" s="1" t="s">
        <v>303</v>
      </c>
      <c r="B304" s="2" t="str">
        <f ca="1">IFERROR(__xludf.DUMMYFUNCTION("GOOGLETRANSLATE(A304,DETECTLANGUAGE(A304),""en"")"),"The tags are not trapped at all, can help each other to push the tag? The news is very quiet. The situation is very worrisome.")</f>
        <v>The tags are not trapped at all, can help each other to push the tag? The news is very quiet. The situation is very worrisome.</v>
      </c>
      <c r="C304" t="s">
        <v>1829</v>
      </c>
      <c r="D304">
        <v>0.14876294136047399</v>
      </c>
    </row>
    <row r="305" spans="1:4" ht="14.25" customHeight="1" x14ac:dyDescent="0.2">
      <c r="A305" s="1" t="s">
        <v>304</v>
      </c>
      <c r="B305" s="2" t="str">
        <f ca="1">IFERROR(__xludf.DUMMYFUNCTION("GOOGLETRANSLATE(A305,DETECTLANGUAGE(A305),""en"")"),"For anyone who wants to take things and money can be donated through this. The account name of the Mitr Nam Center is a person's name, but")</f>
        <v>For anyone who wants to take things and money can be donated through this. The account name of the Mitr Nam Center is a person's name, but</v>
      </c>
      <c r="C305" t="s">
        <v>1827</v>
      </c>
      <c r="D305">
        <v>0.68154287338256803</v>
      </c>
    </row>
    <row r="306" spans="1:4" ht="14.25" customHeight="1" x14ac:dyDescent="0.2">
      <c r="A306" s="1" t="s">
        <v>305</v>
      </c>
      <c r="B306" s="2" t="str">
        <f ca="1">IFERROR(__xludf.DUMMYFUNCTION("GOOGLETRANSLATE(A306,DETECTLANGUAGE(A306),""en"")"),"Leave friends on the bots that see this tweet to push the tag to help each other a bit. The news is very quiet. Now, only the UDD that helps each other. The state has not done.")</f>
        <v>Leave friends on the bots that see this tweet to push the tag to help each other a bit. The news is very quiet. Now, only the UDD that helps each other. The state has not done.</v>
      </c>
      <c r="C306" t="s">
        <v>1829</v>
      </c>
      <c r="D306">
        <v>0.169241443276405</v>
      </c>
    </row>
    <row r="307" spans="1:4" ht="14.25" customHeight="1" x14ac:dyDescent="0.2">
      <c r="A307" s="1" t="s">
        <v>306</v>
      </c>
      <c r="B307" s="2" t="str">
        <f ca="1">IFERROR(__xludf.DUMMYFUNCTION("GOOGLETRANSLATE(A307,DETECTLANGUAGE(A307),""en"")"),"It's strange. The person that he can't help anything can be visited and encouraged or anything that he can help.")</f>
        <v>It's strange. The person that he can't help anything can be visited and encouraged or anything that he can help.</v>
      </c>
      <c r="C307" t="s">
        <v>1829</v>
      </c>
      <c r="D307">
        <v>0.42102342844009399</v>
      </c>
    </row>
    <row r="308" spans="1:4" ht="14.25" customHeight="1" x14ac:dyDescent="0.2">
      <c r="A308" s="1" t="s">
        <v>307</v>
      </c>
      <c r="B308" s="2" t="str">
        <f ca="1">IFERROR(__xludf.DUMMYFUNCTION("GOOGLETRANSLATE(A308,DETECTLANGUAGE(A308),""en"")"),"Good work, very tight review. Anyone who is looking for a dessert during this period, would like to recommend a good job. Interested in working, add Dam.")</f>
        <v>Good work, very tight review. Anyone who is looking for a dessert during this period, would like to recommend a good job. Interested in working, add Dam.</v>
      </c>
      <c r="C308" t="s">
        <v>1827</v>
      </c>
      <c r="D308">
        <v>0.97137987613678001</v>
      </c>
    </row>
    <row r="309" spans="1:4" ht="14.25" customHeight="1" x14ac:dyDescent="0.2">
      <c r="A309" s="1" t="s">
        <v>308</v>
      </c>
      <c r="B309" s="2" t="str">
        <f ca="1">IFERROR(__xludf.DUMMYFUNCTION("GOOGLETRANSLATE(A309,DETECTLANGUAGE(A309),""en"")"),"There is a job to recommend. Wherever you can do, please have a mobile phone. The internet work is legal. Interested in Dam.")</f>
        <v>There is a job to recommend. Wherever you can do, please have a mobile phone. The internet work is legal. Interested in Dam.</v>
      </c>
      <c r="C309" t="s">
        <v>1827</v>
      </c>
      <c r="D309">
        <v>0.72063714265823398</v>
      </c>
    </row>
    <row r="310" spans="1:4" ht="14.25" customHeight="1" x14ac:dyDescent="0.2">
      <c r="A310" s="1" t="s">
        <v>309</v>
      </c>
      <c r="B310" s="2" t="str">
        <f ca="1">IFERROR(__xludf.DUMMYFUNCTION("GOOGLETRANSLATE(A310,DETECTLANGUAGE(A310),""en"")"),"Looking for a blood donation at the Ubon Lent Hospital, I want to use a very urgent blood. Thank you. The hospital 50")</f>
        <v>Looking for a blood donation at the Ubon Lent Hospital, I want to use a very urgent blood. Thank you. The hospital 50</v>
      </c>
      <c r="C310" t="s">
        <v>1829</v>
      </c>
      <c r="D310">
        <v>0.24511593580245999</v>
      </c>
    </row>
    <row r="311" spans="1:4" ht="14.25" customHeight="1" x14ac:dyDescent="0.2">
      <c r="A311" s="1" t="s">
        <v>310</v>
      </c>
      <c r="B311" s="2" t="str">
        <f ca="1">IFERROR(__xludf.DUMMYFUNCTION("GOOGLETRANSLATE(A311,DETECTLANGUAGE(A311),""en"")"),"The final road from Warin has entered Ubon Dam higher than the road. Today, Ubon floods")</f>
        <v>The final road from Warin has entered Ubon Dam higher than the road. Today, Ubon floods</v>
      </c>
      <c r="C311" t="s">
        <v>1828</v>
      </c>
      <c r="D311">
        <v>0.56627714633941695</v>
      </c>
    </row>
    <row r="312" spans="1:4" ht="14.25" customHeight="1" x14ac:dyDescent="0.2">
      <c r="A312" s="1" t="s">
        <v>311</v>
      </c>
      <c r="B312" s="2" t="str">
        <f ca="1">IFERROR(__xludf.DUMMYFUNCTION("GOOGLETRANSLATE(A312,DETECTLANGUAGE(A312),""en"")"),"This week's accurate horoscope by Doctor Kai Phatini has arrived. This week, people were born on Saturdays.")</f>
        <v>This week's accurate horoscope by Doctor Kai Phatini has arrived. This week, people were born on Saturdays.</v>
      </c>
      <c r="C312" t="s">
        <v>1829</v>
      </c>
      <c r="D312">
        <v>0.36049681901931802</v>
      </c>
    </row>
    <row r="313" spans="1:4" ht="14.25" customHeight="1" x14ac:dyDescent="0.2">
      <c r="A313" s="1" t="s">
        <v>312</v>
      </c>
      <c r="B313" s="2" t="str">
        <f ca="1">IFERROR(__xludf.DUMMYFUNCTION("GOOGLETRANSLATE(A313,DETECTLANGUAGE(A313),""en"")"),"Flooding every year, many provinces, now Thailand has measures to deal with this disaster that occurs every year.")</f>
        <v>Flooding every year, many provinces, now Thailand has measures to deal with this disaster that occurs every year.</v>
      </c>
      <c r="C313" t="s">
        <v>1829</v>
      </c>
      <c r="D313">
        <v>0.290258169174194</v>
      </c>
    </row>
    <row r="314" spans="1:4" ht="14.25" customHeight="1" x14ac:dyDescent="0.2">
      <c r="A314" s="1" t="s">
        <v>313</v>
      </c>
      <c r="B314" s="2" t="str">
        <f ca="1">IFERROR(__xludf.DUMMYFUNCTION("GOOGLETRANSLATE(A314,DETECTLANGUAGE(A314),""en"")"),"Beyond the a minute to spill the water mall, see the mall, Ubol, the staff of the heart, not leaving the mall.")</f>
        <v>Beyond the a minute to spill the water mall, see the mall, Ubol, the staff of the heart, not leaving the mall.</v>
      </c>
      <c r="C314" t="s">
        <v>1829</v>
      </c>
      <c r="D314">
        <v>0.37472349405288702</v>
      </c>
    </row>
    <row r="315" spans="1:4" ht="14.25" customHeight="1" x14ac:dyDescent="0.2">
      <c r="A315" s="1" t="s">
        <v>314</v>
      </c>
      <c r="B315" s="2" t="str">
        <f ca="1">IFERROR(__xludf.DUMMYFUNCTION("GOOGLETRANSLATE(A315,DETECTLANGUAGE(A315),""en"")"),"The flood of Ubons Plekit Thanyawadee")</f>
        <v>The flood of Ubons Plekit Thanyawadee</v>
      </c>
      <c r="C315" t="s">
        <v>1827</v>
      </c>
      <c r="D315">
        <v>0.69570499658584595</v>
      </c>
    </row>
    <row r="316" spans="1:4" ht="14.25" customHeight="1" x14ac:dyDescent="0.2">
      <c r="A316" s="1" t="s">
        <v>315</v>
      </c>
      <c r="B316" s="2" t="str">
        <f ca="1">IFERROR(__xludf.DUMMYFUNCTION("GOOGLETRANSLATE(A316,DETECTLANGUAGE(A316),""en"")"),"There is a job to recommend. Wherever you can do, please have a mobile phone. The internet work is legal. Interested in Dam.")</f>
        <v>There is a job to recommend. Wherever you can do, please have a mobile phone. The internet work is legal. Interested in Dam.</v>
      </c>
      <c r="C316" t="s">
        <v>1827</v>
      </c>
      <c r="D316">
        <v>0.72063714265823398</v>
      </c>
    </row>
    <row r="317" spans="1:4" ht="14.25" customHeight="1" x14ac:dyDescent="0.2">
      <c r="A317" s="1" t="s">
        <v>316</v>
      </c>
      <c r="B317" s="2" t="str">
        <f ca="1">IFERROR(__xludf.DUMMYFUNCTION("GOOGLETRANSLATE(A317,DETECTLANGUAGE(A317),""en"")"),"Anyone interested in finding a snack this way, not a legal gambling. Interested, click the profile page link to inquire first.")</f>
        <v>Anyone interested in finding a snack this way, not a legal gambling. Interested, click the profile page link to inquire first.</v>
      </c>
      <c r="C317" t="s">
        <v>1827</v>
      </c>
      <c r="D317">
        <v>0.61275392770767201</v>
      </c>
    </row>
    <row r="318" spans="1:4" ht="14.25" customHeight="1" x14ac:dyDescent="0.2">
      <c r="A318" s="1" t="s">
        <v>317</v>
      </c>
      <c r="B318" s="2" t="str">
        <f ca="1">IFERROR(__xludf.DUMMYFUNCTION("GOOGLETRANSLATE(A318,DETECTLANGUAGE(A318),""en"")"),"Ask for help. The house is flooded. The roof has no help, the lack of consumer goods.")</f>
        <v>Ask for help. The house is flooded. The roof has no help, the lack of consumer goods.</v>
      </c>
      <c r="C318" t="s">
        <v>1829</v>
      </c>
      <c r="D318">
        <v>0.33536830544471702</v>
      </c>
    </row>
    <row r="319" spans="1:4" ht="14.25" customHeight="1" x14ac:dyDescent="0.2">
      <c r="A319" s="1" t="s">
        <v>318</v>
      </c>
      <c r="B319" s="2" t="str">
        <f ca="1">IFERROR(__xludf.DUMMYFUNCTION("GOOGLETRANSLATE(A319,DETECTLANGUAGE(A319),""en"")"),"Magnate, rich people, many people, the food is important. At this time, it's time for you to come out to help.")</f>
        <v>Magnate, rich people, many people, the food is important. At this time, it's time for you to come out to help.</v>
      </c>
      <c r="C319" t="s">
        <v>1827</v>
      </c>
      <c r="D319">
        <v>0.85428947210311901</v>
      </c>
    </row>
    <row r="320" spans="1:4" ht="14.25" customHeight="1" x14ac:dyDescent="0.2">
      <c r="A320" s="1" t="s">
        <v>319</v>
      </c>
      <c r="B320" s="2" t="str">
        <f ca="1">IFERROR(__xludf.DUMMYFUNCTION("GOOGLETRANSLATE(A320,DETECTLANGUAGE(A320),""en"")"),"Flooding in Thailand every year, there should be a plan to deal with or how to prevent or alleviate well.")</f>
        <v>Flooding in Thailand every year, there should be a plan to deal with or how to prevent or alleviate well.</v>
      </c>
      <c r="C320" t="s">
        <v>1827</v>
      </c>
      <c r="D320">
        <v>0.89914947748184204</v>
      </c>
    </row>
    <row r="321" spans="1:4" ht="14.25" customHeight="1" x14ac:dyDescent="0.2">
      <c r="A321" s="1" t="s">
        <v>320</v>
      </c>
      <c r="B321" s="2" t="str">
        <f ca="1">IFERROR(__xludf.DUMMYFUNCTION("GOOGLETRANSLATE(A321,DETECTLANGUAGE(A321),""en"")"),"We don't know if the fire will cut all districts in Ubon or not, but we are in the district where it is not flooded, but we can spread the full news as much as possible to help.")</f>
        <v>We don't know if the fire will cut all districts in Ubon or not, but we are in the district where it is not flooded, but we can spread the full news as much as possible to help.</v>
      </c>
      <c r="C321" t="s">
        <v>1829</v>
      </c>
      <c r="D321">
        <v>2.9070505872368799E-2</v>
      </c>
    </row>
    <row r="322" spans="1:4" ht="14.25" customHeight="1" x14ac:dyDescent="0.2">
      <c r="A322" s="1" t="s">
        <v>321</v>
      </c>
      <c r="B322" s="2" t="str">
        <f ca="1">IFERROR(__xludf.DUMMYFUNCTION("GOOGLETRANSLATE(A322,DETECTLANGUAGE(A322),""en"")"),"Promotion, accept unlimited withdrawal, minimum deposit, apply")</f>
        <v>Promotion, accept unlimited withdrawal, minimum deposit, apply</v>
      </c>
      <c r="C322" t="s">
        <v>1827</v>
      </c>
      <c r="D322">
        <v>0.62170457839965798</v>
      </c>
    </row>
    <row r="323" spans="1:4" ht="14.25" customHeight="1" x14ac:dyDescent="0.2">
      <c r="A323" s="1" t="s">
        <v>322</v>
      </c>
      <c r="B323" s="2" t="str">
        <f ca="1">IFERROR(__xludf.DUMMYFUNCTION("GOOGLETRANSLATE(A323,DETECTLANGUAGE(A323),""en"")"),"Looking at each place, the water overflows all the places. Everywhere, this is just a lot that has been spilled. There will be more water that is released.")</f>
        <v>Looking at each place, the water overflows all the places. Everywhere, this is just a lot that has been spilled. There will be more water that is released.</v>
      </c>
      <c r="C323" t="s">
        <v>1829</v>
      </c>
      <c r="D323">
        <v>0.40940561890602101</v>
      </c>
    </row>
    <row r="324" spans="1:4" ht="14.25" customHeight="1" x14ac:dyDescent="0.2">
      <c r="A324" s="1" t="s">
        <v>323</v>
      </c>
      <c r="B324" s="2" t="str">
        <f ca="1">IFERROR(__xludf.DUMMYFUNCTION("GOOGLETRANSLATE(A324,DETECTLANGUAGE(A324),""en"")"),"Believe that Thai people have never left. Friends, Ubon people in trouble, there are still sales teams.")</f>
        <v>Believe that Thai people have never left. Friends, Ubon people in trouble, there are still sales teams.</v>
      </c>
      <c r="C324" t="s">
        <v>1829</v>
      </c>
      <c r="D324">
        <v>0.119382381439209</v>
      </c>
    </row>
    <row r="325" spans="1:4" ht="14.25" customHeight="1" x14ac:dyDescent="0.2">
      <c r="A325" s="1" t="s">
        <v>324</v>
      </c>
      <c r="B325" s="2" t="str">
        <f ca="1">IFERROR(__xludf.DUMMYFUNCTION("GOOGLETRANSLATE(A325,DETECTLANGUAGE(A325),""en"")"),"My friend's house is like to reach the second floor and can't go anywhere and then will open the semester.")</f>
        <v>My friend's house is like to reach the second floor and can't go anywhere and then will open the semester.</v>
      </c>
      <c r="C325" t="s">
        <v>1829</v>
      </c>
      <c r="D325">
        <v>0.27860558032989502</v>
      </c>
    </row>
    <row r="326" spans="1:4" ht="14.25" customHeight="1" x14ac:dyDescent="0.2">
      <c r="A326" s="1" t="s">
        <v>325</v>
      </c>
      <c r="B326" s="2" t="str">
        <f ca="1">IFERROR(__xludf.DUMMYFUNCTION("GOOGLETRANSLATE(A326,DETECTLANGUAGE(A326),""en"")"),"The younger who worked out of the house since the morning, not yet reached the office.")</f>
        <v>The younger who worked out of the house since the morning, not yet reached the office.</v>
      </c>
      <c r="C326" t="s">
        <v>1829</v>
      </c>
      <c r="D326">
        <v>0.16265647113323201</v>
      </c>
    </row>
    <row r="327" spans="1:4" ht="14.25" customHeight="1" x14ac:dyDescent="0.2">
      <c r="A327" s="1" t="s">
        <v>326</v>
      </c>
      <c r="B327" s="2" t="str">
        <f ca="1">IFERROR(__xludf.DUMMYFUNCTION("GOOGLETRANSLATE(A327,DETECTLANGUAGE(A327),""en"")"),"Flooding in Thailand every year, there should be a plan to deal with or how to prevent or alleviate well.")</f>
        <v>Flooding in Thailand every year, there should be a plan to deal with or how to prevent or alleviate well.</v>
      </c>
      <c r="C327" t="s">
        <v>1827</v>
      </c>
      <c r="D327">
        <v>0.89914947748184204</v>
      </c>
    </row>
    <row r="328" spans="1:4" ht="14.25" customHeight="1" x14ac:dyDescent="0.2">
      <c r="A328" s="1" t="s">
        <v>327</v>
      </c>
      <c r="B328" s="2" t="str">
        <f ca="1">IFERROR(__xludf.DUMMYFUNCTION("GOOGLETRANSLATE(A328,DETECTLANGUAGE(A328),""en"")"),"Ubon this year, very flooded, flooded Ubon")</f>
        <v>Ubon this year, very flooded, flooded Ubon</v>
      </c>
      <c r="C328" t="s">
        <v>1828</v>
      </c>
      <c r="D328">
        <v>0.46540191769599898</v>
      </c>
    </row>
    <row r="329" spans="1:4" ht="14.25" customHeight="1" x14ac:dyDescent="0.2">
      <c r="A329" s="1" t="s">
        <v>328</v>
      </c>
      <c r="B329" s="2" t="str">
        <f ca="1">IFERROR(__xludf.DUMMYFUNCTION("GOOGLETRANSLATE(A329,DETECTLANGUAGE(A329),""en"")"),"Many news channels are almost flooded. Ubon therefore floods Ubon.")</f>
        <v>Many news channels are almost flooded. Ubon therefore floods Ubon.</v>
      </c>
      <c r="C329" t="s">
        <v>1827</v>
      </c>
      <c r="D329">
        <v>0.62748247385025002</v>
      </c>
    </row>
    <row r="330" spans="1:4" ht="14.25" customHeight="1" x14ac:dyDescent="0.2">
      <c r="A330" s="1" t="s">
        <v>329</v>
      </c>
      <c r="B330" s="2" t="str">
        <f ca="1">IFERROR(__xludf.DUMMYFUNCTION("GOOGLETRANSLATE(A330,DETECTLANGUAGE(A330),""en"")"),"Believe that Thai people have never left. Friends, Ubon people are in trouble, there are still sales teams.")</f>
        <v>Believe that Thai people have never left. Friends, Ubon people are in trouble, there are still sales teams.</v>
      </c>
      <c r="C330" t="s">
        <v>1829</v>
      </c>
      <c r="D330">
        <v>0.12338075786829</v>
      </c>
    </row>
    <row r="331" spans="1:4" ht="14.25" customHeight="1" x14ac:dyDescent="0.2">
      <c r="A331" s="1" t="s">
        <v>330</v>
      </c>
      <c r="B331" s="2" t="str">
        <f ca="1">IFERROR(__xludf.DUMMYFUNCTION("GOOGLETRANSLATE(A331,DETECTLANGUAGE(A331),""en"")"),"Governor Ubon is still in Ubon?")</f>
        <v>Governor Ubon is still in Ubon?</v>
      </c>
      <c r="C331" t="s">
        <v>1829</v>
      </c>
      <c r="D331">
        <v>0.36976483464241</v>
      </c>
    </row>
    <row r="332" spans="1:4" ht="14.25" customHeight="1" x14ac:dyDescent="0.2">
      <c r="A332" s="1" t="s">
        <v>331</v>
      </c>
      <c r="B332" s="2" t="str">
        <f ca="1">IFERROR(__xludf.DUMMYFUNCTION("GOOGLETRANSLATE(A332,DETECTLANGUAGE(A332),""en"")"),"Urgent, SAO, Chang Subdistrict, canal roads, irrigation, water flowing from the Pa Mok Chang to Bang Pahan, Ayutthaya.")</f>
        <v>Urgent, SAO, Chang Subdistrict, canal roads, irrigation, water flowing from the Pa Mok Chang to Bang Pahan, Ayutthaya.</v>
      </c>
      <c r="C332" t="s">
        <v>1827</v>
      </c>
      <c r="D332">
        <v>0.60867136716842696</v>
      </c>
    </row>
    <row r="333" spans="1:4" ht="14.25" customHeight="1" x14ac:dyDescent="0.2">
      <c r="A333" s="1" t="s">
        <v>332</v>
      </c>
      <c r="B333" s="2" t="str">
        <f ca="1">IFERROR(__xludf.DUMMYFUNCTION("GOOGLETRANSLATE(A333,DETECTLANGUAGE(A333),""en"")"),"Still asking the original word, how many millions of water diversion of the Moon Dam a day, why the water mass only increases every day. Irrigation must give an answer to the matter.")</f>
        <v>Still asking the original word, how many millions of water diversion of the Moon Dam a day, why the water mass only increases every day. Irrigation must give an answer to the matter.</v>
      </c>
      <c r="C333" t="s">
        <v>1827</v>
      </c>
      <c r="D333">
        <v>0.63123542070388805</v>
      </c>
    </row>
    <row r="334" spans="1:4" ht="14.25" customHeight="1" x14ac:dyDescent="0.2">
      <c r="A334" s="1" t="s">
        <v>333</v>
      </c>
      <c r="B334" s="2" t="str">
        <f ca="1">IFERROR(__xludf.DUMMYFUNCTION("GOOGLETRANSLATE(A334,DETECTLANGUAGE(A334),""en"")"),"Look at the eyes and come down to help the people. The rules are crazy. That should not be considered anymore, not allowing people to live in difficulty, but do not think.")</f>
        <v>Look at the eyes and come down to help the people. The rules are crazy. That should not be considered anymore, not allowing people to live in difficulty, but do not think.</v>
      </c>
      <c r="C334" t="s">
        <v>1829</v>
      </c>
      <c r="D334">
        <v>4.9330648034811003E-3</v>
      </c>
    </row>
    <row r="335" spans="1:4" ht="14.25" customHeight="1" x14ac:dyDescent="0.2">
      <c r="A335" s="1" t="s">
        <v>334</v>
      </c>
      <c r="B335" s="2" t="str">
        <f ca="1">IFERROR(__xludf.DUMMYFUNCTION("GOOGLETRANSLATE(A335,DETECTLANGUAGE(A335),""en"")"),"This minute, I have to pick up. I do unlimited withdrawal. Interested in applying for the admin.")</f>
        <v>This minute, I have to pick up. I do unlimited withdrawal. Interested in applying for the admin.</v>
      </c>
      <c r="C335" t="s">
        <v>1829</v>
      </c>
      <c r="D335">
        <v>0.34393411874771102</v>
      </c>
    </row>
    <row r="336" spans="1:4" ht="14.25" customHeight="1" x14ac:dyDescent="0.2">
      <c r="A336" s="1" t="s">
        <v>335</v>
      </c>
      <c r="B336" s="2" t="str">
        <f ca="1">IFERROR(__xludf.DUMMYFUNCTION("GOOGLETRANSLATE(A336,DETECTLANGUAGE(A336),""en"")"),"Wow, calling the government. Still not waking up. The villagers are very difficult. The floods are flooded. Ubon floods.")</f>
        <v>Wow, calling the government. Still not waking up. The villagers are very difficult. The floods are flooded. Ubon floods.</v>
      </c>
      <c r="C336" t="s">
        <v>1829</v>
      </c>
      <c r="D336">
        <v>0.16446015238761899</v>
      </c>
    </row>
    <row r="337" spans="1:4" ht="14.25" customHeight="1" x14ac:dyDescent="0.2">
      <c r="A337" s="1" t="s">
        <v>336</v>
      </c>
      <c r="B337" s="2" t="str">
        <f ca="1">IFERROR(__xludf.DUMMYFUNCTION("GOOGLETRANSLATE(A337,DETECTLANGUAGE(A337),""en"")"),"The water that Ubon flooded until the path was cut almost completely, but almost never received help. ฃ Accelerate from the government.")</f>
        <v>The water that Ubon flooded until the path was cut almost completely, but almost never received help. ฃ Accelerate from the government.</v>
      </c>
      <c r="C337" t="s">
        <v>1829</v>
      </c>
      <c r="D337">
        <v>0.31685462594032299</v>
      </c>
    </row>
    <row r="338" spans="1:4" ht="14.25" customHeight="1" x14ac:dyDescent="0.2">
      <c r="A338" s="1" t="s">
        <v>337</v>
      </c>
      <c r="B338" s="2" t="str">
        <f ca="1">IFERROR(__xludf.DUMMYFUNCTION("GOOGLETRANSLATE(A338,DETECTLANGUAGE(A338),""en"")"),"Confirmed from the black -eyed bosses who come to practice again. Water to the front of the hospital.")</f>
        <v>Confirmed from the black -eyed bosses who come to practice again. Water to the front of the hospital.</v>
      </c>
      <c r="C338" t="s">
        <v>1829</v>
      </c>
      <c r="D338">
        <v>0.28246036171913103</v>
      </c>
    </row>
    <row r="339" spans="1:4" ht="14.25" customHeight="1" x14ac:dyDescent="0.2">
      <c r="A339" s="1" t="s">
        <v>338</v>
      </c>
      <c r="B339" s="2" t="str">
        <f ca="1">IFERROR(__xludf.DUMMYFUNCTION("GOOGLETRANSLATE(A339,DETECTLANGUAGE(A339),""en"")"),"Ubon floods, please push the tag.")</f>
        <v>Ubon floods, please push the tag.</v>
      </c>
      <c r="C339" t="s">
        <v>1827</v>
      </c>
      <c r="D339">
        <v>0.67883437871932995</v>
      </c>
    </row>
    <row r="340" spans="1:4" ht="14.25" customHeight="1" x14ac:dyDescent="0.2">
      <c r="A340" s="1" t="s">
        <v>339</v>
      </c>
      <c r="B340" s="2" t="str">
        <f ca="1">IFERROR(__xludf.DUMMYFUNCTION("GOOGLETRANSLATE(A340,DETECTLANGUAGE(A340),""en"")"),"For those who want to help, can see the details in the picture. Ubon floods.")</f>
        <v>For those who want to help, can see the details in the picture. Ubon floods.</v>
      </c>
      <c r="C340" t="s">
        <v>1827</v>
      </c>
      <c r="D340">
        <v>0.67007690668106101</v>
      </c>
    </row>
    <row r="341" spans="1:4" ht="14.25" customHeight="1" x14ac:dyDescent="0.2">
      <c r="A341" s="1" t="s">
        <v>340</v>
      </c>
      <c r="B341" s="2" t="str">
        <f ca="1">IFERROR(__xludf.DUMMYFUNCTION("GOOGLETRANSLATE(A341,DETECTLANGUAGE(A341),""en"")"),"You in a disaster, warning every day, you should also report to prepare every hour.")</f>
        <v>You in a disaster, warning every day, you should also report to prepare every hour.</v>
      </c>
      <c r="C341" t="s">
        <v>1827</v>
      </c>
      <c r="D341">
        <v>0.89785808324813798</v>
      </c>
    </row>
    <row r="342" spans="1:4" ht="14.25" customHeight="1" x14ac:dyDescent="0.2">
      <c r="A342" s="1" t="s">
        <v>341</v>
      </c>
      <c r="B342" s="2" t="str">
        <f ca="1">IFERROR(__xludf.DUMMYFUNCTION("GOOGLETRANSLATE(A342,DETECTLANGUAGE(A342),""en"")"),"The most pathetic is the people who sleep in the tent.")</f>
        <v>The most pathetic is the people who sleep in the tent.</v>
      </c>
      <c r="C342" t="s">
        <v>1827</v>
      </c>
      <c r="D342">
        <v>0.72513765096664395</v>
      </c>
    </row>
    <row r="343" spans="1:4" ht="14.25" customHeight="1" x14ac:dyDescent="0.2">
      <c r="A343" s="1" t="s">
        <v>342</v>
      </c>
      <c r="B343" s="2" t="str">
        <f ca="1">IFERROR(__xludf.DUMMYFUNCTION("GOOGLETRANSLATE(A343,DETECTLANGUAGE(A343),""en"")"),"I really want to cry. It is really heavy. The feeling is both feel hurt and pity. Ubon people and pity yourself. Don't ask about help.")</f>
        <v>I really want to cry. It is really heavy. The feeling is both feel hurt and pity. Ubon people and pity yourself. Don't ask about help.</v>
      </c>
      <c r="C343" t="s">
        <v>1829</v>
      </c>
      <c r="D343">
        <v>5.6016365997493302E-3</v>
      </c>
    </row>
    <row r="344" spans="1:4" ht="14.25" customHeight="1" x14ac:dyDescent="0.2">
      <c r="A344" s="1" t="s">
        <v>343</v>
      </c>
      <c r="B344" s="2" t="str">
        <f ca="1">IFERROR(__xludf.DUMMYFUNCTION("GOOGLETRANSLATE(A344,DETECTLANGUAGE(A344),""en"")"),"This picture is Apibul Mangsa, which receives a mass of water from all directions to pass on to the Mekong River.")</f>
        <v>This picture is Apibul Mangsa, which receives a mass of water from all directions to pass on to the Mekong River.</v>
      </c>
      <c r="C344" t="s">
        <v>1827</v>
      </c>
      <c r="D344">
        <v>0.72888684272766102</v>
      </c>
    </row>
    <row r="345" spans="1:4" ht="14.25" customHeight="1" x14ac:dyDescent="0.2">
      <c r="A345" s="1" t="s">
        <v>344</v>
      </c>
      <c r="B345" s="2" t="str">
        <f ca="1">IFERROR(__xludf.DUMMYFUNCTION("GOOGLETRANSLATE(A345,DETECTLANGUAGE(A345),""en"")"),"Sorry for not being able to get to the game.")</f>
        <v>Sorry for not being able to get to the game.</v>
      </c>
      <c r="C345" t="s">
        <v>1829</v>
      </c>
      <c r="D345">
        <v>7.4707470834255205E-2</v>
      </c>
    </row>
    <row r="346" spans="1:4" ht="14.25" customHeight="1" x14ac:dyDescent="0.2">
      <c r="A346" s="1" t="s">
        <v>345</v>
      </c>
      <c r="B346" s="2" t="str">
        <f ca="1">IFERROR(__xludf.DUMMYFUNCTION("GOOGLETRANSLATE(A346,DETECTLANGUAGE(A346),""en"")"),"This morning, the neck of the Pibul Mangsa Bridge, a small car, a motorcycle, can be skipped normally.")</f>
        <v>This morning, the neck of the Pibul Mangsa Bridge, a small car, a motorcycle, can be skipped normally.</v>
      </c>
      <c r="C346" t="s">
        <v>1828</v>
      </c>
      <c r="D346">
        <v>0.52139908075332597</v>
      </c>
    </row>
    <row r="347" spans="1:4" ht="14.25" customHeight="1" x14ac:dyDescent="0.2">
      <c r="A347" s="1" t="s">
        <v>346</v>
      </c>
      <c r="B347" s="2" t="str">
        <f ca="1">IFERROR(__xludf.DUMMYFUNCTION("GOOGLETRANSLATE(A347,DETECTLANGUAGE(A347),""en"")"),"Born like this until we are half -lived, should find a preventive style and should think of people who are affected by some floods.")</f>
        <v>Born like this until we are half -lived, should find a preventive style and should think of people who are affected by some floods.</v>
      </c>
      <c r="C347" t="s">
        <v>1827</v>
      </c>
      <c r="D347">
        <v>0.84252244234085105</v>
      </c>
    </row>
    <row r="348" spans="1:4" ht="14.25" customHeight="1" x14ac:dyDescent="0.2">
      <c r="A348" s="1" t="s">
        <v>347</v>
      </c>
      <c r="B348" s="2" t="str">
        <f ca="1">IFERROR(__xludf.DUMMYFUNCTION("GOOGLETRANSLATE(A348,DETECTLANGUAGE(A348),""en"")"),"After coming, it has not been useful enough to increase the burden of flooding.")</f>
        <v>After coming, it has not been useful enough to increase the burden of flooding.</v>
      </c>
      <c r="C348" t="s">
        <v>1829</v>
      </c>
      <c r="D348">
        <v>0.10112195461988401</v>
      </c>
    </row>
    <row r="349" spans="1:4" ht="14.25" customHeight="1" x14ac:dyDescent="0.2">
      <c r="A349" s="1" t="s">
        <v>348</v>
      </c>
      <c r="B349" s="2" t="str">
        <f ca="1">IFERROR(__xludf.DUMMYFUNCTION("GOOGLETRANSLATE(A349,DETECTLANGUAGE(A349),""en"")"),"Still asking the original word, how many millions of water diversion of the Moon Dam a day, why the water mass only increases every day. Irrigation must give an answer in this matter because")</f>
        <v>Still asking the original word, how many millions of water diversion of the Moon Dam a day, why the water mass only increases every day. Irrigation must give an answer in this matter because</v>
      </c>
      <c r="C349" t="s">
        <v>1829</v>
      </c>
      <c r="D349">
        <v>0.40901720523834201</v>
      </c>
    </row>
    <row r="350" spans="1:4" ht="14.25" customHeight="1" x14ac:dyDescent="0.2">
      <c r="A350" s="1" t="s">
        <v>349</v>
      </c>
      <c r="B350" s="2" t="str">
        <f ca="1">IFERROR(__xludf.DUMMYFUNCTION("GOOGLETRANSLATE(A350,DETECTLANGUAGE(A350),""en"")"),"How much is it that government agencies will come out to help the Bacchies to die first? To come out to help give away Ubon Rice until")</f>
        <v>How much is it that government agencies will come out to help the Bacchies to die first? To come out to help give away Ubon Rice until</v>
      </c>
      <c r="C350" t="s">
        <v>1828</v>
      </c>
      <c r="D350">
        <v>0.45879825949668901</v>
      </c>
    </row>
    <row r="351" spans="1:4" ht="14.25" customHeight="1" x14ac:dyDescent="0.2">
      <c r="A351" s="1" t="s">
        <v>350</v>
      </c>
      <c r="B351" s="2" t="str">
        <f ca="1">IFERROR(__xludf.DUMMYFUNCTION("GOOGLETRANSLATE(A351,DETECTLANGUAGE(A351),""en"")"),"Help each other, push the tag.")</f>
        <v>Help each other, push the tag.</v>
      </c>
      <c r="C351" t="s">
        <v>1827</v>
      </c>
      <c r="D351">
        <v>0.67923688888549805</v>
      </c>
    </row>
    <row r="352" spans="1:4" ht="14.25" customHeight="1" x14ac:dyDescent="0.2">
      <c r="A352" s="1" t="s">
        <v>351</v>
      </c>
      <c r="B352" s="2" t="str">
        <f ca="1">IFERROR(__xludf.DUMMYFUNCTION("GOOGLETRANSLATE(A352,DETECTLANGUAGE(A352),""en"")"),"How pathetic?")</f>
        <v>How pathetic?</v>
      </c>
      <c r="C352" t="s">
        <v>1827</v>
      </c>
      <c r="D352">
        <v>0.692940354347229</v>
      </c>
    </row>
    <row r="353" spans="1:4" ht="14.25" customHeight="1" x14ac:dyDescent="0.2">
      <c r="A353" s="1" t="s">
        <v>352</v>
      </c>
      <c r="B353" s="2" t="str">
        <f ca="1">IFERROR(__xludf.DUMMYFUNCTION("GOOGLETRANSLATE(A353,DETECTLANGUAGE(A353),""en"")"),"The latest situation of Rasi Salai floods. Today, all types of trailer trucks stop running across the Mun River Bridge. There is only a highway to send people.")</f>
        <v>The latest situation of Rasi Salai floods. Today, all types of trailer trucks stop running across the Mun River Bridge. There is only a highway to send people.</v>
      </c>
      <c r="C353" t="s">
        <v>1829</v>
      </c>
      <c r="D353">
        <v>0.28224208950996399</v>
      </c>
    </row>
    <row r="354" spans="1:4" ht="14.25" customHeight="1" x14ac:dyDescent="0.2">
      <c r="A354" s="1" t="s">
        <v>353</v>
      </c>
      <c r="B354" s="2" t="str">
        <f ca="1">IFERROR(__xludf.DUMMYFUNCTION("GOOGLETRANSLATE(A354,DETECTLANGUAGE(A354),""en"")"),"Push the tag to flood the floods")</f>
        <v>Push the tag to flood the floods</v>
      </c>
      <c r="C354" t="s">
        <v>1827</v>
      </c>
      <c r="D354">
        <v>0.67521482706069902</v>
      </c>
    </row>
    <row r="355" spans="1:4" ht="14.25" customHeight="1" x14ac:dyDescent="0.2">
      <c r="A355" s="1" t="s">
        <v>354</v>
      </c>
      <c r="B355" s="2" t="str">
        <f ca="1">IFERROR(__xludf.DUMMYFUNCTION("GOOGLETRANSLATE(A355,DETECTLANGUAGE(A355),""en"")"),"Why is it going to be flooded?")</f>
        <v>Why is it going to be flooded?</v>
      </c>
      <c r="C355" t="s">
        <v>1829</v>
      </c>
      <c r="D355">
        <v>0.34052577614784202</v>
      </c>
    </row>
    <row r="356" spans="1:4" ht="14.25" customHeight="1" x14ac:dyDescent="0.2">
      <c r="A356" s="1" t="s">
        <v>355</v>
      </c>
      <c r="B356" s="2" t="str">
        <f ca="1">IFERROR(__xludf.DUMMYFUNCTION("GOOGLETRANSLATE(A356,DETECTLANGUAGE(A356),""en"")"),"How heavy is it? Now, try to see all the ways of cutting out, traveling, people have to escape the water to sleep on the side of the road a lot and the water increases every day.")</f>
        <v>How heavy is it? Now, try to see all the ways of cutting out, traveling, people have to escape the water to sleep on the side of the road a lot and the water increases every day.</v>
      </c>
      <c r="C356" t="s">
        <v>1827</v>
      </c>
      <c r="D356">
        <v>0.60647124052047696</v>
      </c>
    </row>
    <row r="357" spans="1:4" ht="14.25" customHeight="1" x14ac:dyDescent="0.2">
      <c r="A357" s="1" t="s">
        <v>356</v>
      </c>
      <c r="B357" s="2" t="str">
        <f ca="1">IFERROR(__xludf.DUMMYFUNCTION("GOOGLETRANSLATE(A357,DETECTLANGUAGE(A357),""en"")"),"Fresh, when this truck can't start, the front line of Central Ubon Ubon")</f>
        <v>Fresh, when this truck can't start, the front line of Central Ubon Ubon</v>
      </c>
      <c r="C357" t="s">
        <v>1829</v>
      </c>
      <c r="D357">
        <v>0.39804065227508501</v>
      </c>
    </row>
    <row r="358" spans="1:4" ht="14.25" customHeight="1" x14ac:dyDescent="0.2">
      <c r="A358" s="1" t="s">
        <v>357</v>
      </c>
      <c r="B358" s="2" t="str">
        <f ca="1">IFERROR(__xludf.DUMMYFUNCTION("GOOGLETRANSLATE(A358,DETECTLANGUAGE(A358),""en"")"),"The news is very quiet. Please help each other. Help each other to be a purse, or if anyone is convenient to donate property, check well. Beware of criminals.")</f>
        <v>The news is very quiet. Please help each other. Help each other to be a purse, or if anyone is convenient to donate property, check well. Beware of criminals.</v>
      </c>
      <c r="C358" t="s">
        <v>1827</v>
      </c>
      <c r="D358">
        <v>0.70424765348434404</v>
      </c>
    </row>
    <row r="359" spans="1:4" ht="14.25" customHeight="1" x14ac:dyDescent="0.2">
      <c r="A359" s="1" t="s">
        <v>358</v>
      </c>
      <c r="B359" s="2" t="str">
        <f ca="1">IFERROR(__xludf.DUMMYFUNCTION("GOOGLETRANSLATE(A359,DETECTLANGUAGE(A359),""en"")"),"Good work, very tight review. Anyone who is looking for a dessert during this period, would like to recommend a good job. Anyone interested in working to supplement Dam.")</f>
        <v>Good work, very tight review. Anyone who is looking for a dessert during this period, would like to recommend a good job. Anyone interested in working to supplement Dam.</v>
      </c>
      <c r="C359" t="s">
        <v>1827</v>
      </c>
      <c r="D359">
        <v>0.95944470167160001</v>
      </c>
    </row>
    <row r="360" spans="1:4" ht="14.25" customHeight="1" x14ac:dyDescent="0.2">
      <c r="A360" s="1" t="s">
        <v>359</v>
      </c>
      <c r="B360" s="2" t="str">
        <f ca="1">IFERROR(__xludf.DUMMYFUNCTION("GOOGLETRANSLATE(A360,DETECTLANGUAGE(A360),""en"")"),"The flood is very heavy. Really. The flooding of Ubon is the water level of this size. The throat can be flooded, even though it is normal.")</f>
        <v>The flood is very heavy. Really. The flooding of Ubon is the water level of this size. The throat can be flooded, even though it is normal.</v>
      </c>
      <c r="C360" t="s">
        <v>1829</v>
      </c>
      <c r="D360">
        <v>0.18040710687637301</v>
      </c>
    </row>
    <row r="361" spans="1:4" ht="14.25" customHeight="1" x14ac:dyDescent="0.2">
      <c r="A361" s="1" t="s">
        <v>360</v>
      </c>
      <c r="B361" s="2" t="str">
        <f ca="1">IFERROR(__xludf.DUMMYFUNCTION("GOOGLETRANSLATE(A361,DETECTLANGUAGE(A361),""en"")"),"The rain is heavy in many areas. In addition to being careful of flooding, landslides are another natural disaster that must be careful.")</f>
        <v>The rain is heavy in many areas. In addition to being careful of flooding, landslides are another natural disaster that must be careful.</v>
      </c>
      <c r="C361" t="s">
        <v>1829</v>
      </c>
      <c r="D361">
        <v>0.36778238415718101</v>
      </c>
    </row>
    <row r="362" spans="1:4" ht="14.25" customHeight="1" x14ac:dyDescent="0.2">
      <c r="A362" s="1" t="s">
        <v>361</v>
      </c>
      <c r="B362" s="2" t="str">
        <f ca="1">IFERROR(__xludf.DUMMYFUNCTION("GOOGLETRANSLATE(A362,DETECTLANGUAGE(A362),""en"")"),"While riding the boat to make a flood news, Ubon is obvious that some of the roofs are not seen by the roof.")</f>
        <v>While riding the boat to make a flood news, Ubon is obvious that some of the roofs are not seen by the roof.</v>
      </c>
      <c r="C362" t="s">
        <v>1829</v>
      </c>
      <c r="D362">
        <v>0.41432285308837902</v>
      </c>
    </row>
    <row r="363" spans="1:4" ht="14.25" customHeight="1" x14ac:dyDescent="0.2">
      <c r="A363" s="1" t="s">
        <v>362</v>
      </c>
      <c r="B363" s="2" t="str">
        <f ca="1">IFERROR(__xludf.DUMMYFUNCTION("GOOGLETRANSLATE(A363,DETECTLANGUAGE(A363),""en"")"),"Do not want to believe Thung Kula, the water will flood, flood, Roi Et, heavy rain, rain, floods")</f>
        <v>Do not want to believe Thung Kula, the water will flood, flood, Roi Et, heavy rain, rain, floods</v>
      </c>
      <c r="C363" t="s">
        <v>1829</v>
      </c>
      <c r="D363">
        <v>0.18106320500373799</v>
      </c>
    </row>
    <row r="364" spans="1:4" ht="14.25" customHeight="1" x14ac:dyDescent="0.2">
      <c r="A364" s="1" t="s">
        <v>363</v>
      </c>
      <c r="B364" s="2" t="str">
        <f ca="1">IFERROR(__xludf.DUMMYFUNCTION("GOOGLETRANSLATE(A364,DETECTLANGUAGE(A364),""en"")"),"For mothers to review and update the Ubon flooded situation")</f>
        <v>For mothers to review and update the Ubon flooded situation</v>
      </c>
      <c r="C364" t="s">
        <v>1827</v>
      </c>
      <c r="D364">
        <v>0.61201596260070801</v>
      </c>
    </row>
    <row r="365" spans="1:4" ht="14.25" customHeight="1" x14ac:dyDescent="0.2">
      <c r="A365" s="1" t="s">
        <v>364</v>
      </c>
      <c r="B365" s="2" t="str">
        <f ca="1">IFERROR(__xludf.DUMMYFUNCTION("GOOGLETRANSLATE(A365,DETECTLANGUAGE(A365),""en"")"),"Now, the important places in Ubon are surrounded by water, Central Ubon, materials, markets, restaurants, cafes, and if repeated in the year of the hospital, it may be")</f>
        <v>Now, the important places in Ubon are surrounded by water, Central Ubon, materials, markets, restaurants, cafes, and if repeated in the year of the hospital, it may be</v>
      </c>
      <c r="C365" t="s">
        <v>1828</v>
      </c>
      <c r="D365">
        <v>0.47017017006874101</v>
      </c>
    </row>
    <row r="366" spans="1:4" ht="14.25" customHeight="1" x14ac:dyDescent="0.2">
      <c r="A366" s="1" t="s">
        <v>365</v>
      </c>
      <c r="B366" s="2" t="str">
        <f ca="1">IFERROR(__xludf.DUMMYFUNCTION("GOOGLETRANSLATE(A366,DETECTLANGUAGE(A366),""en"")"),"Really heavy. Come to help spread the news. The brothers and sisters know that some areas by cutting water, cutting fire and cannot enter.")</f>
        <v>Really heavy. Come to help spread the news. The brothers and sisters know that some areas by cutting water, cutting fire and cannot enter.</v>
      </c>
      <c r="C366" t="s">
        <v>1827</v>
      </c>
      <c r="D366">
        <v>0.61758524179458596</v>
      </c>
    </row>
    <row r="367" spans="1:4" ht="14.25" customHeight="1" x14ac:dyDescent="0.2">
      <c r="A367" s="1" t="s">
        <v>366</v>
      </c>
      <c r="B367" s="2" t="str">
        <f ca="1">IFERROR(__xludf.DUMMYFUNCTION("GOOGLETRANSLATE(A367,DETECTLANGUAGE(A367),""en"")"),"Anyone interested in finding a snack this way, not a legal gambling. Interested, click the profile page link to inquire first.")</f>
        <v>Anyone interested in finding a snack this way, not a legal gambling. Interested, click the profile page link to inquire first.</v>
      </c>
      <c r="C367" t="s">
        <v>1827</v>
      </c>
      <c r="D367">
        <v>0.61275392770767201</v>
      </c>
    </row>
    <row r="368" spans="1:4" ht="14.25" customHeight="1" x14ac:dyDescent="0.2">
      <c r="A368" s="1" t="s">
        <v>367</v>
      </c>
      <c r="B368" s="2" t="str">
        <f ca="1">IFERROR(__xludf.DUMMYFUNCTION("GOOGLETRANSLATE(A368,DETECTLANGUAGE(A368),""en"")"),"Anyone who is looking for extra income works is inviting. This way is very easy, not difficult. The day of the application is free. Free teaching.")</f>
        <v>Anyone who is looking for extra income works is inviting. This way is very easy, not difficult. The day of the application is free. Free teaching.</v>
      </c>
      <c r="C368" t="s">
        <v>1827</v>
      </c>
      <c r="D368">
        <v>0.661401987075806</v>
      </c>
    </row>
    <row r="369" spans="1:4" ht="14.25" customHeight="1" x14ac:dyDescent="0.2">
      <c r="A369" s="1" t="s">
        <v>368</v>
      </c>
      <c r="B369" s="2" t="str">
        <f ca="1">IFERROR(__xludf.DUMMYFUNCTION("GOOGLETRANSLATE(A369,DETECTLANGUAGE(A369),""en"")"),"Anyone who is looking for extra income work is inviting. This way is very easy, not difficult. The day of the application is free. Free teaching.")</f>
        <v>Anyone who is looking for extra income work is inviting. This way is very easy, not difficult. The day of the application is free. Free teaching.</v>
      </c>
      <c r="C369" t="s">
        <v>1828</v>
      </c>
      <c r="D369">
        <v>0.52500033378601096</v>
      </c>
    </row>
    <row r="370" spans="1:4" ht="14.25" customHeight="1" x14ac:dyDescent="0.2">
      <c r="A370" s="1" t="s">
        <v>369</v>
      </c>
      <c r="B370" s="2" t="str">
        <f ca="1">IFERROR(__xludf.DUMMYFUNCTION("GOOGLETRANSLATE(A370,DETECTLANGUAGE(A370),""en"")"),"Can the Each of the Northeastern region be able to cancel the day? Villagers have suffered this much or use the urgent case for him to help the people in the ground.")</f>
        <v>Can the Each of the Northeastern region be able to cancel the day? Villagers have suffered this much or use the urgent case for him to help the people in the ground.</v>
      </c>
      <c r="C370" t="s">
        <v>1828</v>
      </c>
      <c r="D370">
        <v>0.50395262241363503</v>
      </c>
    </row>
    <row r="371" spans="1:4" ht="14.25" customHeight="1" x14ac:dyDescent="0.2">
      <c r="A371" s="1" t="s">
        <v>370</v>
      </c>
      <c r="B371" s="2" t="str">
        <f ca="1">IFERROR(__xludf.DUMMYFUNCTION("GOOGLETRANSLATE(A371,DETECTLANGUAGE(A371),""en"")"),"This is really cruel. This house does not survive. This picture was about a week ago, now it is still higher.")</f>
        <v>This is really cruel. This house does not survive. This picture was about a week ago, now it is still higher.</v>
      </c>
      <c r="C371" t="s">
        <v>1829</v>
      </c>
      <c r="D371">
        <v>1.09980423003435E-2</v>
      </c>
    </row>
    <row r="372" spans="1:4" ht="14.25" customHeight="1" x14ac:dyDescent="0.2">
      <c r="A372" s="1" t="s">
        <v>371</v>
      </c>
      <c r="B372" s="2" t="str">
        <f ca="1">IFERROR(__xludf.DUMMYFUNCTION("GOOGLETRANSLATE(A372,DETECTLANGUAGE(A372),""en"")"),"Everyone, now I want to help each other to push the flood. Ubon is helping. Now the situation is still in crisis.")</f>
        <v>Everyone, now I want to help each other to push the flood. Ubon is helping. Now the situation is still in crisis.</v>
      </c>
      <c r="C372" t="s">
        <v>1829</v>
      </c>
      <c r="D372">
        <v>5.3865987807512297E-2</v>
      </c>
    </row>
    <row r="373" spans="1:4" ht="14.25" customHeight="1" x14ac:dyDescent="0.2">
      <c r="A373" s="1" t="s">
        <v>372</v>
      </c>
      <c r="B373" s="2" t="str">
        <f ca="1">IFERROR(__xludf.DUMMYFUNCTION("GOOGLETRANSLATE(A373,DETECTLANGUAGE(A373),""en"")"),"Sorry that our province is not famous enough, not a tourist city in the way that people wish to be the quiet tag, despite the heaviest flood in the country.")</f>
        <v>Sorry that our province is not famous enough, not a tourist city in the way that people wish to be the quiet tag, despite the heaviest flood in the country.</v>
      </c>
      <c r="C373" t="s">
        <v>1829</v>
      </c>
      <c r="D373">
        <v>1.6924075782299E-2</v>
      </c>
    </row>
    <row r="374" spans="1:4" ht="14.25" customHeight="1" x14ac:dyDescent="0.2">
      <c r="A374" s="1" t="s">
        <v>373</v>
      </c>
      <c r="B374" s="2" t="str">
        <f ca="1">IFERROR(__xludf.DUMMYFUNCTION("GOOGLETRANSLATE(A374,DETECTLANGUAGE(A374),""en"")"),"Ubon flooded floods, Ubon floods, Ubon floods, Ubon")</f>
        <v>Ubon flooded floods, Ubon floods, Ubon floods, Ubon</v>
      </c>
      <c r="C374" t="s">
        <v>1827</v>
      </c>
      <c r="D374">
        <v>0.63769096136093095</v>
      </c>
    </row>
    <row r="375" spans="1:4" ht="14.25" customHeight="1" x14ac:dyDescent="0.2">
      <c r="A375" s="1" t="s">
        <v>374</v>
      </c>
      <c r="B375" s="2" t="str">
        <f ca="1">IFERROR(__xludf.DUMMYFUNCTION("GOOGLETRANSLATE(A375,DETECTLANGUAGE(A375),""en"")"),"Danland Document")</f>
        <v>Danland Document</v>
      </c>
      <c r="C375" t="s">
        <v>1827</v>
      </c>
      <c r="D375">
        <v>0.66110008955001798</v>
      </c>
    </row>
    <row r="376" spans="1:4" ht="14.25" customHeight="1" x14ac:dyDescent="0.2">
      <c r="A376" s="1" t="s">
        <v>375</v>
      </c>
      <c r="B376" s="2" t="str">
        <f ca="1">IFERROR(__xludf.DUMMYFUNCTION("GOOGLETRANSLATE(A376,DETECTLANGUAGE(A376),""en"")"),"Warning tower to open the national anthem")</f>
        <v>Warning tower to open the national anthem</v>
      </c>
      <c r="C376" t="s">
        <v>1828</v>
      </c>
      <c r="D376">
        <v>0.59678643941879295</v>
      </c>
    </row>
    <row r="377" spans="1:4" ht="14.25" customHeight="1" x14ac:dyDescent="0.2">
      <c r="A377" s="1" t="s">
        <v>376</v>
      </c>
      <c r="B377" s="2" t="str">
        <f ca="1">IFERROR(__xludf.DUMMYFUNCTION("GOOGLETRANSLATE(A377,DETECTLANGUAGE(A377),""en"")"),"If the government party wants to get more votes, release it, stupid daily.")</f>
        <v>If the government party wants to get more votes, release it, stupid daily.</v>
      </c>
      <c r="C377" t="s">
        <v>1828</v>
      </c>
      <c r="D377">
        <v>0.45832785964012102</v>
      </c>
    </row>
    <row r="378" spans="1:4" ht="14.25" customHeight="1" x14ac:dyDescent="0.2">
      <c r="A378" s="1" t="s">
        <v>377</v>
      </c>
      <c r="B378" s="2" t="str">
        <f ca="1">IFERROR(__xludf.DUMMYFUNCTION("GOOGLETRANSLATE(A378,DETECTLANGUAGE(A378),""en"")"),"Acrylic keychain doll, doll keychain, Bangtan market, flea market, Tono Market")</f>
        <v>Acrylic keychain doll, doll keychain, Bangtan market, flea market, Tono Market</v>
      </c>
      <c r="C378" t="s">
        <v>1827</v>
      </c>
      <c r="D378">
        <v>0.62170481681823697</v>
      </c>
    </row>
    <row r="379" spans="1:4" ht="14.25" customHeight="1" x14ac:dyDescent="0.2">
      <c r="A379" s="1" t="s">
        <v>378</v>
      </c>
      <c r="B379" s="2" t="str">
        <f ca="1">IFERROR(__xludf.DUMMYFUNCTION("GOOGLETRANSLATE(A379,DETECTLANGUAGE(A379),""en"")"),"Those who have not yet slept can help each other to push the flooding tags. Ubon floods to help the Ubon people. Now the flood.")</f>
        <v>Those who have not yet slept can help each other to push the flooding tags. Ubon floods to help the Ubon people. Now the flood.</v>
      </c>
      <c r="C379" t="s">
        <v>1829</v>
      </c>
      <c r="D379">
        <v>0.12306264042854299</v>
      </c>
    </row>
    <row r="380" spans="1:4" ht="14.25" customHeight="1" x14ac:dyDescent="0.2">
      <c r="A380" s="1" t="s">
        <v>379</v>
      </c>
      <c r="B380" s="2" t="str">
        <f ca="1">IFERROR(__xludf.DUMMYFUNCTION("GOOGLETRANSLATE(A380,DETECTLANGUAGE(A380),""en"")"),"You don't have to warn every day, but you have to warn the date of the water to come.")</f>
        <v>You don't have to warn every day, but you have to warn the date of the water to come.</v>
      </c>
      <c r="C380" t="s">
        <v>1829</v>
      </c>
      <c r="D380">
        <v>9.6985600888729095E-2</v>
      </c>
    </row>
    <row r="381" spans="1:4" ht="14.25" customHeight="1" x14ac:dyDescent="0.2">
      <c r="A381" s="1" t="s">
        <v>380</v>
      </c>
      <c r="B381" s="2" t="str">
        <f ca="1">IFERROR(__xludf.DUMMYFUNCTION("GOOGLETRANSLATE(A381,DETECTLANGUAGE(A381),""en"")"),"Really heavy. Come to help spread the news. The brothers and sisters know that some areas by cutting water, cutting fire and cannot enter the Ubon.")</f>
        <v>Really heavy. Come to help spread the news. The brothers and sisters know that some areas by cutting water, cutting fire and cannot enter the Ubon.</v>
      </c>
      <c r="C381" t="s">
        <v>1827</v>
      </c>
      <c r="D381">
        <v>0.63666117191314697</v>
      </c>
    </row>
    <row r="382" spans="1:4" ht="14.25" customHeight="1" x14ac:dyDescent="0.2">
      <c r="A382" s="1" t="s">
        <v>381</v>
      </c>
      <c r="B382" s="2" t="str">
        <f ca="1">IFERROR(__xludf.DUMMYFUNCTION("GOOGLETRANSLATE(A382,DETECTLANGUAGE(A382),""en"")"),"Leave this story too. The flood is very heavy.")</f>
        <v>Leave this story too. The flood is very heavy.</v>
      </c>
      <c r="C382" t="s">
        <v>1829</v>
      </c>
      <c r="D382">
        <v>0.41246372461318997</v>
      </c>
    </row>
    <row r="383" spans="1:4" ht="14.25" customHeight="1" x14ac:dyDescent="0.2">
      <c r="A383" s="1" t="s">
        <v>382</v>
      </c>
      <c r="B383" s="2" t="str">
        <f ca="1">IFERROR(__xludf.DUMMYFUNCTION("GOOGLETRANSLATE(A383,DETECTLANGUAGE(A383),""en"")"),"So much")</f>
        <v>So much</v>
      </c>
      <c r="C383" t="s">
        <v>1828</v>
      </c>
      <c r="D383">
        <v>0.52510666847229004</v>
      </c>
    </row>
    <row r="384" spans="1:4" ht="14.25" customHeight="1" x14ac:dyDescent="0.2">
      <c r="A384" s="1" t="s">
        <v>383</v>
      </c>
      <c r="B384" s="2" t="str">
        <f ca="1">IFERROR(__xludf.DUMMYFUNCTION("GOOGLETRANSLATE(A384,DETECTLANGUAGE(A384),""en"")"),"Sweet cigarettes, sweet and fragrant, delivered throughout Thailand. There are storage, cigarettes, cigarettes, cheap outside cigarettes, factory cigarette reviews.")</f>
        <v>Sweet cigarettes, sweet and fragrant, delivered throughout Thailand. There are storage, cigarettes, cigarettes, cheap outside cigarettes, factory cigarette reviews.</v>
      </c>
      <c r="C384" t="s">
        <v>1827</v>
      </c>
      <c r="D384">
        <v>0.72757411003112804</v>
      </c>
    </row>
    <row r="385" spans="1:4" ht="14.25" customHeight="1" x14ac:dyDescent="0.2">
      <c r="A385" s="1" t="s">
        <v>384</v>
      </c>
      <c r="B385" s="2" t="str">
        <f ca="1">IFERROR(__xludf.DUMMYFUNCTION("GOOGLETRANSLATE(A385,DETECTLANGUAGE(A385),""en"")"),"Repeatedly, the water stolen into the city, the water is still rising. There is new water coming in. The old water is not drained.")</f>
        <v>Repeatedly, the water stolen into the city, the water is still rising. There is new water coming in. The old water is not drained.</v>
      </c>
      <c r="C385" t="s">
        <v>1829</v>
      </c>
      <c r="D385">
        <v>3.92095670104027E-2</v>
      </c>
    </row>
    <row r="386" spans="1:4" ht="14.25" customHeight="1" x14ac:dyDescent="0.2">
      <c r="A386" s="1" t="s">
        <v>385</v>
      </c>
      <c r="B386" s="2" t="str">
        <f ca="1">IFERROR(__xludf.DUMMYFUNCTION("GOOGLETRANSLATE(A386,DETECTLANGUAGE(A386),""en"")"),"Flooding, Sing Buri, floods, floods, floods, Ayutthaya, many provinces, experienced the same disaster, alternating tags in each province.")</f>
        <v>Flooding, Sing Buri, floods, floods, floods, Ayutthaya, many provinces, experienced the same disaster, alternating tags in each province.</v>
      </c>
      <c r="C386" t="s">
        <v>1827</v>
      </c>
      <c r="D386">
        <v>0.67256164550781306</v>
      </c>
    </row>
    <row r="387" spans="1:4" ht="14.25" customHeight="1" x14ac:dyDescent="0.2">
      <c r="A387" s="1" t="s">
        <v>386</v>
      </c>
      <c r="B387" s="2" t="str">
        <f ca="1">IFERROR(__xludf.DUMMYFUNCTION("GOOGLETRANSLATE(A387,DETECTLANGUAGE(A387),""en"")"),"It's very heavy. How long will the water be in the water?")</f>
        <v>It's very heavy. How long will the water be in the water?</v>
      </c>
      <c r="C387" t="s">
        <v>1827</v>
      </c>
      <c r="D387">
        <v>0.733833968639374</v>
      </c>
    </row>
    <row r="388" spans="1:4" ht="14.25" customHeight="1" x14ac:dyDescent="0.2">
      <c r="A388" s="1" t="s">
        <v>387</v>
      </c>
      <c r="B388" s="2" t="str">
        <f ca="1">IFERROR(__xludf.DUMMYFUNCTION("GOOGLETRANSLATE(A388,DETECTLANGUAGE(A388),""en"")"),"Oh, very high.")</f>
        <v>Oh, very high.</v>
      </c>
      <c r="C388" t="s">
        <v>1827</v>
      </c>
      <c r="D388">
        <v>0.65989321470260598</v>
      </c>
    </row>
    <row r="389" spans="1:4" ht="14.25" customHeight="1" x14ac:dyDescent="0.2">
      <c r="A389" s="1" t="s">
        <v>388</v>
      </c>
      <c r="B389" s="2" t="str">
        <f ca="1">IFERROR(__xludf.DUMMYFUNCTION("GOOGLETRANSLATE(A389,DETECTLANGUAGE(A389),""en"")"),"Money to use people who like to not miss at home. There is money into the account.")</f>
        <v>Money to use people who like to not miss at home. There is money into the account.</v>
      </c>
      <c r="C389" t="s">
        <v>1829</v>
      </c>
      <c r="D389">
        <v>8.1265307962894398E-2</v>
      </c>
    </row>
    <row r="390" spans="1:4" ht="14.25" customHeight="1" x14ac:dyDescent="0.2">
      <c r="A390" s="1" t="s">
        <v>389</v>
      </c>
      <c r="B390" s="2" t="str">
        <f ca="1">IFERROR(__xludf.DUMMYFUNCTION("GOOGLETRANSLATE(A390,DETECTLANGUAGE(A390),""en"")"),"Found a drowning person in front of Sri Pradu Temple. At this time, it may fall into the pipe there very deep.")</f>
        <v>Found a drowning person in front of Sri Pradu Temple. At this time, it may fall into the pipe there very deep.</v>
      </c>
      <c r="C390" t="s">
        <v>1829</v>
      </c>
      <c r="D390">
        <v>0.33104282617568997</v>
      </c>
    </row>
    <row r="391" spans="1:4" ht="14.25" customHeight="1" x14ac:dyDescent="0.2">
      <c r="A391" s="1" t="s">
        <v>390</v>
      </c>
      <c r="B391" s="2" t="str">
        <f ca="1">IFERROR(__xludf.DUMMYFUNCTION("GOOGLETRANSLATE(A391,DETECTLANGUAGE(A391),""en"")"),"Yes, this picture is a picture of the district where I live in a different district. My district is not flooded. Now I would like to say that there is no signal from")</f>
        <v>Yes, this picture is a picture of the district where I live in a different district. My district is not flooded. Now I would like to say that there is no signal from</v>
      </c>
      <c r="C391" t="s">
        <v>1829</v>
      </c>
      <c r="D391">
        <v>4.1132342070341103E-2</v>
      </c>
    </row>
    <row r="392" spans="1:4" ht="14.25" customHeight="1" x14ac:dyDescent="0.2">
      <c r="A392" s="1" t="s">
        <v>391</v>
      </c>
      <c r="B392" s="2" t="str">
        <f ca="1">IFERROR(__xludf.DUMMYFUNCTION("GOOGLETRANSLATE(A392,DETECTLANGUAGE(A392),""en"")"),"The left picture was taken on the day of the right medication.")</f>
        <v>The left picture was taken on the day of the right medication.</v>
      </c>
      <c r="C392" t="s">
        <v>1827</v>
      </c>
      <c r="D392">
        <v>0.67984950542449996</v>
      </c>
    </row>
    <row r="393" spans="1:4" ht="14.25" customHeight="1" x14ac:dyDescent="0.2">
      <c r="A393" s="1" t="s">
        <v>392</v>
      </c>
      <c r="B393" s="2" t="str">
        <f ca="1">IFERROR(__xludf.DUMMYFUNCTION("GOOGLETRANSLATE(A393,DETECTLANGUAGE(A393),""en"")"),"Please spread the news. Everyone. At this time, Ubon Ratchathani province has a severe flooding. The house asks for permission to use this area to distribute.")</f>
        <v>Please spread the news. Everyone. At this time, Ubon Ratchathani province has a severe flooding. The house asks for permission to use this area to distribute.</v>
      </c>
      <c r="C393" t="s">
        <v>1829</v>
      </c>
      <c r="D393">
        <v>0.40870690345764199</v>
      </c>
    </row>
    <row r="394" spans="1:4" ht="14.25" customHeight="1" x14ac:dyDescent="0.2">
      <c r="A394" s="1" t="s">
        <v>393</v>
      </c>
      <c r="B394" s="2" t="str">
        <f ca="1">IFERROR(__xludf.DUMMYFUNCTION("GOOGLETRANSLATE(A394,DETECTLANGUAGE(A394),""en"")"),"Right now, this year's water is really heavy. Ubon Ratchathani province is flooded.")</f>
        <v>Right now, this year's water is really heavy. Ubon Ratchathani province is flooded.</v>
      </c>
      <c r="C394" t="s">
        <v>1829</v>
      </c>
      <c r="D394">
        <v>0.16152212023734999</v>
      </c>
    </row>
    <row r="395" spans="1:4" ht="14.25" customHeight="1" x14ac:dyDescent="0.2">
      <c r="A395" s="1" t="s">
        <v>394</v>
      </c>
      <c r="B395" s="2" t="str">
        <f ca="1">IFERROR(__xludf.DUMMYFUNCTION("GOOGLETRANSLATE(A395,DETECTLANGUAGE(A395),""en"")"),"The news is very quiet. Please help each other. Help each other to be a purse, or if anyone is convenient to donate property, check well. Be careful of criminals.")</f>
        <v>The news is very quiet. Please help each other. Help each other to be a purse, or if anyone is convenient to donate property, check well. Be careful of criminals.</v>
      </c>
      <c r="C395" t="s">
        <v>1827</v>
      </c>
      <c r="D395">
        <v>0.73049163818359397</v>
      </c>
    </row>
    <row r="396" spans="1:4" ht="14.25" customHeight="1" x14ac:dyDescent="0.2">
      <c r="A396" s="1" t="s">
        <v>395</v>
      </c>
      <c r="B396" s="2" t="str">
        <f ca="1">IFERROR(__xludf.DUMMYFUNCTION("GOOGLETRANSLATE(A396,DETECTLANGUAGE(A396),""en"")"),"This year is heavier than every year. There is only one road that can come to Ubon. If this line floods Ubon, it is cut off.")</f>
        <v>This year is heavier than every year. There is only one road that can come to Ubon. If this line floods Ubon, it is cut off.</v>
      </c>
      <c r="C396" t="s">
        <v>1829</v>
      </c>
      <c r="D396">
        <v>0.28361201286315901</v>
      </c>
    </row>
    <row r="397" spans="1:4" ht="14.25" customHeight="1" x14ac:dyDescent="0.2">
      <c r="A397" s="1" t="s">
        <v>396</v>
      </c>
      <c r="B397" s="2" t="str">
        <f ca="1">IFERROR(__xludf.DUMMYFUNCTION("GOOGLETRANSLATE(A397,DETECTLANGUAGE(A397),""en"")"),"Money to use people who like to not miss at home, have money into the account, then the song, each role, the role of advertisement")</f>
        <v>Money to use people who like to not miss at home, have money into the account, then the song, each role, the role of advertisement</v>
      </c>
      <c r="C397" t="s">
        <v>1829</v>
      </c>
      <c r="D397">
        <v>0.157584503293037</v>
      </c>
    </row>
    <row r="398" spans="1:4" ht="14.25" customHeight="1" x14ac:dyDescent="0.2">
      <c r="A398" s="1" t="s">
        <v>397</v>
      </c>
      <c r="B398" s="2" t="str">
        <f ca="1">IFERROR(__xludf.DUMMYFUNCTION("GOOGLETRANSLATE(A398,DETECTLANGUAGE(A398),""en"")"),"Warning tower to do what")</f>
        <v>Warning tower to do what</v>
      </c>
      <c r="C398" t="s">
        <v>1828</v>
      </c>
      <c r="D398">
        <v>0.57446819543838501</v>
      </c>
    </row>
    <row r="399" spans="1:4" ht="14.25" customHeight="1" x14ac:dyDescent="0.2">
      <c r="A399" s="1" t="s">
        <v>398</v>
      </c>
      <c r="B399" s="2" t="str">
        <f ca="1">IFERROR(__xludf.DUMMYFUNCTION("GOOGLETRANSLATE(A399,DETECTLANGUAGE(A399),""en"")"),"Updated the flood situation from Stepele and Steyo Yo Rin Chamrakit Thanyawachadi, flooded Ubon floods")</f>
        <v>Updated the flood situation from Stepele and Steyo Yo Rin Chamrakit Thanyawachadi, flooded Ubon floods</v>
      </c>
      <c r="C399" t="s">
        <v>1827</v>
      </c>
      <c r="D399">
        <v>0.617850601673126</v>
      </c>
    </row>
    <row r="400" spans="1:4" ht="14.25" customHeight="1" x14ac:dyDescent="0.2">
      <c r="A400" s="1" t="s">
        <v>399</v>
      </c>
      <c r="B400" s="2" t="str">
        <f ca="1">IFERROR(__xludf.DUMMYFUNCTION("GOOGLETRANSLATE(A400,DETECTLANGUAGE(A400),""en"")"),"Ask for the cooperation of all Twitter people here. Anyone who has seen each other to help each other to help each other to push the tags of Ubon.")</f>
        <v>Ask for the cooperation of all Twitter people here. Anyone who has seen each other to help each other to help each other to push the tags of Ubon.</v>
      </c>
      <c r="C400" t="s">
        <v>1827</v>
      </c>
      <c r="D400">
        <v>0.69006580114364602</v>
      </c>
    </row>
    <row r="401" spans="1:4" ht="14.25" customHeight="1" x14ac:dyDescent="0.2">
      <c r="A401" s="1" t="s">
        <v>400</v>
      </c>
      <c r="B401" s="2" t="str">
        <f ca="1">IFERROR(__xludf.DUMMYFUNCTION("GOOGLETRANSLATE(A401,DETECTLANGUAGE(A401),""en"")"),"This girl said that there are only strange things. Anyone can help control the behavior many times.")</f>
        <v>This girl said that there are only strange things. Anyone can help control the behavior many times.</v>
      </c>
      <c r="C401" t="s">
        <v>1827</v>
      </c>
      <c r="D401">
        <v>0.60287278890609697</v>
      </c>
    </row>
    <row r="402" spans="1:4" ht="14.25" customHeight="1" x14ac:dyDescent="0.2">
      <c r="A402" s="1" t="s">
        <v>401</v>
      </c>
      <c r="B402" s="2" t="str">
        <f ca="1">IFERROR(__xludf.DUMMYFUNCTION("GOOGLETRANSLATE(A402,DETECTLANGUAGE(A402),""en"")"),"When the carbon crises shook the entire world, alternative energy is the final hope, launching new alternative energy innovations aimed at")</f>
        <v>When the carbon crises shook the entire world, alternative energy is the final hope, launching new alternative energy innovations aimed at</v>
      </c>
      <c r="C402" t="s">
        <v>1827</v>
      </c>
      <c r="D402">
        <v>0.68665444850921598</v>
      </c>
    </row>
    <row r="403" spans="1:4" ht="14.25" customHeight="1" x14ac:dyDescent="0.2">
      <c r="A403" s="1" t="s">
        <v>402</v>
      </c>
      <c r="B403" s="2" t="str">
        <f ca="1">IFERROR(__xludf.DUMMYFUNCTION("GOOGLETRANSLATE(A403,DETECTLANGUAGE(A403),""en"")"),"Please be safe. Everyone is flooded.")</f>
        <v>Please be safe. Everyone is flooded.</v>
      </c>
      <c r="C403" t="s">
        <v>1827</v>
      </c>
      <c r="D403">
        <v>0.67439275979995705</v>
      </c>
    </row>
    <row r="404" spans="1:4" ht="14.25" customHeight="1" x14ac:dyDescent="0.2">
      <c r="A404" s="1" t="s">
        <v>403</v>
      </c>
      <c r="B404" s="2" t="str">
        <f ca="1">IFERROR(__xludf.DUMMYFUNCTION("GOOGLETRANSLATE(A404,DETECTLANGUAGE(A404),""en"")"),"Hello. Anyone who wants to have extra income wants to have money, want to make money to buy. Bunride wants to make money to bend the bank account.")</f>
        <v>Hello. Anyone who wants to have extra income wants to have money, want to make money to buy. Bunride wants to make money to bend the bank account.</v>
      </c>
      <c r="C404" t="s">
        <v>1829</v>
      </c>
      <c r="D404">
        <v>3.4369383007288E-2</v>
      </c>
    </row>
    <row r="405" spans="1:4" ht="14.25" customHeight="1" x14ac:dyDescent="0.2">
      <c r="A405" s="1" t="s">
        <v>404</v>
      </c>
      <c r="B405" s="2" t="str">
        <f ca="1">IFERROR(__xludf.DUMMYFUNCTION("GOOGLETRANSLATE(A405,DETECTLANGUAGE(A405),""en"")"),"Free credit, free credit, real money, real money, click.")</f>
        <v>Free credit, free credit, real money, real money, click.</v>
      </c>
      <c r="C405" t="s">
        <v>1827</v>
      </c>
      <c r="D405">
        <v>0.70337438583374001</v>
      </c>
    </row>
    <row r="406" spans="1:4" ht="14.25" customHeight="1" x14ac:dyDescent="0.2">
      <c r="A406" s="1" t="s">
        <v>405</v>
      </c>
      <c r="B406" s="2" t="str">
        <f ca="1">IFERROR(__xludf.DUMMYFUNCTION("GOOGLETRANSLATE(A406,DETECTLANGUAGE(A406),""en"")"),"Following the war, you can say the war, you may end it. Just agreeing to lose the so -called Sak Sri Ukraine.")</f>
        <v>Following the war, you can say the war, you may end it. Just agreeing to lose the so -called Sak Sri Ukraine.</v>
      </c>
      <c r="C406" t="s">
        <v>1827</v>
      </c>
      <c r="D406">
        <v>0.82259410619735696</v>
      </c>
    </row>
    <row r="407" spans="1:4" ht="14.25" customHeight="1" x14ac:dyDescent="0.2">
      <c r="A407" s="1" t="s">
        <v>406</v>
      </c>
      <c r="B407" s="2" t="str">
        <f ca="1">IFERROR(__xludf.DUMMYFUNCTION("GOOGLETRANSLATE(A407,DETECTLANGUAGE(A407),""en"")"),"Forced to the flood. Now, try to see on the page. Ubon, today, Ubon, cable TV. Try to see.")</f>
        <v>Forced to the flood. Now, try to see on the page. Ubon, today, Ubon, cable TV. Try to see.</v>
      </c>
      <c r="C407" t="s">
        <v>1827</v>
      </c>
      <c r="D407">
        <v>0.61244672536849998</v>
      </c>
    </row>
    <row r="408" spans="1:4" ht="14.25" customHeight="1" x14ac:dyDescent="0.2">
      <c r="A408" s="1" t="s">
        <v>407</v>
      </c>
      <c r="B408" s="2" t="str">
        <f ca="1">IFERROR(__xludf.DUMMYFUNCTION("GOOGLETRANSLATE(A408,DETECTLANGUAGE(A408),""en"")"),"Sisaket is very heavy. The flood is very heavy in the year the heavy year and the water from Sisaket will flow to the destination of Ubon Ratchathani.")</f>
        <v>Sisaket is very heavy. The flood is very heavy in the year the heavy year and the water from Sisaket will flow to the destination of Ubon Ratchathani.</v>
      </c>
      <c r="C408" t="s">
        <v>1827</v>
      </c>
      <c r="D408">
        <v>0.65944766998291005</v>
      </c>
    </row>
    <row r="409" spans="1:4" ht="14.25" customHeight="1" x14ac:dyDescent="0.2">
      <c r="A409" s="1" t="s">
        <v>408</v>
      </c>
      <c r="B409" s="2" t="str">
        <f ca="1">IFERROR(__xludf.DUMMYFUNCTION("GOOGLETRANSLATE(A409,DETECTLANGUAGE(A409),""en"")"),"Hello. Anyone who wants to have extra income wants to have money, want to make money to buy. Bunride wants to raise money into the bank account.")</f>
        <v>Hello. Anyone who wants to have extra income wants to have money, want to make money to buy. Bunride wants to raise money into the bank account.</v>
      </c>
      <c r="C409" t="s">
        <v>1829</v>
      </c>
      <c r="D409">
        <v>3.8265239447355298E-2</v>
      </c>
    </row>
    <row r="410" spans="1:4" ht="14.25" customHeight="1" x14ac:dyDescent="0.2">
      <c r="A410" s="1" t="s">
        <v>409</v>
      </c>
      <c r="B410" s="2" t="str">
        <f ca="1">IFERROR(__xludf.DUMMYFUNCTION("GOOGLETRANSLATE(A410,DETECTLANGUAGE(A410),""en"")"),"Forced to take the flood. Now, try to see on the page. Ubon. Today, Ubon cable TV, try to see.")</f>
        <v>Forced to take the flood. Now, try to see on the page. Ubon. Today, Ubon cable TV, try to see.</v>
      </c>
      <c r="C410" t="s">
        <v>1828</v>
      </c>
      <c r="D410">
        <v>0.56159645318984996</v>
      </c>
    </row>
    <row r="411" spans="1:4" ht="14.25" customHeight="1" x14ac:dyDescent="0.2">
      <c r="A411" s="1" t="s">
        <v>410</v>
      </c>
      <c r="B411" s="2" t="str">
        <f ca="1">IFERROR(__xludf.DUMMYFUNCTION("GOOGLETRANSLATE(A411,DETECTLANGUAGE(A411),""en"")"),"Bright, if there is time to disturb, help spread the news or relate to the flooding in Ubon?")</f>
        <v>Bright, if there is time to disturb, help spread the news or relate to the flooding in Ubon?</v>
      </c>
      <c r="C411" t="s">
        <v>1827</v>
      </c>
      <c r="D411">
        <v>0.78184056282043501</v>
      </c>
    </row>
    <row r="412" spans="1:4" ht="14.25" customHeight="1" x14ac:dyDescent="0.2">
      <c r="A412" s="1" t="s">
        <v>411</v>
      </c>
      <c r="B412" s="2" t="str">
        <f ca="1">IFERROR(__xludf.DUMMYFUNCTION("GOOGLETRANSLATE(A412,DETECTLANGUAGE(A412),""en"")"),"Now, Ubon is very crisis, everyone in Ubon is safe and water reduction quickly. Ubon")</f>
        <v>Now, Ubon is very crisis, everyone in Ubon is safe and water reduction quickly. Ubon</v>
      </c>
      <c r="C412" t="s">
        <v>1827</v>
      </c>
      <c r="D412">
        <v>0.62859129905700695</v>
      </c>
    </row>
    <row r="413" spans="1:4" ht="14.25" customHeight="1" x14ac:dyDescent="0.2">
      <c r="A413" s="1" t="s">
        <v>412</v>
      </c>
      <c r="B413" s="2" t="str">
        <f ca="1">IFERROR(__xludf.DUMMYFUNCTION("GOOGLETRANSLATE(A413,DETECTLANGUAGE(A413),""en"")"),"How did the doctor released from the hospital?")</f>
        <v>How did the doctor released from the hospital?</v>
      </c>
      <c r="C413" t="s">
        <v>1829</v>
      </c>
      <c r="D413">
        <v>0.38633269071579002</v>
      </c>
    </row>
    <row r="414" spans="1:4" ht="14.25" customHeight="1" x14ac:dyDescent="0.2">
      <c r="A414" s="1" t="s">
        <v>413</v>
      </c>
      <c r="B414" s="2" t="str">
        <f ca="1">IFERROR(__xludf.DUMMYFUNCTION("GOOGLETRANSLATE(A414,DETECTLANGUAGE(A414),""en"")"),"How are the airports? Can you fly down? Will you go back?")</f>
        <v>How are the airports? Can you fly down? Will you go back?</v>
      </c>
      <c r="C414" t="s">
        <v>1827</v>
      </c>
      <c r="D414">
        <v>0.93251270055770896</v>
      </c>
    </row>
    <row r="415" spans="1:4" ht="14.25" customHeight="1" x14ac:dyDescent="0.2">
      <c r="A415" s="1" t="s">
        <v>414</v>
      </c>
      <c r="B415" s="2" t="str">
        <f ca="1">IFERROR(__xludf.DUMMYFUNCTION("GOOGLETRANSLATE(A415,DETECTLANGUAGE(A415),""en"")"),"C")</f>
        <v>C</v>
      </c>
      <c r="C415" t="s">
        <v>1827</v>
      </c>
      <c r="D415">
        <v>0.66110008955001798</v>
      </c>
    </row>
    <row r="416" spans="1:4" ht="14.25" customHeight="1" x14ac:dyDescent="0.2">
      <c r="A416" s="1" t="s">
        <v>415</v>
      </c>
      <c r="B416" s="2" t="str">
        <f ca="1">IFERROR(__xludf.DUMMYFUNCTION("GOOGLETRANSLATE(A416,DETECTLANGUAGE(A416),""en"")"),"Before banning Milida Tono, come to help donate to Ubon flooding before drowning for a month without people.")</f>
        <v>Before banning Milida Tono, come to help donate to Ubon flooding before drowning for a month without people.</v>
      </c>
      <c r="C416" t="s">
        <v>1828</v>
      </c>
      <c r="D416">
        <v>0.53633320331573497</v>
      </c>
    </row>
    <row r="417" spans="1:4" ht="14.25" customHeight="1" x14ac:dyDescent="0.2">
      <c r="A417" s="1" t="s">
        <v>416</v>
      </c>
      <c r="B417" s="2" t="str">
        <f ca="1">IFERROR(__xludf.DUMMYFUNCTION("GOOGLETRANSLATE(A417,DETECTLANGUAGE(A417),""en"")"),"Hello, is there anyone free to find a snack? Just a minute, they have a job to recommend. Easy to do. All real money.")</f>
        <v>Hello, is there anyone free to find a snack? Just a minute, they have a job to recommend. Easy to do. All real money.</v>
      </c>
      <c r="C417" t="s">
        <v>1828</v>
      </c>
      <c r="D417">
        <v>0.57282370328903198</v>
      </c>
    </row>
    <row r="418" spans="1:4" ht="14.25" customHeight="1" x14ac:dyDescent="0.2">
      <c r="A418" s="1" t="s">
        <v>417</v>
      </c>
      <c r="B418" s="2" t="str">
        <f ca="1">IFERROR(__xludf.DUMMYFUNCTION("GOOGLETRANSLATE(A418,DETECTLANGUAGE(A418),""en"")"),"Sisaket is very heavy. The flood is very heavy in the year and the water from Sisaket will flow to the destination of Ubon Ratchathani as the final station from")</f>
        <v>Sisaket is very heavy. The flood is very heavy in the year and the water from Sisaket will flow to the destination of Ubon Ratchathani as the final station from</v>
      </c>
      <c r="C418" t="s">
        <v>1827</v>
      </c>
      <c r="D418">
        <v>0.67832022905349698</v>
      </c>
    </row>
    <row r="419" spans="1:4" ht="14.25" customHeight="1" x14ac:dyDescent="0.2">
      <c r="A419" s="1" t="s">
        <v>418</v>
      </c>
      <c r="B419" s="2" t="str">
        <f ca="1">IFERROR(__xludf.DUMMYFUNCTION("GOOGLETRANSLATE(A419,DETECTLANGUAGE(A419),""en"")"),"I wonder if the state is still alive, right? Not knocked in the middle of the parliament.")</f>
        <v>I wonder if the state is still alive, right? Not knocked in the middle of the parliament.</v>
      </c>
      <c r="C419" t="s">
        <v>1829</v>
      </c>
      <c r="D419">
        <v>0.11179371923208201</v>
      </c>
    </row>
    <row r="420" spans="1:4" ht="14.25" customHeight="1" x14ac:dyDescent="0.2">
      <c r="A420" s="1" t="s">
        <v>419</v>
      </c>
      <c r="B420" s="2" t="str">
        <f ca="1">IFERROR(__xludf.DUMMYFUNCTION("GOOGLETRANSLATE(A420,DETECTLANGUAGE(A420),""en"")"),"Helping the elephant to be unemployed. May I use the tag, Yaya, the hot pot of happiness in Ubon")</f>
        <v>Helping the elephant to be unemployed. May I use the tag, Yaya, the hot pot of happiness in Ubon</v>
      </c>
      <c r="C420" t="s">
        <v>1828</v>
      </c>
      <c r="D420">
        <v>0.56401830911636397</v>
      </c>
    </row>
    <row r="421" spans="1:4" ht="14.25" customHeight="1" x14ac:dyDescent="0.2">
      <c r="A421" s="1" t="s">
        <v>420</v>
      </c>
      <c r="B421" s="2" t="str">
        <f ca="1">IFERROR(__xludf.DUMMYFUNCTION("GOOGLETRANSLATE(A421,DETECTLANGUAGE(A421),""en"")"),"The floods of Ubon flooded Sisaket Sisaket, some areas surrounded.")</f>
        <v>The floods of Ubon flooded Sisaket Sisaket, some areas surrounded.</v>
      </c>
      <c r="C421" t="s">
        <v>1827</v>
      </c>
      <c r="D421">
        <v>0.74036324024200395</v>
      </c>
    </row>
    <row r="422" spans="1:4" ht="14.25" customHeight="1" x14ac:dyDescent="0.2">
      <c r="A422" s="1" t="s">
        <v>421</v>
      </c>
      <c r="B422" s="2" t="str">
        <f ca="1">IFERROR(__xludf.DUMMYFUNCTION("GOOGLETRANSLATE(A422,DETECTLANGUAGE(A422),""en"")"),"Thinking of a small child would be difficult, not sleeping. The familiar mattress can adapt to what happened.")</f>
        <v>Thinking of a small child would be difficult, not sleeping. The familiar mattress can adapt to what happened.</v>
      </c>
      <c r="C422" t="s">
        <v>1829</v>
      </c>
      <c r="D422">
        <v>0.104214169085026</v>
      </c>
    </row>
    <row r="423" spans="1:4" ht="14.25" customHeight="1" x14ac:dyDescent="0.2">
      <c r="A423" s="1" t="s">
        <v>422</v>
      </c>
      <c r="B423" s="2" t="str">
        <f ca="1">IFERROR(__xludf.DUMMYFUNCTION("GOOGLETRANSLATE(A423,DETECTLANGUAGE(A423),""en"")"),"I wonder if the state is still alive, right? Not knocked in the middle of the parliament. I saw that I didn't do anything about the flood situation. Now the villagers are in trouble.")</f>
        <v>I wonder if the state is still alive, right? Not knocked in the middle of the parliament. I saw that I didn't do anything about the flood situation. Now the villagers are in trouble.</v>
      </c>
      <c r="C423" t="s">
        <v>1829</v>
      </c>
      <c r="D423">
        <v>8.8055944070219994E-3</v>
      </c>
    </row>
    <row r="424" spans="1:4" ht="14.25" customHeight="1" x14ac:dyDescent="0.2">
      <c r="A424" s="1" t="s">
        <v>423</v>
      </c>
      <c r="B424" s="2" t="str">
        <f ca="1">IFERROR(__xludf.DUMMYFUNCTION("GOOGLETRANSLATE(A424,DETECTLANGUAGE(A424),""en"")"),"Teng football today, analyzed the pair of football between Fiorentina Lazio, the night of October.")</f>
        <v>Teng football today, analyzed the pair of football between Fiorentina Lazio, the night of October.</v>
      </c>
      <c r="C424" t="s">
        <v>1827</v>
      </c>
      <c r="D424">
        <v>0.76079899072647095</v>
      </c>
    </row>
    <row r="425" spans="1:4" ht="14.25" customHeight="1" x14ac:dyDescent="0.2">
      <c r="A425" s="1" t="s">
        <v>424</v>
      </c>
      <c r="B425" s="2" t="str">
        <f ca="1">IFERROR(__xludf.DUMMYFUNCTION("GOOGLETRANSLATE(A425,DETECTLANGUAGE(A425),""en"")"),"Thinking of small children, it would not be difficult to sleep in a familiar mattress. The children can adapt to what happened.")</f>
        <v>Thinking of small children, it would not be difficult to sleep in a familiar mattress. The children can adapt to what happened.</v>
      </c>
      <c r="C425" t="s">
        <v>1829</v>
      </c>
      <c r="D425">
        <v>6.5611958503723103E-2</v>
      </c>
    </row>
    <row r="426" spans="1:4" ht="14.25" customHeight="1" x14ac:dyDescent="0.2">
      <c r="A426" s="1" t="s">
        <v>425</v>
      </c>
      <c r="B426" s="2" t="str">
        <f ca="1">IFERROR(__xludf.DUMMYFUNCTION("GOOGLETRANSLATE(A426,DETECTLANGUAGE(A426),""en"")"),"Ubon's flood is over the district.")</f>
        <v>Ubon's flood is over the district.</v>
      </c>
      <c r="C426" t="s">
        <v>1829</v>
      </c>
      <c r="D426">
        <v>0.44807332754135099</v>
      </c>
    </row>
    <row r="427" spans="1:4" ht="14.25" customHeight="1" x14ac:dyDescent="0.2">
      <c r="A427" s="1" t="s">
        <v>426</v>
      </c>
      <c r="B427" s="2" t="str">
        <f ca="1">IFERROR(__xludf.DUMMYFUNCTION("GOOGLETRANSLATE(A427,DETECTLANGUAGE(A427),""en"")"),"Would like to be very sympathetic about traveling, believe that everyone is so late, not the line every day, found a broken car")</f>
        <v>Would like to be very sympathetic about traveling, believe that everyone is so late, not the line every day, found a broken car</v>
      </c>
      <c r="C427" t="s">
        <v>1829</v>
      </c>
      <c r="D427">
        <v>7.8599534928798703E-2</v>
      </c>
    </row>
    <row r="428" spans="1:4" ht="14.25" customHeight="1" x14ac:dyDescent="0.2">
      <c r="A428" s="1" t="s">
        <v>427</v>
      </c>
      <c r="B428" s="2" t="str">
        <f ca="1">IFERROR(__xludf.DUMMYFUNCTION("GOOGLETRANSLATE(A428,DETECTLANGUAGE(A428),""en"")"),"Many main media reports. Reported to Ubon floods for a long time. Many channels take the boat with the rescue in the sun in the boat several hours to bring the image of the victims.")</f>
        <v>Many main media reports. Reported to Ubon floods for a long time. Many channels take the boat with the rescue in the sun in the boat several hours to bring the image of the victims.</v>
      </c>
      <c r="C428" t="s">
        <v>1827</v>
      </c>
      <c r="D428">
        <v>0.75149917602539096</v>
      </c>
    </row>
    <row r="429" spans="1:4" ht="14.25" customHeight="1" x14ac:dyDescent="0.2">
      <c r="A429" s="1" t="s">
        <v>428</v>
      </c>
      <c r="B429" s="2" t="str">
        <f ca="1">IFERROR(__xludf.DUMMYFUNCTION("GOOGLETRANSLATE(A429,DETECTLANGUAGE(A429),""en"")"),"Why do people have to help each other to flood Ubon?")</f>
        <v>Why do people have to help each other to flood Ubon?</v>
      </c>
      <c r="C429" t="s">
        <v>1829</v>
      </c>
      <c r="D429">
        <v>0.20733182132244099</v>
      </c>
    </row>
    <row r="430" spans="1:4" ht="14.25" customHeight="1" x14ac:dyDescent="0.2">
      <c r="A430" s="1" t="s">
        <v>429</v>
      </c>
      <c r="B430" s="2" t="str">
        <f ca="1">IFERROR(__xludf.DUMMYFUNCTION("GOOGLETRANSLATE(A430,DETECTLANGUAGE(A430),""en"")"),"In addition to allowing the UDD to help each other, will the farmers deal with the floods themselves? Do something a bit into the area.")</f>
        <v>In addition to allowing the UDD to help each other, will the farmers deal with the floods themselves? Do something a bit into the area.</v>
      </c>
      <c r="C430" t="s">
        <v>1827</v>
      </c>
      <c r="D430">
        <v>0.75580251216888406</v>
      </c>
    </row>
    <row r="431" spans="1:4" ht="14.25" customHeight="1" x14ac:dyDescent="0.2">
      <c r="A431" s="1" t="s">
        <v>430</v>
      </c>
      <c r="B431" s="2" t="str">
        <f ca="1">IFERROR(__xludf.DUMMYFUNCTION("GOOGLETRANSLATE(A431,DETECTLANGUAGE(A431),""en"")"),"Come to manage a bit, including the power center alone, but the management is not a water management budget.")</f>
        <v>Come to manage a bit, including the power center alone, but the management is not a water management budget.</v>
      </c>
      <c r="C431" t="s">
        <v>1829</v>
      </c>
      <c r="D431">
        <v>6.3387647271156297E-2</v>
      </c>
    </row>
    <row r="432" spans="1:4" ht="14.25" customHeight="1" x14ac:dyDescent="0.2">
      <c r="A432" s="1" t="s">
        <v>431</v>
      </c>
      <c r="B432" s="2" t="str">
        <f ca="1">IFERROR(__xludf.DUMMYFUNCTION("GOOGLETRANSLATE(A432,DETECTLANGUAGE(A432),""en"")"),"Floods of Rasiyasai floods, Sisaket floods, Ubon Ran, related because of the water from Rasi Salai from Sisaket will flow into the Mun River in Ubon.")</f>
        <v>Floods of Rasiyasai floods, Sisaket floods, Ubon Ran, related because of the water from Rasi Salai from Sisaket will flow into the Mun River in Ubon.</v>
      </c>
      <c r="C432" t="s">
        <v>1828</v>
      </c>
      <c r="D432">
        <v>0.45077329874038702</v>
      </c>
    </row>
    <row r="433" spans="1:4" ht="14.25" customHeight="1" x14ac:dyDescent="0.2">
      <c r="A433" s="1" t="s">
        <v>432</v>
      </c>
      <c r="B433" s="2" t="str">
        <f ca="1">IFERROR(__xludf.DUMMYFUNCTION("GOOGLETRANSLATE(A433,DETECTLANGUAGE(A433),""en"")"),"Ubon province is the area to receive water from many main rivers and all lines converge into a bottle neck.")</f>
        <v>Ubon province is the area to receive water from many main rivers and all lines converge into a bottle neck.</v>
      </c>
      <c r="C433" t="s">
        <v>1828</v>
      </c>
      <c r="D433">
        <v>0.53693717718124401</v>
      </c>
    </row>
    <row r="434" spans="1:4" ht="14.25" customHeight="1" x14ac:dyDescent="0.2">
      <c r="A434" s="1" t="s">
        <v>433</v>
      </c>
      <c r="B434" s="2" t="str">
        <f ca="1">IFERROR(__xludf.DUMMYFUNCTION("GOOGLETRANSLATE(A434,DETECTLANGUAGE(A434),""en"")"),"Another meter will reach the Sappasitthit Hospital, then the government or relevant agencies help to do a little bit or because it is")</f>
        <v>Another meter will reach the Sappasitthit Hospital, then the government or relevant agencies help to do a little bit or because it is</v>
      </c>
      <c r="C434" t="s">
        <v>1827</v>
      </c>
      <c r="D434">
        <v>0.63613456487655595</v>
      </c>
    </row>
    <row r="435" spans="1:4" ht="14.25" customHeight="1" x14ac:dyDescent="0.2">
      <c r="A435" s="1" t="s">
        <v>434</v>
      </c>
      <c r="B435" s="2" t="str">
        <f ca="1">IFERROR(__xludf.DUMMYFUNCTION("GOOGLETRANSLATE(A435,DETECTLANGUAGE(A435),""en"")"),"Because I chased from Ubon Maisaket to Surin, Buriram came to see Khon Kaen, afraid that Ubon will still need help for a while.")</f>
        <v>Because I chased from Ubon Maisaket to Surin, Buriram came to see Khon Kaen, afraid that Ubon will still need help for a while.</v>
      </c>
      <c r="C435" t="s">
        <v>1829</v>
      </c>
      <c r="D435">
        <v>0.357413679361343</v>
      </c>
    </row>
    <row r="436" spans="1:4" ht="14.25" customHeight="1" x14ac:dyDescent="0.2">
      <c r="A436" s="1" t="s">
        <v>435</v>
      </c>
      <c r="B436" s="2" t="str">
        <f ca="1">IFERROR(__xludf.DUMMYFUNCTION("GOOGLETRANSLATE(A436,DETECTLANGUAGE(A436),""en"")"),"There is water to release it again. The old water does not reduce the new water. Now the water is close to the city again. The red light will not be very good because the hospital")</f>
        <v>There is water to release it again. The old water does not reduce the new water. Now the water is close to the city again. The red light will not be very good because the hospital</v>
      </c>
      <c r="C436" t="s">
        <v>1829</v>
      </c>
      <c r="D436">
        <v>1.53848342597485E-2</v>
      </c>
    </row>
    <row r="437" spans="1:4" ht="14.25" customHeight="1" x14ac:dyDescent="0.2">
      <c r="A437" s="1" t="s">
        <v>436</v>
      </c>
      <c r="B437" s="2" t="str">
        <f ca="1">IFERROR(__xludf.DUMMYFUNCTION("GOOGLETRANSLATE(A437,DETECTLANGUAGE(A437),""en"")"),"This is the atmosphere of the flooding camp, Ubon. Tent to the family, moving the tent once because of the wrong water level.")</f>
        <v>This is the atmosphere of the flooding camp, Ubon. Tent to the family, moving the tent once because of the wrong water level.</v>
      </c>
      <c r="C437" t="s">
        <v>1829</v>
      </c>
      <c r="D437">
        <v>0.42351916432380698</v>
      </c>
    </row>
    <row r="438" spans="1:4" ht="14.25" customHeight="1" x14ac:dyDescent="0.2">
      <c r="A438" s="1" t="s">
        <v>437</v>
      </c>
      <c r="B438" s="2" t="str">
        <f ca="1">IFERROR(__xludf.DUMMYFUNCTION("GOOGLETRANSLATE(A438,DETECTLANGUAGE(A438),""en"")"),"The government please recognize me. I am not a mermaid and come out to pick up the gift. Each life is lost. The day is ignored.")</f>
        <v>The government please recognize me. I am not a mermaid and come out to pick up the gift. Each life is lost. The day is ignored.</v>
      </c>
      <c r="C438" t="s">
        <v>1829</v>
      </c>
      <c r="D438">
        <v>5.5849660187959699E-2</v>
      </c>
    </row>
    <row r="439" spans="1:4" ht="14.25" customHeight="1" x14ac:dyDescent="0.2">
      <c r="A439" s="1" t="s">
        <v>438</v>
      </c>
      <c r="B439" s="2" t="str">
        <f ca="1">IFERROR(__xludf.DUMMYFUNCTION("GOOGLETRANSLATE(A439,DETECTLANGUAGE(A439),""en"")"),"Used to tweet for a long time, what Thailand was a big news. The last day, the story will gradually disappear back to live as before.")</f>
        <v>Used to tweet for a long time, what Thailand was a big news. The last day, the story will gradually disappear back to live as before.</v>
      </c>
      <c r="C439" t="s">
        <v>1828</v>
      </c>
      <c r="D439">
        <v>0.45398947596549999</v>
      </c>
    </row>
    <row r="440" spans="1:4" ht="14.25" customHeight="1" x14ac:dyDescent="0.2">
      <c r="A440" s="1" t="s">
        <v>439</v>
      </c>
      <c r="B440" s="2" t="str">
        <f ca="1">IFERROR(__xludf.DUMMYFUNCTION("GOOGLETRANSLATE(A440,DETECTLANGUAGE(A440),""en"")"),"Push the flooding tags, northeast, will be the ocean, please use the body to benefit before death as well.")</f>
        <v>Push the flooding tags, northeast, will be the ocean, please use the body to benefit before death as well.</v>
      </c>
      <c r="C440" t="s">
        <v>1827</v>
      </c>
      <c r="D440">
        <v>0.77334207296371504</v>
      </c>
    </row>
    <row r="441" spans="1:4" ht="14.25" customHeight="1" x14ac:dyDescent="0.2">
      <c r="A441" s="1" t="s">
        <v>440</v>
      </c>
      <c r="B441" s="2" t="str">
        <f ca="1">IFERROR(__xludf.DUMMYFUNCTION("GOOGLETRANSLATE(A441,DETECTLANGUAGE(A441),""en"")"),"Do not rely on the tag, which is that there are many households in trouble. I want the state to speed up to find a way to help stop creating a picture.")</f>
        <v>Do not rely on the tag, which is that there are many households in trouble. I want the state to speed up to find a way to help stop creating a picture.</v>
      </c>
      <c r="C441" t="s">
        <v>1829</v>
      </c>
      <c r="D441">
        <v>4.1835609823465299E-2</v>
      </c>
    </row>
    <row r="442" spans="1:4" ht="14.25" customHeight="1" x14ac:dyDescent="0.2">
      <c r="A442" s="1" t="s">
        <v>441</v>
      </c>
      <c r="B442" s="2" t="str">
        <f ca="1">IFERROR(__xludf.DUMMYFUNCTION("GOOGLETRANSLATE(A442,DETECTLANGUAGE(A442),""en"")"),"Hmmm, very damaged, very strong, very heavy. This year, floods, floods, floods, floods.")</f>
        <v>Hmmm, very damaged, very strong, very heavy. This year, floods, floods, floods, floods.</v>
      </c>
      <c r="C442" t="s">
        <v>1828</v>
      </c>
      <c r="D442">
        <v>0.52009087800979603</v>
      </c>
    </row>
    <row r="443" spans="1:4" ht="14.25" customHeight="1" x14ac:dyDescent="0.2">
      <c r="A443" s="1" t="s">
        <v>442</v>
      </c>
      <c r="B443" s="2" t="str">
        <f ca="1">IFERROR(__xludf.DUMMYFUNCTION("GOOGLETRANSLATE(A443,DETECTLANGUAGE(A443),""en"")"),"Due to the flooding situation at the screen that occurred at home, requesting to use the area here to help disseminate the news.")</f>
        <v>Due to the flooding situation at the screen that occurred at home, requesting to use the area here to help disseminate the news.</v>
      </c>
      <c r="C443" t="s">
        <v>1829</v>
      </c>
      <c r="D443">
        <v>0.157834097743034</v>
      </c>
    </row>
    <row r="444" spans="1:4" ht="14.25" customHeight="1" x14ac:dyDescent="0.2">
      <c r="A444" s="1" t="s">
        <v>443</v>
      </c>
      <c r="B444" s="2" t="str">
        <f ca="1">IFERROR(__xludf.DUMMYFUNCTION("GOOGLETRANSLATE(A444,DETECTLANGUAGE(A444),""en"")"),"What the state cannot do, but the gambling website with the call center can do the flood.")</f>
        <v>What the state cannot do, but the gambling website with the call center can do the flood.</v>
      </c>
      <c r="C444" t="s">
        <v>1828</v>
      </c>
      <c r="D444">
        <v>0.57579225301742598</v>
      </c>
    </row>
    <row r="445" spans="1:4" ht="14.25" customHeight="1" x14ac:dyDescent="0.2">
      <c r="A445" s="1" t="s">
        <v>444</v>
      </c>
      <c r="B445" s="2" t="str">
        <f ca="1">IFERROR(__xludf.DUMMYFUNCTION("GOOGLETRANSLATE(A445,DETECTLANGUAGE(A445),""en"")"),"True, flooding the northeast until all the news is quiet. The floods flood. Ubon floods northeast, flooding, Khon Kaen, floods, Ayutthaya floods.")</f>
        <v>True, flooding the northeast until all the news is quiet. The floods flood. Ubon floods northeast, flooding, Khon Kaen, floods, Ayutthaya floods.</v>
      </c>
      <c r="C445" t="s">
        <v>1827</v>
      </c>
      <c r="D445">
        <v>0.70394814014434803</v>
      </c>
    </row>
    <row r="446" spans="1:4" ht="14.25" customHeight="1" x14ac:dyDescent="0.2">
      <c r="A446" s="1" t="s">
        <v>445</v>
      </c>
      <c r="B446" s="2" t="str">
        <f ca="1">IFERROR(__xludf.DUMMYFUNCTION("GOOGLETRANSLATE(A446,DETECTLANGUAGE(A446),""en"")"),"Floods, floods")</f>
        <v>Floods, floods</v>
      </c>
      <c r="C446" t="s">
        <v>1827</v>
      </c>
      <c r="D446">
        <v>0.66110008955001798</v>
      </c>
    </row>
    <row r="447" spans="1:4" ht="14.25" customHeight="1" x14ac:dyDescent="0.2">
      <c r="A447" s="1" t="s">
        <v>446</v>
      </c>
      <c r="B447" s="2" t="str">
        <f ca="1">IFERROR(__xludf.DUMMYFUNCTION("GOOGLETRANSLATE(A447,DETECTLANGUAGE(A447),""en"")"),"Thinking about the Yingluck government trying to push for a hundred billion water management project that covers the province, we do not have to find drought.")</f>
        <v>Thinking about the Yingluck government trying to push for a hundred billion water management project that covers the province, we do not have to find drought.</v>
      </c>
      <c r="C447" t="s">
        <v>1829</v>
      </c>
      <c r="D447">
        <v>7.8847706317901597E-2</v>
      </c>
    </row>
    <row r="448" spans="1:4" ht="14.25" customHeight="1" x14ac:dyDescent="0.2">
      <c r="A448" s="1" t="s">
        <v>447</v>
      </c>
      <c r="B448" s="2" t="str">
        <f ca="1">IFERROR(__xludf.DUMMYFUNCTION("GOOGLETRANSLATE(A448,DETECTLANGUAGE(A448),""en"")"),"Since we were born, we have never seen a grandmother's house in Surin, the flood this size, it was chased from Ubon Sisaket Buriram, Surin, a lot of water.")</f>
        <v>Since we were born, we have never seen a grandmother's house in Surin, the flood this size, it was chased from Ubon Sisaket Buriram, Surin, a lot of water.</v>
      </c>
      <c r="C448" t="s">
        <v>1828</v>
      </c>
      <c r="D448">
        <v>0.56004631519317605</v>
      </c>
    </row>
    <row r="449" spans="1:4" ht="14.25" customHeight="1" x14ac:dyDescent="0.2">
      <c r="A449" s="1" t="s">
        <v>448</v>
      </c>
      <c r="B449" s="2" t="str">
        <f ca="1">IFERROR(__xludf.DUMMYFUNCTION("GOOGLETRANSLATE(A449,DETECTLANGUAGE(A449),""en"")"),"Really heavy flooding. This year, the water level increases every day. The road that will travel to the city is almost flooded, but people outside the area do not know.")</f>
        <v>Really heavy flooding. This year, the water level increases every day. The road that will travel to the city is almost flooded, but people outside the area do not know.</v>
      </c>
      <c r="C449" t="s">
        <v>1829</v>
      </c>
      <c r="D449">
        <v>0.125142782926559</v>
      </c>
    </row>
    <row r="450" spans="1:4" ht="14.25" customHeight="1" x14ac:dyDescent="0.2">
      <c r="A450" s="1" t="s">
        <v>449</v>
      </c>
      <c r="B450" s="2" t="str">
        <f ca="1">IFERROR(__xludf.DUMMYFUNCTION("GOOGLETRANSLATE(A450,DETECTLANGUAGE(A450),""en"")"),"Skit Thanyawachadi visited the Victims Victim Victims Center to follow up the water situation quickly and coordinated.")</f>
        <v>Skit Thanyawachadi visited the Victims Victim Victims Center to follow up the water situation quickly and coordinated.</v>
      </c>
      <c r="C450" t="s">
        <v>1828</v>
      </c>
      <c r="D450">
        <v>0.53668010234832797</v>
      </c>
    </row>
    <row r="451" spans="1:4" ht="14.25" customHeight="1" x14ac:dyDescent="0.2">
      <c r="A451" s="1" t="s">
        <v>450</v>
      </c>
      <c r="B451" s="2" t="str">
        <f ca="1">IFERROR(__xludf.DUMMYFUNCTION("GOOGLETRANSLATE(A451,DETECTLANGUAGE(A451),""en"")"),"The flood almost reached the floor of the school building, Ban Phak, divorce. Southern Rai Phibun Mangsa, flooded Ubon, flooded heavily than the year of the flood.")</f>
        <v>The flood almost reached the floor of the school building, Ban Phak, divorce. Southern Rai Phibun Mangsa, flooded Ubon, flooded heavily than the year of the flood.</v>
      </c>
      <c r="C451" t="s">
        <v>1827</v>
      </c>
      <c r="D451">
        <v>0.62134677171707198</v>
      </c>
    </row>
    <row r="452" spans="1:4" ht="14.25" customHeight="1" x14ac:dyDescent="0.2">
      <c r="A452" s="1" t="s">
        <v>451</v>
      </c>
      <c r="B452" s="2" t="str">
        <f ca="1">IFERROR(__xludf.DUMMYFUNCTION("GOOGLETRANSLATE(A452,DETECTLANGUAGE(A452),""en"")"),"Flood flooded Ubon. If not, you will not be in trouble at all, right?")</f>
        <v>Flood flooded Ubon. If not, you will not be in trouble at all, right?</v>
      </c>
      <c r="C452" t="s">
        <v>1829</v>
      </c>
      <c r="D452">
        <v>0.20472064614296001</v>
      </c>
    </row>
    <row r="453" spans="1:4" ht="14.25" customHeight="1" x14ac:dyDescent="0.2">
      <c r="A453" s="1" t="s">
        <v>452</v>
      </c>
      <c r="B453" s="2" t="str">
        <f ca="1">IFERROR(__xludf.DUMMYFUNCTION("GOOGLETRANSLATE(A453,DETECTLANGUAGE(A453),""en"")"),"Isan floods for a while, but the government of the hell has never watched black. Election in the next round. Remember, do not let it pretend to love northeastern people.")</f>
        <v>Isan floods for a while, but the government of the hell has never watched black. Election in the next round. Remember, do not let it pretend to love northeastern people.</v>
      </c>
      <c r="C453" t="s">
        <v>1829</v>
      </c>
      <c r="D453">
        <v>0.116842679679394</v>
      </c>
    </row>
    <row r="454" spans="1:4" ht="14.25" customHeight="1" x14ac:dyDescent="0.2">
      <c r="A454" s="1" t="s">
        <v>453</v>
      </c>
      <c r="B454" s="2" t="str">
        <f ca="1">IFERROR(__xludf.DUMMYFUNCTION("GOOGLETRANSLATE(A454,DETECTLANGUAGE(A454),""en"")"),"Please disturb the area of ​​Grandma Tai. Come and see. Visit. Grandma is very cute. Ubon Khun Pope Bella.")</f>
        <v>Please disturb the area of ​​Grandma Tai. Come and see. Visit. Grandma is very cute. Ubon Khun Pope Bella.</v>
      </c>
      <c r="C454" t="s">
        <v>1827</v>
      </c>
      <c r="D454">
        <v>0.85560512542724598</v>
      </c>
    </row>
    <row r="455" spans="1:4" ht="14.25" customHeight="1" x14ac:dyDescent="0.2">
      <c r="A455" s="1" t="s">
        <v>454</v>
      </c>
      <c r="B455" s="2" t="str">
        <f ca="1">IFERROR(__xludf.DUMMYFUNCTION("GOOGLETRANSLATE(A455,DETECTLANGUAGE(A455),""en"")"),"I want to give away.")</f>
        <v>I want to give away.</v>
      </c>
      <c r="C455" t="s">
        <v>1829</v>
      </c>
      <c r="D455">
        <v>0.207520946860313</v>
      </c>
    </row>
    <row r="456" spans="1:4" ht="14.25" customHeight="1" x14ac:dyDescent="0.2">
      <c r="A456" s="1" t="s">
        <v>455</v>
      </c>
      <c r="B456" s="2" t="str">
        <f ca="1">IFERROR(__xludf.DUMMYFUNCTION("GOOGLETRANSLATE(A456,DETECTLANGUAGE(A456),""en"")"),"Thank you very much.")</f>
        <v>Thank you very much.</v>
      </c>
      <c r="C456" t="s">
        <v>1827</v>
      </c>
      <c r="D456">
        <v>0.86595815420150801</v>
      </c>
    </row>
    <row r="457" spans="1:4" ht="14.25" customHeight="1" x14ac:dyDescent="0.2">
      <c r="A457" s="1" t="s">
        <v>456</v>
      </c>
      <c r="B457" s="2" t="str">
        <f ca="1">IFERROR(__xludf.DUMMYFUNCTION("GOOGLETRANSLATE(A457,DETECTLANGUAGE(A457),""en"")"),"This government has solved the problem with various mob, serious, intended to pay attention to the heavy flooding in Ubon. People are already dead.")</f>
        <v>This government has solved the problem with various mob, serious, intended to pay attention to the heavy flooding in Ubon. People are already dead.</v>
      </c>
      <c r="C457" t="s">
        <v>1829</v>
      </c>
      <c r="D457">
        <v>0.34885933995246898</v>
      </c>
    </row>
    <row r="458" spans="1:4" ht="14.25" customHeight="1" x14ac:dyDescent="0.2">
      <c r="A458" s="1" t="s">
        <v>457</v>
      </c>
      <c r="B458" s="2" t="str">
        <f ca="1">IFERROR(__xludf.DUMMYFUNCTION("GOOGLETRANSLATE(A458,DETECTLANGUAGE(A458),""en"")"),"Watching news on TV today, only reporters went down to make news with the help that received donations from the people again. Flooded for a long time. We followed from the tag, but why not?")</f>
        <v>Watching news on TV today, only reporters went down to make news with the help that received donations from the people again. Flooded for a long time. We followed from the tag, but why not?</v>
      </c>
      <c r="C458" t="s">
        <v>1829</v>
      </c>
      <c r="D458">
        <v>0.26103124022483798</v>
      </c>
    </row>
    <row r="459" spans="1:4" ht="14.25" customHeight="1" x14ac:dyDescent="0.2">
      <c r="A459" s="1" t="s">
        <v>458</v>
      </c>
      <c r="B459" s="2" t="str">
        <f ca="1">IFERROR(__xludf.DUMMYFUNCTION("GOOGLETRANSLATE(A459,DETECTLANGUAGE(A459),""en"")"),"This one, Sisaket, flooded Sisaket.")</f>
        <v>This one, Sisaket, flooded Sisaket.</v>
      </c>
      <c r="C459" t="s">
        <v>1828</v>
      </c>
      <c r="D459">
        <v>0.56332731246948198</v>
      </c>
    </row>
    <row r="460" spans="1:4" ht="14.25" customHeight="1" x14ac:dyDescent="0.2">
      <c r="A460" s="1" t="s">
        <v>459</v>
      </c>
      <c r="B460" s="2" t="str">
        <f ca="1">IFERROR(__xludf.DUMMYFUNCTION("GOOGLETRANSLATE(A460,DETECTLANGUAGE(A460),""en"")"),"Anyone who is convenient to help push the floods in Ubon. Convenient. The account is now very quiet. We have to help each other.")</f>
        <v>Anyone who is convenient to help push the floods in Ubon. Convenient. The account is now very quiet. We have to help each other.</v>
      </c>
      <c r="C460" t="s">
        <v>1829</v>
      </c>
      <c r="D460">
        <v>0.40404456853866599</v>
      </c>
    </row>
    <row r="461" spans="1:4" ht="14.25" customHeight="1" x14ac:dyDescent="0.2">
      <c r="A461" s="1" t="s">
        <v>460</v>
      </c>
      <c r="B461" s="2" t="str">
        <f ca="1">IFERROR(__xludf.DUMMYFUNCTION("GOOGLETRANSLATE(A461,DETECTLANGUAGE(A461),""en"")"),"Mr Tim went almost all over the northeast. That uncle woke up to the flood.")</f>
        <v>Mr Tim went almost all over the northeast. That uncle woke up to the flood.</v>
      </c>
      <c r="C461" t="s">
        <v>1828</v>
      </c>
      <c r="D461">
        <v>0.46795392036437999</v>
      </c>
    </row>
    <row r="462" spans="1:4" ht="14.25" customHeight="1" x14ac:dyDescent="0.2">
      <c r="A462" s="1" t="s">
        <v>461</v>
      </c>
      <c r="B462" s="2" t="str">
        <f ca="1">IFERROR(__xludf.DUMMYFUNCTION("GOOGLETRANSLATE(A462,DETECTLANGUAGE(A462),""en"")"),"Flooding. The flood prime minister. The flood prime minister. The flood president. The flood prime minister. The flood prime minister.")</f>
        <v>Flooding. The flood prime minister. The flood prime minister. The flood president. The flood prime minister. The flood prime minister.</v>
      </c>
      <c r="C462" t="s">
        <v>1827</v>
      </c>
      <c r="D462">
        <v>0.74576514959335305</v>
      </c>
    </row>
    <row r="463" spans="1:4" ht="14.25" customHeight="1" x14ac:dyDescent="0.2">
      <c r="A463" s="1" t="s">
        <v>462</v>
      </c>
      <c r="B463" s="2" t="str">
        <f ca="1">IFERROR(__xludf.DUMMYFUNCTION("GOOGLETRANSLATE(A463,DETECTLANGUAGE(A463),""en"")"),"Because of the high waterfront filling, all around the water")</f>
        <v>Because of the high waterfront filling, all around the water</v>
      </c>
      <c r="C463" t="s">
        <v>1827</v>
      </c>
      <c r="D463">
        <v>0.74512624740600597</v>
      </c>
    </row>
    <row r="464" spans="1:4" ht="14.25" customHeight="1" x14ac:dyDescent="0.2">
      <c r="A464" s="1" t="s">
        <v>463</v>
      </c>
      <c r="B464" s="2" t="str">
        <f ca="1">IFERROR(__xludf.DUMMYFUNCTION("GOOGLETRANSLATE(A464,DETECTLANGUAGE(A464),""en"")"),"The water continues. The news is still quiet as before.")</f>
        <v>The water continues. The news is still quiet as before.</v>
      </c>
      <c r="C464" t="s">
        <v>1829</v>
      </c>
      <c r="D464">
        <v>0.39195740222930903</v>
      </c>
    </row>
    <row r="465" spans="1:4" ht="14.25" customHeight="1" x14ac:dyDescent="0.2">
      <c r="A465" s="1" t="s">
        <v>464</v>
      </c>
      <c r="B465" s="2" t="str">
        <f ca="1">IFERROR(__xludf.DUMMYFUNCTION("GOOGLETRANSLATE(A465,DETECTLANGUAGE(A465),""en"")"),"Thai people are like being accustomed to being difficult.")</f>
        <v>Thai people are like being accustomed to being difficult.</v>
      </c>
      <c r="C465" t="s">
        <v>1828</v>
      </c>
      <c r="D465">
        <v>0.48204886913299599</v>
      </c>
    </row>
    <row r="466" spans="1:4" ht="14.25" customHeight="1" x14ac:dyDescent="0.2">
      <c r="A466" s="1" t="s">
        <v>465</v>
      </c>
      <c r="B466" s="2" t="str">
        <f ca="1">IFERROR(__xludf.DUMMYFUNCTION("GOOGLETRANSLATE(A466,DETECTLANGUAGE(A466),""en"")"),"Floods, floods, Rasiyasi, floods, Sisaket floods")</f>
        <v>Floods, floods, Rasiyasi, floods, Sisaket floods</v>
      </c>
      <c r="C466" t="s">
        <v>1827</v>
      </c>
      <c r="D466">
        <v>0.61360883712768599</v>
      </c>
    </row>
    <row r="467" spans="1:4" ht="14.25" customHeight="1" x14ac:dyDescent="0.2">
      <c r="A467" s="1" t="s">
        <v>466</v>
      </c>
      <c r="B467" s="2" t="str">
        <f ca="1">IFERROR(__xludf.DUMMYFUNCTION("GOOGLETRANSLATE(A467,DETECTLANGUAGE(A467),""en"")"),"Anyone who sees this tweet helps to push the tag as well. The government does not do anything at all. People are in trouble.")</f>
        <v>Anyone who sees this tweet helps to push the tag as well. The government does not do anything at all. People are in trouble.</v>
      </c>
      <c r="C467" t="s">
        <v>1829</v>
      </c>
      <c r="D467">
        <v>0.338410794734955</v>
      </c>
    </row>
    <row r="468" spans="1:4" ht="14.25" customHeight="1" x14ac:dyDescent="0.2">
      <c r="A468" s="1" t="s">
        <v>467</v>
      </c>
      <c r="B468" s="2" t="str">
        <f ca="1">IFERROR(__xludf.DUMMYFUNCTION("GOOGLETRANSLATE(A468,DETECTLANGUAGE(A468),""en"")"),"Randomly distributed ฿ ฿ Award ฿ This Karaff Twitter Division Award.")</f>
        <v>Randomly distributed ฿ ฿ Award ฿ This Karaff Twitter Division Award.</v>
      </c>
      <c r="C468" t="s">
        <v>1827</v>
      </c>
      <c r="D468">
        <v>0.75681465864181496</v>
      </c>
    </row>
    <row r="469" spans="1:4" ht="14.25" customHeight="1" x14ac:dyDescent="0.2">
      <c r="A469" s="1" t="s">
        <v>468</v>
      </c>
      <c r="B469" s="2" t="str">
        <f ca="1">IFERROR(__xludf.DUMMYFUNCTION("GOOGLETRANSLATE(A469,DETECTLANGUAGE(A469),""en"")"),"Hey, scary")</f>
        <v>Hey, scary</v>
      </c>
      <c r="C469" t="s">
        <v>1827</v>
      </c>
      <c r="D469">
        <v>0.71437799930572499</v>
      </c>
    </row>
    <row r="470" spans="1:4" ht="14.25" customHeight="1" x14ac:dyDescent="0.2">
      <c r="A470" s="1" t="s">
        <v>469</v>
      </c>
      <c r="B470" s="2" t="str">
        <f ca="1">IFERROR(__xludf.DUMMYFUNCTION("GOOGLETRANSLATE(A470,DETECTLANGUAGE(A470),""en"")"),"The Mun River originated from Korat flowing to Buriram Surin Srisaket and came to Ubon Ubon to receive all the water.")</f>
        <v>The Mun River originated from Korat flowing to Buriram Surin Srisaket and came to Ubon Ubon to receive all the water.</v>
      </c>
      <c r="C470" t="s">
        <v>1827</v>
      </c>
      <c r="D470">
        <v>0.65035116672515902</v>
      </c>
    </row>
    <row r="471" spans="1:4" ht="14.25" customHeight="1" x14ac:dyDescent="0.2">
      <c r="A471" s="1" t="s">
        <v>470</v>
      </c>
      <c r="B471" s="2" t="str">
        <f ca="1">IFERROR(__xludf.DUMMYFUNCTION("GOOGLETRANSLATE(A471,DETECTLANGUAGE(A471),""en"")"),"Please tell the tags that are not related to post. Everyone is just stressed about the flood. Ubon is looking for a way to help the victims, but Lee Lim is addicted to playing.")</f>
        <v>Please tell the tags that are not related to post. Everyone is just stressed about the flood. Ubon is looking for a way to help the victims, but Lee Lim is addicted to playing.</v>
      </c>
      <c r="C471" t="s">
        <v>1828</v>
      </c>
      <c r="D471">
        <v>0.51044678688049305</v>
      </c>
    </row>
    <row r="472" spans="1:4" ht="14.25" customHeight="1" x14ac:dyDescent="0.2">
      <c r="A472" s="1" t="s">
        <v>471</v>
      </c>
      <c r="B472" s="2" t="str">
        <f ca="1">IFERROR(__xludf.DUMMYFUNCTION("GOOGLETRANSLATE(A472,DETECTLANGUAGE(A472),""en"")"),"I'm worried about the house. I am in Khon Kaen. I don't know what the house is like.")</f>
        <v>I'm worried about the house. I am in Khon Kaen. I don't know what the house is like.</v>
      </c>
      <c r="C472" t="s">
        <v>1829</v>
      </c>
      <c r="D472">
        <v>2.9326530173420899E-2</v>
      </c>
    </row>
    <row r="473" spans="1:4" ht="14.25" customHeight="1" x14ac:dyDescent="0.2">
      <c r="A473" s="1" t="s">
        <v>472</v>
      </c>
      <c r="B473" s="2" t="str">
        <f ca="1">IFERROR(__xludf.DUMMYFUNCTION("GOOGLETRANSLATE(A473,DETECTLANGUAGE(A473),""en"")"),"Please help you find it until you love each other. Open the wig at the beginning of the year.")</f>
        <v>Please help you find it until you love each other. Open the wig at the beginning of the year.</v>
      </c>
      <c r="C473" t="s">
        <v>1827</v>
      </c>
      <c r="D473">
        <v>0.78820401430130005</v>
      </c>
    </row>
    <row r="474" spans="1:4" ht="14.25" customHeight="1" x14ac:dyDescent="0.2">
      <c r="A474" s="1" t="s">
        <v>473</v>
      </c>
      <c r="B474" s="2" t="str">
        <f ca="1">IFERROR(__xludf.DUMMYFUNCTION("GOOGLETRANSLATE(A474,DETECTLANGUAGE(A474),""en"")"),"Ubon Ukraine floods")</f>
        <v>Ubon Ukraine floods</v>
      </c>
      <c r="C474" t="s">
        <v>1827</v>
      </c>
      <c r="D474">
        <v>0.66110008955001798</v>
      </c>
    </row>
    <row r="475" spans="1:4" ht="14.25" customHeight="1" x14ac:dyDescent="0.2">
      <c r="A475" s="1" t="s">
        <v>474</v>
      </c>
      <c r="B475" s="2" t="str">
        <f ca="1">IFERROR(__xludf.DUMMYFUNCTION("GOOGLETRANSLATE(A475,DETECTLANGUAGE(A475),""en"")"),"Agree, especially the public credit fund, resolving the informal debt of the People's Pension a month, stimulating the economy, another favorite is to study")</f>
        <v>Agree, especially the public credit fund, resolving the informal debt of the People's Pension a month, stimulating the economy, another favorite is to study</v>
      </c>
      <c r="C475" t="s">
        <v>1827</v>
      </c>
      <c r="D475">
        <v>0.73145049810409501</v>
      </c>
    </row>
    <row r="476" spans="1:4" ht="14.25" customHeight="1" x14ac:dyDescent="0.2">
      <c r="A476" s="1" t="s">
        <v>475</v>
      </c>
      <c r="B476" s="2" t="str">
        <f ca="1">IFERROR(__xludf.DUMMYFUNCTION("GOOGLETRANSLATE(A476,DETECTLANGUAGE(A476),""en"")"),"Yeah")</f>
        <v>Yeah</v>
      </c>
      <c r="C476" t="s">
        <v>1827</v>
      </c>
      <c r="D476">
        <v>0.68508404493331898</v>
      </c>
    </row>
    <row r="477" spans="1:4" ht="14.25" customHeight="1" x14ac:dyDescent="0.2">
      <c r="A477" s="1" t="s">
        <v>476</v>
      </c>
      <c r="B477" s="2" t="str">
        <f ca="1">IFERROR(__xludf.DUMMYFUNCTION("GOOGLETRANSLATE(A477,DETECTLANGUAGE(A477),""en"")"),"The warning tower is a warning. Not a national speaker. The girl named it says that the warning.")</f>
        <v>The warning tower is a warning. Not a national speaker. The girl named it says that the warning.</v>
      </c>
      <c r="C477" t="s">
        <v>1829</v>
      </c>
      <c r="D477">
        <v>0.34548413753509499</v>
      </c>
    </row>
    <row r="478" spans="1:4" ht="14.25" customHeight="1" x14ac:dyDescent="0.2">
      <c r="A478" s="1" t="s">
        <v>477</v>
      </c>
      <c r="B478" s="2" t="str">
        <f ca="1">IFERROR(__xludf.DUMMYFUNCTION("GOOGLETRANSLATE(A478,DETECTLANGUAGE(A478),""en"")"),"If there is no tag, this would not know that Ubon is still flooding. There is no news. There is no announcement from the government. Everyone asks everyone to help push the tag.")</f>
        <v>If there is no tag, this would not know that Ubon is still flooding. There is no news. There is no announcement from the government. Everyone asks everyone to help push the tag.</v>
      </c>
      <c r="C478" t="s">
        <v>1829</v>
      </c>
      <c r="D478">
        <v>8.2083269953727705E-3</v>
      </c>
    </row>
    <row r="479" spans="1:4" ht="14.25" customHeight="1" x14ac:dyDescent="0.2">
      <c r="A479" s="1" t="s">
        <v>478</v>
      </c>
      <c r="B479" s="2" t="str">
        <f ca="1">IFERROR(__xludf.DUMMYFUNCTION("GOOGLETRANSLATE(A479,DETECTLANGUAGE(A479),""en"")"),"Of course, interested in the country.")</f>
        <v>Of course, interested in the country.</v>
      </c>
      <c r="C479" t="s">
        <v>1827</v>
      </c>
      <c r="D479">
        <v>0.85583287477493297</v>
      </c>
    </row>
    <row r="480" spans="1:4" ht="14.25" customHeight="1" x14ac:dyDescent="0.2">
      <c r="A480" s="1" t="s">
        <v>479</v>
      </c>
      <c r="B480" s="2" t="str">
        <f ca="1">IFERROR(__xludf.DUMMYFUNCTION("GOOGLETRANSLATE(A480,DETECTLANGUAGE(A480),""en"")"),"Please, everyone. Now, the Ubon is very serious. Please help each other to tag.")</f>
        <v>Please, everyone. Now, the Ubon is very serious. Please help each other to tag.</v>
      </c>
      <c r="C480" t="s">
        <v>1828</v>
      </c>
      <c r="D480">
        <v>0.52410763502121005</v>
      </c>
    </row>
    <row r="481" spans="1:4" ht="14.25" customHeight="1" x14ac:dyDescent="0.2">
      <c r="A481" s="1" t="s">
        <v>480</v>
      </c>
      <c r="B481" s="2" t="str">
        <f ca="1">IFERROR(__xludf.DUMMYFUNCTION("GOOGLETRANSLATE(A481,DETECTLANGUAGE(A481),""en"")"),"What the hell is it?")</f>
        <v>What the hell is it?</v>
      </c>
      <c r="C481" t="s">
        <v>1828</v>
      </c>
      <c r="D481">
        <v>0.45419195294380199</v>
      </c>
    </row>
    <row r="482" spans="1:4" ht="14.25" customHeight="1" x14ac:dyDescent="0.2">
      <c r="A482" s="1" t="s">
        <v>481</v>
      </c>
      <c r="B482" s="2" t="str">
        <f ca="1">IFERROR(__xludf.DUMMYFUNCTION("GOOGLETRANSLATE(A482,DETECTLANGUAGE(A482),""en"")"),"And the hospital that had been to internship in the northeast hospital. Remember that many people are awkward.")</f>
        <v>And the hospital that had been to internship in the northeast hospital. Remember that many people are awkward.</v>
      </c>
      <c r="C482" t="s">
        <v>1829</v>
      </c>
      <c r="D482">
        <v>0.20204040408134499</v>
      </c>
    </row>
    <row r="483" spans="1:4" ht="14.25" customHeight="1" x14ac:dyDescent="0.2">
      <c r="A483" s="1" t="s">
        <v>482</v>
      </c>
      <c r="B483" s="2" t="str">
        <f ca="1">IFERROR(__xludf.DUMMYFUNCTION("GOOGLETRANSLATE(A483,DETECTLANGUAGE(A483),""en"")"),"This is that the news is still flooding Ubon.")</f>
        <v>This is that the news is still flooding Ubon.</v>
      </c>
      <c r="C483" t="s">
        <v>1829</v>
      </c>
      <c r="D483">
        <v>0.27983283996581998</v>
      </c>
    </row>
    <row r="484" spans="1:4" ht="14.25" customHeight="1" x14ac:dyDescent="0.2">
      <c r="A484" s="1" t="s">
        <v>483</v>
      </c>
      <c r="B484" s="2" t="str">
        <f ca="1">IFERROR(__xludf.DUMMYFUNCTION("GOOGLETRANSLATE(A484,DETECTLANGUAGE(A484),""en"")"),"Ubon Ratchathani is very heavy. The news is not quiet. There are still many places that have not been rescued thoroughly. Ubon Ratchathani.")</f>
        <v>Ubon Ratchathani is very heavy. The news is not quiet. There are still many places that have not been rescued thoroughly. Ubon Ratchathani.</v>
      </c>
      <c r="C484" t="s">
        <v>1829</v>
      </c>
      <c r="D484">
        <v>1.2415074743330499E-2</v>
      </c>
    </row>
    <row r="485" spans="1:4" ht="14.25" customHeight="1" x14ac:dyDescent="0.2">
      <c r="A485" s="1" t="s">
        <v>484</v>
      </c>
      <c r="B485" s="2" t="str">
        <f ca="1">IFERROR(__xludf.DUMMYFUNCTION("GOOGLETRANSLATE(A485,DETECTLANGUAGE(A485),""en"")"),"The situation in Ubon now has to warn every day. Jae will let the national anthem every day, but it must be warned.")</f>
        <v>The situation in Ubon now has to warn every day. Jae will let the national anthem every day, but it must be warned.</v>
      </c>
      <c r="C485" t="s">
        <v>1829</v>
      </c>
      <c r="D485">
        <v>0.27905479073524497</v>
      </c>
    </row>
    <row r="486" spans="1:4" ht="14.25" customHeight="1" x14ac:dyDescent="0.2">
      <c r="A486" s="1" t="s">
        <v>485</v>
      </c>
      <c r="B486" s="2" t="str">
        <f ca="1">IFERROR(__xludf.DUMMYFUNCTION("GOOGLETRANSLATE(A486,DETECTLANGUAGE(A486),""en"")"),"Accepting people to see the shop, work at home, day a day, premium, available for students, unemployed, interested in Dam to ask.")</f>
        <v>Accepting people to see the shop, work at home, day a day, premium, available for students, unemployed, interested in Dam to ask.</v>
      </c>
      <c r="C486" t="s">
        <v>1827</v>
      </c>
      <c r="D486">
        <v>0.65322351455688499</v>
      </c>
    </row>
    <row r="487" spans="1:4" ht="14.25" customHeight="1" x14ac:dyDescent="0.2">
      <c r="A487" s="1" t="s">
        <v>486</v>
      </c>
      <c r="B487" s="2" t="str">
        <f ca="1">IFERROR(__xludf.DUMMYFUNCTION("GOOGLETRANSLATE(A487,DETECTLANGUAGE(A487),""en"")"),"The flood is not chill. The government is very difficult. Old people walk hard. Children are very sick. It helps to pay attention to the flood.")</f>
        <v>The flood is not chill. The government is very difficult. Old people walk hard. Children are very sick. It helps to pay attention to the flood.</v>
      </c>
      <c r="C487" t="s">
        <v>1829</v>
      </c>
      <c r="D487">
        <v>9.1966435313224806E-2</v>
      </c>
    </row>
    <row r="488" spans="1:4" ht="14.25" customHeight="1" x14ac:dyDescent="0.2">
      <c r="A488" s="1" t="s">
        <v>487</v>
      </c>
      <c r="B488" s="2" t="str">
        <f ca="1">IFERROR(__xludf.DUMMYFUNCTION("GOOGLETRANSLATE(A488,DETECTLANGUAGE(A488),""en"")"),"Clean drinking water is very necessary to flood Ubon.")</f>
        <v>Clean drinking water is very necessary to flood Ubon.</v>
      </c>
      <c r="C488" t="s">
        <v>1827</v>
      </c>
      <c r="D488">
        <v>0.62903428077697798</v>
      </c>
    </row>
    <row r="489" spans="1:4" ht="14.25" customHeight="1" x14ac:dyDescent="0.2">
      <c r="A489" s="1" t="s">
        <v>488</v>
      </c>
      <c r="B489" s="2" t="str">
        <f ca="1">IFERROR(__xludf.DUMMYFUNCTION("GOOGLETRANSLATE(A489,DETECTLANGUAGE(A489),""en"")"),"Leave the birthday project of Jimin to help the Ubon people too.")</f>
        <v>Leave the birthday project of Jimin to help the Ubon people too.</v>
      </c>
      <c r="C489" t="s">
        <v>1828</v>
      </c>
      <c r="D489">
        <v>0.56341934204101596</v>
      </c>
    </row>
    <row r="490" spans="1:4" ht="14.25" customHeight="1" x14ac:dyDescent="0.2">
      <c r="A490" s="1" t="s">
        <v>489</v>
      </c>
      <c r="B490" s="2" t="str">
        <f ca="1">IFERROR(__xludf.DUMMYFUNCTION("GOOGLETRANSLATE(A490,DETECTLANGUAGE(A490),""en"")"),"It rains every day. The fruit never runs out. Grandma and grandmother have online fruits. Each basket is looking for a pineapple tree.")</f>
        <v>It rains every day. The fruit never runs out. Grandma and grandmother have online fruits. Each basket is looking for a pineapple tree.</v>
      </c>
      <c r="C490" t="s">
        <v>1827</v>
      </c>
      <c r="D490">
        <v>0.70533794164657604</v>
      </c>
    </row>
    <row r="491" spans="1:4" ht="14.25" customHeight="1" x14ac:dyDescent="0.2">
      <c r="A491" s="1" t="s">
        <v>490</v>
      </c>
      <c r="B491" s="2" t="str">
        <f ca="1">IFERROR(__xludf.DUMMYFUNCTION("GOOGLETRANSLATE(A491,DETECTLANGUAGE(A491),""en"")"),"Electricity is almost cut. Please help push the tag.")</f>
        <v>Electricity is almost cut. Please help push the tag.</v>
      </c>
      <c r="C491" t="s">
        <v>1829</v>
      </c>
      <c r="D491">
        <v>0.40689310431480402</v>
      </c>
    </row>
    <row r="492" spans="1:4" ht="14.25" customHeight="1" x14ac:dyDescent="0.2">
      <c r="A492" s="1" t="s">
        <v>491</v>
      </c>
      <c r="B492" s="2" t="str">
        <f ca="1">IFERROR(__xludf.DUMMYFUNCTION("GOOGLETRANSLATE(A492,DETECTLANGUAGE(A492),""en"")"),"Will there be a rescue center from Bangkok?")</f>
        <v>Will there be a rescue center from Bangkok?</v>
      </c>
      <c r="C492" t="s">
        <v>1827</v>
      </c>
      <c r="D492">
        <v>0.70127362012863204</v>
      </c>
    </row>
    <row r="493" spans="1:4" ht="14.25" customHeight="1" x14ac:dyDescent="0.2">
      <c r="A493" s="1" t="s">
        <v>492</v>
      </c>
      <c r="B493" s="2" t="str">
        <f ca="1">IFERROR(__xludf.DUMMYFUNCTION("GOOGLETRANSLATE(A493,DETECTLANGUAGE(A493),""en"")"),"Thank you to many pages for helping and thanking many people who donated to the victims. Now the flood is higher. We would like to use this channel to help people in.")</f>
        <v>Thank you to many pages for helping and thanking many people who donated to the victims. Now the flood is higher. We would like to use this channel to help people in.</v>
      </c>
      <c r="C493" t="s">
        <v>1827</v>
      </c>
      <c r="D493">
        <v>0.80254358053207397</v>
      </c>
    </row>
    <row r="494" spans="1:4" ht="14.25" customHeight="1" x14ac:dyDescent="0.2">
      <c r="A494" s="1" t="s">
        <v>493</v>
      </c>
      <c r="B494" s="2" t="str">
        <f ca="1">IFERROR(__xludf.DUMMYFUNCTION("GOOGLETRANSLATE(A494,DETECTLANGUAGE(A494),""en"")"),"If the government works tomorrow, can set up an emergency assistance center. Ubon will have to wait for the government in front of this government.")</f>
        <v>If the government works tomorrow, can set up an emergency assistance center. Ubon will have to wait for the government in front of this government.</v>
      </c>
      <c r="C494" t="s">
        <v>1828</v>
      </c>
      <c r="D494">
        <v>0.49825593829155002</v>
      </c>
    </row>
    <row r="495" spans="1:4" ht="14.25" customHeight="1" x14ac:dyDescent="0.2">
      <c r="A495" s="1" t="s">
        <v>494</v>
      </c>
      <c r="B495" s="2" t="str">
        <f ca="1">IFERROR(__xludf.DUMMYFUNCTION("GOOGLETRANSLATE(A495,DETECTLANGUAGE(A495),""en"")"),"The northeast, this government will only be interested in the time to find a voice, parents, brothers and sisters, the group is backed up by the government, then it asks for the hands and feet.")</f>
        <v>The northeast, this government will only be interested in the time to find a voice, parents, brothers and sisters, the group is backed up by the government, then it asks for the hands and feet.</v>
      </c>
      <c r="C495" t="s">
        <v>1827</v>
      </c>
      <c r="D495">
        <v>0.62012755870819103</v>
      </c>
    </row>
    <row r="496" spans="1:4" ht="14.25" customHeight="1" x14ac:dyDescent="0.2">
      <c r="A496" s="1" t="s">
        <v>495</v>
      </c>
      <c r="B496" s="2" t="str">
        <f ca="1">IFERROR(__xludf.DUMMYFUNCTION("GOOGLETRANSLATE(A496,DETECTLANGUAGE(A496),""en"")"),"Looking at the live spills from the area since closing the meeting, knowing that the people are very difficult. The cold wind has come, both wet and cold.")</f>
        <v>Looking at the live spills from the area since closing the meeting, knowing that the people are very difficult. The cold wind has come, both wet and cold.</v>
      </c>
      <c r="C496" t="s">
        <v>1829</v>
      </c>
      <c r="D496">
        <v>9.5976106822490706E-2</v>
      </c>
    </row>
    <row r="497" spans="1:4" ht="14.25" customHeight="1" x14ac:dyDescent="0.2">
      <c r="A497" s="1" t="s">
        <v>496</v>
      </c>
      <c r="B497" s="2" t="str">
        <f ca="1">IFERROR(__xludf.DUMMYFUNCTION("GOOGLETRANSLATE(A497,DETECTLANGUAGE(A497),""en"")"),"Push the tag.")</f>
        <v>Push the tag.</v>
      </c>
      <c r="C497" t="s">
        <v>1827</v>
      </c>
      <c r="D497">
        <v>0.67913311719894398</v>
      </c>
    </row>
    <row r="498" spans="1:4" ht="14.25" customHeight="1" x14ac:dyDescent="0.2">
      <c r="A498" s="1" t="s">
        <v>497</v>
      </c>
      <c r="B498" s="2" t="str">
        <f ca="1">IFERROR(__xludf.DUMMYFUNCTION("GOOGLETRANSLATE(A498,DETECTLANGUAGE(A498),""en"")"),"The evacuation center for floods that were flooded and leaked again. Ubon floods.")</f>
        <v>The evacuation center for floods that were flooded and leaked again. Ubon floods.</v>
      </c>
      <c r="C498" t="s">
        <v>1828</v>
      </c>
      <c r="D498">
        <v>0.58712995052337602</v>
      </c>
    </row>
    <row r="499" spans="1:4" ht="14.25" customHeight="1" x14ac:dyDescent="0.2">
      <c r="A499" s="1" t="s">
        <v>498</v>
      </c>
      <c r="B499" s="2" t="str">
        <f ca="1">IFERROR(__xludf.DUMMYFUNCTION("GOOGLETRANSLATE(A499,DETECTLANGUAGE(A499),""en"")"),"Ubon almost became a underworld.")</f>
        <v>Ubon almost became a underworld.</v>
      </c>
      <c r="C499" t="s">
        <v>1827</v>
      </c>
      <c r="D499">
        <v>0.71584594249725297</v>
      </c>
    </row>
    <row r="500" spans="1:4" ht="14.25" customHeight="1" x14ac:dyDescent="0.2">
      <c r="A500" s="1" t="s">
        <v>499</v>
      </c>
      <c r="B500" s="2" t="str">
        <f ca="1">IFERROR(__xludf.DUMMYFUNCTION("GOOGLETRANSLATE(A500,DETECTLANGUAGE(A500),""en"")"),"Pin, discount ฿. See more. Send for a secondhand clothing. Dresses cut off shoulders.")</f>
        <v>Pin, discount ฿. See more. Send for a secondhand clothing. Dresses cut off shoulders.</v>
      </c>
      <c r="C500" t="s">
        <v>1827</v>
      </c>
      <c r="D500">
        <v>0.70509916543960605</v>
      </c>
    </row>
    <row r="501" spans="1:4" ht="14.25" customHeight="1" x14ac:dyDescent="0.2">
      <c r="A501" s="1" t="s">
        <v>500</v>
      </c>
      <c r="B501" s="2" t="str">
        <f ca="1">IFERROR(__xludf.DUMMYFUNCTION("GOOGLETRANSLATE(A501,DETECTLANGUAGE(A501),""en"")"),"Is the star who wants to swim over the Mekong to help the flood in Ubon? Now, you will get the heart of the people more than this.")</f>
        <v>Is the star who wants to swim over the Mekong to help the flood in Ubon? Now, you will get the heart of the people more than this.</v>
      </c>
      <c r="C501" t="s">
        <v>1827</v>
      </c>
      <c r="D501">
        <v>0.84340542554855302</v>
      </c>
    </row>
    <row r="502" spans="1:4" ht="14.25" customHeight="1" x14ac:dyDescent="0.2">
      <c r="A502" s="1" t="s">
        <v>501</v>
      </c>
      <c r="B502" s="2" t="str">
        <f ca="1">IFERROR(__xludf.DUMMYFUNCTION("GOOGLETRANSLATE(A502,DETECTLANGUAGE(A502),""en"")"),"Where is the prime minister?")</f>
        <v>Where is the prime minister?</v>
      </c>
      <c r="C502" t="s">
        <v>1828</v>
      </c>
      <c r="D502">
        <v>0.454913049936295</v>
      </c>
    </row>
    <row r="503" spans="1:4" ht="14.25" customHeight="1" x14ac:dyDescent="0.2">
      <c r="A503" s="1" t="s">
        <v>502</v>
      </c>
      <c r="B503" s="2" t="str">
        <f ca="1">IFERROR(__xludf.DUMMYFUNCTION("GOOGLETRANSLATE(A503,DETECTLANGUAGE(A503),""en"")"),"When the northern water comes to Bangkok, it is news in every channel, but now the Ubon has been flooded for over a month. Why is there no one interested in Ubon?")</f>
        <v>When the northern water comes to Bangkok, it is news in every channel, but now the Ubon has been flooded for over a month. Why is there no one interested in Ubon?</v>
      </c>
      <c r="C503" t="s">
        <v>1829</v>
      </c>
      <c r="D503">
        <v>1.6574934124946601E-2</v>
      </c>
    </row>
    <row r="504" spans="1:4" ht="14.25" customHeight="1" x14ac:dyDescent="0.2">
      <c r="A504" s="1" t="s">
        <v>503</v>
      </c>
      <c r="B504" s="2" t="str">
        <f ca="1">IFERROR(__xludf.DUMMYFUNCTION("GOOGLETRANSLATE(A504,DETECTLANGUAGE(A504),""en"")"),"Please help. Rewit together. The infection is infected in the bloodstream and has a lump of cancer in the Women's Volleyball.")</f>
        <v>Please help. Rewit together. The infection is infected in the bloodstream and has a lump of cancer in the Women's Volleyball.</v>
      </c>
      <c r="C504" t="s">
        <v>1829</v>
      </c>
      <c r="D504">
        <v>0.26947540044784501</v>
      </c>
    </row>
    <row r="505" spans="1:4" ht="14.25" customHeight="1" x14ac:dyDescent="0.2">
      <c r="A505" s="1" t="s">
        <v>504</v>
      </c>
      <c r="B505" s="2" t="str">
        <f ca="1">IFERROR(__xludf.DUMMYFUNCTION("GOOGLETRANSLATE(A505,DETECTLANGUAGE(A505),""en"")"),"Not just the Ubon Dam, which is very flooded, but the northeastern zone is about to be flooded along our home in Khon Kaen.")</f>
        <v>Not just the Ubon Dam, which is very flooded, but the northeastern zone is about to be flooded along our home in Khon Kaen.</v>
      </c>
      <c r="C505" t="s">
        <v>1829</v>
      </c>
      <c r="D505">
        <v>0.13934431970119501</v>
      </c>
    </row>
    <row r="506" spans="1:4" ht="14.25" customHeight="1" x14ac:dyDescent="0.2">
      <c r="A506" s="1" t="s">
        <v>505</v>
      </c>
      <c r="B506" s="2" t="str">
        <f ca="1">IFERROR(__xludf.DUMMYFUNCTION("GOOGLETRANSLATE(A506,DETECTLANGUAGE(A506),""en"")"),"If the election next year, Ubon people still choose the same person, they don't know what to help.")</f>
        <v>If the election next year, Ubon people still choose the same person, they don't know what to help.</v>
      </c>
      <c r="C506" t="s">
        <v>1829</v>
      </c>
      <c r="D506">
        <v>0.16576093435287501</v>
      </c>
    </row>
    <row r="507" spans="1:4" ht="14.25" customHeight="1" x14ac:dyDescent="0.2">
      <c r="A507" s="1" t="s">
        <v>506</v>
      </c>
      <c r="B507" s="2" t="str">
        <f ca="1">IFERROR(__xludf.DUMMYFUNCTION("GOOGLETRANSLATE(A507,DETECTLANGUAGE(A507),""en"")"),"Flooding this much, the government reporter, the government, the country, how bad the country flooded Ubon.")</f>
        <v>Flooding this much, the government reporter, the government, the country, how bad the country flooded Ubon.</v>
      </c>
      <c r="C507" t="s">
        <v>1829</v>
      </c>
      <c r="D507">
        <v>0.42298665642738298</v>
      </c>
    </row>
    <row r="508" spans="1:4" ht="14.25" customHeight="1" x14ac:dyDescent="0.2">
      <c r="A508" s="1" t="s">
        <v>507</v>
      </c>
      <c r="B508" s="2" t="str">
        <f ca="1">IFERROR(__xludf.DUMMYFUNCTION("GOOGLETRANSLATE(A508,DETECTLANGUAGE(A508),""en"")"),"Stop paying attention to the news of Tonoma. Interested in Ubon, who is flooding the whole province, then the government only finds money to not care about the villagers first, flooding until being cut off the fire.")</f>
        <v>Stop paying attention to the news of Tonoma. Interested in Ubon, who is flooding the whole province, then the government only finds money to not care about the villagers first, flooding until being cut off the fire.</v>
      </c>
      <c r="C508" t="s">
        <v>1829</v>
      </c>
      <c r="D508">
        <v>0.22444999217987099</v>
      </c>
    </row>
    <row r="509" spans="1:4" ht="14.25" customHeight="1" x14ac:dyDescent="0.2">
      <c r="A509" s="1" t="s">
        <v>508</v>
      </c>
      <c r="B509" s="2" t="str">
        <f ca="1">IFERROR(__xludf.DUMMYFUNCTION("GOOGLETRANSLATE(A509,DETECTLANGUAGE(A509),""en"")"),"I'm not sure if he will release the water from the Chi River again. This is very serious and the rain is still falling almost every day.")</f>
        <v>I'm not sure if he will release the water from the Chi River again. This is very serious and the rain is still falling almost every day.</v>
      </c>
      <c r="C509" t="s">
        <v>1829</v>
      </c>
      <c r="D509">
        <v>7.6409898698329898E-2</v>
      </c>
    </row>
    <row r="510" spans="1:4" ht="14.25" customHeight="1" x14ac:dyDescent="0.2">
      <c r="A510" s="1" t="s">
        <v>509</v>
      </c>
      <c r="B510" s="2" t="str">
        <f ca="1">IFERROR(__xludf.DUMMYFUNCTION("GOOGLETRANSLATE(A510,DETECTLANGUAGE(A510),""en"")"),"What happened? People help each other throughout the government. Can you please pay attention?")</f>
        <v>What happened? People help each other throughout the government. Can you please pay attention?</v>
      </c>
      <c r="C510" t="s">
        <v>1829</v>
      </c>
      <c r="D510">
        <v>0.39571514725685097</v>
      </c>
    </row>
    <row r="511" spans="1:4" ht="14.25" customHeight="1" x14ac:dyDescent="0.2">
      <c r="A511" s="1" t="s">
        <v>510</v>
      </c>
      <c r="B511" s="2" t="str">
        <f ca="1">IFERROR(__xludf.DUMMYFUNCTION("GOOGLETRANSLATE(A511,DETECTLANGUAGE(A511),""en"")"),"Saw the news of the floods in Ubon and was stunned. Just a bad economy. The bad government is enough, but have to encounter flooding again.")</f>
        <v>Saw the news of the floods in Ubon and was stunned. Just a bad economy. The bad government is enough, but have to encounter flooding again.</v>
      </c>
      <c r="C511" t="s">
        <v>1829</v>
      </c>
      <c r="D511">
        <v>4.1007928550243399E-2</v>
      </c>
    </row>
    <row r="512" spans="1:4" ht="14.25" customHeight="1" x14ac:dyDescent="0.2">
      <c r="A512" s="1" t="s">
        <v>511</v>
      </c>
      <c r="B512" s="2" t="str">
        <f ca="1">IFERROR(__xludf.DUMMYFUNCTION("GOOGLETRANSLATE(A512,DETECTLANGUAGE(A512),""en"")"),"In addition to the floods, Ubon leaves the Sisaket floods as well. This year is really heavy. Many districts are almost an island, and the main road has been closed in many directions.")</f>
        <v>In addition to the floods, Ubon leaves the Sisaket floods as well. This year is really heavy. Many districts are almost an island, and the main road has been closed in many directions.</v>
      </c>
      <c r="C512" t="s">
        <v>1829</v>
      </c>
      <c r="D512">
        <v>4.42088283598423E-2</v>
      </c>
    </row>
    <row r="513" spans="1:4" ht="14.25" customHeight="1" x14ac:dyDescent="0.2">
      <c r="A513" s="1" t="s">
        <v>512</v>
      </c>
      <c r="B513" s="2" t="str">
        <f ca="1">IFERROR(__xludf.DUMMYFUNCTION("GOOGLETRANSLATE(A513,DETECTLANGUAGE(A513),""en"")"),"The entrance to my house flooded Ubon.")</f>
        <v>The entrance to my house flooded Ubon.</v>
      </c>
      <c r="C513" t="s">
        <v>1828</v>
      </c>
      <c r="D513">
        <v>0.48821407556533802</v>
      </c>
    </row>
    <row r="514" spans="1:4" ht="14.25" customHeight="1" x14ac:dyDescent="0.2">
      <c r="A514" s="1" t="s">
        <v>513</v>
      </c>
      <c r="B514" s="2" t="str">
        <f ca="1">IFERROR(__xludf.DUMMYFUNCTION("GOOGLETRANSLATE(A514,DETECTLANGUAGE(A514),""en"")"),"Ubon floods as people in the area today, Ubon will become a underworld city.")</f>
        <v>Ubon floods as people in the area today, Ubon will become a underworld city.</v>
      </c>
      <c r="C514" t="s">
        <v>1827</v>
      </c>
      <c r="D514">
        <v>0.78078961372375499</v>
      </c>
    </row>
    <row r="515" spans="1:4" ht="14.25" customHeight="1" x14ac:dyDescent="0.2">
      <c r="A515" s="1" t="s">
        <v>514</v>
      </c>
      <c r="B515" s="2" t="str">
        <f ca="1">IFERROR(__xludf.DUMMYFUNCTION("GOOGLETRANSLATE(A515,DETECTLANGUAGE(A515),""en"")"),"Still do not understand why the tags do not rise once. Every time the event happens, there is often an idea that because it is not a meter, right, so there is no sound.")</f>
        <v>Still do not understand why the tags do not rise once. Every time the event happens, there is often an idea that because it is not a meter, right, so there is no sound.</v>
      </c>
      <c r="C515" t="s">
        <v>1829</v>
      </c>
      <c r="D515">
        <v>2.3712196853011799E-3</v>
      </c>
    </row>
    <row r="516" spans="1:4" ht="14.25" customHeight="1" x14ac:dyDescent="0.2">
      <c r="A516" s="1" t="s">
        <v>515</v>
      </c>
      <c r="B516" s="2" t="str">
        <f ca="1">IFERROR(__xludf.DUMMYFUNCTION("GOOGLETRANSLATE(A516,DETECTLANGUAGE(A516),""en"")"),"Leave again. Because there are many households that do not come out at the temporary shelter because there are elderly and patients with beds now.")</f>
        <v>Leave again. Because there are many households that do not come out at the temporary shelter because there are elderly and patients with beds now.</v>
      </c>
      <c r="C516" t="s">
        <v>1829</v>
      </c>
      <c r="D516">
        <v>0.13992728292942</v>
      </c>
    </row>
    <row r="517" spans="1:4" ht="14.25" customHeight="1" x14ac:dyDescent="0.2">
      <c r="A517" s="1" t="s">
        <v>516</v>
      </c>
      <c r="B517" s="2" t="str">
        <f ca="1">IFERROR(__xludf.DUMMYFUNCTION("GOOGLETRANSLATE(A517,DETECTLANGUAGE(A517),""en"")"),"This flood, but no one is interested in this damn country. There is a prime minister. Why do you have other departments? If you don't take care of anything")</f>
        <v>This flood, but no one is interested in this damn country. There is a prime minister. Why do you have other departments? If you don't take care of anything</v>
      </c>
      <c r="C517" t="s">
        <v>1829</v>
      </c>
      <c r="D517">
        <v>4.3570902198553099E-2</v>
      </c>
    </row>
    <row r="518" spans="1:4" ht="14.25" customHeight="1" x14ac:dyDescent="0.2">
      <c r="A518" s="1" t="s">
        <v>517</v>
      </c>
      <c r="B518" s="2" t="str">
        <f ca="1">IFERROR(__xludf.DUMMYFUNCTION("GOOGLETRANSLATE(A518,DETECTLANGUAGE(A518),""en"")"),"Most recently, the dead in front of Sri Pradu Temple would like to express their condolences to relatives and families.")</f>
        <v>Most recently, the dead in front of Sri Pradu Temple would like to express their condolences to relatives and families.</v>
      </c>
      <c r="C518" t="s">
        <v>1829</v>
      </c>
      <c r="D518">
        <v>0.40936416387558</v>
      </c>
    </row>
    <row r="519" spans="1:4" ht="14.25" customHeight="1" x14ac:dyDescent="0.2">
      <c r="A519" s="1" t="s">
        <v>518</v>
      </c>
      <c r="B519" s="2" t="str">
        <f ca="1">IFERROR(__xludf.DUMMYFUNCTION("GOOGLETRANSLATE(A519,DETECTLANGUAGE(A519),""en"")"),"The media in Thailand stopped playing that celebrity. Will swim across the Mekong and come to help spread the news of Ubon, almost sinking under the grounds first, helping the villagers who are now.")</f>
        <v>The media in Thailand stopped playing that celebrity. Will swim across the Mekong and come to help spread the news of Ubon, almost sinking under the grounds first, helping the villagers who are now.</v>
      </c>
      <c r="C519" t="s">
        <v>1827</v>
      </c>
      <c r="D519">
        <v>0.88395786285400402</v>
      </c>
    </row>
    <row r="520" spans="1:4" ht="14.25" customHeight="1" x14ac:dyDescent="0.2">
      <c r="A520" s="1" t="s">
        <v>519</v>
      </c>
      <c r="B520" s="2" t="str">
        <f ca="1">IFERROR(__xludf.DUMMYFUNCTION("GOOGLETRANSLATE(A520,DETECTLANGUAGE(A520),""en"")"),"This project is very good.")</f>
        <v>This project is very good.</v>
      </c>
      <c r="C520" t="s">
        <v>1827</v>
      </c>
      <c r="D520">
        <v>0.70086175203323398</v>
      </c>
    </row>
    <row r="521" spans="1:4" ht="14.25" customHeight="1" x14ac:dyDescent="0.2">
      <c r="A521" s="1" t="s">
        <v>520</v>
      </c>
      <c r="B521" s="2" t="str">
        <f ca="1">IFERROR(__xludf.DUMMYFUNCTION("GOOGLETRANSLATE(A521,DETECTLANGUAGE(A521),""en"")"),"Right now, there is a basic assistance channel. According to the information in the picture, you can donate things or balances to help victims.")</f>
        <v>Right now, there is a basic assistance channel. According to the information in the picture, you can donate things or balances to help victims.</v>
      </c>
      <c r="C521" t="s">
        <v>1827</v>
      </c>
      <c r="D521">
        <v>0.69941693544387795</v>
      </c>
    </row>
    <row r="522" spans="1:4" ht="14.25" customHeight="1" x14ac:dyDescent="0.2">
      <c r="A522" s="1" t="s">
        <v>521</v>
      </c>
      <c r="B522" s="2" t="str">
        <f ca="1">IFERROR(__xludf.DUMMYFUNCTION("GOOGLETRANSLATE(A522,DETECTLANGUAGE(A522),""en"")"),"What is the government doing yet?")</f>
        <v>What is the government doing yet?</v>
      </c>
      <c r="C522" t="s">
        <v>1827</v>
      </c>
      <c r="D522">
        <v>0.63626730442047097</v>
      </c>
    </row>
    <row r="523" spans="1:4" ht="14.25" customHeight="1" x14ac:dyDescent="0.2">
      <c r="A523" s="1" t="s">
        <v>522</v>
      </c>
      <c r="B523" s="2" t="str">
        <f ca="1">IFERROR(__xludf.DUMMYFUNCTION("GOOGLETRANSLATE(A523,DETECTLANGUAGE(A523),""en"")"),"Ubon floods flooded a lot.")</f>
        <v>Ubon floods flooded a lot.</v>
      </c>
      <c r="C523" t="s">
        <v>1829</v>
      </c>
      <c r="D523">
        <v>0.34747391939163202</v>
      </c>
    </row>
    <row r="524" spans="1:4" ht="14.25" customHeight="1" x14ac:dyDescent="0.2">
      <c r="A524" s="1" t="s">
        <v>523</v>
      </c>
      <c r="B524" s="2" t="str">
        <f ca="1">IFERROR(__xludf.DUMMYFUNCTION("GOOGLETRANSLATE(A524,DETECTLANGUAGE(A524),""en"")"),"Discouraged with the battle, the flood will be half the country. Interested in many families.")</f>
        <v>Discouraged with the battle, the flood will be half the country. Interested in many families.</v>
      </c>
      <c r="C524" t="s">
        <v>1827</v>
      </c>
      <c r="D524">
        <v>0.85966551303863503</v>
      </c>
    </row>
    <row r="525" spans="1:4" ht="14.25" customHeight="1" x14ac:dyDescent="0.2">
      <c r="A525" s="1" t="s">
        <v>524</v>
      </c>
      <c r="B525" s="2" t="str">
        <f ca="1">IFERROR(__xludf.DUMMYFUNCTION("GOOGLETRANSLATE(A525,DETECTLANGUAGE(A525),""en"")"),"Saw the news of the floods in Ubon and was stunned. Just a bad economy.")</f>
        <v>Saw the news of the floods in Ubon and was stunned. Just a bad economy.</v>
      </c>
      <c r="C525" t="s">
        <v>1829</v>
      </c>
      <c r="D525">
        <v>0.36180105805397</v>
      </c>
    </row>
    <row r="526" spans="1:4" ht="14.25" customHeight="1" x14ac:dyDescent="0.2">
      <c r="A526" s="1" t="s">
        <v>525</v>
      </c>
      <c r="B526" s="2" t="str">
        <f ca="1">IFERROR(__xludf.DUMMYFUNCTION("GOOGLETRANSLATE(A526,DETECTLANGUAGE(A526),""en"")"),"In the previous year, the flooding like this, after the water reduction, how to prevent anything?")</f>
        <v>In the previous year, the flooding like this, after the water reduction, how to prevent anything?</v>
      </c>
      <c r="C526" t="s">
        <v>1828</v>
      </c>
      <c r="D526">
        <v>0.57512933015823398</v>
      </c>
    </row>
    <row r="527" spans="1:4" ht="14.25" customHeight="1" x14ac:dyDescent="0.2">
      <c r="A527" s="1" t="s">
        <v>526</v>
      </c>
      <c r="B527" s="2" t="str">
        <f ca="1">IFERROR(__xludf.DUMMYFUNCTION("GOOGLETRANSLATE(A527,DETECTLANGUAGE(A527),""en"")"),"Urgent, SAO, Chang Subdistrict, canal roads, irrigation canals, water flows from the Pa Pa Chang to Bang Pahan, Ayutthaya receives water.")</f>
        <v>Urgent, SAO, Chang Subdistrict, canal roads, irrigation canals, water flows from the Pa Pa Chang to Bang Pahan, Ayutthaya receives water.</v>
      </c>
      <c r="C527" t="s">
        <v>1828</v>
      </c>
      <c r="D527">
        <v>0.59978997707366899</v>
      </c>
    </row>
    <row r="528" spans="1:4" ht="14.25" customHeight="1" x14ac:dyDescent="0.2">
      <c r="A528" s="1" t="s">
        <v>527</v>
      </c>
      <c r="B528" s="2" t="str">
        <f ca="1">IFERROR(__xludf.DUMMYFUNCTION("GOOGLETRANSLATE(A528,DETECTLANGUAGE(A528),""en"")"),"Please help. Rewit. Infected with the bloodstream and have a lump of cancer on the flooded volleyball.")</f>
        <v>Please help. Rewit. Infected with the bloodstream and have a lump of cancer on the flooded volleyball.</v>
      </c>
      <c r="C528" t="s">
        <v>1827</v>
      </c>
      <c r="D528">
        <v>0.67933177947998002</v>
      </c>
    </row>
    <row r="529" spans="1:4" ht="14.25" customHeight="1" x14ac:dyDescent="0.2">
      <c r="A529" s="1" t="s">
        <v>528</v>
      </c>
      <c r="B529" s="2" t="str">
        <f ca="1">IFERROR(__xludf.DUMMYFUNCTION("GOOGLETRANSLATE(A529,DETECTLANGUAGE(A529),""en"")"),"Is it an answer? This country is just the capital, and people in other provinces are groundwater and floods.")</f>
        <v>Is it an answer? This country is just the capital, and people in other provinces are groundwater and floods.</v>
      </c>
      <c r="C529" t="s">
        <v>1828</v>
      </c>
      <c r="D529">
        <v>0.49245700240135198</v>
      </c>
    </row>
    <row r="530" spans="1:4" ht="14.25" customHeight="1" x14ac:dyDescent="0.2">
      <c r="A530" s="1" t="s">
        <v>529</v>
      </c>
      <c r="B530" s="2" t="str">
        <f ca="1">IFERROR(__xludf.DUMMYFUNCTION("GOOGLETRANSLATE(A530,DETECTLANGUAGE(A530),""en"")"),"Help each other to push the tags flooded in Ubon. Right now, there are only people who have to help each other and wait for the voices because the government does not think.")</f>
        <v>Help each other to push the tags flooded in Ubon. Right now, there are only people who have to help each other and wait for the voices because the government does not think.</v>
      </c>
      <c r="C530" t="s">
        <v>1829</v>
      </c>
      <c r="D530">
        <v>7.7424518764018999E-2</v>
      </c>
    </row>
    <row r="531" spans="1:4" ht="14.25" customHeight="1" x14ac:dyDescent="0.2">
      <c r="A531" s="1" t="s">
        <v>530</v>
      </c>
      <c r="B531" s="2" t="str">
        <f ca="1">IFERROR(__xludf.DUMMYFUNCTION("GOOGLETRANSLATE(A531,DETECTLANGUAGE(A531),""en"")"),"Floods of Rasi Salai. This clip, October, the water level increases continuously until having to use a car donkey car because the normal car cannot drive through the flood.")</f>
        <v>Floods of Rasi Salai. This clip, October, the water level increases continuously until having to use a car donkey car because the normal car cannot drive through the flood.</v>
      </c>
      <c r="C531" t="s">
        <v>1829</v>
      </c>
      <c r="D531">
        <v>5.0708722323179203E-2</v>
      </c>
    </row>
    <row r="532" spans="1:4" ht="14.25" customHeight="1" x14ac:dyDescent="0.2">
      <c r="A532" s="1" t="s">
        <v>531</v>
      </c>
      <c r="B532" s="2" t="str">
        <f ca="1">IFERROR(__xludf.DUMMYFUNCTION("GOOGLETRANSLATE(A532,DETECTLANGUAGE(A532),""en"")"),"Ing Fah Maha Noko, Ubon flooded")</f>
        <v>Ing Fah Maha Noko, Ubon flooded</v>
      </c>
      <c r="C532" t="s">
        <v>1827</v>
      </c>
      <c r="D532">
        <v>0.66873842477798495</v>
      </c>
    </row>
    <row r="533" spans="1:4" ht="14.25" customHeight="1" x14ac:dyDescent="0.2">
      <c r="A533" s="1" t="s">
        <v>532</v>
      </c>
      <c r="B533" s="2" t="str">
        <f ca="1">IFERROR(__xludf.DUMMYFUNCTION("GOOGLETRANSLATE(A533,DETECTLANGUAGE(A533),""en"")"),"It's very heavy.")</f>
        <v>It's very heavy.</v>
      </c>
      <c r="C533" t="s">
        <v>1827</v>
      </c>
      <c r="D533">
        <v>0.67575335502624501</v>
      </c>
    </row>
    <row r="534" spans="1:4" ht="14.25" customHeight="1" x14ac:dyDescent="0.2">
      <c r="A534" s="1" t="s">
        <v>533</v>
      </c>
      <c r="B534" s="2" t="str">
        <f ca="1">IFERROR(__xludf.DUMMYFUNCTION("GOOGLETRANSLATE(A534,DETECTLANGUAGE(A534),""en"")"),"Help the Ubon people. The flood. Ubon is very quiet. The water is very high.")</f>
        <v>Help the Ubon people. The flood. Ubon is very quiet. The water is very high.</v>
      </c>
      <c r="C534" t="s">
        <v>1827</v>
      </c>
      <c r="D534">
        <v>0.60129231214523304</v>
      </c>
    </row>
    <row r="535" spans="1:4" ht="14.25" customHeight="1" x14ac:dyDescent="0.2">
      <c r="A535" s="1" t="s">
        <v>534</v>
      </c>
      <c r="B535" s="2" t="str">
        <f ca="1">IFERROR(__xludf.DUMMYFUNCTION("GOOGLETRANSLATE(A535,DETECTLANGUAGE(A535),""en"")"),"This year, heavy floods, Ubon")</f>
        <v>This year, heavy floods, Ubon</v>
      </c>
      <c r="C535" t="s">
        <v>1828</v>
      </c>
      <c r="D535">
        <v>0.49843731522560097</v>
      </c>
    </row>
    <row r="536" spans="1:4" ht="14.25" customHeight="1" x14ac:dyDescent="0.2">
      <c r="A536" s="1" t="s">
        <v>535</v>
      </c>
      <c r="B536" s="2" t="str">
        <f ca="1">IFERROR(__xludf.DUMMYFUNCTION("GOOGLETRANSLATE(A536,DETECTLANGUAGE(A536),""en"")"),"The flood of Ubon, this is the flood in Sisaket. Never flooded for a long time. This year is the best. The state should think and come out to manage the problem.")</f>
        <v>The flood of Ubon, this is the flood in Sisaket. Never flooded for a long time. This year is the best. The state should think and come out to manage the problem.</v>
      </c>
      <c r="C536" t="s">
        <v>1827</v>
      </c>
      <c r="D536">
        <v>0.781860411167145</v>
      </c>
    </row>
    <row r="537" spans="1:4" ht="14.25" customHeight="1" x14ac:dyDescent="0.2">
      <c r="A537" s="1" t="s">
        <v>536</v>
      </c>
      <c r="B537" s="2" t="str">
        <f ca="1">IFERROR(__xludf.DUMMYFUNCTION("GOOGLETRANSLATE(A537,DETECTLANGUAGE(A537),""en"")"),"The flooding of Ubon should go up, which is very heavy.")</f>
        <v>The flooding of Ubon should go up, which is very heavy.</v>
      </c>
      <c r="C537" t="s">
        <v>1827</v>
      </c>
      <c r="D537">
        <v>0.69419473409652699</v>
      </c>
    </row>
    <row r="538" spans="1:4" ht="14.25" customHeight="1" x14ac:dyDescent="0.2">
      <c r="A538" s="1" t="s">
        <v>537</v>
      </c>
      <c r="B538" s="2" t="str">
        <f ca="1">IFERROR(__xludf.DUMMYFUNCTION("GOOGLETRANSLATE(A538,DETECTLANGUAGE(A538),""en"")"),"It should be hurt. The government and the media can work a bit?")</f>
        <v>It should be hurt. The government and the media can work a bit?</v>
      </c>
      <c r="C538" t="s">
        <v>1827</v>
      </c>
      <c r="D538">
        <v>0.76166832447052002</v>
      </c>
    </row>
    <row r="539" spans="1:4" ht="14.25" customHeight="1" x14ac:dyDescent="0.2">
      <c r="A539" s="1" t="s">
        <v>538</v>
      </c>
      <c r="B539" s="2" t="str">
        <f ca="1">IFERROR(__xludf.DUMMYFUNCTION("GOOGLETRANSLATE(A539,DETECTLANGUAGE(A539),""en"")"),"Where will the government be quiet?")</f>
        <v>Where will the government be quiet?</v>
      </c>
      <c r="C539" t="s">
        <v>1827</v>
      </c>
      <c r="D539">
        <v>0.69527608156204201</v>
      </c>
    </row>
    <row r="540" spans="1:4" ht="14.25" customHeight="1" x14ac:dyDescent="0.2">
      <c r="A540" s="1" t="s">
        <v>539</v>
      </c>
      <c r="B540" s="2" t="str">
        <f ca="1">IFERROR(__xludf.DUMMYFUNCTION("GOOGLETRANSLATE(A540,DETECTLANGUAGE(A540),""en"")"),"Won the government and help brainstorm ideas, solve problems and find ways to help.")</f>
        <v>Won the government and help brainstorm ideas, solve problems and find ways to help.</v>
      </c>
      <c r="C540" t="s">
        <v>1829</v>
      </c>
      <c r="D540">
        <v>0.39008754491806003</v>
      </c>
    </row>
    <row r="541" spans="1:4" ht="14.25" customHeight="1" x14ac:dyDescent="0.2">
      <c r="A541" s="1" t="s">
        <v>540</v>
      </c>
      <c r="B541" s="2" t="str">
        <f ca="1">IFERROR(__xludf.DUMMYFUNCTION("GOOGLETRANSLATE(A541,DETECTLANGUAGE(A541),""en"")"),"There are a warning tower, but there are other warnings. What kind of damn will be done? If not using a warning, fear of destroying anything, just having this government, there is no B.")</f>
        <v>There are a warning tower, but there are other warnings. What kind of damn will be done? If not using a warning, fear of destroying anything, just having this government, there is no B.</v>
      </c>
      <c r="C541" t="s">
        <v>1829</v>
      </c>
      <c r="D541">
        <v>0.115931801497936</v>
      </c>
    </row>
    <row r="542" spans="1:4" ht="14.25" customHeight="1" x14ac:dyDescent="0.2">
      <c r="A542" s="1" t="s">
        <v>541</v>
      </c>
      <c r="B542" s="2" t="str">
        <f ca="1">IFERROR(__xludf.DUMMYFUNCTION("GOOGLETRANSLATE(A542,DETECTLANGUAGE(A542),""en"")"),"Would like to inquire from Morbol to the airport, which routes are still available?")</f>
        <v>Would like to inquire from Morbol to the airport, which routes are still available?</v>
      </c>
      <c r="C542" t="s">
        <v>1829</v>
      </c>
      <c r="D542">
        <v>0.36648514866828902</v>
      </c>
    </row>
    <row r="543" spans="1:4" ht="14.25" customHeight="1" x14ac:dyDescent="0.2">
      <c r="A543" s="1" t="s">
        <v>542</v>
      </c>
      <c r="B543" s="2" t="str">
        <f ca="1">IFERROR(__xludf.DUMMYFUNCTION("GOOGLETRANSLATE(A543,DETECTLANGUAGE(A543),""en"")"),"Quickly, now the villagers do not have an animal address, no food, eat the news, it is quiet.")</f>
        <v>Quickly, now the villagers do not have an animal address, no food, eat the news, it is quiet.</v>
      </c>
      <c r="C543" t="s">
        <v>1829</v>
      </c>
      <c r="D543">
        <v>0.129612371325493</v>
      </c>
    </row>
    <row r="544" spans="1:4" ht="14.25" customHeight="1" x14ac:dyDescent="0.2">
      <c r="A544" s="1" t="s">
        <v>543</v>
      </c>
      <c r="B544" s="2" t="str">
        <f ca="1">IFERROR(__xludf.DUMMYFUNCTION("GOOGLETRANSLATE(A544,DETECTLANGUAGE(A544),""en"")"),"Ubon flooded enough.")</f>
        <v>Ubon flooded enough.</v>
      </c>
      <c r="C544" t="s">
        <v>1827</v>
      </c>
      <c r="D544">
        <v>0.64513748884201105</v>
      </c>
    </row>
    <row r="545" spans="1:4" ht="14.25" customHeight="1" x14ac:dyDescent="0.2">
      <c r="A545" s="1" t="s">
        <v>544</v>
      </c>
      <c r="B545" s="2" t="str">
        <f ca="1">IFERROR(__xludf.DUMMYFUNCTION("GOOGLETRANSLATE(A545,DETECTLANGUAGE(A545),""en"")"),"Special promotion, give away credit, free tweet, heart, comment, actually give the admin number to apply")</f>
        <v>Special promotion, give away credit, free tweet, heart, comment, actually give the admin number to apply</v>
      </c>
      <c r="C545" t="s">
        <v>1827</v>
      </c>
      <c r="D545">
        <v>0.79252129793167103</v>
      </c>
    </row>
    <row r="546" spans="1:4" ht="14.25" customHeight="1" x14ac:dyDescent="0.2">
      <c r="A546" s="1" t="s">
        <v>545</v>
      </c>
      <c r="B546" s="2" t="str">
        <f ca="1">IFERROR(__xludf.DUMMYFUNCTION("GOOGLETRANSLATE(A546,DETECTLANGUAGE(A546),""en"")"),"On this day, anyone has passed Warin and will you go to the airport? Would like to get stuck in the car as well.")</f>
        <v>On this day, anyone has passed Warin and will you go to the airport? Would like to get stuck in the car as well.</v>
      </c>
      <c r="C546" t="s">
        <v>1829</v>
      </c>
      <c r="D546">
        <v>0.18513576686382299</v>
      </c>
    </row>
    <row r="547" spans="1:4" ht="14.25" customHeight="1" x14ac:dyDescent="0.2">
      <c r="A547" s="1" t="s">
        <v>546</v>
      </c>
      <c r="B547" s="2" t="str">
        <f ca="1">IFERROR(__xludf.DUMMYFUNCTION("GOOGLETRANSLATE(A547,DETECTLANGUAGE(A547),""en"")"),"Won the government and help brainstorm ideas, solve problems and find ways to help.")</f>
        <v>Won the government and help brainstorm ideas, solve problems and find ways to help.</v>
      </c>
      <c r="C547" t="s">
        <v>1829</v>
      </c>
      <c r="D547">
        <v>0.39008754491806003</v>
      </c>
    </row>
    <row r="548" spans="1:4" ht="14.25" customHeight="1" x14ac:dyDescent="0.2">
      <c r="A548" s="1" t="s">
        <v>547</v>
      </c>
      <c r="B548" s="2" t="str">
        <f ca="1">IFERROR(__xludf.DUMMYFUNCTION("GOOGLETRANSLATE(A548,DETECTLANGUAGE(A548),""en"")"),"The people can do everything they can do. And the government, have you reached out to help with the best?")</f>
        <v>The people can do everything they can do. And the government, have you reached out to help with the best?</v>
      </c>
      <c r="C548" t="s">
        <v>1827</v>
      </c>
      <c r="D548">
        <v>0.95744609832763705</v>
      </c>
    </row>
    <row r="549" spans="1:4" ht="14.25" customHeight="1" x14ac:dyDescent="0.2">
      <c r="A549" s="1" t="s">
        <v>548</v>
      </c>
      <c r="B549" s="2" t="str">
        <f ca="1">IFERROR(__xludf.DUMMYFUNCTION("GOOGLETRANSLATE(A549,DETECTLANGUAGE(A549),""en"")"),"Responsible for speaking with Ubon floods")</f>
        <v>Responsible for speaking with Ubon floods</v>
      </c>
      <c r="C549" t="s">
        <v>1827</v>
      </c>
      <c r="D549">
        <v>0.781014144420624</v>
      </c>
    </row>
    <row r="550" spans="1:4" ht="14.25" customHeight="1" x14ac:dyDescent="0.2">
      <c r="A550" s="1" t="s">
        <v>549</v>
      </c>
      <c r="B550" s="2" t="str">
        <f ca="1">IFERROR(__xludf.DUMMYFUNCTION("GOOGLETRANSLATE(A550,DETECTLANGUAGE(A550),""en"")"),"Last Friday, went to teach at Sisaket, flying down the screen, Umol, Ratchanee, through the flood, driving into the trailer to teach the side of the road, flooding the house to the house.")</f>
        <v>Last Friday, went to teach at Sisaket, flying down the screen, Umol, Ratchanee, through the flood, driving into the trailer to teach the side of the road, flooding the house to the house.</v>
      </c>
      <c r="C550" t="s">
        <v>1828</v>
      </c>
      <c r="D550">
        <v>0.48196116089820901</v>
      </c>
    </row>
    <row r="551" spans="1:4" ht="14.25" customHeight="1" x14ac:dyDescent="0.2">
      <c r="A551" s="1" t="s">
        <v>550</v>
      </c>
      <c r="B551" s="2" t="str">
        <f ca="1">IFERROR(__xludf.DUMMYFUNCTION("GOOGLETRANSLATE(A551,DETECTLANGUAGE(A551),""en"")"),"Everyone, now, will spread the news about Ubon floods. Now, the situation is very crisis. The flood is higher than a year.")</f>
        <v>Everyone, now, will spread the news about Ubon floods. Now, the situation is very crisis. The flood is higher than a year.</v>
      </c>
      <c r="C551" t="s">
        <v>1827</v>
      </c>
      <c r="D551">
        <v>0.68226355314254805</v>
      </c>
    </row>
    <row r="552" spans="1:4" ht="14.25" customHeight="1" x14ac:dyDescent="0.2">
      <c r="A552" s="1" t="s">
        <v>551</v>
      </c>
      <c r="B552" s="2" t="str">
        <f ca="1">IFERROR(__xludf.DUMMYFUNCTION("GOOGLETRANSLATE(A552,DETECTLANGUAGE(A552),""en"")"),"Hmmm, unlucky, but weighing the mother, not in Thailand, now the war survived before Ukraine.")</f>
        <v>Hmmm, unlucky, but weighing the mother, not in Thailand, now the war survived before Ukraine.</v>
      </c>
      <c r="C552" t="s">
        <v>1829</v>
      </c>
      <c r="D552">
        <v>0.11331192404031799</v>
      </c>
    </row>
    <row r="553" spans="1:4" ht="14.25" customHeight="1" x14ac:dyDescent="0.2">
      <c r="A553" s="1" t="s">
        <v>552</v>
      </c>
      <c r="B553" s="2" t="str">
        <f ca="1">IFERROR(__xludf.DUMMYFUNCTION("GOOGLETRANSLATE(A553,DETECTLANGUAGE(A553),""en"")"),"It's this much.")</f>
        <v>It's this much.</v>
      </c>
      <c r="C553" t="s">
        <v>1827</v>
      </c>
      <c r="D553">
        <v>0.61590695381164595</v>
      </c>
    </row>
    <row r="554" spans="1:4" ht="14.25" customHeight="1" x14ac:dyDescent="0.2">
      <c r="A554" s="1" t="s">
        <v>553</v>
      </c>
      <c r="B554" s="2" t="str">
        <f ca="1">IFERROR(__xludf.DUMMYFUNCTION("GOOGLETRANSLATE(A554,DETECTLANGUAGE(A554),""en"")"),"Will explain why it is because Ubon is a water receiving area from many rivers before shooting to the Mekong River.")</f>
        <v>Will explain why it is because Ubon is a water receiving area from many rivers before shooting to the Mekong River.</v>
      </c>
      <c r="C554" t="s">
        <v>1827</v>
      </c>
      <c r="D554">
        <v>0.67280513048171997</v>
      </c>
    </row>
    <row r="555" spans="1:4" ht="14.25" customHeight="1" x14ac:dyDescent="0.2">
      <c r="A555" s="1" t="s">
        <v>554</v>
      </c>
      <c r="B555" s="2" t="str">
        <f ca="1">IFERROR(__xludf.DUMMYFUNCTION("GOOGLETRANSLATE(A555,DETECTLANGUAGE(A555),""en"")"),"The government has full power. People have to be in trouble with the water for a long time. At that time, you remember, create debt, create a workload, not to do the party.")</f>
        <v>The government has full power. People have to be in trouble with the water for a long time. At that time, you remember, create debt, create a workload, not to do the party.</v>
      </c>
      <c r="C555" t="s">
        <v>1829</v>
      </c>
      <c r="D555">
        <v>0.22862219810485801</v>
      </c>
    </row>
    <row r="556" spans="1:4" ht="14.25" customHeight="1" x14ac:dyDescent="0.2">
      <c r="A556" s="1" t="s">
        <v>555</v>
      </c>
      <c r="B556" s="2" t="str">
        <f ca="1">IFERROR(__xludf.DUMMYFUNCTION("GOOGLETRANSLATE(A556,DETECTLANGUAGE(A556),""en"")"),"The river view that I had dreamed of")</f>
        <v>The river view that I had dreamed of</v>
      </c>
      <c r="C556" t="s">
        <v>1828</v>
      </c>
      <c r="D556">
        <v>0.450960993766785</v>
      </c>
    </row>
    <row r="557" spans="1:4" ht="14.25" customHeight="1" x14ac:dyDescent="0.2">
      <c r="A557" s="1" t="s">
        <v>556</v>
      </c>
      <c r="B557" s="2" t="str">
        <f ca="1">IFERROR(__xludf.DUMMYFUNCTION("GOOGLETRANSLATE(A557,DETECTLANGUAGE(A557),""en"")"),"The flooding of this road is very heavy.")</f>
        <v>The flooding of this road is very heavy.</v>
      </c>
      <c r="C557" t="s">
        <v>1828</v>
      </c>
      <c r="D557">
        <v>0.53493493795394897</v>
      </c>
    </row>
    <row r="558" spans="1:4" ht="14.25" customHeight="1" x14ac:dyDescent="0.2">
      <c r="A558" s="1" t="s">
        <v>557</v>
      </c>
      <c r="B558" s="2" t="str">
        <f ca="1">IFERROR(__xludf.DUMMYFUNCTION("GOOGLETRANSLATE(A558,DETECTLANGUAGE(A558),""en"")"),"Value for try and withdraw. Real free. Get the maximum free. For the first time, get the website, not straight through the agent.")</f>
        <v>Value for try and withdraw. Real free. Get the maximum free. For the first time, get the website, not straight through the agent.</v>
      </c>
      <c r="C558" t="s">
        <v>1827</v>
      </c>
      <c r="D558">
        <v>0.78017610311508201</v>
      </c>
    </row>
    <row r="559" spans="1:4" ht="14.25" customHeight="1" x14ac:dyDescent="0.2">
      <c r="A559" s="1" t="s">
        <v>558</v>
      </c>
      <c r="B559" s="2" t="str">
        <f ca="1">IFERROR(__xludf.DUMMYFUNCTION("GOOGLETRANSLATE(A559,DETECTLANGUAGE(A559),""en"")"),"People are not mermaid to be able to live with water comfortably. If you have a brain, learn to make friends. If not, then let the people they have to do.")</f>
        <v>People are not mermaid to be able to live with water comfortably. If you have a brain, learn to make friends. If not, then let the people they have to do.</v>
      </c>
      <c r="C559" t="s">
        <v>1829</v>
      </c>
      <c r="D559">
        <v>0.210780680179596</v>
      </c>
    </row>
    <row r="560" spans="1:4" ht="14.25" customHeight="1" x14ac:dyDescent="0.2">
      <c r="A560" s="1" t="s">
        <v>559</v>
      </c>
      <c r="B560" s="2" t="str">
        <f ca="1">IFERROR(__xludf.DUMMYFUNCTION("GOOGLETRANSLATE(A560,DETECTLANGUAGE(A560),""en"")"),"Today, the people of Term Pon to work together with the flooding tactics as well.")</f>
        <v>Today, the people of Term Pon to work together with the flooding tactics as well.</v>
      </c>
      <c r="C560" t="s">
        <v>1828</v>
      </c>
      <c r="D560">
        <v>0.531988024711609</v>
      </c>
    </row>
    <row r="561" spans="1:4" ht="14.25" customHeight="1" x14ac:dyDescent="0.2">
      <c r="A561" s="1" t="s">
        <v>560</v>
      </c>
      <c r="B561" s="2" t="str">
        <f ca="1">IFERROR(__xludf.DUMMYFUNCTION("GOOGLETRANSLATE(A561,DETECTLANGUAGE(A561),""en"")"),"Do not overlook just because it's not your home.")</f>
        <v>Do not overlook just because it's not your home.</v>
      </c>
      <c r="C561" t="s">
        <v>1829</v>
      </c>
      <c r="D561">
        <v>0.116193562746048</v>
      </c>
    </row>
    <row r="562" spans="1:4" ht="14.25" customHeight="1" x14ac:dyDescent="0.2">
      <c r="A562" s="1" t="s">
        <v>561</v>
      </c>
      <c r="B562" s="2" t="str">
        <f ca="1">IFERROR(__xludf.DUMMYFUNCTION("GOOGLETRANSLATE(A562,DETECTLANGUAGE(A562),""en"")"),"The final line is left. Ubon floods.")</f>
        <v>The final line is left. Ubon floods.</v>
      </c>
      <c r="C562" t="s">
        <v>1828</v>
      </c>
      <c r="D562">
        <v>0.55156052112579301</v>
      </c>
    </row>
    <row r="563" spans="1:4" ht="14.25" customHeight="1" x14ac:dyDescent="0.2">
      <c r="A563" s="1" t="s">
        <v>562</v>
      </c>
      <c r="B563" s="2" t="str">
        <f ca="1">IFERROR(__xludf.DUMMYFUNCTION("GOOGLETRANSLATE(A563,DETECTLANGUAGE(A563),""en"")"),"The latest free credit. The process is easy to receive. This is the tweet. Press the heart. Caps post for the admin to send information.")</f>
        <v>The latest free credit. The process is easy to receive. This is the tweet. Press the heart. Caps post for the admin to send information.</v>
      </c>
      <c r="C563" t="s">
        <v>1827</v>
      </c>
      <c r="D563">
        <v>0.88785165548324596</v>
      </c>
    </row>
    <row r="564" spans="1:4" ht="14.25" customHeight="1" x14ac:dyDescent="0.2">
      <c r="A564" s="1" t="s">
        <v>563</v>
      </c>
      <c r="B564" s="2" t="str">
        <f ca="1">IFERROR(__xludf.DUMMYFUNCTION("GOOGLETRANSLATE(A564,DETECTLANGUAGE(A564),""en"")"),"Saw and would be very dismayed by the government.")</f>
        <v>Saw and would be very dismayed by the government.</v>
      </c>
      <c r="C564" t="s">
        <v>1827</v>
      </c>
      <c r="D564">
        <v>0.72775059938430797</v>
      </c>
    </row>
    <row r="565" spans="1:4" ht="14.25" customHeight="1" x14ac:dyDescent="0.2">
      <c r="A565" s="1" t="s">
        <v>564</v>
      </c>
      <c r="B565" s="2" t="str">
        <f ca="1">IFERROR(__xludf.DUMMYFUNCTION("GOOGLETRANSLATE(A565,DETECTLANGUAGE(A565),""en"")"),"The rules of the day are very bad, causing the flood area to help the villagers directly not very difficult, both Ubon Sisaket, government agencies should")</f>
        <v>The rules of the day are very bad, causing the flood area to help the villagers directly not very difficult, both Ubon Sisaket, government agencies should</v>
      </c>
      <c r="C565" t="s">
        <v>1829</v>
      </c>
      <c r="D565">
        <v>0.272628903388977</v>
      </c>
    </row>
    <row r="566" spans="1:4" ht="14.25" customHeight="1" x14ac:dyDescent="0.2">
      <c r="A566" s="1" t="s">
        <v>565</v>
      </c>
      <c r="B566" s="2" t="str">
        <f ca="1">IFERROR(__xludf.DUMMYFUNCTION("GOOGLETRANSLATE(A566,DETECTLANGUAGE(A566),""en"")"),"The heel of the heel is still flooded.")</f>
        <v>The heel of the heel is still flooded.</v>
      </c>
      <c r="C566" t="s">
        <v>1829</v>
      </c>
      <c r="D566">
        <v>0.387994825839996</v>
      </c>
    </row>
    <row r="567" spans="1:4" ht="14.25" customHeight="1" x14ac:dyDescent="0.2">
      <c r="A567" s="1" t="s">
        <v>566</v>
      </c>
      <c r="B567" s="2" t="str">
        <f ca="1">IFERROR(__xludf.DUMMYFUNCTION("GOOGLETRANSLATE(A567,DETECTLANGUAGE(A567),""en"")"),"Everyone flooded Ubon. Very heavy. The villagers suffered a lot, and it was quiet. Everyone, please help each other as a voice.")</f>
        <v>Everyone flooded Ubon. Very heavy. The villagers suffered a lot, and it was quiet. Everyone, please help each other as a voice.</v>
      </c>
      <c r="C567" t="s">
        <v>1827</v>
      </c>
      <c r="D567">
        <v>0.68247812986373901</v>
      </c>
    </row>
    <row r="568" spans="1:4" ht="14.25" customHeight="1" x14ac:dyDescent="0.2">
      <c r="A568" s="1" t="s">
        <v>567</v>
      </c>
      <c r="B568" s="2" t="str">
        <f ca="1">IFERROR(__xludf.DUMMYFUNCTION("GOOGLETRANSLATE(A568,DETECTLANGUAGE(A568),""en"")"),"Just saw this news, like flooding that a lot of flood victims, Ubon, has recently had news of people died from drowning with the region.")</f>
        <v>Just saw this news, like flooding that a lot of flood victims, Ubon, has recently had news of people died from drowning with the region.</v>
      </c>
      <c r="C568" t="s">
        <v>1829</v>
      </c>
      <c r="D568">
        <v>0.38851201534271201</v>
      </c>
    </row>
    <row r="569" spans="1:4" ht="14.25" customHeight="1" x14ac:dyDescent="0.2">
      <c r="A569" s="1" t="s">
        <v>568</v>
      </c>
      <c r="B569" s="2" t="str">
        <f ca="1">IFERROR(__xludf.DUMMYFUNCTION("GOOGLETRANSLATE(A569,DETECTLANGUAGE(A569),""en"")"),"Do not say that I am prejudiced, but when you procure any procurement, weapons, submarine, any plane, rocking that budget, this budget is blah.")</f>
        <v>Do not say that I am prejudiced, but when you procure any procurement, weapons, submarine, any plane, rocking that budget, this budget is blah.</v>
      </c>
      <c r="C569" t="s">
        <v>1829</v>
      </c>
      <c r="D569">
        <v>0.123023241758347</v>
      </c>
    </row>
    <row r="570" spans="1:4" ht="14.25" customHeight="1" x14ac:dyDescent="0.2">
      <c r="A570" s="1" t="s">
        <v>569</v>
      </c>
      <c r="B570" s="2" t="str">
        <f ca="1">IFERROR(__xludf.DUMMYFUNCTION("GOOGLETRANSLATE(A570,DETECTLANGUAGE(A570),""en"")"),"In summary, the news of the flood is just famous on the tweet. In conclusion, my sister, I play Facebook, still do not know that this floods are so heavy that people around me have no one to speak.")</f>
        <v>In summary, the news of the flood is just famous on the tweet. In conclusion, my sister, I play Facebook, still do not know that this floods are so heavy that people around me have no one to speak.</v>
      </c>
      <c r="C570" t="s">
        <v>1829</v>
      </c>
      <c r="D570">
        <v>1.40372989699245E-2</v>
      </c>
    </row>
    <row r="571" spans="1:4" ht="14.25" customHeight="1" x14ac:dyDescent="0.2">
      <c r="A571" s="1" t="s">
        <v>570</v>
      </c>
      <c r="B571" s="2" t="str">
        <f ca="1">IFERROR(__xludf.DUMMYFUNCTION("GOOGLETRANSLATE(A571,DETECTLANGUAGE(A571),""en"")"),"You really are very high in the tag and are shocked. The city is like sinking in the water. How did the villagers live before the government?")</f>
        <v>You really are very high in the tag and are shocked. The city is like sinking in the water. How did the villagers live before the government?</v>
      </c>
      <c r="C571" t="s">
        <v>1827</v>
      </c>
      <c r="D571">
        <v>0.80251294374465898</v>
      </c>
    </row>
    <row r="572" spans="1:4" ht="14.25" customHeight="1" x14ac:dyDescent="0.2">
      <c r="A572" s="1" t="s">
        <v>571</v>
      </c>
      <c r="B572" s="2" t="str">
        <f ca="1">IFERROR(__xludf.DUMMYFUNCTION("GOOGLETRANSLATE(A572,DETECTLANGUAGE(A572),""en"")"),"Seeing that will cry. If it were us, what would we do? May the water drop quickly.")</f>
        <v>Seeing that will cry. If it were us, what would we do? May the water drop quickly.</v>
      </c>
      <c r="C572" t="s">
        <v>1827</v>
      </c>
      <c r="D572">
        <v>0.76347947120666504</v>
      </c>
    </row>
    <row r="573" spans="1:4" ht="14.25" customHeight="1" x14ac:dyDescent="0.2">
      <c r="A573" s="1" t="s">
        <v>572</v>
      </c>
      <c r="B573" s="2" t="str">
        <f ca="1">IFERROR(__xludf.DUMMYFUNCTION("GOOGLETRANSLATE(A573,DETECTLANGUAGE(A573),""en"")"),"Right now, there is only one question in the head. The government agency has disappeared. Where are the floods?")</f>
        <v>Right now, there is only one question in the head. The government agency has disappeared. Where are the floods?</v>
      </c>
      <c r="C573" t="s">
        <v>1829</v>
      </c>
      <c r="D573">
        <v>9.2710718512535095E-2</v>
      </c>
    </row>
    <row r="574" spans="1:4" ht="14.25" customHeight="1" x14ac:dyDescent="0.2">
      <c r="A574" s="1" t="s">
        <v>573</v>
      </c>
      <c r="B574" s="2" t="str">
        <f ca="1">IFERROR(__xludf.DUMMYFUNCTION("GOOGLETRANSLATE(A574,DETECTLANGUAGE(A574),""en"")"),"Easy to accept, just one step, click free credit, free credit, free of credit, free credit, free credit")</f>
        <v>Easy to accept, just one step, click free credit, free credit, free of credit, free credit, free credit</v>
      </c>
      <c r="C574" t="s">
        <v>1827</v>
      </c>
      <c r="D574">
        <v>0.93158662319183405</v>
      </c>
    </row>
    <row r="575" spans="1:4" ht="14.25" customHeight="1" x14ac:dyDescent="0.2">
      <c r="A575" s="1" t="s">
        <v>574</v>
      </c>
      <c r="B575" s="2" t="str">
        <f ca="1">IFERROR(__xludf.DUMMYFUNCTION("GOOGLETRANSLATE(A575,DETECTLANGUAGE(A575),""en"")"),"What did Jae come out? The alarm tower has to open the national anthem, stupid or stupid national, until forgetting the suffering of the people.")</f>
        <v>What did Jae come out? The alarm tower has to open the national anthem, stupid or stupid national, until forgetting the suffering of the people.</v>
      </c>
      <c r="C575" t="s">
        <v>1829</v>
      </c>
      <c r="D575">
        <v>0.150982961058617</v>
      </c>
    </row>
    <row r="576" spans="1:4" ht="14.25" customHeight="1" x14ac:dyDescent="0.2">
      <c r="A576" s="1" t="s">
        <v>575</v>
      </c>
      <c r="B576" s="2" t="str">
        <f ca="1">IFERROR(__xludf.DUMMYFUNCTION("GOOGLETRANSLATE(A576,DETECTLANGUAGE(A576),""en"")"),"There are still many children who want homes, loves love.")</f>
        <v>There are still many children who want homes, loves love.</v>
      </c>
      <c r="C576" t="s">
        <v>1827</v>
      </c>
      <c r="D576">
        <v>0.71899509429931596</v>
      </c>
    </row>
    <row r="577" spans="1:4" ht="14.25" customHeight="1" x14ac:dyDescent="0.2">
      <c r="A577" s="1" t="s">
        <v>576</v>
      </c>
      <c r="B577" s="2" t="str">
        <f ca="1">IFERROR(__xludf.DUMMYFUNCTION("GOOGLETRANSLATE(A577,DETECTLANGUAGE(A577),""en"")"),"Just this one is good. Nakhon Si Thammarat flooded Ubon.")</f>
        <v>Just this one is good. Nakhon Si Thammarat flooded Ubon.</v>
      </c>
      <c r="C577" t="s">
        <v>1827</v>
      </c>
      <c r="D577">
        <v>0.61448729038238503</v>
      </c>
    </row>
    <row r="578" spans="1:4" ht="14.25" customHeight="1" x14ac:dyDescent="0.2">
      <c r="A578" s="1" t="s">
        <v>577</v>
      </c>
      <c r="B578" s="2" t="str">
        <f ca="1">IFERROR(__xludf.DUMMYFUNCTION("GOOGLETRANSLATE(A578,DETECTLANGUAGE(A578),""en"")"),"Hey, if not opening the tweet, is not knowing that Ubon Nam Thai media is very quiet.")</f>
        <v>Hey, if not opening the tweet, is not knowing that Ubon Nam Thai media is very quiet.</v>
      </c>
      <c r="C578" t="s">
        <v>1829</v>
      </c>
      <c r="D578">
        <v>0.158014491200447</v>
      </c>
    </row>
    <row r="579" spans="1:4" ht="14.25" customHeight="1" x14ac:dyDescent="0.2">
      <c r="A579" s="1" t="s">
        <v>578</v>
      </c>
      <c r="B579" s="2" t="str">
        <f ca="1">IFERROR(__xludf.DUMMYFUNCTION("GOOGLETRANSLATE(A579,DETECTLANGUAGE(A579),""en"")"),"If it was in the olden days, this set was in the area and the news was the most designed by the era in which Thailand returned to the canal very tired.")</f>
        <v>If it was in the olden days, this set was in the area and the news was the most designed by the era in which Thailand returned to the canal very tired.</v>
      </c>
      <c r="C579" t="s">
        <v>1828</v>
      </c>
      <c r="D579">
        <v>0.46778297424316401</v>
      </c>
    </row>
    <row r="580" spans="1:4" ht="14.25" customHeight="1" x14ac:dyDescent="0.2">
      <c r="A580" s="1" t="s">
        <v>579</v>
      </c>
      <c r="B580" s="2" t="str">
        <f ca="1">IFERROR(__xludf.DUMMYFUNCTION("GOOGLETRANSLATE(A580,DETECTLANGUAGE(A580),""en"")"),"Knowing that the Ubon Sisaket flooded for a month from the tag tweeted. Until now, the water level has increased steadily. The government does not come to help.")</f>
        <v>Knowing that the Ubon Sisaket flooded for a month from the tag tweeted. Until now, the water level has increased steadily. The government does not come to help.</v>
      </c>
      <c r="C580" t="s">
        <v>1829</v>
      </c>
      <c r="D580">
        <v>4.5298181474208797E-2</v>
      </c>
    </row>
    <row r="581" spans="1:4" ht="14.25" customHeight="1" x14ac:dyDescent="0.2">
      <c r="A581" s="1" t="s">
        <v>580</v>
      </c>
      <c r="B581" s="2" t="str">
        <f ca="1">IFERROR(__xludf.DUMMYFUNCTION("GOOGLETRANSLATE(A581,DETECTLANGUAGE(A581),""en"")"),"The people can do everything they can do. And the government, have you reached out to help with the best?")</f>
        <v>The people can do everything they can do. And the government, have you reached out to help with the best?</v>
      </c>
      <c r="C581" t="s">
        <v>1827</v>
      </c>
      <c r="D581">
        <v>0.95744609832763705</v>
      </c>
    </row>
    <row r="582" spans="1:4" ht="14.25" customHeight="1" x14ac:dyDescent="0.2">
      <c r="A582" s="1" t="s">
        <v>581</v>
      </c>
      <c r="B582" s="2" t="str">
        <f ca="1">IFERROR(__xludf.DUMMYFUNCTION("GOOGLETRANSLATE(A582,DETECTLANGUAGE(A582),""en"")"),"The wall looks at the home and is not good. It's really heavy.")</f>
        <v>The wall looks at the home and is not good. It's really heavy.</v>
      </c>
      <c r="C582" t="s">
        <v>1829</v>
      </c>
      <c r="D582">
        <v>0.16213475167751301</v>
      </c>
    </row>
    <row r="583" spans="1:4" ht="14.25" customHeight="1" x14ac:dyDescent="0.2">
      <c r="A583" s="1" t="s">
        <v>582</v>
      </c>
      <c r="B583" s="2" t="str">
        <f ca="1">IFERROR(__xludf.DUMMYFUNCTION("GOOGLETRANSLATE(A583,DETECTLANGUAGE(A583),""en"")"),"Please help to tweet, but do not tag the name of your own.")</f>
        <v>Please help to tweet, but do not tag the name of your own.</v>
      </c>
      <c r="C583" t="s">
        <v>1829</v>
      </c>
      <c r="D583">
        <v>0.40921473503112799</v>
      </c>
    </row>
    <row r="584" spans="1:4" ht="14.25" customHeight="1" x14ac:dyDescent="0.2">
      <c r="A584" s="1" t="s">
        <v>583</v>
      </c>
      <c r="B584" s="2" t="str">
        <f ca="1">IFERROR(__xludf.DUMMYFUNCTION("GOOGLETRANSLATE(A584,DETECTLANGUAGE(A584),""en"")"),"Great water mass, Ubon Ratchathani, flooded Ubon")</f>
        <v>Great water mass, Ubon Ratchathani, flooded Ubon</v>
      </c>
      <c r="C584" t="s">
        <v>1827</v>
      </c>
      <c r="D584">
        <v>0.76021546125411998</v>
      </c>
    </row>
    <row r="585" spans="1:4" ht="14.25" customHeight="1" x14ac:dyDescent="0.2">
      <c r="A585" s="1" t="s">
        <v>584</v>
      </c>
      <c r="B585" s="2" t="str">
        <f ca="1">IFERROR(__xludf.DUMMYFUNCTION("GOOGLETRANSLATE(A585,DETECTLANGUAGE(A585),""en"")"),"Revealing the satellite image of the water from the north, gradually flowing into the central region, flooding Ubon, rains, floods")</f>
        <v>Revealing the satellite image of the water from the north, gradually flowing into the central region, flooding Ubon, rains, floods</v>
      </c>
      <c r="C585" t="s">
        <v>1828</v>
      </c>
      <c r="D585">
        <v>0.58427703380584695</v>
      </c>
    </row>
    <row r="586" spans="1:4" ht="14.25" customHeight="1" x14ac:dyDescent="0.2">
      <c r="A586" s="1" t="s">
        <v>585</v>
      </c>
      <c r="B586" s="2" t="str">
        <f ca="1">IFERROR(__xludf.DUMMYFUNCTION("GOOGLETRANSLATE(A586,DETECTLANGUAGE(A586),""en"")"),"Leave again.")</f>
        <v>Leave again.</v>
      </c>
      <c r="C586" t="s">
        <v>1828</v>
      </c>
      <c r="D586">
        <v>0.50554972887039196</v>
      </c>
    </row>
    <row r="587" spans="1:4" ht="14.25" customHeight="1" x14ac:dyDescent="0.2">
      <c r="A587" s="1" t="s">
        <v>586</v>
      </c>
      <c r="B587" s="2" t="str">
        <f ca="1">IFERROR(__xludf.DUMMYFUNCTION("GOOGLETRANSLATE(A587,DETECTLANGUAGE(A587),""en"")"),"We bother all friends who saw this tweet to help push the flooding tags, the floods in the northeast. Now the news is very quiet.")</f>
        <v>We bother all friends who saw this tweet to help push the flooding tags, the floods in the northeast. Now the news is very quiet.</v>
      </c>
      <c r="C587" t="s">
        <v>1828</v>
      </c>
      <c r="D587">
        <v>0.50145828723907504</v>
      </c>
    </row>
    <row r="588" spans="1:4" ht="14.25" customHeight="1" x14ac:dyDescent="0.2">
      <c r="A588" s="1" t="s">
        <v>587</v>
      </c>
      <c r="B588" s="2" t="str">
        <f ca="1">IFERROR(__xludf.DUMMYFUNCTION("GOOGLETRANSLATE(A588,DETECTLANGUAGE(A588),""en"")"),"Why do you have to close the news?")</f>
        <v>Why do you have to close the news?</v>
      </c>
      <c r="C588" t="s">
        <v>1829</v>
      </c>
      <c r="D588">
        <v>0.34426829218864402</v>
      </c>
    </row>
    <row r="589" spans="1:4" ht="14.25" customHeight="1" x14ac:dyDescent="0.2">
      <c r="A589" s="1" t="s">
        <v>588</v>
      </c>
      <c r="B589" s="2" t="str">
        <f ca="1">IFERROR(__xludf.DUMMYFUNCTION("GOOGLETRANSLATE(A589,DETECTLANGUAGE(A589),""en"")"),"Stop by to push the tag tag to fall a lot, but the problem has not disappeared.")</f>
        <v>Stop by to push the tag tag to fall a lot, but the problem has not disappeared.</v>
      </c>
      <c r="C589" t="s">
        <v>1829</v>
      </c>
      <c r="D589">
        <v>4.2890671640634502E-2</v>
      </c>
    </row>
    <row r="590" spans="1:4" ht="14.25" customHeight="1" x14ac:dyDescent="0.2">
      <c r="A590" s="1" t="s">
        <v>589</v>
      </c>
      <c r="B590" s="2" t="str">
        <f ca="1">IFERROR(__xludf.DUMMYFUNCTION("GOOGLETRANSLATE(A590,DETECTLANGUAGE(A590),""en"")"),"Dumb")</f>
        <v>Dumb</v>
      </c>
      <c r="C590" t="s">
        <v>1827</v>
      </c>
      <c r="D590">
        <v>0.64164119958877597</v>
      </c>
    </row>
    <row r="591" spans="1:4" ht="14.25" customHeight="1" x14ac:dyDescent="0.2">
      <c r="A591" s="1" t="s">
        <v>590</v>
      </c>
      <c r="B591" s="2" t="str">
        <f ca="1">IFERROR(__xludf.DUMMYFUNCTION("GOOGLETRANSLATE(A591,DETECTLANGUAGE(A591),""en"")"),"The flood of Ubon is very quiet. Help each other to retweet. Friends, watermelon, must receive justice.")</f>
        <v>The flood of Ubon is very quiet. Help each other to retweet. Friends, watermelon, must receive justice.</v>
      </c>
      <c r="C591" t="s">
        <v>1827</v>
      </c>
      <c r="D591">
        <v>0.69909209012985196</v>
      </c>
    </row>
    <row r="592" spans="1:4" ht="14.25" customHeight="1" x14ac:dyDescent="0.2">
      <c r="A592" s="1" t="s">
        <v>591</v>
      </c>
      <c r="B592" s="2" t="str">
        <f ca="1">IFERROR(__xludf.DUMMYFUNCTION("GOOGLETRANSLATE(A592,DETECTLANGUAGE(A592),""en"")"),"Not lure but very tasty. Captions, beautiful captions, flooded Ubon")</f>
        <v>Not lure but very tasty. Captions, beautiful captions, flooded Ubon</v>
      </c>
      <c r="C592" t="s">
        <v>1829</v>
      </c>
      <c r="D592">
        <v>0.28744691610336298</v>
      </c>
    </row>
    <row r="593" spans="1:4" ht="14.25" customHeight="1" x14ac:dyDescent="0.2">
      <c r="A593" s="1" t="s">
        <v>592</v>
      </c>
      <c r="B593" s="2" t="str">
        <f ca="1">IFERROR(__xludf.DUMMYFUNCTION("GOOGLETRANSLATE(A593,DETECTLANGUAGE(A593),""en"")"),"Villagers have to come out to help themselves. In truth, what is the government for what? If the news is not famous, then will not come to face")</f>
        <v>Villagers have to come out to help themselves. In truth, what is the government for what? If the news is not famous, then will not come to face</v>
      </c>
      <c r="C593" t="s">
        <v>1829</v>
      </c>
      <c r="D593">
        <v>6.36406019330025E-2</v>
      </c>
    </row>
    <row r="594" spans="1:4" ht="14.25" customHeight="1" x14ac:dyDescent="0.2">
      <c r="A594" s="1" t="s">
        <v>593</v>
      </c>
      <c r="B594" s="2" t="str">
        <f ca="1">IFERROR(__xludf.DUMMYFUNCTION("GOOGLETRANSLATE(A594,DETECTLANGUAGE(A594),""en"")"),"And the old man who is at home alone, can he help himself? The moment that the chaos probably won't be observed.")</f>
        <v>And the old man who is at home alone, can he help himself? The moment that the chaos probably won't be observed.</v>
      </c>
      <c r="C594" t="s">
        <v>1829</v>
      </c>
      <c r="D594">
        <v>6.7692741751670796E-2</v>
      </c>
    </row>
    <row r="595" spans="1:4" ht="14.25" customHeight="1" x14ac:dyDescent="0.2">
      <c r="A595" s="1" t="s">
        <v>594</v>
      </c>
      <c r="B595" s="2" t="str">
        <f ca="1">IFERROR(__xludf.DUMMYFUNCTION("GOOGLETRANSLATE(A595,DETECTLANGUAGE(A595),""en"")"),"If the government has a better water management that is better, it would not be heavy. At this time, what does the state help?")</f>
        <v>If the government has a better water management that is better, it would not be heavy. At this time, what does the state help?</v>
      </c>
      <c r="C595" t="s">
        <v>1829</v>
      </c>
      <c r="D595">
        <v>0.16633827984332999</v>
      </c>
    </row>
    <row r="596" spans="1:4" ht="14.25" customHeight="1" x14ac:dyDescent="0.2">
      <c r="A596" s="1" t="s">
        <v>595</v>
      </c>
      <c r="B596" s="2" t="str">
        <f ca="1">IFERROR(__xludf.DUMMYFUNCTION("GOOGLETRANSLATE(A596,DETECTLANGUAGE(A596),""en"")"),"Wow, how is it very difficult?")</f>
        <v>Wow, how is it very difficult?</v>
      </c>
      <c r="C596" t="s">
        <v>1827</v>
      </c>
      <c r="D596">
        <v>0.60946393013000499</v>
      </c>
    </row>
    <row r="597" spans="1:4" ht="14.25" customHeight="1" x14ac:dyDescent="0.2">
      <c r="A597" s="1" t="s">
        <v>596</v>
      </c>
      <c r="B597" s="2" t="str">
        <f ca="1">IFERROR(__xludf.DUMMYFUNCTION("GOOGLETRANSLATE(A597,DETECTLANGUAGE(A597),""en"")"),"If not watching Twitter with Facebook friends, Ubon people do not know that this is very heavy. The main media news is very small. Government agencies help with floods.")</f>
        <v>If not watching Twitter with Facebook friends, Ubon people do not know that this is very heavy. The main media news is very small. Government agencies help with floods.</v>
      </c>
      <c r="C597" t="s">
        <v>1828</v>
      </c>
      <c r="D597">
        <v>0.53174883127212502</v>
      </c>
    </row>
    <row r="598" spans="1:4" ht="14.25" customHeight="1" x14ac:dyDescent="0.2">
      <c r="A598" s="1" t="s">
        <v>597</v>
      </c>
      <c r="B598" s="2" t="str">
        <f ca="1">IFERROR(__xludf.DUMMYFUNCTION("GOOGLETRANSLATE(A598,DETECTLANGUAGE(A598),""en"")"),"Is the happiest meal? Just the importance and have seen them to visit rowing. Is it difficult to visit?")</f>
        <v>Is the happiest meal? Just the importance and have seen them to visit rowing. Is it difficult to visit?</v>
      </c>
      <c r="C598" t="s">
        <v>1828</v>
      </c>
      <c r="D598">
        <v>0.57646113634109497</v>
      </c>
    </row>
    <row r="599" spans="1:4" ht="14.25" customHeight="1" x14ac:dyDescent="0.2">
      <c r="A599" s="1" t="s">
        <v>598</v>
      </c>
      <c r="B599" s="2" t="str">
        <f ca="1">IFERROR(__xludf.DUMMYFUNCTION("GOOGLETRANSLATE(A599,DETECTLANGUAGE(A599),""en"")"),"Urgent, stop closing the news of the flood, Ubon flooded heavily, drowning the whole city more intense than the year, the water rises continuously, the rain is still falling, unable to see the roof of the house.")</f>
        <v>Urgent, stop closing the news of the flood, Ubon flooded heavily, drowning the whole city more intense than the year, the water rises continuously, the rain is still falling, unable to see the roof of the house.</v>
      </c>
      <c r="C599" t="s">
        <v>1829</v>
      </c>
      <c r="D599">
        <v>0.12916342914104501</v>
      </c>
    </row>
    <row r="600" spans="1:4" ht="14.25" customHeight="1" x14ac:dyDescent="0.2">
      <c r="A600" s="1" t="s">
        <v>599</v>
      </c>
      <c r="B600" s="2" t="str">
        <f ca="1">IFERROR(__xludf.DUMMYFUNCTION("GOOGLETRANSLATE(A600,DETECTLANGUAGE(A600),""en"")"),"The route to the city is now almost cut off. The way back home is flooded.")</f>
        <v>The route to the city is now almost cut off. The way back home is flooded.</v>
      </c>
      <c r="C600" t="s">
        <v>1828</v>
      </c>
      <c r="D600">
        <v>0.45492744445800798</v>
      </c>
    </row>
    <row r="601" spans="1:4" ht="14.25" customHeight="1" x14ac:dyDescent="0.2">
      <c r="A601" s="1" t="s">
        <v>600</v>
      </c>
      <c r="B601" s="2" t="str">
        <f ca="1">IFERROR(__xludf.DUMMYFUNCTION("GOOGLETRANSLATE(A601,DETECTLANGUAGE(A601),""en"")"),"The government is not to reach out to help. The news is quiet. The water is increasing.")</f>
        <v>The government is not to reach out to help. The news is quiet. The water is increasing.</v>
      </c>
      <c r="C601" t="s">
        <v>1829</v>
      </c>
      <c r="D601">
        <v>0.15832695364952101</v>
      </c>
    </row>
    <row r="602" spans="1:4" ht="14.25" customHeight="1" x14ac:dyDescent="0.2">
      <c r="A602" s="1" t="s">
        <v>601</v>
      </c>
      <c r="B602" s="2" t="str">
        <f ca="1">IFERROR(__xludf.DUMMYFUNCTION("GOOGLETRANSLATE(A602,DETECTLANGUAGE(A602),""en"")"),"Help each other a little, push a lot of help. Help each other.")</f>
        <v>Help each other a little, push a lot of help. Help each other.</v>
      </c>
      <c r="C602" t="s">
        <v>1827</v>
      </c>
      <c r="D602">
        <v>0.73630696535110496</v>
      </c>
    </row>
    <row r="603" spans="1:4" ht="14.25" customHeight="1" x14ac:dyDescent="0.2">
      <c r="A603" s="1" t="s">
        <v>602</v>
      </c>
      <c r="B603" s="2" t="str">
        <f ca="1">IFERROR(__xludf.DUMMYFUNCTION("GOOGLETRANSLATE(A603,DETECTLANGUAGE(A603),""en"")"),"Free credit, no need to leave, do not have to share the tweet, click to follow the comments, receive all the caps.")</f>
        <v>Free credit, no need to leave, do not have to share the tweet, click to follow the comments, receive all the caps.</v>
      </c>
      <c r="C603" t="s">
        <v>1829</v>
      </c>
      <c r="D603">
        <v>0.26473647356033297</v>
      </c>
    </row>
    <row r="604" spans="1:4" ht="14.25" customHeight="1" x14ac:dyDescent="0.2">
      <c r="A604" s="1" t="s">
        <v>603</v>
      </c>
      <c r="B604" s="2" t="str">
        <f ca="1">IFERROR(__xludf.DUMMYFUNCTION("GOOGLETRANSLATE(A604,DETECTLANGUAGE(A604),""en"")"),"Before the year, the government asked to donate to help the Ubon people from the flood. I do not know that the Ubon people have run out.")</f>
        <v>Before the year, the government asked to donate to help the Ubon people from the flood. I do not know that the Ubon people have run out.</v>
      </c>
      <c r="C604" t="s">
        <v>1829</v>
      </c>
      <c r="D604">
        <v>0.166385397315025</v>
      </c>
    </row>
    <row r="605" spans="1:4" ht="14.25" customHeight="1" x14ac:dyDescent="0.2">
      <c r="A605" s="1" t="s">
        <v>604</v>
      </c>
      <c r="B605" s="2" t="str">
        <f ca="1">IFERROR(__xludf.DUMMYFUNCTION("GOOGLETRANSLATE(A605,DETECTLANGUAGE(A605),""en"")"),"The floods of Rasiyai are hurt that Sisaket has been overlooked.")</f>
        <v>The floods of Rasiyai are hurt that Sisaket has been overlooked.</v>
      </c>
      <c r="C605" t="s">
        <v>1829</v>
      </c>
      <c r="D605">
        <v>0.31408086419105502</v>
      </c>
    </row>
    <row r="606" spans="1:4" ht="14.25" customHeight="1" x14ac:dyDescent="0.2">
      <c r="A606" s="1" t="s">
        <v>605</v>
      </c>
      <c r="B606" s="2" t="str">
        <f ca="1">IFERROR(__xludf.DUMMYFUNCTION("GOOGLETRANSLATE(A606,DETECTLANGUAGE(A606),""en"")"),"Help each other.")</f>
        <v>Help each other.</v>
      </c>
      <c r="C606" t="s">
        <v>1827</v>
      </c>
      <c r="D606">
        <v>0.66120678186416604</v>
      </c>
    </row>
    <row r="607" spans="1:4" ht="14.25" customHeight="1" x14ac:dyDescent="0.2">
      <c r="A607" s="1" t="s">
        <v>606</v>
      </c>
      <c r="B607" s="2" t="str">
        <f ca="1">IFERROR(__xludf.DUMMYFUNCTION("GOOGLETRANSLATE(A607,DETECTLANGUAGE(A607),""en"")"),"Aunt, do you take medicine?")</f>
        <v>Aunt, do you take medicine?</v>
      </c>
      <c r="C607" t="s">
        <v>1827</v>
      </c>
      <c r="D607">
        <v>0.72417604923248302</v>
      </c>
    </row>
    <row r="608" spans="1:4" ht="14.25" customHeight="1" x14ac:dyDescent="0.2">
      <c r="A608" s="1" t="s">
        <v>607</v>
      </c>
      <c r="B608" s="2" t="str">
        <f ca="1">IFERROR(__xludf.DUMMYFUNCTION("GOOGLETRANSLATE(A608,DETECTLANGUAGE(A608),""en"")"),"Nong flew to work on the day that the flood was really very heavy.")</f>
        <v>Nong flew to work on the day that the flood was really very heavy.</v>
      </c>
      <c r="C608" t="s">
        <v>1829</v>
      </c>
      <c r="D608">
        <v>0.274525165557861</v>
      </c>
    </row>
    <row r="609" spans="1:4" ht="14.25" customHeight="1" x14ac:dyDescent="0.2">
      <c r="A609" s="1" t="s">
        <v>608</v>
      </c>
      <c r="B609" s="2" t="str">
        <f ca="1">IFERROR(__xludf.DUMMYFUNCTION("GOOGLETRANSLATE(A609,DETECTLANGUAGE(A609),""en"")"),"We ourselves try to contact that rescue and have to say hello but have not received the donation location. Expected that the elders would not be free.")</f>
        <v>We ourselves try to contact that rescue and have to say hello but have not received the donation location. Expected that the elders would not be free.</v>
      </c>
      <c r="C609" t="s">
        <v>1829</v>
      </c>
      <c r="D609">
        <v>5.4868675768375397E-2</v>
      </c>
    </row>
    <row r="610" spans="1:4" ht="14.25" customHeight="1" x14ac:dyDescent="0.2">
      <c r="A610" s="1" t="s">
        <v>609</v>
      </c>
      <c r="B610" s="2" t="str">
        <f ca="1">IFERROR(__xludf.DUMMYFUNCTION("GOOGLETRANSLATE(A610,DETECTLANGUAGE(A610),""en"")"),"Cork, the word stressful, flooded Ubon")</f>
        <v>Cork, the word stressful, flooded Ubon</v>
      </c>
      <c r="C610" t="s">
        <v>1827</v>
      </c>
      <c r="D610">
        <v>0.76076608896255504</v>
      </c>
    </row>
    <row r="611" spans="1:4" ht="14.25" customHeight="1" x14ac:dyDescent="0.2">
      <c r="A611" s="1" t="s">
        <v>610</v>
      </c>
      <c r="B611" s="2" t="str">
        <f ca="1">IFERROR(__xludf.DUMMYFUNCTION("GOOGLETRANSLATE(A611,DETECTLANGUAGE(A611),""en"")"),"Most of the media are now not fun from the news. Shooting is still updating the news. I have to shoot all the time. I think that the dead are already dead.")</f>
        <v>Most of the media are now not fun from the news. Shooting is still updating the news. I have to shoot all the time. I think that the dead are already dead.</v>
      </c>
      <c r="C611" t="s">
        <v>1829</v>
      </c>
      <c r="D611">
        <v>1.2664997950196299E-2</v>
      </c>
    </row>
    <row r="612" spans="1:4" ht="14.25" customHeight="1" x14ac:dyDescent="0.2">
      <c r="A612" s="1" t="s">
        <v>611</v>
      </c>
      <c r="B612" s="2" t="str">
        <f ca="1">IFERROR(__xludf.DUMMYFUNCTION("GOOGLETRANSLATE(A612,DETECTLANGUAGE(A612),""en"")"),"You changed the name to the national music tower.")</f>
        <v>You changed the name to the national music tower.</v>
      </c>
      <c r="C612" t="s">
        <v>1827</v>
      </c>
      <c r="D612">
        <v>0.82891631126403797</v>
      </c>
    </row>
    <row r="613" spans="1:4" ht="14.25" customHeight="1" x14ac:dyDescent="0.2">
      <c r="A613" s="1" t="s">
        <v>612</v>
      </c>
      <c r="B613" s="2" t="str">
        <f ca="1">IFERROR(__xludf.DUMMYFUNCTION("GOOGLETRANSLATE(A613,DETECTLANGUAGE(A613),""en"")"),"Help each other. There is no state to help, but there are also staff and villagers helping us. We are another voice that helps to spread the news of the flood.")</f>
        <v>Help each other. There is no state to help, but there are also staff and villagers helping us. We are another voice that helps to spread the news of the flood.</v>
      </c>
      <c r="C613" t="s">
        <v>1829</v>
      </c>
      <c r="D613">
        <v>0.39950475096702598</v>
      </c>
    </row>
    <row r="614" spans="1:4" ht="14.25" customHeight="1" x14ac:dyDescent="0.2">
      <c r="A614" s="1" t="s">
        <v>613</v>
      </c>
      <c r="B614" s="2" t="str">
        <f ca="1">IFERROR(__xludf.DUMMYFUNCTION("GOOGLETRANSLATE(A614,DETECTLANGUAGE(A614),""en"")"),"Before the year, the government asked to donate to help the Ubon people from the flood. I didn't know that the Ubon people were out.")</f>
        <v>Before the year, the government asked to donate to help the Ubon people from the flood. I didn't know that the Ubon people were out.</v>
      </c>
      <c r="C614" t="s">
        <v>1829</v>
      </c>
      <c r="D614">
        <v>0.19668385386466999</v>
      </c>
    </row>
    <row r="615" spans="1:4" ht="14.25" customHeight="1" x14ac:dyDescent="0.2">
      <c r="A615" s="1" t="s">
        <v>614</v>
      </c>
      <c r="B615" s="2" t="str">
        <f ca="1">IFERROR(__xludf.DUMMYFUNCTION("GOOGLETRANSLATE(A615,DETECTLANGUAGE(A615),""en"")"),"Today, when Yingluck invited Abhisit to help find a big flood, but this year, the floods of Ubon and many more.")</f>
        <v>Today, when Yingluck invited Abhisit to help find a big flood, but this year, the floods of Ubon and many more.</v>
      </c>
      <c r="C615" t="s">
        <v>1829</v>
      </c>
      <c r="D615">
        <v>0.177995786070824</v>
      </c>
    </row>
    <row r="616" spans="1:4" ht="14.25" customHeight="1" x14ac:dyDescent="0.2">
      <c r="A616" s="1" t="s">
        <v>615</v>
      </c>
      <c r="B616" s="2" t="str">
        <f ca="1">IFERROR(__xludf.DUMMYFUNCTION("GOOGLETRANSLATE(A616,DETECTLANGUAGE(A616),""en"")"),"Help each other. There is no state to help, but there are also staff and villagers helping us. We are another voice that helps to distribute the news.")</f>
        <v>Help each other. There is no state to help, but there are also staff and villagers helping us. We are another voice that helps to distribute the news.</v>
      </c>
      <c r="C616" t="s">
        <v>1829</v>
      </c>
      <c r="D616">
        <v>0.34351399540901201</v>
      </c>
    </row>
    <row r="617" spans="1:4" ht="14.25" customHeight="1" x14ac:dyDescent="0.2">
      <c r="A617" s="1" t="s">
        <v>616</v>
      </c>
      <c r="B617" s="2" t="str">
        <f ca="1">IFERROR(__xludf.DUMMYFUNCTION("GOOGLETRANSLATE(A617,DETECTLANGUAGE(A617),""en"")"),"Ubon -On Children")</f>
        <v>Ubon -On Children</v>
      </c>
      <c r="C617" t="s">
        <v>1827</v>
      </c>
      <c r="D617">
        <v>0.66110008955001798</v>
      </c>
    </row>
    <row r="618" spans="1:4" ht="14.25" customHeight="1" x14ac:dyDescent="0.2">
      <c r="A618" s="1" t="s">
        <v>617</v>
      </c>
      <c r="B618" s="2" t="str">
        <f ca="1">IFERROR(__xludf.DUMMYFUNCTION("GOOGLETRANSLATE(A618,DETECTLANGUAGE(A618),""en"")"),"Our friend's house in Ubon is not yet flooded, but it can't go anywhere because the water is surrounded. The path is cut off. If not stocking food")</f>
        <v>Our friend's house in Ubon is not yet flooded, but it can't go anywhere because the water is surrounded. The path is cut off. If not stocking food</v>
      </c>
      <c r="C618" t="s">
        <v>1829</v>
      </c>
      <c r="D618">
        <v>3.9575956761836997E-3</v>
      </c>
    </row>
    <row r="619" spans="1:4" ht="14.25" customHeight="1" x14ac:dyDescent="0.2">
      <c r="A619" s="1" t="s">
        <v>618</v>
      </c>
      <c r="B619" s="2" t="str">
        <f ca="1">IFERROR(__xludf.DUMMYFUNCTION("GOOGLETRANSLATE(A619,DETECTLANGUAGE(A619),""en"")"),"It's not that we do not regret the incident in the past, but the person who is still alive must continue to fight or not.")</f>
        <v>It's not that we do not regret the incident in the past, but the person who is still alive must continue to fight or not.</v>
      </c>
      <c r="C619" t="s">
        <v>1829</v>
      </c>
      <c r="D619">
        <v>4.2992485687136702E-3</v>
      </c>
    </row>
    <row r="620" spans="1:4" ht="14.25" customHeight="1" x14ac:dyDescent="0.2">
      <c r="A620" s="1" t="s">
        <v>619</v>
      </c>
      <c r="B620" s="2" t="str">
        <f ca="1">IFERROR(__xludf.DUMMYFUNCTION("GOOGLETRANSLATE(A620,DETECTLANGUAGE(A620),""en"")"),"I have to survive the flood.")</f>
        <v>I have to survive the flood.</v>
      </c>
      <c r="C620" t="s">
        <v>1829</v>
      </c>
      <c r="D620">
        <v>0.25449416041374201</v>
      </c>
    </row>
    <row r="621" spans="1:4" ht="14.25" customHeight="1" x14ac:dyDescent="0.2">
      <c r="A621" s="1" t="s">
        <v>620</v>
      </c>
      <c r="B621" s="2" t="str">
        <f ca="1">IFERROR(__xludf.DUMMYFUNCTION("GOOGLETRANSLATE(A621,DETECTLANGUAGE(A621),""en"")"),"The condition of the house that I sent to see is that it is to the second floor and the small roof is still good to go to the house in Ban Tha Bo, but others at")</f>
        <v>The condition of the house that I sent to see is that it is to the second floor and the small roof is still good to go to the house in Ban Tha Bo, but others at</v>
      </c>
      <c r="C621" t="s">
        <v>1829</v>
      </c>
      <c r="D621">
        <v>0.37089180946350098</v>
      </c>
    </row>
    <row r="622" spans="1:4" ht="14.25" customHeight="1" x14ac:dyDescent="0.2">
      <c r="A622" s="1" t="s">
        <v>621</v>
      </c>
      <c r="B622" s="2" t="str">
        <f ca="1">IFERROR(__xludf.DUMMYFUNCTION("GOOGLETRANSLATE(A622,DETECTLANGUAGE(A622),""en"")"),"Hmm, my friend just told me when I met today. I'm sorry.")</f>
        <v>Hmm, my friend just told me when I met today. I'm sorry.</v>
      </c>
      <c r="C622" t="s">
        <v>1829</v>
      </c>
      <c r="D622">
        <v>6.4048759639263195E-2</v>
      </c>
    </row>
    <row r="623" spans="1:4" ht="14.25" customHeight="1" x14ac:dyDescent="0.2">
      <c r="A623" s="1" t="s">
        <v>622</v>
      </c>
      <c r="B623" s="2" t="str">
        <f ca="1">IFERROR(__xludf.DUMMYFUNCTION("GOOGLETRANSLATE(A623,DETECTLANGUAGE(A623),""en"")"),"It is really depressed. The flood is very heavy. How will the villagers live together?")</f>
        <v>It is really depressed. The flood is very heavy. How will the villagers live together?</v>
      </c>
      <c r="C623" t="s">
        <v>1828</v>
      </c>
      <c r="D623">
        <v>0.53756314516067505</v>
      </c>
    </row>
    <row r="624" spans="1:4" ht="14.25" customHeight="1" x14ac:dyDescent="0.2">
      <c r="A624" s="1" t="s">
        <v>623</v>
      </c>
      <c r="B624" s="2" t="str">
        <f ca="1">IFERROR(__xludf.DUMMYFUNCTION("GOOGLETRANSLATE(A624,DETECTLANGUAGE(A624),""en"")"),"Help each other to flood Ubon.")</f>
        <v>Help each other to flood Ubon.</v>
      </c>
      <c r="C624" t="s">
        <v>1827</v>
      </c>
      <c r="D624">
        <v>0.63856983184814498</v>
      </c>
    </row>
    <row r="625" spans="1:4" ht="14.25" customHeight="1" x14ac:dyDescent="0.2">
      <c r="A625" s="1" t="s">
        <v>624</v>
      </c>
      <c r="B625" s="2" t="str">
        <f ca="1">IFERROR(__xludf.DUMMYFUNCTION("GOOGLETRANSLATE(A625,DETECTLANGUAGE(A625),""en"")"),"The flood, Ubon, Khun Cho, lips like this or not the lips.")</f>
        <v>The flood, Ubon, Khun Cho, lips like this or not the lips.</v>
      </c>
      <c r="C625" t="s">
        <v>1829</v>
      </c>
      <c r="D625">
        <v>0.25647878646850603</v>
      </c>
    </row>
    <row r="626" spans="1:4" ht="14.25" customHeight="1" x14ac:dyDescent="0.2">
      <c r="A626" s="1" t="s">
        <v>625</v>
      </c>
      <c r="B626" s="2" t="str">
        <f ca="1">IFERROR(__xludf.DUMMYFUNCTION("GOOGLETRANSLATE(A626,DETECTLANGUAGE(A626),""en"")"),"Ubon Ubon's flood")</f>
        <v>Ubon Ubon's flood</v>
      </c>
      <c r="C626" t="s">
        <v>1827</v>
      </c>
      <c r="D626">
        <v>0.704439997673035</v>
      </c>
    </row>
    <row r="627" spans="1:4" ht="14.25" customHeight="1" x14ac:dyDescent="0.2">
      <c r="A627" s="1" t="s">
        <v>626</v>
      </c>
      <c r="B627" s="2" t="str">
        <f ca="1">IFERROR(__xludf.DUMMYFUNCTION("GOOGLETRANSLATE(A627,DETECTLANGUAGE(A627),""en"")"),"Ai Long Nai")</f>
        <v>Ai Long Nai</v>
      </c>
      <c r="C627" t="s">
        <v>1827</v>
      </c>
      <c r="D627">
        <v>0.68199414014816295</v>
      </c>
    </row>
    <row r="628" spans="1:4" ht="14.25" customHeight="1" x14ac:dyDescent="0.2">
      <c r="A628" s="1" t="s">
        <v>627</v>
      </c>
      <c r="B628" s="2" t="str">
        <f ca="1">IFERROR(__xludf.DUMMYFUNCTION("GOOGLETRANSLATE(A628,DETECTLANGUAGE(A628),""en"")"),"The alarm tower is to warn the dormitory to open the national anthem.")</f>
        <v>The alarm tower is to warn the dormitory to open the national anthem.</v>
      </c>
      <c r="C628" t="s">
        <v>1828</v>
      </c>
      <c r="D628">
        <v>0.53682547807693504</v>
      </c>
    </row>
    <row r="629" spans="1:4" ht="14.25" customHeight="1" x14ac:dyDescent="0.2">
      <c r="A629" s="1" t="s">
        <v>628</v>
      </c>
      <c r="B629" s="2" t="str">
        <f ca="1">IFERROR(__xludf.DUMMYFUNCTION("GOOGLETRANSLATE(A629,DETECTLANGUAGE(A629),""en"")"),"Ai Long Nai, flooded Ubon")</f>
        <v>Ai Long Nai, flooded Ubon</v>
      </c>
      <c r="C629" t="s">
        <v>1827</v>
      </c>
      <c r="D629">
        <v>0.63184046745300304</v>
      </c>
    </row>
    <row r="630" spans="1:4" ht="14.25" customHeight="1" x14ac:dyDescent="0.2">
      <c r="A630" s="1" t="s">
        <v>629</v>
      </c>
      <c r="B630" s="2" t="str">
        <f ca="1">IFERROR(__xludf.DUMMYFUNCTION("GOOGLETRANSLATE(A630,DETECTLANGUAGE(A630),""en"")"),"The advertisement began to withdraw the work, affecting the adults to order to solve the game, but looking at this type of person does not realize anything because the trait is like that.")</f>
        <v>The advertisement began to withdraw the work, affecting the adults to order to solve the game, but looking at this type of person does not realize anything because the trait is like that.</v>
      </c>
      <c r="C630" t="s">
        <v>1829</v>
      </c>
      <c r="D630">
        <v>5.77778518199921E-2</v>
      </c>
    </row>
    <row r="631" spans="1:4" ht="14.25" customHeight="1" x14ac:dyDescent="0.2">
      <c r="A631" s="1" t="s">
        <v>630</v>
      </c>
      <c r="B631" s="2" t="str">
        <f ca="1">IFERROR(__xludf.DUMMYFUNCTION("GOOGLETRANSLATE(A631,DETECTLANGUAGE(A631),""en"")"),"Thailand is not just in Bangkok that has to grow in other provinces. He still needs help or his voice. We are not loud enough now.")</f>
        <v>Thailand is not just in Bangkok that has to grow in other provinces. He still needs help or his voice. We are not loud enough now.</v>
      </c>
      <c r="C631" t="s">
        <v>1829</v>
      </c>
      <c r="D631">
        <v>7.0936293341219399E-3</v>
      </c>
    </row>
    <row r="632" spans="1:4" ht="14.25" customHeight="1" x14ac:dyDescent="0.2">
      <c r="A632" s="1" t="s">
        <v>631</v>
      </c>
      <c r="B632" s="2" t="str">
        <f ca="1">IFERROR(__xludf.DUMMYFUNCTION("GOOGLETRANSLATE(A632,DETECTLANGUAGE(A632),""en"")"),"I really want the tag to me. Ubon people want to help the flood for a month. I don't know when the water will be reduced.")</f>
        <v>I really want the tag to me. Ubon people want to help the flood for a month. I don't know when the water will be reduced.</v>
      </c>
      <c r="C632" t="s">
        <v>1829</v>
      </c>
      <c r="D632">
        <v>3.39938998222351E-2</v>
      </c>
    </row>
    <row r="633" spans="1:4" ht="14.25" customHeight="1" x14ac:dyDescent="0.2">
      <c r="A633" s="1" t="s">
        <v>632</v>
      </c>
      <c r="B633" s="2" t="str">
        <f ca="1">IFERROR(__xludf.DUMMYFUNCTION("GOOGLETRANSLATE(A633,DETECTLANGUAGE(A633),""en"")"),"Most recently, Buriram died, a puzzle of Ban Slang Ton Ton Ton, Ton Prathaon Chai, the whole litter was assumed to be a case.")</f>
        <v>Most recently, Buriram died, a puzzle of Ban Slang Ton Ton Ton, Ton Prathaon Chai, the whole litter was assumed to be a case.</v>
      </c>
      <c r="C633" t="s">
        <v>1828</v>
      </c>
      <c r="D633">
        <v>0.46080037951469399</v>
      </c>
    </row>
    <row r="634" spans="1:4" ht="14.25" customHeight="1" x14ac:dyDescent="0.2">
      <c r="A634" s="1" t="s">
        <v>633</v>
      </c>
      <c r="B634" s="2" t="str">
        <f ca="1">IFERROR(__xludf.DUMMYFUNCTION("GOOGLETRANSLATE(A634,DETECTLANGUAGE(A634),""en"")"),"Join to send encouragement and integrate to help the Ubon floods at the Friendly Water Center and help the flood victims of Ubon")</f>
        <v>Join to send encouragement and integrate to help the Ubon floods at the Friendly Water Center and help the flood victims of Ubon</v>
      </c>
      <c r="C634" t="s">
        <v>1827</v>
      </c>
      <c r="D634">
        <v>0.67253959178924605</v>
      </c>
    </row>
    <row r="635" spans="1:4" ht="14.25" customHeight="1" x14ac:dyDescent="0.2">
      <c r="A635" s="1" t="s">
        <v>634</v>
      </c>
      <c r="B635" s="2" t="str">
        <f ca="1">IFERROR(__xludf.DUMMYFUNCTION("GOOGLETRANSLATE(A635,DETECTLANGUAGE(A635),""en"")"),"It is encouraged and hoped that everyone would be safe and went through this situation.")</f>
        <v>It is encouraged and hoped that everyone would be safe and went through this situation.</v>
      </c>
      <c r="C635" t="s">
        <v>1828</v>
      </c>
      <c r="D635">
        <v>0.58010536432266202</v>
      </c>
    </row>
    <row r="636" spans="1:4" ht="14.25" customHeight="1" x14ac:dyDescent="0.2">
      <c r="A636" s="1" t="s">
        <v>635</v>
      </c>
      <c r="B636" s="2" t="str">
        <f ca="1">IFERROR(__xludf.DUMMYFUNCTION("GOOGLETRANSLATE(A636,DETECTLANGUAGE(A636),""en"")"),"Who passed by to leave the tag, flood, Ubon, a bit, the flood is very heavy, flooded for months from the end of the drug, but the matter is quite quiet.")</f>
        <v>Who passed by to leave the tag, flood, Ubon, a bit, the flood is very heavy, flooded for months from the end of the drug, but the matter is quite quiet.</v>
      </c>
      <c r="C636" t="s">
        <v>1829</v>
      </c>
      <c r="D636">
        <v>0.20959790050983401</v>
      </c>
    </row>
    <row r="637" spans="1:4" ht="14.25" customHeight="1" x14ac:dyDescent="0.2">
      <c r="A637" s="1" t="s">
        <v>636</v>
      </c>
      <c r="B637" s="2" t="str">
        <f ca="1">IFERROR(__xludf.DUMMYFUNCTION("GOOGLETRANSLATE(A637,DETECTLANGUAGE(A637),""en"")"),"Mill apologizes after the drama Ban Milin is wrong, which makes many of you feel sad and dissatisfied.")</f>
        <v>Mill apologizes after the drama Ban Milin is wrong, which makes many of you feel sad and dissatisfied.</v>
      </c>
      <c r="C637" t="s">
        <v>1829</v>
      </c>
      <c r="D637">
        <v>0.18552553653716999</v>
      </c>
    </row>
    <row r="638" spans="1:4" ht="14.25" customHeight="1" x14ac:dyDescent="0.2">
      <c r="A638" s="1" t="s">
        <v>637</v>
      </c>
      <c r="B638" s="2" t="str">
        <f ca="1">IFERROR(__xludf.DUMMYFUNCTION("GOOGLETRANSLATE(A638,DETECTLANGUAGE(A638),""en"")"),"Would like to come out and curse the government about what to do. Villagers in trouble this much, the flood does not reduce the road, cut off the water now, do not use and have an old child, including")</f>
        <v>Would like to come out and curse the government about what to do. Villagers in trouble this much, the flood does not reduce the road, cut off the water now, do not use and have an old child, including</v>
      </c>
      <c r="C638" t="s">
        <v>1829</v>
      </c>
      <c r="D638">
        <v>2.0414486527442901E-2</v>
      </c>
    </row>
    <row r="639" spans="1:4" ht="14.25" customHeight="1" x14ac:dyDescent="0.2">
      <c r="A639" s="1" t="s">
        <v>638</v>
      </c>
      <c r="B639" s="2" t="str">
        <f ca="1">IFERROR(__xludf.DUMMYFUNCTION("GOOGLETRANSLATE(A639,DETECTLANGUAGE(A639),""en"")"),"The advertisement began to withdraw the work. The adults ordered to solve the game, but then, this type of person is not conscious because the trait is like that must be banned.")</f>
        <v>The advertisement began to withdraw the work. The adults ordered to solve the game, but then, this type of person is not conscious because the trait is like that must be banned.</v>
      </c>
      <c r="C639" t="s">
        <v>1829</v>
      </c>
      <c r="D639">
        <v>6.83297589421272E-2</v>
      </c>
    </row>
    <row r="640" spans="1:4" ht="14.25" customHeight="1" x14ac:dyDescent="0.2">
      <c r="A640" s="1" t="s">
        <v>639</v>
      </c>
      <c r="B640" s="2" t="str">
        <f ca="1">IFERROR(__xludf.DUMMYFUNCTION("GOOGLETRANSLATE(A640,DETECTLANGUAGE(A640),""en"")"),"The tall building on the right is Sappasitprasong Hospital, provincial hospitals, hospitals, nursing centers, and transfers.")</f>
        <v>The tall building on the right is Sappasitprasong Hospital, provincial hospitals, hospitals, nursing centers, and transfers.</v>
      </c>
      <c r="C640" t="s">
        <v>1828</v>
      </c>
      <c r="D640">
        <v>0.54240536689758301</v>
      </c>
    </row>
    <row r="641" spans="1:4" ht="14.25" customHeight="1" x14ac:dyDescent="0.2">
      <c r="A641" s="1" t="s">
        <v>640</v>
      </c>
      <c r="B641" s="2" t="str">
        <f ca="1">IFERROR(__xludf.DUMMYFUNCTION("GOOGLETRANSLATE(A641,DETECTLANGUAGE(A641),""en"")"),"At the Krung Thai Bank intersection, Ban Du, when the Ubon Ubon Cable TV")</f>
        <v>At the Krung Thai Bank intersection, Ban Du, when the Ubon Ubon Cable TV</v>
      </c>
      <c r="C641" t="s">
        <v>1827</v>
      </c>
      <c r="D641">
        <v>0.60057443380355802</v>
      </c>
    </row>
    <row r="642" spans="1:4" ht="14.25" customHeight="1" x14ac:dyDescent="0.2">
      <c r="A642" s="1" t="s">
        <v>641</v>
      </c>
      <c r="B642" s="2" t="str">
        <f ca="1">IFERROR(__xludf.DUMMYFUNCTION("GOOGLETRANSLATE(A642,DETECTLANGUAGE(A642),""en"")"),"Eh buffalo, damn face, then it is called a warning tower when not using a warning.")</f>
        <v>Eh buffalo, damn face, then it is called a warning tower when not using a warning.</v>
      </c>
      <c r="C642" t="s">
        <v>1829</v>
      </c>
      <c r="D642">
        <v>0.18927589058875999</v>
      </c>
    </row>
    <row r="643" spans="1:4" ht="14.25" customHeight="1" x14ac:dyDescent="0.2">
      <c r="A643" s="1" t="s">
        <v>642</v>
      </c>
      <c r="B643" s="2" t="str">
        <f ca="1">IFERROR(__xludf.DUMMYFUNCTION("GOOGLETRANSLATE(A643,DETECTLANGUAGE(A643),""en"")"),"The news of Nong Bua Lam Phu is the media to play all day, even a little. They are hungry, but about the floods of Ubon.")</f>
        <v>The news of Nong Bua Lam Phu is the media to play all day, even a little. They are hungry, but about the floods of Ubon.</v>
      </c>
      <c r="C643" t="s">
        <v>1829</v>
      </c>
      <c r="D643">
        <v>0.330664962530136</v>
      </c>
    </row>
    <row r="644" spans="1:4" ht="14.25" customHeight="1" x14ac:dyDescent="0.2">
      <c r="A644" s="1" t="s">
        <v>643</v>
      </c>
      <c r="B644" s="2" t="str">
        <f ca="1">IFERROR(__xludf.DUMMYFUNCTION("GOOGLETRANSLATE(A644,DETECTLANGUAGE(A644),""en"")"),"I wish the Ubon people in every area safe. Ubon floods.")</f>
        <v>I wish the Ubon people in every area safe. Ubon floods.</v>
      </c>
      <c r="C644" t="s">
        <v>1829</v>
      </c>
      <c r="D644">
        <v>0.28640693426132202</v>
      </c>
    </row>
    <row r="645" spans="1:4" ht="14.25" customHeight="1" x14ac:dyDescent="0.2">
      <c r="A645" s="1" t="s">
        <v>644</v>
      </c>
      <c r="B645" s="2" t="str">
        <f ca="1">IFERROR(__xludf.DUMMYFUNCTION("GOOGLETRANSLATE(A645,DETECTLANGUAGE(A645),""en"")"),"Very heavy. Please be safe. Everyone. Please let the water down quickly. If anyone knows where the life jacket can tell us and the dungeon.")</f>
        <v>Very heavy. Please be safe. Everyone. Please let the water down quickly. If anyone knows where the life jacket can tell us and the dungeon.</v>
      </c>
      <c r="C645" t="s">
        <v>1827</v>
      </c>
      <c r="D645">
        <v>0.77675753831863403</v>
      </c>
    </row>
    <row r="646" spans="1:4" ht="14.25" customHeight="1" x14ac:dyDescent="0.2">
      <c r="A646" s="1" t="s">
        <v>645</v>
      </c>
      <c r="B646" s="2" t="str">
        <f ca="1">IFERROR(__xludf.DUMMYFUNCTION("GOOGLETRANSLATE(A646,DETECTLANGUAGE(A646),""en"")"),"Please spread the news. Everyone, now, Ubon, floods, needs help to encourage all those in Ubon province.")</f>
        <v>Please spread the news. Everyone, now, Ubon, floods, needs help to encourage all those in Ubon province.</v>
      </c>
      <c r="C646" t="s">
        <v>1827</v>
      </c>
      <c r="D646">
        <v>0.67508411407470703</v>
      </c>
    </row>
    <row r="647" spans="1:4" ht="14.25" customHeight="1" x14ac:dyDescent="0.2">
      <c r="A647" s="1" t="s">
        <v>646</v>
      </c>
      <c r="B647" s="2" t="str">
        <f ca="1">IFERROR(__xludf.DUMMYFUNCTION("GOOGLETRANSLATE(A647,DETECTLANGUAGE(A647),""en"")"),"Currently, the flooded area in the screen of the Ratchathani has expanded. The district has made the people more than the family get results.")</f>
        <v>Currently, the flooded area in the screen of the Ratchathani has expanded. The district has made the people more than the family get results.</v>
      </c>
      <c r="C647" t="s">
        <v>1828</v>
      </c>
      <c r="D647">
        <v>0.51122003793716397</v>
      </c>
    </row>
    <row r="648" spans="1:4" ht="14.25" customHeight="1" x14ac:dyDescent="0.2">
      <c r="A648" s="1" t="s">
        <v>647</v>
      </c>
      <c r="B648" s="2" t="str">
        <f ca="1">IFERROR(__xludf.DUMMYFUNCTION("GOOGLETRANSLATE(A648,DETECTLANGUAGE(A648),""en"")"),"Everyone, please help push this tag. The matter is very quiet, but the water rises every day. The road can only run one line, traffic jams for hours this year.")</f>
        <v>Everyone, please help push this tag. The matter is very quiet, but the water rises every day. The road can only run one line, traffic jams for hours this year.</v>
      </c>
      <c r="C648" t="s">
        <v>1829</v>
      </c>
      <c r="D648">
        <v>0.172340258955956</v>
      </c>
    </row>
    <row r="649" spans="1:4" ht="14.25" customHeight="1" x14ac:dyDescent="0.2">
      <c r="A649" s="1" t="s">
        <v>648</v>
      </c>
      <c r="B649" s="2" t="str">
        <f ca="1">IFERROR(__xludf.DUMMYFUNCTION("GOOGLETRANSLATE(A649,DETECTLANGUAGE(A649),""en"")"),"On the way home, come to pick up the giveaway of Ku Dua, Jera, have been flooded in the day and still have to stay with the water for another month. What is it?")</f>
        <v>On the way home, come to pick up the giveaway of Ku Dua, Jera, have been flooded in the day and still have to stay with the water for another month. What is it?</v>
      </c>
      <c r="C649" t="s">
        <v>1829</v>
      </c>
      <c r="D649">
        <v>0.10782048851251599</v>
      </c>
    </row>
    <row r="650" spans="1:4" ht="14.25" customHeight="1" x14ac:dyDescent="0.2">
      <c r="A650" s="1" t="s">
        <v>649</v>
      </c>
      <c r="B650" s="2" t="str">
        <f ca="1">IFERROR(__xludf.DUMMYFUNCTION("GOOGLETRANSLATE(A650,DETECTLANGUAGE(A650),""en"")"),"And make a warning tower to eat budget?")</f>
        <v>And make a warning tower to eat budget?</v>
      </c>
      <c r="C650" t="s">
        <v>1827</v>
      </c>
      <c r="D650">
        <v>0.69802373647689797</v>
      </c>
    </row>
    <row r="651" spans="1:4" ht="14.25" customHeight="1" x14ac:dyDescent="0.2">
      <c r="A651" s="1" t="s">
        <v>650</v>
      </c>
      <c r="B651" s="2" t="str">
        <f ca="1">IFERROR(__xludf.DUMMYFUNCTION("GOOGLETRANSLATE(A651,DETECTLANGUAGE(A651),""en"")"),"Please push this tag. The level of flooding is crisis. This is the flood.")</f>
        <v>Please push this tag. The level of flooding is crisis. This is the flood.</v>
      </c>
      <c r="C651" t="s">
        <v>1828</v>
      </c>
      <c r="D651">
        <v>0.53856939077377297</v>
      </c>
    </row>
    <row r="652" spans="1:4" ht="14.25" customHeight="1" x14ac:dyDescent="0.2">
      <c r="A652" s="1" t="s">
        <v>651</v>
      </c>
      <c r="B652" s="2" t="str">
        <f ca="1">IFERROR(__xludf.DUMMYFUNCTION("GOOGLETRANSLATE(A652,DETECTLANGUAGE(A652),""en"")"),"Grandma and Grandma are bringing rice to the dog that is stuck near the house. Fon fell. The water flows.")</f>
        <v>Grandma and Grandma are bringing rice to the dog that is stuck near the house. Fon fell. The water flows.</v>
      </c>
      <c r="C652" t="s">
        <v>1829</v>
      </c>
      <c r="D652">
        <v>0.37077528238296498</v>
      </c>
    </row>
    <row r="653" spans="1:4" ht="14.25" customHeight="1" x14ac:dyDescent="0.2">
      <c r="A653" s="1" t="s">
        <v>652</v>
      </c>
      <c r="B653" s="2" t="str">
        <f ca="1">IFERROR(__xludf.DUMMYFUNCTION("GOOGLETRANSLATE(A653,DETECTLANGUAGE(A653),""en"")"),"Everyone, please push the tag. This year is really heavy. Please be interested in this news. The Ubon people need a lot of help.")</f>
        <v>Everyone, please push the tag. This year is really heavy. Please be interested in this news. The Ubon people need a lot of help.</v>
      </c>
      <c r="C653" t="s">
        <v>1829</v>
      </c>
      <c r="D653">
        <v>0.24255703389644601</v>
      </c>
    </row>
    <row r="654" spans="1:4" ht="14.25" customHeight="1" x14ac:dyDescent="0.2">
      <c r="A654" s="1" t="s">
        <v>653</v>
      </c>
      <c r="B654" s="2" t="str">
        <f ca="1">IFERROR(__xludf.DUMMYFUNCTION("GOOGLETRANSLATE(A654,DETECTLANGUAGE(A654),""en"")"),"Before swimming, Mekong, can you help to drain the Ubon flood first?")</f>
        <v>Before swimming, Mekong, can you help to drain the Ubon flood first?</v>
      </c>
      <c r="C654" t="s">
        <v>1827</v>
      </c>
      <c r="D654">
        <v>0.80833613872528098</v>
      </c>
    </row>
    <row r="655" spans="1:4" ht="14.25" customHeight="1" x14ac:dyDescent="0.2">
      <c r="A655" s="1" t="s">
        <v>654</v>
      </c>
      <c r="B655" s="2" t="str">
        <f ca="1">IFERROR(__xludf.DUMMYFUNCTION("GOOGLETRANSLATE(A655,DETECTLANGUAGE(A655),""en"")"),"It's not the word pity, but it is very sympathetic to the Ubon people. Understand almost every year, but this year is very heavy. The news is very quiet. Everything is moved.")</f>
        <v>It's not the word pity, but it is very sympathetic to the Ubon people. Understand almost every year, but this year is very heavy. The news is very quiet. Everything is moved.</v>
      </c>
      <c r="C655" t="s">
        <v>1829</v>
      </c>
      <c r="D655">
        <v>3.0898403376340901E-2</v>
      </c>
    </row>
    <row r="656" spans="1:4" ht="14.25" customHeight="1" x14ac:dyDescent="0.2">
      <c r="A656" s="1" t="s">
        <v>655</v>
      </c>
      <c r="B656" s="2" t="str">
        <f ca="1">IFERROR(__xludf.DUMMYFUNCTION("GOOGLETRANSLATE(A656,DETECTLANGUAGE(A656),""en"")"),"Please have many dogs. Very poor. Ubon floods. If anyone wants to donate dog food, see more details at")</f>
        <v>Please have many dogs. Very poor. Ubon floods. If anyone wants to donate dog food, see more details at</v>
      </c>
      <c r="C656" t="s">
        <v>1829</v>
      </c>
      <c r="D656">
        <v>0.42964234948158297</v>
      </c>
    </row>
    <row r="657" spans="1:4" ht="14.25" customHeight="1" x14ac:dyDescent="0.2">
      <c r="A657" s="1" t="s">
        <v>656</v>
      </c>
      <c r="B657" s="2" t="str">
        <f ca="1">IFERROR(__xludf.DUMMYFUNCTION("GOOGLETRANSLATE(A657,DETECTLANGUAGE(A657),""en"")"),"The flood this year is really heavy. Many houses are also roofed. The water level still doesn't seem to be reduced, but only increased and does not seem that the government will")</f>
        <v>The flood this year is really heavy. Many houses are also roofed. The water level still doesn't seem to be reduced, but only increased and does not seem that the government will</v>
      </c>
      <c r="C657" t="s">
        <v>1829</v>
      </c>
      <c r="D657">
        <v>1.23014545533806E-3</v>
      </c>
    </row>
    <row r="658" spans="1:4" ht="14.25" customHeight="1" x14ac:dyDescent="0.2">
      <c r="A658" s="1" t="s">
        <v>657</v>
      </c>
      <c r="B658" s="2" t="str">
        <f ca="1">IFERROR(__xludf.DUMMYFUNCTION("GOOGLETRANSLATE(A658,DETECTLANGUAGE(A658),""en"")"),"Everyone, who is convenient to distribute the news to Ubon people too. Thank you for all Ubon people.")</f>
        <v>Everyone, who is convenient to distribute the news to Ubon people too. Thank you for all Ubon people.</v>
      </c>
      <c r="C658" t="s">
        <v>1827</v>
      </c>
      <c r="D658">
        <v>0.90782266855239901</v>
      </c>
    </row>
    <row r="659" spans="1:4" ht="14.25" customHeight="1" x14ac:dyDescent="0.2">
      <c r="A659" s="1" t="s">
        <v>658</v>
      </c>
      <c r="B659" s="2" t="str">
        <f ca="1">IFERROR(__xludf.DUMMYFUNCTION("GOOGLETRANSLATE(A659,DETECTLANGUAGE(A659),""en"")"),"Today, October, the water still does not stop flooding, and still rise in the amount that is slower than the year. Today, sleeping the atmosphere tomorrow.")</f>
        <v>Today, October, the water still does not stop flooding, and still rise in the amount that is slower than the year. Today, sleeping the atmosphere tomorrow.</v>
      </c>
      <c r="C659" t="s">
        <v>1829</v>
      </c>
      <c r="D659">
        <v>5.29473386704922E-2</v>
      </c>
    </row>
    <row r="660" spans="1:4" ht="14.25" customHeight="1" x14ac:dyDescent="0.2">
      <c r="A660" s="1" t="s">
        <v>659</v>
      </c>
      <c r="B660" s="2" t="str">
        <f ca="1">IFERROR(__xludf.DUMMYFUNCTION("GOOGLETRANSLATE(A660,DETECTLANGUAGE(A660),""en"")"),"Bangkok people almost do not even know that there is flooding that much, although the news should be released like when Bangkok flooded. We should know what happened.")</f>
        <v>Bangkok people almost do not even know that there is flooding that much, although the news should be released like when Bangkok flooded. We should know what happened.</v>
      </c>
      <c r="C660" t="s">
        <v>1829</v>
      </c>
      <c r="D660">
        <v>5.9571966528892503E-2</v>
      </c>
    </row>
    <row r="661" spans="1:4" ht="14.25" customHeight="1" x14ac:dyDescent="0.2">
      <c r="A661" s="1" t="s">
        <v>660</v>
      </c>
      <c r="B661" s="2" t="str">
        <f ca="1">IFERROR(__xludf.DUMMYFUNCTION("GOOGLETRANSLATE(A661,DETECTLANGUAGE(A661),""en"")"),"Other professional sets, but the military uniform is good, good, honored by the people's tax flooding, shooting Nong Bua Lamphu")</f>
        <v>Other professional sets, but the military uniform is good, good, honored by the people's tax flooding, shooting Nong Bua Lamphu</v>
      </c>
      <c r="C661" t="s">
        <v>1827</v>
      </c>
      <c r="D661">
        <v>0.74053919315338101</v>
      </c>
    </row>
    <row r="662" spans="1:4" ht="14.25" customHeight="1" x14ac:dyDescent="0.2">
      <c r="A662" s="1" t="s">
        <v>661</v>
      </c>
      <c r="B662" s="2" t="str">
        <f ca="1">IFERROR(__xludf.DUMMYFUNCTION("GOOGLETRANSLATE(A662,DETECTLANGUAGE(A662),""en"")"),"Central row of floods are very high, half of the military vehicles and small cars, avoiding this route.")</f>
        <v>Central row of floods are very high, half of the military vehicles and small cars, avoiding this route.</v>
      </c>
      <c r="C662" t="s">
        <v>1828</v>
      </c>
      <c r="D662">
        <v>0.57937783002853405</v>
      </c>
    </row>
    <row r="663" spans="1:4" ht="14.25" customHeight="1" x14ac:dyDescent="0.2">
      <c r="A663" s="1" t="s">
        <v>662</v>
      </c>
      <c r="B663" s="2" t="str">
        <f ca="1">IFERROR(__xludf.DUMMYFUNCTION("GOOGLETRANSLATE(A663,DETECTLANGUAGE(A663),""en"")"),"A little more would be like the big flood. In the year, one -story house is completely roof. The water will reduce the main road.")</f>
        <v>A little more would be like the big flood. In the year, one -story house is completely roof. The water will reduce the main road.</v>
      </c>
      <c r="C663" t="s">
        <v>1827</v>
      </c>
      <c r="D663">
        <v>0.63783383369445801</v>
      </c>
    </row>
    <row r="664" spans="1:4" ht="14.25" customHeight="1" x14ac:dyDescent="0.2">
      <c r="A664" s="1" t="s">
        <v>663</v>
      </c>
      <c r="B664" s="2" t="str">
        <f ca="1">IFERROR(__xludf.DUMMYFUNCTION("GOOGLETRANSLATE(A664,DETECTLANGUAGE(A664),""en"")"),"Ban Khoi is heavier than the previous year.")</f>
        <v>Ban Khoi is heavier than the previous year.</v>
      </c>
      <c r="C664" t="s">
        <v>1827</v>
      </c>
      <c r="D664">
        <v>0.730046927928925</v>
      </c>
    </row>
    <row r="665" spans="1:4" ht="14.25" customHeight="1" x14ac:dyDescent="0.2">
      <c r="A665" s="1" t="s">
        <v>664</v>
      </c>
      <c r="B665" s="2" t="str">
        <f ca="1">IFERROR(__xludf.DUMMYFUNCTION("GOOGLETRANSLATE(A665,DETECTLANGUAGE(A665),""en"")"),"Oh, our country has arrived at this point. Everyone is suffering enough.")</f>
        <v>Oh, our country has arrived at this point. Everyone is suffering enough.</v>
      </c>
      <c r="C665" t="s">
        <v>1829</v>
      </c>
      <c r="D665">
        <v>0.23565855622291601</v>
      </c>
    </row>
    <row r="666" spans="1:4" ht="14.25" customHeight="1" x14ac:dyDescent="0.2">
      <c r="A666" s="1" t="s">
        <v>665</v>
      </c>
      <c r="B666" s="2" t="str">
        <f ca="1">IFERROR(__xludf.DUMMYFUNCTION("GOOGLETRANSLATE(A666,DETECTLANGUAGE(A666),""en"")"),"Here comes the purple, remote control value. Anything can be purple only.")</f>
        <v>Here comes the purple, remote control value. Anything can be purple only.</v>
      </c>
      <c r="C666" t="s">
        <v>1827</v>
      </c>
      <c r="D666">
        <v>0.61342495679855302</v>
      </c>
    </row>
    <row r="667" spans="1:4" ht="14.25" customHeight="1" x14ac:dyDescent="0.2">
      <c r="A667" s="1" t="s">
        <v>666</v>
      </c>
      <c r="B667" s="2" t="str">
        <f ca="1">IFERROR(__xludf.DUMMYFUNCTION("GOOGLETRANSLATE(A667,DETECTLANGUAGE(A667),""en"")"),"The latest from the Warin Page, Ban Hao Ung, Ratchathani, this line is very heavy.")</f>
        <v>The latest from the Warin Page, Ban Hao Ung, Ratchathani, this line is very heavy.</v>
      </c>
      <c r="C667" t="s">
        <v>1827</v>
      </c>
      <c r="D667">
        <v>0.63271933794021595</v>
      </c>
    </row>
    <row r="668" spans="1:4" ht="14.25" customHeight="1" x14ac:dyDescent="0.2">
      <c r="A668" s="1" t="s">
        <v>667</v>
      </c>
      <c r="B668" s="2" t="str">
        <f ca="1">IFERROR(__xludf.DUMMYFUNCTION("GOOGLETRANSLATE(A668,DETECTLANGUAGE(A668),""en"")"),"Right now, the Ubon floods are really heavy. Began to flood into the city and there are many dogs that do not have food. Many people need help because they are good.")</f>
        <v>Right now, the Ubon floods are really heavy. Began to flood into the city and there are many dogs that do not have food. Many people need help because they are good.</v>
      </c>
      <c r="C668" t="s">
        <v>1829</v>
      </c>
      <c r="D668">
        <v>4.6042677015066098E-2</v>
      </c>
    </row>
    <row r="669" spans="1:4" ht="14.25" customHeight="1" x14ac:dyDescent="0.2">
      <c r="A669" s="1" t="s">
        <v>668</v>
      </c>
      <c r="B669" s="2" t="str">
        <f ca="1">IFERROR(__xludf.DUMMYFUNCTION("GOOGLETRANSLATE(A669,DETECTLANGUAGE(A669),""en"")"),"The atmosphere is waiting to board the avarin ferry into Ubon city and has a high -rise car in front of Benjaman School.")</f>
        <v>The atmosphere is waiting to board the avarin ferry into Ubon city and has a high -rise car in front of Benjaman School.</v>
      </c>
      <c r="C669" t="s">
        <v>1829</v>
      </c>
      <c r="D669">
        <v>0.127899244427681</v>
      </c>
    </row>
    <row r="670" spans="1:4" ht="14.25" customHeight="1" x14ac:dyDescent="0.2">
      <c r="A670" s="1" t="s">
        <v>669</v>
      </c>
      <c r="B670" s="2" t="str">
        <f ca="1">IFERROR(__xludf.DUMMYFUNCTION("GOOGLETRANSLATE(A670,DETECTLANGUAGE(A670),""en"")"),"So moved. In addition to people, how are the animals?")</f>
        <v>So moved. In addition to people, how are the animals?</v>
      </c>
      <c r="C670" t="s">
        <v>1827</v>
      </c>
      <c r="D670">
        <v>0.79660052061080899</v>
      </c>
    </row>
    <row r="671" spans="1:4" ht="14.25" customHeight="1" x14ac:dyDescent="0.2">
      <c r="A671" s="1" t="s">
        <v>670</v>
      </c>
      <c r="B671" s="2" t="str">
        <f ca="1">IFERROR(__xludf.DUMMYFUNCTION("GOOGLETRANSLATE(A671,DETECTLANGUAGE(A671),""en"")"),"Had to take a boat out of the village, the water flooded the bridge over the river and saw very hard, but the report of the help but rarely saw the management report")</f>
        <v>Had to take a boat out of the village, the water flooded the bridge over the river and saw very hard, but the report of the help but rarely saw the management report</v>
      </c>
      <c r="C671" t="s">
        <v>1829</v>
      </c>
      <c r="D671">
        <v>5.5387910455465303E-2</v>
      </c>
    </row>
    <row r="672" spans="1:4" ht="14.25" customHeight="1" x14ac:dyDescent="0.2">
      <c r="A672" s="1" t="s">
        <v>671</v>
      </c>
      <c r="B672" s="2" t="str">
        <f ca="1">IFERROR(__xludf.DUMMYFUNCTION("GOOGLETRANSLATE(A672,DETECTLANGUAGE(A672),""en"")"),"Urgent encouragement for all Ubon brothers and sisters.")</f>
        <v>Urgent encouragement for all Ubon brothers and sisters.</v>
      </c>
      <c r="C672" t="s">
        <v>1827</v>
      </c>
      <c r="D672">
        <v>0.76026207208633401</v>
      </c>
    </row>
    <row r="673" spans="1:4" ht="14.25" customHeight="1" x14ac:dyDescent="0.2">
      <c r="A673" s="1" t="s">
        <v>672</v>
      </c>
      <c r="B673" s="2" t="str">
        <f ca="1">IFERROR(__xludf.DUMMYFUNCTION("GOOGLETRANSLATE(A673,DETECTLANGUAGE(A673),""en"")"),"Flooded until the deaths and how to solve the problem?")</f>
        <v>Flooded until the deaths and how to solve the problem?</v>
      </c>
      <c r="C673" t="s">
        <v>1827</v>
      </c>
      <c r="D673">
        <v>0.69019913673400901</v>
      </c>
    </row>
    <row r="674" spans="1:4" ht="14.25" customHeight="1" x14ac:dyDescent="0.2">
      <c r="A674" s="1" t="s">
        <v>673</v>
      </c>
      <c r="B674" s="2" t="str">
        <f ca="1">IFERROR(__xludf.DUMMYFUNCTION("GOOGLETRANSLATE(A674,DETECTLANGUAGE(A674),""en"")"),"Mess. Ubon is flooded until the whole province is in the roof of the floor too, but the news is very quiet, unlike the news that the NACC alerted Bangkok.")</f>
        <v>Mess. Ubon is flooded until the whole province is in the roof of the floor too, but the news is very quiet, unlike the news that the NACC alerted Bangkok.</v>
      </c>
      <c r="C674" t="s">
        <v>1829</v>
      </c>
      <c r="D674">
        <v>9.1645263135433197E-2</v>
      </c>
    </row>
    <row r="675" spans="1:4" ht="14.25" customHeight="1" x14ac:dyDescent="0.2">
      <c r="A675" s="1" t="s">
        <v>674</v>
      </c>
      <c r="B675" s="2" t="str">
        <f ca="1">IFERROR(__xludf.DUMMYFUNCTION("GOOGLETRANSLATE(A675,DETECTLANGUAGE(A675),""en"")"),"Update the flood. Ubon leaves everyone. Help each other to spread the news and retweet. Everyone helps to spread the news and retweet.")</f>
        <v>Update the flood. Ubon leaves everyone. Help each other to spread the news and retweet. Everyone helps to spread the news and retweet.</v>
      </c>
      <c r="C675" t="s">
        <v>1827</v>
      </c>
      <c r="D675">
        <v>0.83059042692184404</v>
      </c>
    </row>
    <row r="676" spans="1:4" ht="14.25" customHeight="1" x14ac:dyDescent="0.2">
      <c r="A676" s="1" t="s">
        <v>675</v>
      </c>
      <c r="B676" s="2" t="str">
        <f ca="1">IFERROR(__xludf.DUMMYFUNCTION("GOOGLETRANSLATE(A676,DETECTLANGUAGE(A676),""en"")"),"This is a condition that tax money should be used for the most benefit in the care of the people's happiness.")</f>
        <v>This is a condition that tax money should be used for the most benefit in the care of the people's happiness.</v>
      </c>
      <c r="C676" t="s">
        <v>1827</v>
      </c>
      <c r="D676">
        <v>0.86774152517318703</v>
      </c>
    </row>
    <row r="677" spans="1:4" ht="14.25" customHeight="1" x14ac:dyDescent="0.2">
      <c r="A677" s="1" t="s">
        <v>676</v>
      </c>
      <c r="B677" s="2" t="str">
        <f ca="1">IFERROR(__xludf.DUMMYFUNCTION("GOOGLETRANSLATE(A677,DETECTLANGUAGE(A677),""en"")"),"Ubon brothers and sisters want to receive urgent help in many houses, houses, sinking under the water, no water, water levels are as high as a year and deposit.")</f>
        <v>Ubon brothers and sisters want to receive urgent help in many houses, houses, sinking under the water, no water, water levels are as high as a year and deposit.</v>
      </c>
      <c r="C677" t="s">
        <v>1829</v>
      </c>
      <c r="D677">
        <v>0.39968854188919101</v>
      </c>
    </row>
    <row r="678" spans="1:4" ht="14.25" customHeight="1" x14ac:dyDescent="0.2">
      <c r="A678" s="1" t="s">
        <v>677</v>
      </c>
      <c r="B678" s="2" t="str">
        <f ca="1">IFERROR(__xludf.DUMMYFUNCTION("GOOGLETRANSLATE(A678,DETECTLANGUAGE(A678),""en"")"),"Ubon floods flooded Ubon, very heavy. The crisis. The route between Muang Warin, the city must use a car, sailboat, a private car that runs.")</f>
        <v>Ubon floods flooded Ubon, very heavy. The crisis. The route between Muang Warin, the city must use a car, sailboat, a private car that runs.</v>
      </c>
      <c r="C678" t="s">
        <v>1828</v>
      </c>
      <c r="D678">
        <v>0.56026083230972301</v>
      </c>
    </row>
    <row r="679" spans="1:4" ht="14.25" customHeight="1" x14ac:dyDescent="0.2">
      <c r="A679" s="1" t="s">
        <v>678</v>
      </c>
      <c r="B679" s="2" t="str">
        <f ca="1">IFERROR(__xludf.DUMMYFUNCTION("GOOGLETRANSLATE(A679,DETECTLANGUAGE(A679),""en"")"),"Prayut, he doesn't care. However, there are people who raise their hands to the flood of Ubon.")</f>
        <v>Prayut, he doesn't care. However, there are people who raise their hands to the flood of Ubon.</v>
      </c>
      <c r="C679" t="s">
        <v>1829</v>
      </c>
      <c r="D679">
        <v>0.36483058333396901</v>
      </c>
    </row>
    <row r="680" spans="1:4" ht="14.25" customHeight="1" x14ac:dyDescent="0.2">
      <c r="A680" s="1" t="s">
        <v>679</v>
      </c>
      <c r="B680" s="2" t="str">
        <f ca="1">IFERROR(__xludf.DUMMYFUNCTION("GOOGLETRANSLATE(A680,DETECTLANGUAGE(A680),""en"")"),"Please help.")</f>
        <v>Please help.</v>
      </c>
      <c r="C680" t="s">
        <v>1828</v>
      </c>
      <c r="D680">
        <v>0.54988765716552701</v>
      </c>
    </row>
    <row r="681" spans="1:4" ht="14.25" customHeight="1" x14ac:dyDescent="0.2">
      <c r="A681" s="1" t="s">
        <v>680</v>
      </c>
      <c r="B681" s="2" t="str">
        <f ca="1">IFERROR(__xludf.DUMMYFUNCTION("GOOGLETRANSLATE(A681,DETECTLANGUAGE(A681),""en"")"),"Go to stir fry. What a damn?")</f>
        <v>Go to stir fry. What a damn?</v>
      </c>
      <c r="C681" t="s">
        <v>1828</v>
      </c>
      <c r="D681">
        <v>0.45967710018157998</v>
      </c>
    </row>
    <row r="682" spans="1:4" ht="14.25" customHeight="1" x14ac:dyDescent="0.2">
      <c r="A682" s="1" t="s">
        <v>681</v>
      </c>
      <c r="B682" s="2" t="str">
        <f ca="1">IFERROR(__xludf.DUMMYFUNCTION("GOOGLETRANSLATE(A682,DETECTLANGUAGE(A682),""en"")"),"Then went to swim across the Mekong River")</f>
        <v>Then went to swim across the Mekong River</v>
      </c>
      <c r="C682" t="s">
        <v>1827</v>
      </c>
      <c r="D682">
        <v>0.72599637508392301</v>
      </c>
    </row>
    <row r="683" spans="1:4" ht="14.25" customHeight="1" x14ac:dyDescent="0.2">
      <c r="A683" s="1" t="s">
        <v>682</v>
      </c>
      <c r="B683" s="2" t="str">
        <f ca="1">IFERROR(__xludf.DUMMYFUNCTION("GOOGLETRANSLATE(A683,DETECTLANGUAGE(A683),""en"")"),"To the point of having to embroider the delivery point of the boat, the flooding area is the roof, leaving the road to work in one line.")</f>
        <v>To the point of having to embroider the delivery point of the boat, the flooding area is the roof, leaving the road to work in one line.</v>
      </c>
      <c r="C683" t="s">
        <v>1829</v>
      </c>
      <c r="D683">
        <v>0.16328521072864499</v>
      </c>
    </row>
    <row r="684" spans="1:4" ht="14.25" customHeight="1" x14ac:dyDescent="0.2">
      <c r="A684" s="1" t="s">
        <v>683</v>
      </c>
      <c r="B684" s="2" t="str">
        <f ca="1">IFERROR(__xludf.DUMMYFUNCTION("GOOGLETRANSLATE(A684,DETECTLANGUAGE(A684),""en"")"),"For anyone who wants to donate items or donate to help the Ubon people, you can read the details as follows.")</f>
        <v>For anyone who wants to donate items or donate to help the Ubon people, you can read the details as follows.</v>
      </c>
      <c r="C684" t="s">
        <v>1827</v>
      </c>
      <c r="D684">
        <v>0.854320049285889</v>
      </c>
    </row>
    <row r="685" spans="1:4" ht="14.25" customHeight="1" x14ac:dyDescent="0.2">
      <c r="A685" s="1" t="s">
        <v>684</v>
      </c>
      <c r="B685" s="2" t="str">
        <f ca="1">IFERROR(__xludf.DUMMYFUNCTION("GOOGLETRANSLATE(A685,DETECTLANGUAGE(A685),""en"")"),"Seriously, some people around them still think that it is a normal flood, but seriously, not normal. The water to the roof is unusual.")</f>
        <v>Seriously, some people around them still think that it is a normal flood, but seriously, not normal. The water to the roof is unusual.</v>
      </c>
      <c r="C685" t="s">
        <v>1829</v>
      </c>
      <c r="D685">
        <v>0.19129776954650901</v>
      </c>
    </row>
    <row r="686" spans="1:4" ht="14.25" customHeight="1" x14ac:dyDescent="0.2">
      <c r="A686" s="1" t="s">
        <v>685</v>
      </c>
      <c r="B686" s="2" t="str">
        <f ca="1">IFERROR(__xludf.DUMMYFUNCTION("GOOGLETRANSLATE(A686,DETECTLANGUAGE(A686),""en"")"),"It's not strange that many of you say that just know that the floods are very quiet because they are interested in the main media, not playing news.")</f>
        <v>It's not strange that many of you say that just know that the floods are very quiet because they are interested in the main media, not playing news.</v>
      </c>
      <c r="C686" t="s">
        <v>1829</v>
      </c>
      <c r="D686">
        <v>0.29176551103591902</v>
      </c>
    </row>
    <row r="687" spans="1:4" ht="14.25" customHeight="1" x14ac:dyDescent="0.2">
      <c r="A687" s="1" t="s">
        <v>686</v>
      </c>
      <c r="B687" s="2" t="str">
        <f ca="1">IFERROR(__xludf.DUMMYFUNCTION("GOOGLETRANSLATE(A687,DETECTLANGUAGE(A687),""en"")"),"The news of Ubon's flood is not loud at all.")</f>
        <v>The news of Ubon's flood is not loud at all.</v>
      </c>
      <c r="C687" t="s">
        <v>1829</v>
      </c>
      <c r="D687">
        <v>0.186727955937386</v>
      </c>
    </row>
    <row r="688" spans="1:4" ht="14.25" customHeight="1" x14ac:dyDescent="0.2">
      <c r="A688" s="1" t="s">
        <v>687</v>
      </c>
      <c r="B688" s="2" t="str">
        <f ca="1">IFERROR(__xludf.DUMMYFUNCTION("GOOGLETRANSLATE(A688,DETECTLANGUAGE(A688),""en"")"),"Villagers migrated to escape the water. Help from the government did not have to rent a tent.")</f>
        <v>Villagers migrated to escape the water. Help from the government did not have to rent a tent.</v>
      </c>
      <c r="C688" t="s">
        <v>1829</v>
      </c>
      <c r="D688">
        <v>0.13618940114975001</v>
      </c>
    </row>
    <row r="689" spans="1:4" ht="14.25" customHeight="1" x14ac:dyDescent="0.2">
      <c r="A689" s="1" t="s">
        <v>688</v>
      </c>
      <c r="B689" s="2" t="str">
        <f ca="1">IFERROR(__xludf.DUMMYFUNCTION("GOOGLETRANSLATE(A689,DETECTLANGUAGE(A689),""en"")"),"The last road. If the sandbag is not in Ubon, it is paralyzed and cannot flood.")</f>
        <v>The last road. If the sandbag is not in Ubon, it is paralyzed and cannot flood.</v>
      </c>
      <c r="C689" t="s">
        <v>1829</v>
      </c>
      <c r="D689">
        <v>8.6537465453147902E-2</v>
      </c>
    </row>
    <row r="690" spans="1:4" ht="14.25" customHeight="1" x14ac:dyDescent="0.2">
      <c r="A690" s="1" t="s">
        <v>689</v>
      </c>
      <c r="B690" s="2" t="str">
        <f ca="1">IFERROR(__xludf.DUMMYFUNCTION("GOOGLETRANSLATE(A690,DETECTLANGUAGE(A690),""en"")"),"Right now, Bangkok is very heavy. Ubon is still rainy. How to eat, how to live together, rice, fish thoroughly?")</f>
        <v>Right now, Bangkok is very heavy. Ubon is still rainy. How to eat, how to live together, rice, fish thoroughly?</v>
      </c>
      <c r="C690" t="s">
        <v>1829</v>
      </c>
      <c r="D690">
        <v>0.16371199488639801</v>
      </c>
    </row>
    <row r="691" spans="1:4" ht="14.25" customHeight="1" x14ac:dyDescent="0.2">
      <c r="A691" s="1" t="s">
        <v>690</v>
      </c>
      <c r="B691" s="2" t="str">
        <f ca="1">IFERROR(__xludf.DUMMYFUNCTION("GOOGLETRANSLATE(A691,DETECTLANGUAGE(A691),""en"")"),"Anyone who has enough strength to help, can help. Ubon flooded Ubon.")</f>
        <v>Anyone who has enough strength to help, can help. Ubon flooded Ubon.</v>
      </c>
      <c r="C691" t="s">
        <v>1828</v>
      </c>
      <c r="D691">
        <v>0.47141832113266002</v>
      </c>
    </row>
    <row r="692" spans="1:4" ht="14.25" customHeight="1" x14ac:dyDescent="0.2">
      <c r="A692" s="1" t="s">
        <v>691</v>
      </c>
      <c r="B692" s="2" t="str">
        <f ca="1">IFERROR(__xludf.DUMMYFUNCTION("GOOGLETRANSLATE(A692,DETECTLANGUAGE(A692),""en"")"),"Smash the statistics of the year. Flooding Ubon")</f>
        <v>Smash the statistics of the year. Flooding Ubon</v>
      </c>
      <c r="C692" t="s">
        <v>1827</v>
      </c>
      <c r="D692">
        <v>0.67176067829132102</v>
      </c>
    </row>
    <row r="693" spans="1:4" ht="14.25" customHeight="1" x14ac:dyDescent="0.2">
      <c r="A693" s="1" t="s">
        <v>692</v>
      </c>
      <c r="B693" s="2" t="str">
        <f ca="1">IFERROR(__xludf.DUMMYFUNCTION("GOOGLETRANSLATE(A693,DETECTLANGUAGE(A693),""en"")"),"The duty of the government must spread the budget to help urgently, not waiting for the flood donation. Ubono floods.")</f>
        <v>The duty of the government must spread the budget to help urgently, not waiting for the flood donation. Ubono floods.</v>
      </c>
      <c r="C693" t="s">
        <v>1828</v>
      </c>
      <c r="D693">
        <v>0.47170642018318198</v>
      </c>
    </row>
    <row r="694" spans="1:4" ht="14.25" customHeight="1" x14ac:dyDescent="0.2">
      <c r="A694" s="1" t="s">
        <v>693</v>
      </c>
      <c r="B694" s="2" t="str">
        <f ca="1">IFERROR(__xludf.DUMMYFUNCTION("GOOGLETRANSLATE(A694,DETECTLANGUAGE(A694),""en"")"),"The water has increased continuously. The minds of Ubon people fight a lot. The staff are very helpful. The prime minister comes down to see. When will it be ready to solve the problem for a long time?")</f>
        <v>The water has increased continuously. The minds of Ubon people fight a lot. The staff are very helpful. The prime minister comes down to see. When will it be ready to solve the problem for a long time?</v>
      </c>
      <c r="C694" t="s">
        <v>1828</v>
      </c>
      <c r="D694">
        <v>0.56197530031204201</v>
      </c>
    </row>
    <row r="695" spans="1:4" ht="14.25" customHeight="1" x14ac:dyDescent="0.2">
      <c r="A695" s="1" t="s">
        <v>694</v>
      </c>
      <c r="B695" s="2" t="str">
        <f ca="1">IFERROR(__xludf.DUMMYFUNCTION("GOOGLETRANSLATE(A695,DETECTLANGUAGE(A695),""en"")"),"Requesting different comments, please help each other.")</f>
        <v>Requesting different comments, please help each other.</v>
      </c>
      <c r="C695" t="s">
        <v>1828</v>
      </c>
      <c r="D695">
        <v>0.56784540414810203</v>
      </c>
    </row>
    <row r="696" spans="1:4" ht="14.25" customHeight="1" x14ac:dyDescent="0.2">
      <c r="A696" s="1" t="s">
        <v>695</v>
      </c>
      <c r="B696" s="2" t="str">
        <f ca="1">IFERROR(__xludf.DUMMYFUNCTION("GOOGLETRANSLATE(A696,DETECTLANGUAGE(A696),""en"")"),"Please allow me. In addition to Ubon, please help the Sisaket and Ayutthaya brothers and sisters as well.")</f>
        <v>Please allow me. In addition to Ubon, please help the Sisaket and Ayutthaya brothers and sisters as well.</v>
      </c>
      <c r="C696" t="s">
        <v>1827</v>
      </c>
      <c r="D696">
        <v>0.62549710273742698</v>
      </c>
    </row>
    <row r="697" spans="1:4" ht="14.25" customHeight="1" x14ac:dyDescent="0.2">
      <c r="A697" s="1" t="s">
        <v>696</v>
      </c>
      <c r="B697" s="2" t="str">
        <f ca="1">IFERROR(__xludf.DUMMYFUNCTION("GOOGLETRANSLATE(A697,DETECTLANGUAGE(A697),""en"")"),"The flood is very quiet.")</f>
        <v>The flood is very quiet.</v>
      </c>
      <c r="C697" t="s">
        <v>1827</v>
      </c>
      <c r="D697">
        <v>0.63989621400833097</v>
      </c>
    </row>
    <row r="698" spans="1:4" ht="14.25" customHeight="1" x14ac:dyDescent="0.2">
      <c r="A698" s="1" t="s">
        <v>697</v>
      </c>
      <c r="B698" s="2" t="str">
        <f ca="1">IFERROR(__xludf.DUMMYFUNCTION("GOOGLETRANSLATE(A698,DETECTLANGUAGE(A698),""en"")"),"The SES and the Stage are not even a little remaining, even though Sor is addicted to the day, still trying to the ground to help the people to the fullest.")</f>
        <v>The SES and the Stage are not even a little remaining, even though Sor is addicted to the day, still trying to the ground to help the people to the fullest.</v>
      </c>
      <c r="C698" t="s">
        <v>1829</v>
      </c>
      <c r="D698">
        <v>8.7174966931343106E-2</v>
      </c>
    </row>
    <row r="699" spans="1:4" ht="14.25" customHeight="1" x14ac:dyDescent="0.2">
      <c r="A699" s="1" t="s">
        <v>698</v>
      </c>
      <c r="B699" s="2" t="str">
        <f ca="1">IFERROR(__xludf.DUMMYFUNCTION("GOOGLETRANSLATE(A699,DETECTLANGUAGE(A699),""en"")"),"Flooding Ubon, some houses after the roof, there is no space to eat the happiest meal like in the advertisement.")</f>
        <v>Flooding Ubon, some houses after the roof, there is no space to eat the happiest meal like in the advertisement.</v>
      </c>
      <c r="C699" t="s">
        <v>1828</v>
      </c>
      <c r="D699">
        <v>0.51284313201904297</v>
      </c>
    </row>
    <row r="700" spans="1:4" ht="14.25" customHeight="1" x14ac:dyDescent="0.2">
      <c r="A700" s="1" t="s">
        <v>699</v>
      </c>
      <c r="B700" s="2" t="str">
        <f ca="1">IFERROR(__xludf.DUMMYFUNCTION("GOOGLETRANSLATE(A700,DETECTLANGUAGE(A700),""en"")"),"Right now, the water is still flooding, not reducing anyone. Please help to spread the news.")</f>
        <v>Right now, the water is still flooding, not reducing anyone. Please help to spread the news.</v>
      </c>
      <c r="C700" t="s">
        <v>1829</v>
      </c>
      <c r="D700">
        <v>4.8614148050546598E-2</v>
      </c>
    </row>
    <row r="701" spans="1:4" ht="14.25" customHeight="1" x14ac:dyDescent="0.2">
      <c r="A701" s="1" t="s">
        <v>700</v>
      </c>
      <c r="B701" s="2" t="str">
        <f ca="1">IFERROR(__xludf.DUMMYFUNCTION("GOOGLETRANSLATE(A701,DETECTLANGUAGE(A701),""en"")"),"Please help. Now, Ubon Ratchathani province is very heavy. This round is flooded harder than a year. The route is cut off.")</f>
        <v>Please help. Now, Ubon Ratchathani province is very heavy. This round is flooded harder than a year. The route is cut off.</v>
      </c>
      <c r="C701" t="s">
        <v>1829</v>
      </c>
      <c r="D701">
        <v>0.30322623252868702</v>
      </c>
    </row>
    <row r="702" spans="1:4" ht="14.25" customHeight="1" x14ac:dyDescent="0.2">
      <c r="A702" s="1" t="s">
        <v>701</v>
      </c>
      <c r="B702" s="2" t="str">
        <f ca="1">IFERROR(__xludf.DUMMYFUNCTION("GOOGLETRANSLATE(A702,DETECTLANGUAGE(A702),""en"")"),"Now, Ubon is very flooded, would like other television media to pay attention to this. The news is very quiet. Ubon people have to help each other.")</f>
        <v>Now, Ubon is very flooded, would like other television media to pay attention to this. The news is very quiet. Ubon people have to help each other.</v>
      </c>
      <c r="C702" t="s">
        <v>1829</v>
      </c>
      <c r="D702">
        <v>0.29534050822258001</v>
      </c>
    </row>
    <row r="703" spans="1:4" ht="14.25" customHeight="1" x14ac:dyDescent="0.2">
      <c r="A703" s="1" t="s">
        <v>702</v>
      </c>
      <c r="B703" s="2" t="str">
        <f ca="1">IFERROR(__xludf.DUMMYFUNCTION("GOOGLETRANSLATE(A703,DETECTLANGUAGE(A703),""en"")"),"I am really a bad city. If this is this much, the floods smashed the statistics of the year, not exaggerated. Now, Sisaket is also flooded as well.")</f>
        <v>I am really a bad city. If this is this much, the floods smashed the statistics of the year, not exaggerated. Now, Sisaket is also flooded as well.</v>
      </c>
      <c r="C703" t="s">
        <v>1829</v>
      </c>
      <c r="D703">
        <v>9.6857361495494801E-2</v>
      </c>
    </row>
    <row r="704" spans="1:4" ht="14.25" customHeight="1" x14ac:dyDescent="0.2">
      <c r="A704" s="1" t="s">
        <v>703</v>
      </c>
      <c r="B704" s="2" t="str">
        <f ca="1">IFERROR(__xludf.DUMMYFUNCTION("GOOGLETRANSLATE(A704,DETECTLANGUAGE(A704),""en"")"),"While we are living a normal life, but there are still friends in the country to encounter flooding. The news is very quiet. Flooding Rasiyai floods Sisaket.")</f>
        <v>While we are living a normal life, but there are still friends in the country to encounter flooding. The news is very quiet. Flooding Rasiyai floods Sisaket.</v>
      </c>
      <c r="C704" t="s">
        <v>1829</v>
      </c>
      <c r="D704">
        <v>0.39905771613120999</v>
      </c>
    </row>
    <row r="705" spans="1:4" ht="14.25" customHeight="1" x14ac:dyDescent="0.2">
      <c r="A705" s="1" t="s">
        <v>704</v>
      </c>
      <c r="B705" s="2" t="str">
        <f ca="1">IFERROR(__xludf.DUMMYFUNCTION("GOOGLETRANSLATE(A705,DETECTLANGUAGE(A705),""en"")"),"The thread includes the donation point of the Ubon floods and the assistance point. He is just a medium that has distributed information from Facebook.")</f>
        <v>The thread includes the donation point of the Ubon floods and the assistance point. He is just a medium that has distributed information from Facebook.</v>
      </c>
      <c r="C705" t="s">
        <v>1828</v>
      </c>
      <c r="D705">
        <v>0.54616665840148904</v>
      </c>
    </row>
    <row r="706" spans="1:4" ht="14.25" customHeight="1" x14ac:dyDescent="0.2">
      <c r="A706" s="1" t="s">
        <v>705</v>
      </c>
      <c r="B706" s="2" t="str">
        <f ca="1">IFERROR(__xludf.DUMMYFUNCTION("GOOGLETRANSLATE(A706,DETECTLANGUAGE(A706),""en"")"),"If flooding to the airport, it is finished because it has to go through the hospital and since I was born for a year. If not including the drainage system, there is a problem by itself.")</f>
        <v>If flooding to the airport, it is finished because it has to go through the hospital and since I was born for a year. If not including the drainage system, there is a problem by itself.</v>
      </c>
      <c r="C706" t="s">
        <v>1829</v>
      </c>
      <c r="D706">
        <v>3.1363341957330697E-2</v>
      </c>
    </row>
    <row r="707" spans="1:4" ht="14.25" customHeight="1" x14ac:dyDescent="0.2">
      <c r="A707" s="1" t="s">
        <v>706</v>
      </c>
      <c r="B707" s="2" t="str">
        <f ca="1">IFERROR(__xludf.DUMMYFUNCTION("GOOGLETRANSLATE(A707,DETECTLANGUAGE(A707),""en"")"),"Both people and dogs in every life are difficult. The stray dogs will swim at some high roofs. Stay tired and swim, repeat the water that flows strongly.")</f>
        <v>Both people and dogs in every life are difficult. The stray dogs will swim at some high roofs. Stay tired and swim, repeat the water that flows strongly.</v>
      </c>
      <c r="C707" t="s">
        <v>1828</v>
      </c>
      <c r="D707">
        <v>0.50118225812911998</v>
      </c>
    </row>
    <row r="708" spans="1:4" ht="14.25" customHeight="1" x14ac:dyDescent="0.2">
      <c r="A708" s="1" t="s">
        <v>707</v>
      </c>
      <c r="B708" s="2" t="str">
        <f ca="1">IFERROR(__xludf.DUMMYFUNCTION("GOOGLETRANSLATE(A708,DETECTLANGUAGE(A708),""en"")"),"The room is empty. I want to go to sleep with floods, Ubon Nakhon Si Thammarat.")</f>
        <v>The room is empty. I want to go to sleep with floods, Ubon Nakhon Si Thammarat.</v>
      </c>
      <c r="C708" t="s">
        <v>1829</v>
      </c>
      <c r="D708">
        <v>0.16254879534244501</v>
      </c>
    </row>
    <row r="709" spans="1:4" ht="14.25" customHeight="1" x14ac:dyDescent="0.2">
      <c r="A709" s="1" t="s">
        <v>708</v>
      </c>
      <c r="B709" s="2" t="str">
        <f ca="1">IFERROR(__xludf.DUMMYFUNCTION("GOOGLETRANSLATE(A709,DETECTLANGUAGE(A709),""en"")"),"The water arrived at The Pizza Compani. Near to Sappasitthiprasong Hospital.")</f>
        <v>The water arrived at The Pizza Compani. Near to Sappasitthiprasong Hospital.</v>
      </c>
      <c r="C709" t="s">
        <v>1829</v>
      </c>
      <c r="D709">
        <v>0.41785430908203097</v>
      </c>
    </row>
    <row r="710" spans="1:4" ht="14.25" customHeight="1" x14ac:dyDescent="0.2">
      <c r="A710" s="1" t="s">
        <v>709</v>
      </c>
      <c r="B710" s="2" t="str">
        <f ca="1">IFERROR(__xludf.DUMMYFUNCTION("GOOGLETRANSLATE(A710,DETECTLANGUAGE(A710),""en"")"),"Because now there is a heavy flood on the screen, Ratchanee, requesting permission to use the public relations area.")</f>
        <v>Because now there is a heavy flood on the screen, Ratchanee, requesting permission to use the public relations area.</v>
      </c>
      <c r="C710" t="s">
        <v>1828</v>
      </c>
      <c r="D710">
        <v>0.55955535173416104</v>
      </c>
    </row>
    <row r="711" spans="1:4" ht="14.25" customHeight="1" x14ac:dyDescent="0.2">
      <c r="A711" s="1" t="s">
        <v>710</v>
      </c>
      <c r="B711" s="2" t="str">
        <f ca="1">IFERROR(__xludf.DUMMYFUNCTION("GOOGLETRANSLATE(A711,DETECTLANGUAGE(A711),""en"")"),"Why does the media not with the news about the floods in many places?")</f>
        <v>Why does the media not with the news about the floods in many places?</v>
      </c>
      <c r="C711" t="s">
        <v>1829</v>
      </c>
      <c r="D711">
        <v>0.23333029448986101</v>
      </c>
    </row>
    <row r="712" spans="1:4" ht="14.25" customHeight="1" x14ac:dyDescent="0.2">
      <c r="A712" s="1" t="s">
        <v>711</v>
      </c>
      <c r="B712" s="2" t="str">
        <f ca="1">IFERROR(__xludf.DUMMYFUNCTION("GOOGLETRANSLATE(A712,DETECTLANGUAGE(A712),""en"")"),"Donate items and accounts to help Ubon people. You can donate as this. Send encouragement to the Ubon people.")</f>
        <v>Donate items and accounts to help Ubon people. You can donate as this. Send encouragement to the Ubon people.</v>
      </c>
      <c r="C712" t="s">
        <v>1827</v>
      </c>
      <c r="D712">
        <v>0.75796514749527</v>
      </c>
    </row>
    <row r="713" spans="1:4" ht="14.25" customHeight="1" x14ac:dyDescent="0.2">
      <c r="A713" s="1" t="s">
        <v>712</v>
      </c>
      <c r="B713" s="2" t="str">
        <f ca="1">IFERROR(__xludf.DUMMYFUNCTION("GOOGLETRANSLATE(A713,DETECTLANGUAGE(A713),""en"")"),"As a Ubon person, now the last road that is approaching to be flooded and has been cut and no journalists enter the area without help from")</f>
        <v>As a Ubon person, now the last road that is approaching to be flooded and has been cut and no journalists enter the area without help from</v>
      </c>
      <c r="C713" t="s">
        <v>1829</v>
      </c>
      <c r="D713">
        <v>7.4176669120788602E-2</v>
      </c>
    </row>
    <row r="714" spans="1:4" ht="14.25" customHeight="1" x14ac:dyDescent="0.2">
      <c r="A714" s="1" t="s">
        <v>713</v>
      </c>
      <c r="B714" s="2" t="str">
        <f ca="1">IFERROR(__xludf.DUMMYFUNCTION("GOOGLETRANSLATE(A714,DETECTLANGUAGE(A714),""en"")"),"Would like that person to try swimming in Ubon, swim in the length of the water or want to swim anywhere, choose because there is no flooding")</f>
        <v>Would like that person to try swimming in Ubon, swim in the length of the water or want to swim anywhere, choose because there is no flooding</v>
      </c>
      <c r="C714" t="s">
        <v>1829</v>
      </c>
      <c r="D714">
        <v>0.15461829304695099</v>
      </c>
    </row>
    <row r="715" spans="1:4" ht="14.25" customHeight="1" x14ac:dyDescent="0.2">
      <c r="A715" s="1" t="s">
        <v>714</v>
      </c>
      <c r="B715" s="2" t="str">
        <f ca="1">IFERROR(__xludf.DUMMYFUNCTION("GOOGLETRANSLATE(A715,DETECTLANGUAGE(A715),""en"")"),"Please come together. Everyone is now very heavy, but the news is very quiet. Ubon is a underworld.")</f>
        <v>Please come together. Everyone is now very heavy, but the news is very quiet. Ubon is a underworld.</v>
      </c>
      <c r="C715" t="s">
        <v>1828</v>
      </c>
      <c r="D715">
        <v>0.45584961771964999</v>
      </c>
    </row>
    <row r="716" spans="1:4" ht="14.25" customHeight="1" x14ac:dyDescent="0.2">
      <c r="A716" s="1" t="s">
        <v>715</v>
      </c>
      <c r="B716" s="2" t="str">
        <f ca="1">IFERROR(__xludf.DUMMYFUNCTION("GOOGLETRANSLATE(A716,DETECTLANGUAGE(A716),""en"")"),"The floods of the Ubon Bridge that are not seen even the bridge")</f>
        <v>The floods of the Ubon Bridge that are not seen even the bridge</v>
      </c>
      <c r="C716" t="s">
        <v>1829</v>
      </c>
      <c r="D716">
        <v>0.17498697340488401</v>
      </c>
    </row>
    <row r="717" spans="1:4" ht="14.25" customHeight="1" x14ac:dyDescent="0.2">
      <c r="A717" s="1" t="s">
        <v>716</v>
      </c>
      <c r="B717" s="2" t="str">
        <f ca="1">IFERROR(__xludf.DUMMYFUNCTION("GOOGLETRANSLATE(A717,DETECTLANGUAGE(A717),""en"")"),"Get a free credit, heart tweet, comment, actually give a job, send work to the admin here, free credit")</f>
        <v>Get a free credit, heart tweet, comment, actually give a job, send work to the admin here, free credit</v>
      </c>
      <c r="C717" t="s">
        <v>1827</v>
      </c>
      <c r="D717">
        <v>0.882301926612854</v>
      </c>
    </row>
    <row r="718" spans="1:4" ht="14.25" customHeight="1" x14ac:dyDescent="0.2">
      <c r="A718" s="1" t="s">
        <v>717</v>
      </c>
      <c r="B718" s="2" t="str">
        <f ca="1">IFERROR(__xludf.DUMMYFUNCTION("GOOGLETRANSLATE(A718,DETECTLANGUAGE(A718),""en"")"),"Please help. Rewit together. The infection is infected in the bloodstream and has a tumor in the flood.")</f>
        <v>Please help. Rewit together. The infection is infected in the bloodstream and has a tumor in the flood.</v>
      </c>
      <c r="C718" t="s">
        <v>1829</v>
      </c>
      <c r="D718">
        <v>0.248223781585693</v>
      </c>
    </row>
    <row r="719" spans="1:4" ht="14.25" customHeight="1" x14ac:dyDescent="0.2">
      <c r="A719" s="1" t="s">
        <v>718</v>
      </c>
      <c r="B719" s="2" t="str">
        <f ca="1">IFERROR(__xludf.DUMMYFUNCTION("GOOGLETRANSLATE(A719,DETECTLANGUAGE(A719),""en"")"),"Ubon floods are very heavy and the news is very quiet. I still know today. So worried about everyone. The flood is so heavy that the roof is almost almost.")</f>
        <v>Ubon floods are very heavy and the news is very quiet. I still know today. So worried about everyone. The flood is so heavy that the roof is almost almost.</v>
      </c>
      <c r="C719" t="s">
        <v>1829</v>
      </c>
      <c r="D719">
        <v>6.3528351485729204E-2</v>
      </c>
    </row>
    <row r="720" spans="1:4" ht="14.25" customHeight="1" x14ac:dyDescent="0.2">
      <c r="A720" s="1" t="s">
        <v>719</v>
      </c>
      <c r="B720" s="2" t="str">
        <f ca="1">IFERROR(__xludf.DUMMYFUNCTION("GOOGLETRANSLATE(A720,DETECTLANGUAGE(A720),""en"")"),"Ubon Hei floods just know that the flooding is very cruel in the stream. I have flooded since the day of the drug.")</f>
        <v>Ubon Hei floods just know that the flooding is very cruel in the stream. I have flooded since the day of the drug.</v>
      </c>
      <c r="C720" t="s">
        <v>1829</v>
      </c>
      <c r="D720">
        <v>0.25149908661842302</v>
      </c>
    </row>
    <row r="721" spans="1:4" ht="14.25" customHeight="1" x14ac:dyDescent="0.2">
      <c r="A721" s="1" t="s">
        <v>720</v>
      </c>
      <c r="B721" s="2" t="str">
        <f ca="1">IFERROR(__xludf.DUMMYFUNCTION("GOOGLETRANSLATE(A721,DETECTLANGUAGE(A721),""en"")"),"Ubon is flooded. Ubon")</f>
        <v>Ubon is flooded. Ubon</v>
      </c>
      <c r="C721" t="s">
        <v>1828</v>
      </c>
      <c r="D721">
        <v>0.59937423467636097</v>
      </c>
    </row>
    <row r="722" spans="1:4" ht="14.25" customHeight="1" x14ac:dyDescent="0.2">
      <c r="A722" s="1" t="s">
        <v>721</v>
      </c>
      <c r="B722" s="2" t="str">
        <f ca="1">IFERROR(__xludf.DUMMYFUNCTION("GOOGLETRANSLATE(A722,DETECTLANGUAGE(A722),""en"")"),"Please take a flood.")</f>
        <v>Please take a flood.</v>
      </c>
      <c r="C722" t="s">
        <v>1827</v>
      </c>
      <c r="D722">
        <v>0.683155357837677</v>
      </c>
    </row>
    <row r="723" spans="1:4" ht="14.25" customHeight="1" x14ac:dyDescent="0.2">
      <c r="A723" s="1" t="s">
        <v>722</v>
      </c>
      <c r="B723" s="2" t="str">
        <f ca="1">IFERROR(__xludf.DUMMYFUNCTION("GOOGLETRANSLATE(A723,DETECTLANGUAGE(A723),""en"")"),"Why is the news of the flooding Ubon very quiet?")</f>
        <v>Why is the news of the flooding Ubon very quiet?</v>
      </c>
      <c r="C723" t="s">
        <v>1828</v>
      </c>
      <c r="D723">
        <v>0.45287466049194303</v>
      </c>
    </row>
    <row r="724" spans="1:4" ht="14.25" customHeight="1" x14ac:dyDescent="0.2">
      <c r="A724" s="1" t="s">
        <v>723</v>
      </c>
      <c r="B724" s="2" t="str">
        <f ca="1">IFERROR(__xludf.DUMMYFUNCTION("GOOGLETRANSLATE(A724,DETECTLANGUAGE(A724),""en"")"),"Let's help push the tag. The floods Ubon Dam didn't reduce at all, but it became increasing.")</f>
        <v>Let's help push the tag. The floods Ubon Dam didn't reduce at all, but it became increasing.</v>
      </c>
      <c r="C724" t="s">
        <v>1829</v>
      </c>
      <c r="D724">
        <v>0.26007008552551297</v>
      </c>
    </row>
    <row r="725" spans="1:4" ht="14.25" customHeight="1" x14ac:dyDescent="0.2">
      <c r="A725" s="1" t="s">
        <v>724</v>
      </c>
      <c r="B725" s="2" t="str">
        <f ca="1">IFERROR(__xludf.DUMMYFUNCTION("GOOGLETRANSLATE(A725,DETECTLANGUAGE(A725),""en"")"),"Help each other. Floods. Ubon flooded Sisaket.")</f>
        <v>Help each other. Floods. Ubon flooded Sisaket.</v>
      </c>
      <c r="C725" t="s">
        <v>1827</v>
      </c>
      <c r="D725">
        <v>0.63780099153518699</v>
      </c>
    </row>
    <row r="726" spans="1:4" ht="14.25" customHeight="1" x14ac:dyDescent="0.2">
      <c r="A726" s="1" t="s">
        <v>725</v>
      </c>
      <c r="B726" s="2" t="str">
        <f ca="1">IFERROR(__xludf.DUMMYFUNCTION("GOOGLETRANSLATE(A726,DETECTLANGUAGE(A726),""en"")"),"A high angle photo of Ubon floods around the city around the city in front of Central Ubon Ratchathani.")</f>
        <v>A high angle photo of Ubon floods around the city around the city in front of Central Ubon Ratchathani.</v>
      </c>
      <c r="C726" t="s">
        <v>1827</v>
      </c>
      <c r="D726">
        <v>0.80555701255798295</v>
      </c>
    </row>
    <row r="727" spans="1:4" ht="14.25" customHeight="1" x14ac:dyDescent="0.2">
      <c r="A727" s="1" t="s">
        <v>726</v>
      </c>
      <c r="B727" s="2" t="str">
        <f ca="1">IFERROR(__xludf.DUMMYFUNCTION("GOOGLETRANSLATE(A727,DETECTLANGUAGE(A727),""en"")"),"The young man in the news page, Ubon Ban Hao, he posted the picture last hour that he was encountering a flood crisis than the year.")</f>
        <v>The young man in the news page, Ubon Ban Hao, he posted the picture last hour that he was encountering a flood crisis than the year.</v>
      </c>
      <c r="C727" t="s">
        <v>1827</v>
      </c>
      <c r="D727">
        <v>0.72000801563262895</v>
      </c>
    </row>
    <row r="728" spans="1:4" ht="14.25" customHeight="1" x14ac:dyDescent="0.2">
      <c r="A728" s="1" t="s">
        <v>727</v>
      </c>
      <c r="B728" s="2" t="str">
        <f ca="1">IFERROR(__xludf.DUMMYFUNCTION("GOOGLETRANSLATE(A728,DETECTLANGUAGE(A728),""en"")"),"The reward that came to ask for the nickname of the golden hand tractor. Help each other to retweet the Ubon floods.")</f>
        <v>The reward that came to ask for the nickname of the golden hand tractor. Help each other to retweet the Ubon floods.</v>
      </c>
      <c r="C728" t="s">
        <v>1827</v>
      </c>
      <c r="D728">
        <v>0.85229068994522095</v>
      </c>
    </row>
    <row r="729" spans="1:4" ht="14.25" customHeight="1" x14ac:dyDescent="0.2">
      <c r="A729" s="1" t="s">
        <v>728</v>
      </c>
      <c r="B729" s="2" t="str">
        <f ca="1">IFERROR(__xludf.DUMMYFUNCTION("GOOGLETRANSLATE(A729,DETECTLANGUAGE(A729),""en"")"),"Ubon's flood, Ubonra Road, the head of the airport, the line in and out of the city. Now, this year is really heavier than every year to flood into the city.")</f>
        <v>Ubon's flood, Ubonra Road, the head of the airport, the line in and out of the city. Now, this year is really heavier than every year to flood into the city.</v>
      </c>
      <c r="C729" t="s">
        <v>1829</v>
      </c>
      <c r="D729">
        <v>0.19790913164615601</v>
      </c>
    </row>
    <row r="730" spans="1:4" ht="14.25" customHeight="1" x14ac:dyDescent="0.2">
      <c r="A730" s="1" t="s">
        <v>729</v>
      </c>
      <c r="B730" s="2" t="str">
        <f ca="1">IFERROR(__xludf.DUMMYFUNCTION("GOOGLETRANSLATE(A730,DETECTLANGUAGE(A730),""en"")"),"Who will donate to help the floods that Ubon recommends giving away as a community. Donations will reach the villagers who are in trouble faster than us.")</f>
        <v>Who will donate to help the floods that Ubon recommends giving away as a community. Donations will reach the villagers who are in trouble faster than us.</v>
      </c>
      <c r="C730" t="s">
        <v>1827</v>
      </c>
      <c r="D730">
        <v>0.81758368015289296</v>
      </c>
    </row>
    <row r="731" spans="1:4" ht="14.25" customHeight="1" x14ac:dyDescent="0.2">
      <c r="A731" s="1" t="s">
        <v>730</v>
      </c>
      <c r="B731" s="2" t="str">
        <f ca="1">IFERROR(__xludf.DUMMYFUNCTION("GOOGLETRANSLATE(A731,DETECTLANGUAGE(A731),""en"")"),"Ubon is to receive water from the content. Now, the water is up quickly.")</f>
        <v>Ubon is to receive water from the content. Now, the water is up quickly.</v>
      </c>
      <c r="C731" t="s">
        <v>1828</v>
      </c>
      <c r="D731">
        <v>0.50128906965255704</v>
      </c>
    </row>
    <row r="732" spans="1:4" ht="14.25" customHeight="1" x14ac:dyDescent="0.2">
      <c r="A732" s="1" t="s">
        <v>731</v>
      </c>
      <c r="B732" s="2" t="str">
        <f ca="1">IFERROR(__xludf.DUMMYFUNCTION("GOOGLETRANSLATE(A732,DETECTLANGUAGE(A732),""en"")"),"Regardless of who you are from, we won't leave each other. It's encouragement.")</f>
        <v>Regardless of who you are from, we won't leave each other. It's encouragement.</v>
      </c>
      <c r="C732" t="s">
        <v>1828</v>
      </c>
      <c r="D732">
        <v>0.54779636859893799</v>
      </c>
    </row>
    <row r="733" spans="1:4" ht="14.25" customHeight="1" x14ac:dyDescent="0.2">
      <c r="A733" s="1" t="s">
        <v>732</v>
      </c>
      <c r="B733" s="2" t="str">
        <f ca="1">IFERROR(__xludf.DUMMYFUNCTION("GOOGLETRANSLATE(A733,DETECTLANGUAGE(A733),""en"")"),"The water is very flowing.")</f>
        <v>The water is very flowing.</v>
      </c>
      <c r="C733" t="s">
        <v>1827</v>
      </c>
      <c r="D733">
        <v>0.64121186733245905</v>
      </c>
    </row>
    <row r="734" spans="1:4" ht="14.25" customHeight="1" x14ac:dyDescent="0.2">
      <c r="A734" s="1" t="s">
        <v>733</v>
      </c>
      <c r="B734" s="2" t="str">
        <f ca="1">IFERROR(__xludf.DUMMYFUNCTION("GOOGLETRANSLATE(A734,DETECTLANGUAGE(A734),""en"")"),"This is the last year's water management of Ubon flood leaders.")</f>
        <v>This is the last year's water management of Ubon flood leaders.</v>
      </c>
      <c r="C734" t="s">
        <v>1828</v>
      </c>
      <c r="D734">
        <v>0.52482271194457997</v>
      </c>
    </row>
    <row r="735" spans="1:4" ht="14.25" customHeight="1" x14ac:dyDescent="0.2">
      <c r="A735" s="1" t="s">
        <v>734</v>
      </c>
      <c r="B735" s="2" t="str">
        <f ca="1">IFERROR(__xludf.DUMMYFUNCTION("GOOGLETRANSLATE(A735,DETECTLANGUAGE(A735),""en"")"),"This is a child from Bangkok to study Ubon to understand the local people more when encountering an event or problem.")</f>
        <v>This is a child from Bangkok to study Ubon to understand the local people more when encountering an event or problem.</v>
      </c>
      <c r="C735" t="s">
        <v>1828</v>
      </c>
      <c r="D735">
        <v>0.48870590329170199</v>
      </c>
    </row>
    <row r="736" spans="1:4" ht="14.25" customHeight="1" x14ac:dyDescent="0.2">
      <c r="A736" s="1" t="s">
        <v>735</v>
      </c>
      <c r="B736" s="2" t="str">
        <f ca="1">IFERROR(__xludf.DUMMYFUNCTION("GOOGLETRANSLATE(A736,DETECTLANGUAGE(A736),""en"")"),"We do not want everyone to stop doing our duties and interested in the flood. Ubon, we just want everyone to help as a voice for them to get.")</f>
        <v>We do not want everyone to stop doing our duties and interested in the flood. Ubon, we just want everyone to help as a voice for them to get.</v>
      </c>
      <c r="C736" t="s">
        <v>1829</v>
      </c>
      <c r="D736">
        <v>0.41559615731239302</v>
      </c>
    </row>
    <row r="737" spans="1:4" ht="14.25" customHeight="1" x14ac:dyDescent="0.2">
      <c r="A737" s="1" t="s">
        <v>736</v>
      </c>
      <c r="B737" s="2" t="str">
        <f ca="1">IFERROR(__xludf.DUMMYFUNCTION("GOOGLETRANSLATE(A737,DETECTLANGUAGE(A737),""en"")"),"Won the star is a psychic. The cost of the flood is very heavy. Each of the actor is very quiet. Very confused.")</f>
        <v>Won the star is a psychic. The cost of the flood is very heavy. Each of the actor is very quiet. Very confused.</v>
      </c>
      <c r="C737" t="s">
        <v>1827</v>
      </c>
      <c r="D737">
        <v>0.71338045597076405</v>
      </c>
    </row>
    <row r="738" spans="1:4" ht="14.25" customHeight="1" x14ac:dyDescent="0.2">
      <c r="A738" s="1" t="s">
        <v>737</v>
      </c>
      <c r="B738" s="2" t="str">
        <f ca="1">IFERROR(__xludf.DUMMYFUNCTION("GOOGLETRANSLATE(A738,DETECTLANGUAGE(A738),""en"")"),"Pity the Ubon people very much about rice, fish, food, about being in the state of mind, encouragement. Please help the state help the people of Ubon with the flood for a long time.")</f>
        <v>Pity the Ubon people very much about rice, fish, food, about being in the state of mind, encouragement. Please help the state help the people of Ubon with the flood for a long time.</v>
      </c>
      <c r="C738" t="s">
        <v>1827</v>
      </c>
      <c r="D738">
        <v>0.745924413204193</v>
      </c>
    </row>
    <row r="739" spans="1:4" ht="14.25" customHeight="1" x14ac:dyDescent="0.2">
      <c r="A739" s="1" t="s">
        <v>738</v>
      </c>
      <c r="B739" s="2" t="str">
        <f ca="1">IFERROR(__xludf.DUMMYFUNCTION("GOOGLETRANSLATE(A739,DETECTLANGUAGE(A739),""en"")"),"Ubon Min, would like to send encouragement to the Ubon Ratchathani people safe from all floods.")</f>
        <v>Ubon Min, would like to send encouragement to the Ubon Ratchathani people safe from all floods.</v>
      </c>
      <c r="C739" t="s">
        <v>1827</v>
      </c>
      <c r="D739">
        <v>0.75552958250045799</v>
      </c>
    </row>
    <row r="740" spans="1:4" ht="14.25" customHeight="1" x14ac:dyDescent="0.2">
      <c r="A740" s="1" t="s">
        <v>739</v>
      </c>
      <c r="B740" s="2" t="str">
        <f ca="1">IFERROR(__xludf.DUMMYFUNCTION("GOOGLETRANSLATE(A740,DETECTLANGUAGE(A740),""en"")"),"Why do you like the eel in the hole? Unbelievable. Can flood Ubon.")</f>
        <v>Why do you like the eel in the hole? Unbelievable. Can flood Ubon.</v>
      </c>
      <c r="C740" t="s">
        <v>1827</v>
      </c>
      <c r="D740">
        <v>0.65292036533355702</v>
      </c>
    </row>
    <row r="741" spans="1:4" ht="14.25" customHeight="1" x14ac:dyDescent="0.2">
      <c r="A741" s="1" t="s">
        <v>740</v>
      </c>
      <c r="B741" s="2" t="str">
        <f ca="1">IFERROR(__xludf.DUMMYFUNCTION("GOOGLETRANSLATE(A741,DETECTLANGUAGE(A741),""en"")"),"Please take a flood.")</f>
        <v>Please take a flood.</v>
      </c>
      <c r="C741" t="s">
        <v>1827</v>
      </c>
      <c r="D741">
        <v>0.683155357837677</v>
      </c>
    </row>
    <row r="742" spans="1:4" ht="14.25" customHeight="1" x14ac:dyDescent="0.2">
      <c r="A742" s="1" t="s">
        <v>741</v>
      </c>
      <c r="B742" s="2" t="str">
        <f ca="1">IFERROR(__xludf.DUMMYFUNCTION("GOOGLETRANSLATE(A742,DETECTLANGUAGE(A742),""en"")"),"The state works very bad, the media is busy making news, not because it is not often, causing the state to be complacent, not preparing to prevent the heck at all.")</f>
        <v>The state works very bad, the media is busy making news, not because it is not often, causing the state to be complacent, not preparing to prevent the heck at all.</v>
      </c>
      <c r="C742" t="s">
        <v>1829</v>
      </c>
      <c r="D742">
        <v>7.6835546642541903E-3</v>
      </c>
    </row>
    <row r="743" spans="1:4" ht="14.25" customHeight="1" x14ac:dyDescent="0.2">
      <c r="A743" s="1" t="s">
        <v>742</v>
      </c>
      <c r="B743" s="2" t="str">
        <f ca="1">IFERROR(__xludf.DUMMYFUNCTION("GOOGLETRANSLATE(A743,DETECTLANGUAGE(A743),""en"")"),"Want to talk, try to say hello.")</f>
        <v>Want to talk, try to say hello.</v>
      </c>
      <c r="C743" t="s">
        <v>1827</v>
      </c>
      <c r="D743">
        <v>0.62444436550140403</v>
      </c>
    </row>
    <row r="744" spans="1:4" ht="14.25" customHeight="1" x14ac:dyDescent="0.2">
      <c r="A744" s="1" t="s">
        <v>743</v>
      </c>
      <c r="B744" s="2" t="str">
        <f ca="1">IFERROR(__xludf.DUMMYFUNCTION("GOOGLETRANSLATE(A744,DETECTLANGUAGE(A744),""en"")"),"The ultimate website is easily broken, not trying, not rich. Hurry and get free Credit caption. No need to deposit.")</f>
        <v>The ultimate website is easily broken, not trying, not rich. Hurry and get free Credit caption. No need to deposit.</v>
      </c>
      <c r="C744" t="s">
        <v>1829</v>
      </c>
      <c r="D744">
        <v>4.7328013926744503E-2</v>
      </c>
    </row>
    <row r="745" spans="1:4" ht="14.25" customHeight="1" x14ac:dyDescent="0.2">
      <c r="A745" s="1" t="s">
        <v>744</v>
      </c>
      <c r="B745" s="2" t="str">
        <f ca="1">IFERROR(__xludf.DUMMYFUNCTION("GOOGLETRANSLATE(A745,DETECTLANGUAGE(A745),""en"")"),"I haven't seen any agency yet. Long -term people. Flood. This water, water, bathroom, temporary accommodation, with very important personal items.")</f>
        <v>I haven't seen any agency yet. Long -term people. Flood. This water, water, bathroom, temporary accommodation, with very important personal items.</v>
      </c>
      <c r="C745" t="s">
        <v>1829</v>
      </c>
      <c r="D745">
        <v>0.44838750362396201</v>
      </c>
    </row>
    <row r="746" spans="1:4" ht="14.25" customHeight="1" x14ac:dyDescent="0.2">
      <c r="A746" s="1" t="s">
        <v>745</v>
      </c>
      <c r="B746" s="2" t="str">
        <f ca="1">IFERROR(__xludf.DUMMYFUNCTION("GOOGLETRANSLATE(A746,DETECTLANGUAGE(A746),""en"")"),"Some people are so good with us. He never thinks badly and never loves the game.")</f>
        <v>Some people are so good with us. He never thinks badly and never loves the game.</v>
      </c>
      <c r="C746" t="s">
        <v>1827</v>
      </c>
      <c r="D746">
        <v>0.78006732463836703</v>
      </c>
    </row>
    <row r="747" spans="1:4" ht="14.25" customHeight="1" x14ac:dyDescent="0.2">
      <c r="A747" s="1" t="s">
        <v>746</v>
      </c>
      <c r="B747" s="2" t="str">
        <f ca="1">IFERROR(__xludf.DUMMYFUNCTION("GOOGLETRANSLATE(A747,DETECTLANGUAGE(A747),""en"")"),"Those who are not related to flooding will tag this tag. Find a mother. Come in to monitor the situation, but the gambling website and the people are constantly complaining.")</f>
        <v>Those who are not related to flooding will tag this tag. Find a mother. Come in to monitor the situation, but the gambling website and the people are constantly complaining.</v>
      </c>
      <c r="C747" t="s">
        <v>1829</v>
      </c>
      <c r="D747">
        <v>7.9462811350822393E-2</v>
      </c>
    </row>
    <row r="748" spans="1:4" ht="14.25" customHeight="1" x14ac:dyDescent="0.2">
      <c r="A748" s="1" t="s">
        <v>747</v>
      </c>
      <c r="B748" s="2" t="str">
        <f ca="1">IFERROR(__xludf.DUMMYFUNCTION("GOOGLETRANSLATE(A748,DETECTLANGUAGE(A748),""en"")"),"The state must set up a front -line specific unit to help the UDD.")</f>
        <v>The state must set up a front -line specific unit to help the UDD.</v>
      </c>
      <c r="C748" t="s">
        <v>1827</v>
      </c>
      <c r="D748">
        <v>0.75787723064422596</v>
      </c>
    </row>
    <row r="749" spans="1:4" ht="14.25" customHeight="1" x14ac:dyDescent="0.2">
      <c r="A749" s="1" t="s">
        <v>748</v>
      </c>
      <c r="B749" s="2" t="str">
        <f ca="1">IFERROR(__xludf.DUMMYFUNCTION("GOOGLETRANSLATE(A749,DETECTLANGUAGE(A749),""en"")"),"Squid, we helped each other a bit. The news of the flood is really quiet. If not postponed, some do not know at all.")</f>
        <v>Squid, we helped each other a bit. The news of the flood is really quiet. If not postponed, some do not know at all.</v>
      </c>
      <c r="C749" t="s">
        <v>1829</v>
      </c>
      <c r="D749">
        <v>0.117602981626987</v>
      </c>
    </row>
    <row r="750" spans="1:4" ht="14.25" customHeight="1" x14ac:dyDescent="0.2">
      <c r="A750" s="1" t="s">
        <v>749</v>
      </c>
      <c r="B750" s="2" t="str">
        <f ca="1">IFERROR(__xludf.DUMMYFUNCTION("GOOGLETRANSLATE(A750,DETECTLANGUAGE(A750),""en"")"),"There is no attitude that it will decrease at all, but it is increasing and increasing. Ubon is the last thing that water will pass. If other provinces are still flooded, Ubon will not survive")</f>
        <v>There is no attitude that it will decrease at all, but it is increasing and increasing. Ubon is the last thing that water will pass. If other provinces are still flooded, Ubon will not survive</v>
      </c>
      <c r="C750" t="s">
        <v>1829</v>
      </c>
      <c r="D750">
        <v>4.4385217130184201E-2</v>
      </c>
    </row>
    <row r="751" spans="1:4" ht="14.25" customHeight="1" x14ac:dyDescent="0.2">
      <c r="A751" s="1" t="s">
        <v>750</v>
      </c>
      <c r="B751" s="2" t="str">
        <f ca="1">IFERROR(__xludf.DUMMYFUNCTION("GOOGLETRANSLATE(A751,DETECTLANGUAGE(A751),""en"")"),"Please help. Rewit together. The infection is infected in the bloodstream and has a tumor in the flood.")</f>
        <v>Please help. Rewit together. The infection is infected in the bloodstream and has a tumor in the flood.</v>
      </c>
      <c r="C751" t="s">
        <v>1829</v>
      </c>
      <c r="D751">
        <v>0.248223781585693</v>
      </c>
    </row>
    <row r="752" spans="1:4" ht="14.25" customHeight="1" x14ac:dyDescent="0.2">
      <c r="A752" s="1" t="s">
        <v>751</v>
      </c>
      <c r="B752" s="2" t="str">
        <f ca="1">IFERROR(__xludf.DUMMYFUNCTION("GOOGLETRANSLATE(A752,DETECTLANGUAGE(A752),""en"")"),"My own house. Today, I can't cross it myself. I have to have a car to pick up the flood.")</f>
        <v>My own house. Today, I can't cross it myself. I have to have a car to pick up the flood.</v>
      </c>
      <c r="C752" t="s">
        <v>1829</v>
      </c>
      <c r="D752">
        <v>3.8702290505170801E-2</v>
      </c>
    </row>
    <row r="753" spans="1:4" ht="14.25" customHeight="1" x14ac:dyDescent="0.2">
      <c r="A753" s="1" t="s">
        <v>752</v>
      </c>
      <c r="B753" s="2" t="str">
        <f ca="1">IFERROR(__xludf.DUMMYFUNCTION("GOOGLETRANSLATE(A753,DETECTLANGUAGE(A753),""en"")"),"Ubon floods before the former hero donated, followed by the battle, opening a vintage hotline. This time, all parties are quiet, even the media.")</f>
        <v>Ubon floods before the former hero donated, followed by the battle, opening a vintage hotline. This time, all parties are quiet, even the media.</v>
      </c>
      <c r="C753" t="s">
        <v>1827</v>
      </c>
      <c r="D753">
        <v>0.78469371795654297</v>
      </c>
    </row>
    <row r="754" spans="1:4" ht="14.25" customHeight="1" x14ac:dyDescent="0.2">
      <c r="A754" s="1" t="s">
        <v>753</v>
      </c>
      <c r="B754" s="2" t="str">
        <f ca="1">IFERROR(__xludf.DUMMYFUNCTION("GOOGLETRANSLATE(A754,DETECTLANGUAGE(A754),""en"")"),"Flooding to the hospital? And the patients in the hospital have been rescued?")</f>
        <v>Flooding to the hospital? And the patients in the hospital have been rescued?</v>
      </c>
      <c r="C754" t="s">
        <v>1829</v>
      </c>
      <c r="D754">
        <v>0.107635878026485</v>
      </c>
    </row>
    <row r="755" spans="1:4" ht="14.25" customHeight="1" x14ac:dyDescent="0.2">
      <c r="A755" s="1" t="s">
        <v>754</v>
      </c>
      <c r="B755" s="2" t="str">
        <f ca="1">IFERROR(__xludf.DUMMYFUNCTION("GOOGLETRANSLATE(A755,DETECTLANGUAGE(A755),""en"")"),"Very scary. Everyone is safe. The wall of the water looks at Ubon.")</f>
        <v>Very scary. Everyone is safe. The wall of the water looks at Ubon.</v>
      </c>
      <c r="C755" t="s">
        <v>1827</v>
      </c>
      <c r="D755">
        <v>0.72055000066757202</v>
      </c>
    </row>
    <row r="756" spans="1:4" ht="14.25" customHeight="1" x14ac:dyDescent="0.2">
      <c r="A756" s="1" t="s">
        <v>755</v>
      </c>
      <c r="B756" s="2" t="str">
        <f ca="1">IFERROR(__xludf.DUMMYFUNCTION("GOOGLETRANSLATE(A756,DETECTLANGUAGE(A756),""en"")"),"The source of the fun. Here, he give away only one click. Ubon floods.")</f>
        <v>The source of the fun. Here, he give away only one click. Ubon floods.</v>
      </c>
      <c r="C756" t="s">
        <v>1829</v>
      </c>
      <c r="D756">
        <v>0.44106611609458901</v>
      </c>
    </row>
    <row r="757" spans="1:4" ht="14.25" customHeight="1" x14ac:dyDescent="0.2">
      <c r="A757" s="1" t="s">
        <v>756</v>
      </c>
      <c r="B757" s="2" t="str">
        <f ca="1">IFERROR(__xludf.DUMMYFUNCTION("GOOGLETRANSLATE(A757,DETECTLANGUAGE(A757),""en"")"),"Help each other spread the news.")</f>
        <v>Help each other spread the news.</v>
      </c>
      <c r="C757" t="s">
        <v>1827</v>
      </c>
      <c r="D757">
        <v>0.70746475458145097</v>
      </c>
    </row>
    <row r="758" spans="1:4" ht="14.25" customHeight="1" x14ac:dyDescent="0.2">
      <c r="A758" s="1" t="s">
        <v>757</v>
      </c>
      <c r="B758" s="2" t="str">
        <f ca="1">IFERROR(__xludf.DUMMYFUNCTION("GOOGLETRANSLATE(A758,DETECTLANGUAGE(A758),""en"")"),"Why does the Ubon flooded flood? The trend does not understand.")</f>
        <v>Why does the Ubon flooded flood? The trend does not understand.</v>
      </c>
      <c r="C758" t="s">
        <v>1829</v>
      </c>
      <c r="D758">
        <v>0.110807679593563</v>
      </c>
    </row>
    <row r="759" spans="1:4" ht="14.25" customHeight="1" x14ac:dyDescent="0.2">
      <c r="A759" s="1" t="s">
        <v>758</v>
      </c>
      <c r="B759" s="2" t="str">
        <f ca="1">IFERROR(__xludf.DUMMYFUNCTION("GOOGLETRANSLATE(A759,DETECTLANGUAGE(A759),""en"")"),"When will the government help the UDD? No need to request to do the duty.")</f>
        <v>When will the government help the UDD? No need to request to do the duty.</v>
      </c>
      <c r="C759" t="s">
        <v>1828</v>
      </c>
      <c r="D759">
        <v>0.50686007738113403</v>
      </c>
    </row>
    <row r="760" spans="1:4" ht="14.25" customHeight="1" x14ac:dyDescent="0.2">
      <c r="A760" s="1" t="s">
        <v>759</v>
      </c>
      <c r="B760" s="2" t="str">
        <f ca="1">IFERROR(__xludf.DUMMYFUNCTION("GOOGLETRANSLATE(A760,DETECTLANGUAGE(A760),""en"")"),"At this time, Ubon Ratchathani province is more severe than years and many districts, but has not been resolved to help distribute the news.")</f>
        <v>At this time, Ubon Ratchathani province is more severe than years and many districts, but has not been resolved to help distribute the news.</v>
      </c>
      <c r="C760" t="s">
        <v>1829</v>
      </c>
      <c r="D760">
        <v>3.4346688538789701E-2</v>
      </c>
    </row>
    <row r="761" spans="1:4" ht="14.25" customHeight="1" x14ac:dyDescent="0.2">
      <c r="A761" s="1" t="s">
        <v>760</v>
      </c>
      <c r="B761" s="2" t="str">
        <f ca="1">IFERROR(__xludf.DUMMYFUNCTION("GOOGLETRANSLATE(A761,DETECTLANGUAGE(A761),""en"")"),"How is Ubon Ubon? The floods in many areas are cut off and then only have to take a boat to help.")</f>
        <v>How is Ubon Ubon? The floods in many areas are cut off and then only have to take a boat to help.</v>
      </c>
      <c r="C761" t="s">
        <v>1829</v>
      </c>
      <c r="D761">
        <v>0.21679741144180301</v>
      </c>
    </row>
    <row r="762" spans="1:4" ht="14.25" customHeight="1" x14ac:dyDescent="0.2">
      <c r="A762" s="1" t="s">
        <v>761</v>
      </c>
      <c r="B762" s="2" t="str">
        <f ca="1">IFERROR(__xludf.DUMMYFUNCTION("GOOGLETRANSLATE(A762,DETECTLANGUAGE(A762),""en"")"),"The prime minister went on a week ago, but what was better? I didn't go. Just to say that I went, but I didn't see how to fix or measures.")</f>
        <v>The prime minister went on a week ago, but what was better? I didn't go. Just to say that I went, but I didn't see how to fix or measures.</v>
      </c>
      <c r="C762" t="s">
        <v>1829</v>
      </c>
      <c r="D762">
        <v>5.4397410713136196E-3</v>
      </c>
    </row>
    <row r="763" spans="1:4" ht="14.25" customHeight="1" x14ac:dyDescent="0.2">
      <c r="A763" s="1" t="s">
        <v>762</v>
      </c>
      <c r="B763" s="2" t="str">
        <f ca="1">IFERROR(__xludf.DUMMYFUNCTION("GOOGLETRANSLATE(A763,DETECTLANGUAGE(A763),""en"")"),"The condition of Ban Tha Bong Village, Warin, Ban Yai, our house is so high. For a year, it is a flood. Ubon this time is not normal, can you cry?")</f>
        <v>The condition of Ban Tha Bong Village, Warin, Ban Yai, our house is so high. For a year, it is a flood. Ubon this time is not normal, can you cry?</v>
      </c>
      <c r="C763" t="s">
        <v>1829</v>
      </c>
      <c r="D763">
        <v>0.41563090682029702</v>
      </c>
    </row>
    <row r="764" spans="1:4" ht="14.25" customHeight="1" x14ac:dyDescent="0.2">
      <c r="A764" s="1" t="s">
        <v>763</v>
      </c>
      <c r="B764" s="2" t="str">
        <f ca="1">IFERROR(__xludf.DUMMYFUNCTION("GOOGLETRANSLATE(A764,DETECTLANGUAGE(A764),""en"")"),"Pity Ubon people. Ubon floods.")</f>
        <v>Pity Ubon people. Ubon floods.</v>
      </c>
      <c r="C764" t="s">
        <v>1827</v>
      </c>
      <c r="D764">
        <v>0.629733085632324</v>
      </c>
    </row>
    <row r="765" spans="1:4" ht="14.25" customHeight="1" x14ac:dyDescent="0.2">
      <c r="A765" s="1" t="s">
        <v>764</v>
      </c>
      <c r="B765" s="2" t="str">
        <f ca="1">IFERROR(__xludf.DUMMYFUNCTION("GOOGLETRANSLATE(A765,DETECTLANGUAGE(A765),""en"")"),"You are Ubon for two weeks, but the news is not as famous as anywhere else, even though the water level is now higher than the year statistics for people who")</f>
        <v>You are Ubon for two weeks, but the news is not as famous as anywhere else, even though the water level is now higher than the year statistics for people who</v>
      </c>
      <c r="C765" t="s">
        <v>1829</v>
      </c>
      <c r="D765">
        <v>0.15330132842063901</v>
      </c>
    </row>
    <row r="766" spans="1:4" ht="14.25" customHeight="1" x14ac:dyDescent="0.2">
      <c r="A766" s="1" t="s">
        <v>765</v>
      </c>
      <c r="B766" s="2" t="str">
        <f ca="1">IFERROR(__xludf.DUMMYFUNCTION("GOOGLETRANSLATE(A766,DETECTLANGUAGE(A766),""en"")"),"The donation point of Ubon Ratchathani University and the registration channel to request help. Everyone has spread the news.")</f>
        <v>The donation point of Ubon Ratchathani University and the registration channel to request help. Everyone has spread the news.</v>
      </c>
      <c r="C766" t="s">
        <v>1827</v>
      </c>
      <c r="D766">
        <v>0.61376100778579701</v>
      </c>
    </row>
    <row r="767" spans="1:4" ht="14.25" customHeight="1" x14ac:dyDescent="0.2">
      <c r="A767" s="1" t="s">
        <v>766</v>
      </c>
      <c r="B767" s="2" t="str">
        <f ca="1">IFERROR(__xludf.DUMMYFUNCTION("GOOGLETRANSLATE(A767,DETECTLANGUAGE(A767),""en"")"),"Right now, Ubon province is very flooded. The road has been cut almost completely. Now, there is only one route that goes to the people at Ubon boiling.")</f>
        <v>Right now, Ubon province is very flooded. The road has been cut almost completely. Now, there is only one route that goes to the people at Ubon boiling.</v>
      </c>
      <c r="C767" t="s">
        <v>1829</v>
      </c>
      <c r="D767">
        <v>6.3776470720768003E-2</v>
      </c>
    </row>
    <row r="768" spans="1:4" ht="14.25" customHeight="1" x14ac:dyDescent="0.2">
      <c r="A768" s="1" t="s">
        <v>767</v>
      </c>
      <c r="B768" s="2" t="str">
        <f ca="1">IFERROR(__xludf.DUMMYFUNCTION("GOOGLETRANSLATE(A768,DETECTLANGUAGE(A768),""en"")"),"Now, Ubon is very flooded. Please help push a lot of tags.")</f>
        <v>Now, Ubon is very flooded. Please help push a lot of tags.</v>
      </c>
      <c r="C768" t="s">
        <v>1828</v>
      </c>
      <c r="D768">
        <v>0.48255139589309698</v>
      </c>
    </row>
    <row r="769" spans="1:4" ht="14.25" customHeight="1" x14ac:dyDescent="0.2">
      <c r="A769" s="1" t="s">
        <v>768</v>
      </c>
      <c r="B769" s="2" t="str">
        <f ca="1">IFERROR(__xludf.DUMMYFUNCTION("GOOGLETRANSLATE(A769,DETECTLANGUAGE(A769),""en"")"),"The leader of the party, the team of the northeast, together with the provincial team, and the applicant visited and encouraged to gather suffering.")</f>
        <v>The leader of the party, the team of the northeast, together with the provincial team, and the applicant visited and encouraged to gather suffering.</v>
      </c>
      <c r="C769" t="s">
        <v>1827</v>
      </c>
      <c r="D769">
        <v>0.88340371847152699</v>
      </c>
    </row>
    <row r="770" spans="1:4" ht="14.25" customHeight="1" x14ac:dyDescent="0.2">
      <c r="A770" s="1" t="s">
        <v>769</v>
      </c>
      <c r="B770" s="2" t="str">
        <f ca="1">IFERROR(__xludf.DUMMYFUNCTION("GOOGLETRANSLATE(A770,DETECTLANGUAGE(A770),""en"")"),"Help each other to push it. The Ubon brothers and sisters are in trouble.")</f>
        <v>Help each other to push it. The Ubon brothers and sisters are in trouble.</v>
      </c>
      <c r="C770" t="s">
        <v>1827</v>
      </c>
      <c r="D770">
        <v>0.66482621431350697</v>
      </c>
    </row>
    <row r="771" spans="1:4" ht="14.25" customHeight="1" x14ac:dyDescent="0.2">
      <c r="A771" s="1" t="s">
        <v>770</v>
      </c>
      <c r="B771" s="2" t="str">
        <f ca="1">IFERROR(__xludf.DUMMYFUNCTION("GOOGLETRANSLATE(A771,DETECTLANGUAGE(A771),""en"")"),"Public relations of Ubon floods, those who wish to help and want to help with the Ubon Ratchathani College of Credit")</f>
        <v>Public relations of Ubon floods, those who wish to help and want to help with the Ubon Ratchathani College of Credit</v>
      </c>
      <c r="C771" t="s">
        <v>1829</v>
      </c>
      <c r="D771">
        <v>0.39093264937400801</v>
      </c>
    </row>
    <row r="772" spans="1:4" ht="14.25" customHeight="1" x14ac:dyDescent="0.2">
      <c r="A772" s="1" t="s">
        <v>771</v>
      </c>
      <c r="B772" s="2" t="str">
        <f ca="1">IFERROR(__xludf.DUMMYFUNCTION("GOOGLETRANSLATE(A772,DETECTLANGUAGE(A772),""en"")"),"Please publicize. Please help spread the news.")</f>
        <v>Please publicize. Please help spread the news.</v>
      </c>
      <c r="C772" t="s">
        <v>1828</v>
      </c>
      <c r="D772">
        <v>0.58948802947998002</v>
      </c>
    </row>
    <row r="773" spans="1:4" ht="14.25" customHeight="1" x14ac:dyDescent="0.2">
      <c r="A773" s="1" t="s">
        <v>772</v>
      </c>
      <c r="B773" s="2" t="str">
        <f ca="1">IFERROR(__xludf.DUMMYFUNCTION("GOOGLETRANSLATE(A773,DETECTLANGUAGE(A773),""en"")"),"Free according to the late night news, saw sad")</f>
        <v>Free according to the late night news, saw sad</v>
      </c>
      <c r="C773" t="s">
        <v>1827</v>
      </c>
      <c r="D773">
        <v>0.65269130468368497</v>
      </c>
    </row>
    <row r="774" spans="1:4" ht="14.25" customHeight="1" x14ac:dyDescent="0.2">
      <c r="A774" s="1" t="s">
        <v>773</v>
      </c>
      <c r="B774" s="2" t="str">
        <f ca="1">IFERROR(__xludf.DUMMYFUNCTION("GOOGLETRANSLATE(A774,DETECTLANGUAGE(A774),""en"")"),"Ubon floods, please help. The news is a bit. Now, Ubon is very bad.")</f>
        <v>Ubon floods, please help. The news is a bit. Now, Ubon is very bad.</v>
      </c>
      <c r="C774" t="s">
        <v>1829</v>
      </c>
      <c r="D774">
        <v>0.354567140340805</v>
      </c>
    </row>
    <row r="775" spans="1:4" ht="14.25" customHeight="1" x14ac:dyDescent="0.2">
      <c r="A775" s="1" t="s">
        <v>774</v>
      </c>
      <c r="B775" s="2" t="str">
        <f ca="1">IFERROR(__xludf.DUMMYFUNCTION("GOOGLETRANSLATE(A775,DETECTLANGUAGE(A775),""en"")"),"The water on the other side of the road that is used to travel to the city. Now the other side of the road is flooded and must use the boat instead. The other side of the car has only a car.")</f>
        <v>The water on the other side of the road that is used to travel to the city. Now the other side of the road is flooded and must use the boat instead. The other side of the car has only a car.</v>
      </c>
      <c r="C775" t="s">
        <v>1829</v>
      </c>
      <c r="D775">
        <v>0.106804892420769</v>
      </c>
    </row>
    <row r="776" spans="1:4" ht="14.25" customHeight="1" x14ac:dyDescent="0.2">
      <c r="A776" s="1" t="s">
        <v>775</v>
      </c>
      <c r="B776" s="2" t="str">
        <f ca="1">IFERROR(__xludf.DUMMYFUNCTION("GOOGLETRANSLATE(A776,DETECTLANGUAGE(A776),""en"")"),"Receive credits, just tweet the heart, comment, actually send the admin number that applied to apply")</f>
        <v>Receive credits, just tweet the heart, comment, actually send the admin number that applied to apply</v>
      </c>
      <c r="C776" t="s">
        <v>1827</v>
      </c>
      <c r="D776">
        <v>0.79966109991073597</v>
      </c>
    </row>
    <row r="777" spans="1:4" ht="14.25" customHeight="1" x14ac:dyDescent="0.2">
      <c r="A777" s="1" t="s">
        <v>776</v>
      </c>
      <c r="B777" s="2" t="str">
        <f ca="1">IFERROR(__xludf.DUMMYFUNCTION("GOOGLETRANSLATE(A777,DETECTLANGUAGE(A777),""en"")"),"Thank you to the handsome male protagonist.")</f>
        <v>Thank you to the handsome male protagonist.</v>
      </c>
      <c r="C777" t="s">
        <v>1827</v>
      </c>
      <c r="D777">
        <v>0.88691818714141801</v>
      </c>
    </row>
    <row r="778" spans="1:4" ht="14.25" customHeight="1" x14ac:dyDescent="0.2">
      <c r="A778" s="1" t="s">
        <v>777</v>
      </c>
      <c r="B778" s="2" t="str">
        <f ca="1">IFERROR(__xludf.DUMMYFUNCTION("GOOGLETRANSLATE(A778,DETECTLANGUAGE(A778),""en"")"),"Deposit, can do all the withdrawal balance, free credit")</f>
        <v>Deposit, can do all the withdrawal balance, free credit</v>
      </c>
      <c r="C778" t="s">
        <v>1827</v>
      </c>
      <c r="D778">
        <v>0.66961216926574696</v>
      </c>
    </row>
    <row r="779" spans="1:4" ht="14.25" customHeight="1" x14ac:dyDescent="0.2">
      <c r="A779" s="1" t="s">
        <v>778</v>
      </c>
      <c r="B779" s="2" t="str">
        <f ca="1">IFERROR(__xludf.DUMMYFUNCTION("GOOGLETRANSLATE(A779,DETECTLANGUAGE(A779),""en"")"),"Is the living condition now really difficult? Look at the six -wheeled vehicles, almost half -wheels.")</f>
        <v>Is the living condition now really difficult? Look at the six -wheeled vehicles, almost half -wheels.</v>
      </c>
      <c r="C779" t="s">
        <v>1828</v>
      </c>
      <c r="D779">
        <v>0.53873312473297097</v>
      </c>
    </row>
    <row r="780" spans="1:4" ht="14.25" customHeight="1" x14ac:dyDescent="0.2">
      <c r="A780" s="1" t="s">
        <v>779</v>
      </c>
      <c r="B780" s="2" t="str">
        <f ca="1">IFERROR(__xludf.DUMMYFUNCTION("GOOGLETRANSLATE(A780,DETECTLANGUAGE(A780),""en"")"),"Those who are not related to flooding will tag this tag. Find a mother.")</f>
        <v>Those who are not related to flooding will tag this tag. Find a mother.</v>
      </c>
      <c r="C780" t="s">
        <v>1829</v>
      </c>
      <c r="D780">
        <v>0.23073869943618799</v>
      </c>
    </row>
    <row r="781" spans="1:4" ht="14.25" customHeight="1" x14ac:dyDescent="0.2">
      <c r="A781" s="1" t="s">
        <v>780</v>
      </c>
      <c r="B781" s="2" t="str">
        <f ca="1">IFERROR(__xludf.DUMMYFUNCTION("GOOGLETRANSLATE(A781,DETECTLANGUAGE(A781),""en"")"),"Deposit, can do all the withdrawal balance. Free slots are easily broken.")</f>
        <v>Deposit, can do all the withdrawal balance. Free slots are easily broken.</v>
      </c>
      <c r="C781" t="s">
        <v>1828</v>
      </c>
      <c r="D781">
        <v>0.54975980520248402</v>
      </c>
    </row>
    <row r="782" spans="1:4" ht="14.25" customHeight="1" x14ac:dyDescent="0.2">
      <c r="A782" s="1" t="s">
        <v>781</v>
      </c>
      <c r="B782" s="2" t="str">
        <f ca="1">IFERROR(__xludf.DUMMYFUNCTION("GOOGLETRANSLATE(A782,DETECTLANGUAGE(A782),""en"")"),"Giving away all the time. Say hello to the admin. Free credit. Follow, click, tweet, press the heart.")</f>
        <v>Giving away all the time. Say hello to the admin. Free credit. Follow, click, tweet, press the heart.</v>
      </c>
      <c r="C782" t="s">
        <v>1827</v>
      </c>
      <c r="D782">
        <v>0.90955197811126698</v>
      </c>
    </row>
    <row r="783" spans="1:4" ht="14.25" customHeight="1" x14ac:dyDescent="0.2">
      <c r="A783" s="1" t="s">
        <v>782</v>
      </c>
      <c r="B783" s="2" t="str">
        <f ca="1">IFERROR(__xludf.DUMMYFUNCTION("GOOGLETRANSLATE(A783,DETECTLANGUAGE(A783),""en"")"),"Prime Minister, flooding, Ubon floods")</f>
        <v>Prime Minister, flooding, Ubon floods</v>
      </c>
      <c r="C783" t="s">
        <v>1827</v>
      </c>
      <c r="D783">
        <v>0.66110008955001798</v>
      </c>
    </row>
    <row r="784" spans="1:4" ht="14.25" customHeight="1" x14ac:dyDescent="0.2">
      <c r="A784" s="1" t="s">
        <v>783</v>
      </c>
      <c r="B784" s="2" t="str">
        <f ca="1">IFERROR(__xludf.DUMMYFUNCTION("GOOGLETRANSLATE(A784,DETECTLANGUAGE(A784),""en"")"),"The flood is very heavy, but the news is very quiet. There is no way to prevent it at all?")</f>
        <v>The flood is very heavy, but the news is very quiet. There is no way to prevent it at all?</v>
      </c>
      <c r="C784" t="s">
        <v>1829</v>
      </c>
      <c r="D784">
        <v>8.9868418872356401E-2</v>
      </c>
    </row>
    <row r="785" spans="1:4" ht="14.25" customHeight="1" x14ac:dyDescent="0.2">
      <c r="A785" s="1" t="s">
        <v>784</v>
      </c>
      <c r="B785" s="2" t="str">
        <f ca="1">IFERROR(__xludf.DUMMYFUNCTION("GOOGLETRANSLATE(A785,DETECTLANGUAGE(A785),""en"")"),"It rains and doesn't stop at all. It is encouraging for all parties.")</f>
        <v>It rains and doesn't stop at all. It is encouraging for all parties.</v>
      </c>
      <c r="C785" t="s">
        <v>1829</v>
      </c>
      <c r="D785">
        <v>0.21923227608203899</v>
      </c>
    </row>
    <row r="786" spans="1:4" ht="14.25" customHeight="1" x14ac:dyDescent="0.2">
      <c r="A786" s="1" t="s">
        <v>785</v>
      </c>
      <c r="B786" s="2" t="str">
        <f ca="1">IFERROR(__xludf.DUMMYFUNCTION("GOOGLETRANSLATE(A786,DETECTLANGUAGE(A786),""en"")"),"The flood is very heavy. The roads are lacking in many people. The villagers are in trouble but very quiet.")</f>
        <v>The flood is very heavy. The roads are lacking in many people. The villagers are in trouble but very quiet.</v>
      </c>
      <c r="C786" t="s">
        <v>1828</v>
      </c>
      <c r="D786">
        <v>0.482470512390137</v>
      </c>
    </row>
    <row r="787" spans="1:4" ht="14.25" customHeight="1" x14ac:dyDescent="0.2">
      <c r="A787" s="1" t="s">
        <v>786</v>
      </c>
      <c r="B787" s="2" t="str">
        <f ca="1">IFERROR(__xludf.DUMMYFUNCTION("GOOGLETRANSLATE(A787,DETECTLANGUAGE(A787),""en"")"),"The water is reduced. Flood. Ubon")</f>
        <v>The water is reduced. Flood. Ubon</v>
      </c>
      <c r="C787" t="s">
        <v>1827</v>
      </c>
      <c r="D787">
        <v>0.61609768867492698</v>
      </c>
    </row>
    <row r="788" spans="1:4" ht="14.25" customHeight="1" x14ac:dyDescent="0.2">
      <c r="A788" s="1" t="s">
        <v>787</v>
      </c>
      <c r="B788" s="2" t="str">
        <f ca="1">IFERROR(__xludf.DUMMYFUNCTION("GOOGLETRANSLATE(A788,DETECTLANGUAGE(A788),""en"")"),"Please reduce the water quickly.")</f>
        <v>Please reduce the water quickly.</v>
      </c>
      <c r="C788" t="s">
        <v>1827</v>
      </c>
      <c r="D788">
        <v>0.63377451896667503</v>
      </c>
    </row>
    <row r="789" spans="1:4" ht="14.25" customHeight="1" x14ac:dyDescent="0.2">
      <c r="A789" s="1" t="s">
        <v>788</v>
      </c>
      <c r="B789" s="2" t="str">
        <f ca="1">IFERROR(__xludf.DUMMYFUNCTION("GOOGLETRANSLATE(A789,DETECTLANGUAGE(A789),""en"")"),"Do not let more people lose. May everyone be safe.")</f>
        <v>Do not let more people lose. May everyone be safe.</v>
      </c>
      <c r="C789" t="s">
        <v>1829</v>
      </c>
      <c r="D789">
        <v>0.42234444618225098</v>
      </c>
    </row>
    <row r="790" spans="1:4" ht="14.25" customHeight="1" x14ac:dyDescent="0.2">
      <c r="A790" s="1" t="s">
        <v>789</v>
      </c>
      <c r="B790" s="2" t="str">
        <f ca="1">IFERROR(__xludf.DUMMYFUNCTION("GOOGLETRANSLATE(A790,DETECTLANGUAGE(A790),""en"")"),"The flood is very heavy. The roads are lacking in many villagers. The villagers are very hot, only announced the release of water every day. There is no other method.")</f>
        <v>The flood is very heavy. The roads are lacking in many villagers. The villagers are very hot, only announced the release of water every day. There is no other method.</v>
      </c>
      <c r="C790" t="s">
        <v>1829</v>
      </c>
      <c r="D790">
        <v>0.31370079517364502</v>
      </c>
    </row>
    <row r="791" spans="1:4" ht="14.25" customHeight="1" x14ac:dyDescent="0.2">
      <c r="A791" s="1" t="s">
        <v>790</v>
      </c>
      <c r="B791" s="2" t="str">
        <f ca="1">IFERROR(__xludf.DUMMYFUNCTION("GOOGLETRANSLATE(A791,DETECTLANGUAGE(A791),""en"")"),"The flood is very heavy. The roads are lacking in many villagers. The villagers are very hot, only announced the release of water every day. There is no other method.")</f>
        <v>The flood is very heavy. The roads are lacking in many villagers. The villagers are very hot, only announced the release of water every day. There is no other method.</v>
      </c>
      <c r="C791" t="s">
        <v>1829</v>
      </c>
      <c r="D791">
        <v>0.31370079517364502</v>
      </c>
    </row>
    <row r="792" spans="1:4" ht="14.25" customHeight="1" x14ac:dyDescent="0.2">
      <c r="A792" s="1" t="s">
        <v>791</v>
      </c>
      <c r="B792" s="2" t="str">
        <f ca="1">IFERROR(__xludf.DUMMYFUNCTION("GOOGLETRANSLATE(A792,DETECTLANGUAGE(A792),""en"")"),"If getting off the plane, how to go to Warin city? At home, say that the floods, but Nok Air changes the flight is very expensive.")</f>
        <v>If getting off the plane, how to go to Warin city? At home, say that the floods, but Nok Air changes the flight is very expensive.</v>
      </c>
      <c r="C792" t="s">
        <v>1829</v>
      </c>
      <c r="D792">
        <v>0.23483385145664201</v>
      </c>
    </row>
    <row r="793" spans="1:4" ht="14.25" customHeight="1" x14ac:dyDescent="0.2">
      <c r="A793" s="1" t="s">
        <v>792</v>
      </c>
      <c r="B793" s="2" t="str">
        <f ca="1">IFERROR(__xludf.DUMMYFUNCTION("GOOGLETRANSLATE(A793,DETECTLANGUAGE(A793),""en"")"),"If getting off the plane, how to go to Warin city? At home, say that the floods, but Nok Air changes the flight is very expensive.")</f>
        <v>If getting off the plane, how to go to Warin city? At home, say that the floods, but Nok Air changes the flight is very expensive.</v>
      </c>
      <c r="C793" t="s">
        <v>1829</v>
      </c>
      <c r="D793">
        <v>0.23483385145664201</v>
      </c>
    </row>
    <row r="794" spans="1:4" ht="14.25" customHeight="1" x14ac:dyDescent="0.2">
      <c r="A794" s="1" t="s">
        <v>793</v>
      </c>
      <c r="B794" s="2" t="str">
        <f ca="1">IFERROR(__xludf.DUMMYFUNCTION("GOOGLETRANSLATE(A794,DETECTLANGUAGE(A794),""en"")"),"Need attention and help for Ubon people flooded Ubon")</f>
        <v>Need attention and help for Ubon people flooded Ubon</v>
      </c>
      <c r="C794" t="s">
        <v>1827</v>
      </c>
      <c r="D794">
        <v>0.636457920074463</v>
      </c>
    </row>
    <row r="795" spans="1:4" ht="14.25" customHeight="1" x14ac:dyDescent="0.2">
      <c r="A795" s="1" t="s">
        <v>794</v>
      </c>
      <c r="B795" s="2" t="str">
        <f ca="1">IFERROR(__xludf.DUMMYFUNCTION("GOOGLETRANSLATE(A795,DETECTLANGUAGE(A795),""en"")"),"The flooded Ubon Fidien is extremely cool.")</f>
        <v>The flooded Ubon Fidien is extremely cool.</v>
      </c>
      <c r="C795" t="s">
        <v>1827</v>
      </c>
      <c r="D795">
        <v>0.70059341192245495</v>
      </c>
    </row>
    <row r="796" spans="1:4" ht="14.25" customHeight="1" x14ac:dyDescent="0.2">
      <c r="A796" s="1" t="s">
        <v>795</v>
      </c>
      <c r="B796" s="2" t="str">
        <f ca="1">IFERROR(__xludf.DUMMYFUNCTION("GOOGLETRANSLATE(A796,DETECTLANGUAGE(A796),""en"")"),"Since excess and staying in Ubon for a year, never seen this flood. Next year, there must be serious measures if releasing heavy floods like this.")</f>
        <v>Since excess and staying in Ubon for a year, never seen this flood. Next year, there must be serious measures if releasing heavy floods like this.</v>
      </c>
      <c r="C796" t="s">
        <v>1829</v>
      </c>
      <c r="D796">
        <v>0.315862566232681</v>
      </c>
    </row>
    <row r="797" spans="1:4" ht="14.25" customHeight="1" x14ac:dyDescent="0.2">
      <c r="A797" s="1" t="s">
        <v>796</v>
      </c>
      <c r="B797" s="2" t="str">
        <f ca="1">IFERROR(__xludf.DUMMYFUNCTION("GOOGLETRANSLATE(A797,DETECTLANGUAGE(A797),""en"")"),"When will the state come to help with this matter in full strength?")</f>
        <v>When will the state come to help with this matter in full strength?</v>
      </c>
      <c r="C797" t="s">
        <v>1827</v>
      </c>
      <c r="D797">
        <v>0.60770833492279097</v>
      </c>
    </row>
    <row r="798" spans="1:4" ht="14.25" customHeight="1" x14ac:dyDescent="0.2">
      <c r="A798" s="1" t="s">
        <v>797</v>
      </c>
      <c r="B798" s="2" t="str">
        <f ca="1">IFERROR(__xludf.DUMMYFUNCTION("GOOGLETRANSLATE(A798,DETECTLANGUAGE(A798),""en"")"),"Invited Khun Tono to swim in Ubon. Flooding Ubon")</f>
        <v>Invited Khun Tono to swim in Ubon. Flooding Ubon</v>
      </c>
      <c r="C798" t="s">
        <v>1827</v>
      </c>
      <c r="D798">
        <v>0.61642724275589</v>
      </c>
    </row>
    <row r="799" spans="1:4" ht="14.25" customHeight="1" x14ac:dyDescent="0.2">
      <c r="A799" s="1" t="s">
        <v>798</v>
      </c>
      <c r="B799" s="2" t="str">
        <f ca="1">IFERROR(__xludf.DUMMYFUNCTION("GOOGLETRANSLATE(A799,DETECTLANGUAGE(A799),""en"")"),"Before getting in the car to work before getting in the car back home, fighting a lot.")</f>
        <v>Before getting in the car to work before getting in the car back home, fighting a lot.</v>
      </c>
      <c r="C799" t="s">
        <v>1829</v>
      </c>
      <c r="D799">
        <v>0.15032720565795901</v>
      </c>
    </row>
    <row r="800" spans="1:4" ht="14.25" customHeight="1" x14ac:dyDescent="0.2">
      <c r="A800" s="1" t="s">
        <v>799</v>
      </c>
      <c r="B800" s="2" t="str">
        <f ca="1">IFERROR(__xludf.DUMMYFUNCTION("GOOGLETRANSLATE(A800,DETECTLANGUAGE(A800),""en"")"),"Online slots, this game, buy free spin, break hard, easy to play, safe, real money, apply for free ฿ with bonus slots and also accept every day.")</f>
        <v>Online slots, this game, buy free spin, break hard, easy to play, safe, real money, apply for free ฿ with bonus slots and also accept every day.</v>
      </c>
      <c r="C800" t="s">
        <v>1827</v>
      </c>
      <c r="D800">
        <v>0.83499014377594005</v>
      </c>
    </row>
    <row r="801" spans="1:4" ht="14.25" customHeight="1" x14ac:dyDescent="0.2">
      <c r="A801" s="1" t="s">
        <v>800</v>
      </c>
      <c r="B801" s="2" t="str">
        <f ca="1">IFERROR(__xludf.DUMMYFUNCTION("GOOGLETRANSLATE(A801,DETECTLANGUAGE(A801),""en"")"),"Amen, thank you, justice.")</f>
        <v>Amen, thank you, justice.</v>
      </c>
      <c r="C801" t="s">
        <v>1827</v>
      </c>
      <c r="D801">
        <v>0.84163832664489702</v>
      </c>
    </row>
    <row r="802" spans="1:4" ht="14.25" customHeight="1" x14ac:dyDescent="0.2">
      <c r="A802" s="1" t="s">
        <v>801</v>
      </c>
      <c r="B802" s="2" t="str">
        <f ca="1">IFERROR(__xludf.DUMMYFUNCTION("GOOGLETRANSLATE(A802,DETECTLANGUAGE(A802),""en"")"),"Since excess and staying in Ubon for a year, never seen this flood. Next year, there must be serious measures. If releasing heavy floods like this, the city will develop.")</f>
        <v>Since excess and staying in Ubon for a year, never seen this flood. Next year, there must be serious measures. If releasing heavy floods like this, the city will develop.</v>
      </c>
      <c r="C802" t="s">
        <v>1829</v>
      </c>
      <c r="D802">
        <v>0.431067675352097</v>
      </c>
    </row>
    <row r="803" spans="1:4" ht="14.25" customHeight="1" x14ac:dyDescent="0.2">
      <c r="A803" s="1" t="s">
        <v>802</v>
      </c>
      <c r="B803" s="2" t="str">
        <f ca="1">IFERROR(__xludf.DUMMYFUNCTION("GOOGLETRANSLATE(A803,DETECTLANGUAGE(A803),""en"")"),"Apply for free funds. Add more baht. Do not do activities. No need to share. Interested in receiving free scholarships.")</f>
        <v>Apply for free funds. Add more baht. Do not do activities. No need to share. Interested in receiving free scholarships.</v>
      </c>
      <c r="C803" t="s">
        <v>1828</v>
      </c>
      <c r="D803">
        <v>0.52268749475479104</v>
      </c>
    </row>
    <row r="804" spans="1:4" ht="14.25" customHeight="1" x14ac:dyDescent="0.2">
      <c r="A804" s="1" t="s">
        <v>803</v>
      </c>
      <c r="B804" s="2" t="str">
        <f ca="1">IFERROR(__xludf.DUMMYFUNCTION("GOOGLETRANSLATE(A804,DETECTLANGUAGE(A804),""en"")"),"Please push the tag too. Ubon floods.")</f>
        <v>Please push the tag too. Ubon floods.</v>
      </c>
      <c r="C804" t="s">
        <v>1827</v>
      </c>
      <c r="D804">
        <v>0.605959892272949</v>
      </c>
    </row>
    <row r="805" spans="1:4" ht="14.25" customHeight="1" x14ac:dyDescent="0.2">
      <c r="A805" s="1" t="s">
        <v>804</v>
      </c>
      <c r="B805" s="2" t="str">
        <f ca="1">IFERROR(__xludf.DUMMYFUNCTION("GOOGLETRANSLATE(A805,DETECTLANGUAGE(A805),""en"")"),"Flooding floods, floods, Ayutthaya floods, Khon Kaen floods, Chai Nat floods, Nakhon Ratchasim floods, Phetchabun floods")</f>
        <v>Flooding floods, floods, Ayutthaya floods, Khon Kaen floods, Chai Nat floods, Nakhon Ratchasim floods, Phetchabun floods</v>
      </c>
      <c r="C805" t="s">
        <v>1827</v>
      </c>
      <c r="D805">
        <v>0.67346721887588501</v>
      </c>
    </row>
    <row r="806" spans="1:4" ht="14.25" customHeight="1" x14ac:dyDescent="0.2">
      <c r="A806" s="1" t="s">
        <v>805</v>
      </c>
      <c r="B806" s="2" t="str">
        <f ca="1">IFERROR(__xludf.DUMMYFUNCTION("GOOGLETRANSLATE(A806,DETECTLANGUAGE(A806),""en"")"),"Where to flood, in order to have an agency to help the Ubon floods")</f>
        <v>Where to flood, in order to have an agency to help the Ubon floods</v>
      </c>
      <c r="C806" t="s">
        <v>1829</v>
      </c>
      <c r="D806">
        <v>0.39852029085159302</v>
      </c>
    </row>
    <row r="807" spans="1:4" ht="14.25" customHeight="1" x14ac:dyDescent="0.2">
      <c r="A807" s="1" t="s">
        <v>806</v>
      </c>
      <c r="B807" s="2" t="str">
        <f ca="1">IFERROR(__xludf.DUMMYFUNCTION("GOOGLETRANSLATE(A807,DETECTLANGUAGE(A807),""en"")"),"Ubon floods flooded Ubon")</f>
        <v>Ubon floods flooded Ubon</v>
      </c>
      <c r="C807" t="s">
        <v>1827</v>
      </c>
      <c r="D807">
        <v>0.63769096136093095</v>
      </c>
    </row>
    <row r="808" spans="1:4" ht="14.25" customHeight="1" x14ac:dyDescent="0.2">
      <c r="A808" s="1" t="s">
        <v>807</v>
      </c>
      <c r="B808" s="2" t="str">
        <f ca="1">IFERROR(__xludf.DUMMYFUNCTION("GOOGLETRANSLATE(A808,DETECTLANGUAGE(A808),""en"")"),"Would like to publicize. Anyone can see the details below.")</f>
        <v>Would like to publicize. Anyone can see the details below.</v>
      </c>
      <c r="C808" t="s">
        <v>1827</v>
      </c>
      <c r="D808">
        <v>0.76983171701431297</v>
      </c>
    </row>
    <row r="809" spans="1:4" ht="14.25" customHeight="1" x14ac:dyDescent="0.2">
      <c r="A809" s="1" t="s">
        <v>808</v>
      </c>
      <c r="B809" s="2" t="str">
        <f ca="1">IFERROR(__xludf.DUMMYFUNCTION("GOOGLETRANSLATE(A809,DETECTLANGUAGE(A809),""en"")"),"Facebook began to flood the Ubon floods.")</f>
        <v>Facebook began to flood the Ubon floods.</v>
      </c>
      <c r="C809" t="s">
        <v>1827</v>
      </c>
      <c r="D809">
        <v>0.65707278251647905</v>
      </c>
    </row>
    <row r="810" spans="1:4" ht="14.25" customHeight="1" x14ac:dyDescent="0.2">
      <c r="A810" s="1" t="s">
        <v>809</v>
      </c>
      <c r="B810" s="2" t="str">
        <f ca="1">IFERROR(__xludf.DUMMYFUNCTION("GOOGLETRANSLATE(A810,DETECTLANGUAGE(A810),""en"")"),"Please push this tag. Right now, some houses are cut off, unable to ask for help, now the water is still flooded as before.")</f>
        <v>Please push this tag. Right now, some houses are cut off, unable to ask for help, now the water is still flooded as before.</v>
      </c>
      <c r="C810" t="s">
        <v>1829</v>
      </c>
      <c r="D810">
        <v>0.13356874883174899</v>
      </c>
    </row>
    <row r="811" spans="1:4" ht="14.25" customHeight="1" x14ac:dyDescent="0.2">
      <c r="A811" s="1" t="s">
        <v>810</v>
      </c>
      <c r="B811" s="2" t="str">
        <f ca="1">IFERROR(__xludf.DUMMYFUNCTION("GOOGLETRANSLATE(A811,DETECTLANGUAGE(A811),""en"")"),"The weather began to get cold, rainy, the flood level began to stabilize, should start to decrease today, tomorrow before the water from the dam flows to join.")</f>
        <v>The weather began to get cold, rainy, the flood level began to stabilize, should start to decrease today, tomorrow before the water from the dam flows to join.</v>
      </c>
      <c r="C811" t="s">
        <v>1828</v>
      </c>
      <c r="D811">
        <v>0.46506693959236101</v>
      </c>
    </row>
    <row r="812" spans="1:4" ht="14.25" customHeight="1" x14ac:dyDescent="0.2">
      <c r="A812" s="1" t="s">
        <v>811</v>
      </c>
      <c r="B812" s="2" t="str">
        <f ca="1">IFERROR(__xludf.DUMMYFUNCTION("GOOGLETRANSLATE(A812,DETECTLANGUAGE(A812),""en"")"),"The water is full of water.")</f>
        <v>The water is full of water.</v>
      </c>
      <c r="C812" t="s">
        <v>1828</v>
      </c>
      <c r="D812">
        <v>0.59494793415069602</v>
      </c>
    </row>
    <row r="813" spans="1:4" ht="14.25" customHeight="1" x14ac:dyDescent="0.2">
      <c r="A813" s="1" t="s">
        <v>812</v>
      </c>
      <c r="B813" s="2" t="str">
        <f ca="1">IFERROR(__xludf.DUMMYFUNCTION("GOOGLETRANSLATE(A813,DETECTLANGUAGE(A813),""en"")"),"Just got through today. The water is up and the traffic jam is very heavy because there is only one route. Very scary.")</f>
        <v>Just got through today. The water is up and the traffic jam is very heavy because there is only one route. Very scary.</v>
      </c>
      <c r="C813" t="s">
        <v>1829</v>
      </c>
      <c r="D813">
        <v>0.214818850159645</v>
      </c>
    </row>
    <row r="814" spans="1:4" ht="14.25" customHeight="1" x14ac:dyDescent="0.2">
      <c r="A814" s="1" t="s">
        <v>813</v>
      </c>
      <c r="B814" s="2" t="str">
        <f ca="1">IFERROR(__xludf.DUMMYFUNCTION("GOOGLETRANSLATE(A814,DETECTLANGUAGE(A814),""en"")"),"The water situation in the dam is flooded.")</f>
        <v>The water situation in the dam is flooded.</v>
      </c>
      <c r="C814" t="s">
        <v>1828</v>
      </c>
      <c r="D814">
        <v>0.49224120378494302</v>
      </c>
    </row>
    <row r="815" spans="1:4" ht="14.25" customHeight="1" x14ac:dyDescent="0.2">
      <c r="A815" s="1" t="s">
        <v>814</v>
      </c>
      <c r="B815" s="2" t="str">
        <f ca="1">IFERROR(__xludf.DUMMYFUNCTION("GOOGLETRANSLATE(A815,DETECTLANGUAGE(A815),""en"")"),"For the old man, the trait, cheating, and the walking is almost impossible to help.")</f>
        <v>For the old man, the trait, cheating, and the walking is almost impossible to help.</v>
      </c>
      <c r="C815" t="s">
        <v>1828</v>
      </c>
      <c r="D815">
        <v>0.50294107198715199</v>
      </c>
    </row>
    <row r="816" spans="1:4" ht="14.25" customHeight="1" x14ac:dyDescent="0.2">
      <c r="A816" s="1" t="s">
        <v>815</v>
      </c>
      <c r="B816" s="2" t="str">
        <f ca="1">IFERROR(__xludf.DUMMYFUNCTION("GOOGLETRANSLATE(A816,DETECTLANGUAGE(A816),""en"")"),"In addition to the floods of Ubon, now the Chao Phraya Water made the dam wall along the bank of the people in Torin Buri Flood in In Buri.")</f>
        <v>In addition to the floods of Ubon, now the Chao Phraya Water made the dam wall along the bank of the people in Torin Buri Flood in In Buri.</v>
      </c>
      <c r="C816" t="s">
        <v>1827</v>
      </c>
      <c r="D816">
        <v>0.66214340925216697</v>
      </c>
    </row>
    <row r="817" spans="1:4" ht="14.25" customHeight="1" x14ac:dyDescent="0.2">
      <c r="A817" s="1" t="s">
        <v>816</v>
      </c>
      <c r="B817" s="2" t="str">
        <f ca="1">IFERROR(__xludf.DUMMYFUNCTION("GOOGLETRANSLATE(A817,DETECTLANGUAGE(A817),""en"")"),"Choose a spokesman should choose the brain too.")</f>
        <v>Choose a spokesman should choose the brain too.</v>
      </c>
      <c r="C817" t="s">
        <v>1827</v>
      </c>
      <c r="D817">
        <v>0.80403214693069502</v>
      </c>
    </row>
    <row r="818" spans="1:4" ht="14.25" customHeight="1" x14ac:dyDescent="0.2">
      <c r="A818" s="1" t="s">
        <v>817</v>
      </c>
      <c r="B818" s="2" t="str">
        <f ca="1">IFERROR(__xludf.DUMMYFUNCTION("GOOGLETRANSLATE(A818,DETECTLANGUAGE(A818),""en"")"),"Please publicize the Thai Army. This birthday, Jimin Tula, there is a group that made a project to help the victims.")</f>
        <v>Please publicize the Thai Army. This birthday, Jimin Tula, there is a group that made a project to help the victims.</v>
      </c>
      <c r="C818" t="s">
        <v>1827</v>
      </c>
      <c r="D818">
        <v>0.77387839555740401</v>
      </c>
    </row>
    <row r="819" spans="1:4" ht="14.25" customHeight="1" x14ac:dyDescent="0.2">
      <c r="A819" s="1" t="s">
        <v>818</v>
      </c>
      <c r="B819" s="2" t="str">
        <f ca="1">IFERROR(__xludf.DUMMYFUNCTION("GOOGLETRANSLATE(A819,DETECTLANGUAGE(A819),""en"")"),"This several times, helping to have a logic and the brain a bit. How to end the law before the reason?")</f>
        <v>This several times, helping to have a logic and the brain a bit. How to end the law before the reason?</v>
      </c>
      <c r="C819" t="s">
        <v>1827</v>
      </c>
      <c r="D819">
        <v>0.64231401681900002</v>
      </c>
    </row>
    <row r="820" spans="1:4" ht="14.25" customHeight="1" x14ac:dyDescent="0.2">
      <c r="A820" s="1" t="s">
        <v>819</v>
      </c>
      <c r="B820" s="2" t="str">
        <f ca="1">IFERROR(__xludf.DUMMYFUNCTION("GOOGLETRANSLATE(A820,DETECTLANGUAGE(A820),""en"")"),"Would like to be a voice for the Ubon people's calves, wanting the relevant agencies to speed up this year.")</f>
        <v>Would like to be a voice for the Ubon people's calves, wanting the relevant agencies to speed up this year.</v>
      </c>
      <c r="C820" t="s">
        <v>1828</v>
      </c>
      <c r="D820">
        <v>0.53565543889999401</v>
      </c>
    </row>
    <row r="821" spans="1:4" ht="14.25" customHeight="1" x14ac:dyDescent="0.2">
      <c r="A821" s="1" t="s">
        <v>820</v>
      </c>
      <c r="B821" s="2" t="str">
        <f ca="1">IFERROR(__xludf.DUMMYFUNCTION("GOOGLETRANSLATE(A821,DETECTLANGUAGE(A821),""en"")"),"Really heavy.")</f>
        <v>Really heavy.</v>
      </c>
      <c r="C821" t="s">
        <v>1827</v>
      </c>
      <c r="D821">
        <v>0.60214722156524703</v>
      </c>
    </row>
    <row r="822" spans="1:4" ht="14.25" customHeight="1" x14ac:dyDescent="0.2">
      <c r="A822" s="1" t="s">
        <v>821</v>
      </c>
      <c r="B822" s="2" t="str">
        <f ca="1">IFERROR(__xludf.DUMMYFUNCTION("GOOGLETRANSLATE(A822,DETECTLANGUAGE(A822),""en"")"),"Most recently, the Mun water is higher than the Mekong River.")</f>
        <v>Most recently, the Mun water is higher than the Mekong River.</v>
      </c>
      <c r="C822" t="s">
        <v>1827</v>
      </c>
      <c r="D822">
        <v>0.76958364248275801</v>
      </c>
    </row>
    <row r="823" spans="1:4" ht="14.25" customHeight="1" x14ac:dyDescent="0.2">
      <c r="A823" s="1" t="s">
        <v>822</v>
      </c>
      <c r="B823" s="2" t="str">
        <f ca="1">IFERROR(__xludf.DUMMYFUNCTION("GOOGLETRANSLATE(A823,DETECTLANGUAGE(A823),""en"")"),"I would like to tweet in front of the store. I would like to be another prison. Now the flooding in Ubon has a wide impact, including")</f>
        <v>I would like to tweet in front of the store. I would like to be another prison. Now the flooding in Ubon has a wide impact, including</v>
      </c>
      <c r="C823" t="s">
        <v>1829</v>
      </c>
      <c r="D823">
        <v>9.3829363584518405E-2</v>
      </c>
    </row>
    <row r="824" spans="1:4" ht="14.25" customHeight="1" x14ac:dyDescent="0.2">
      <c r="A824" s="1" t="s">
        <v>823</v>
      </c>
      <c r="B824" s="2" t="str">
        <f ca="1">IFERROR(__xludf.DUMMYFUNCTION("GOOGLETRANSLATE(A824,DETECTLANGUAGE(A824),""en"")"),"Sorry. The media are quiet. I hardly hear the news of the flood. Some media are out, but do not crush the end of the government. What are you doing?")</f>
        <v>Sorry. The media are quiet. I hardly hear the news of the flood. Some media are out, but do not crush the end of the government. What are you doing?</v>
      </c>
      <c r="C824" t="s">
        <v>1829</v>
      </c>
      <c r="D824">
        <v>0.280227690935135</v>
      </c>
    </row>
    <row r="825" spans="1:4" ht="14.25" customHeight="1" x14ac:dyDescent="0.2">
      <c r="A825" s="1" t="s">
        <v>824</v>
      </c>
      <c r="B825" s="2" t="str">
        <f ca="1">IFERROR(__xludf.DUMMYFUNCTION("GOOGLETRANSLATE(A825,DETECTLANGUAGE(A825),""en"")"),"Flooding Ubon")</f>
        <v>Flooding Ubon</v>
      </c>
      <c r="C825" t="s">
        <v>1827</v>
      </c>
      <c r="D825">
        <v>0.66110008955001798</v>
      </c>
    </row>
    <row r="826" spans="1:4" ht="14.25" customHeight="1" x14ac:dyDescent="0.2">
      <c r="A826" s="1" t="s">
        <v>825</v>
      </c>
      <c r="B826" s="2" t="str">
        <f ca="1">IFERROR(__xludf.DUMMYFUNCTION("GOOGLETRANSLATE(A826,DETECTLANGUAGE(A826),""en"")"),"If there are enough government management systems, there will be no donations from the public. It is encouraged to the officials and asices.")</f>
        <v>If there are enough government management systems, there will be no donations from the public. It is encouraged to the officials and asices.</v>
      </c>
      <c r="C826" t="s">
        <v>1827</v>
      </c>
      <c r="D826">
        <v>0.74047660827636697</v>
      </c>
    </row>
    <row r="827" spans="1:4" ht="14.25" customHeight="1" x14ac:dyDescent="0.2">
      <c r="A827" s="1" t="s">
        <v>826</v>
      </c>
      <c r="B827" s="2" t="str">
        <f ca="1">IFERROR(__xludf.DUMMYFUNCTION("GOOGLETRANSLATE(A827,DETECTLANGUAGE(A827),""en"")"),"Oops? I believe Teacher Chatchat. Say that it rains in a history like never happened in the world.")</f>
        <v>Oops? I believe Teacher Chatchat. Say that it rains in a history like never happened in the world.</v>
      </c>
      <c r="C827" t="s">
        <v>1827</v>
      </c>
      <c r="D827">
        <v>0.64186984300613403</v>
      </c>
    </row>
    <row r="828" spans="1:4" ht="14.25" customHeight="1" x14ac:dyDescent="0.2">
      <c r="A828" s="1" t="s">
        <v>827</v>
      </c>
      <c r="B828" s="2" t="str">
        <f ca="1">IFERROR(__xludf.DUMMYFUNCTION("GOOGLETRANSLATE(A828,DETECTLANGUAGE(A828),""en"")"),"Would like to be the force that helps spread the news, please receive help from the relevant agencies as quickly as possible.")</f>
        <v>Would like to be the force that helps spread the news, please receive help from the relevant agencies as quickly as possible.</v>
      </c>
      <c r="C828" t="s">
        <v>1827</v>
      </c>
      <c r="D828">
        <v>0.76897329092025801</v>
      </c>
    </row>
    <row r="829" spans="1:4" ht="14.25" customHeight="1" x14ac:dyDescent="0.2">
      <c r="A829" s="1" t="s">
        <v>828</v>
      </c>
      <c r="B829" s="2" t="str">
        <f ca="1">IFERROR(__xludf.DUMMYFUNCTION("GOOGLETRANSLATE(A829,DETECTLANGUAGE(A829),""en"")"),"The wide angle of today. Ubon floods.")</f>
        <v>The wide angle of today. Ubon floods.</v>
      </c>
      <c r="C829" t="s">
        <v>1827</v>
      </c>
      <c r="D829">
        <v>0.65782421827316295</v>
      </c>
    </row>
    <row r="830" spans="1:4" ht="14.25" customHeight="1" x14ac:dyDescent="0.2">
      <c r="A830" s="1" t="s">
        <v>829</v>
      </c>
      <c r="B830" s="2" t="str">
        <f ca="1">IFERROR(__xludf.DUMMYFUNCTION("GOOGLETRANSLATE(A830,DETECTLANGUAGE(A830),""en"")"),"Stupid is just quiet.")</f>
        <v>Stupid is just quiet.</v>
      </c>
      <c r="C830" t="s">
        <v>1828</v>
      </c>
      <c r="D830">
        <v>0.53921169042587302</v>
      </c>
    </row>
    <row r="831" spans="1:4" ht="14.25" customHeight="1" x14ac:dyDescent="0.2">
      <c r="A831" s="1" t="s">
        <v>830</v>
      </c>
      <c r="B831" s="2" t="str">
        <f ca="1">IFERROR(__xludf.DUMMYFUNCTION("GOOGLETRANSLATE(A831,DETECTLANGUAGE(A831),""en"")"),"The floods flooded Nonthaburi. Please be encouraged to fight.")</f>
        <v>The floods flooded Nonthaburi. Please be encouraged to fight.</v>
      </c>
      <c r="C831" t="s">
        <v>1828</v>
      </c>
      <c r="D831">
        <v>0.56566637754440297</v>
      </c>
    </row>
    <row r="832" spans="1:4" ht="14.25" customHeight="1" x14ac:dyDescent="0.2">
      <c r="A832" s="1" t="s">
        <v>831</v>
      </c>
      <c r="B832" s="2" t="str">
        <f ca="1">IFERROR(__xludf.DUMMYFUNCTION("GOOGLETRANSLATE(A832,DETECTLANGUAGE(A832),""en"")"),"Floods, Nonthaburi, floods, Ubon floods, Uncle Tu. Look here.")</f>
        <v>Floods, Nonthaburi, floods, Ubon floods, Uncle Tu. Look here.</v>
      </c>
      <c r="C832" t="s">
        <v>1827</v>
      </c>
      <c r="D832">
        <v>0.66847413778305098</v>
      </c>
    </row>
    <row r="833" spans="1:4" ht="14.25" customHeight="1" x14ac:dyDescent="0.2">
      <c r="A833" s="1" t="s">
        <v>832</v>
      </c>
      <c r="B833" s="2" t="str">
        <f ca="1">IFERROR(__xludf.DUMMYFUNCTION("GOOGLETRANSLATE(A833,DETECTLANGUAGE(A833),""en"")"),"The problem of heavy floods in the year, but instead of the news that was quiet, the answer of the leader was terrible. Answer without a brain, thinking in the part of the provincial coup, not taking care of the province.")</f>
        <v>The problem of heavy floods in the year, but instead of the news that was quiet, the answer of the leader was terrible. Answer without a brain, thinking in the part of the provincial coup, not taking care of the province.</v>
      </c>
      <c r="C833" t="s">
        <v>1829</v>
      </c>
      <c r="D833">
        <v>0.10707283020019499</v>
      </c>
    </row>
    <row r="834" spans="1:4" ht="14.25" customHeight="1" x14ac:dyDescent="0.2">
      <c r="A834" s="1" t="s">
        <v>833</v>
      </c>
      <c r="B834" s="2" t="str">
        <f ca="1">IFERROR(__xludf.DUMMYFUNCTION("GOOGLETRANSLATE(A834,DETECTLANGUAGE(A834),""en"")"),"Please publicize the Thai Army. This birthday, Jimin Tula, there is a group that made a project to help the Ubon flood victims.")</f>
        <v>Please publicize the Thai Army. This birthday, Jimin Tula, there is a group that made a project to help the Ubon flood victims.</v>
      </c>
      <c r="C834" t="s">
        <v>1827</v>
      </c>
      <c r="D834">
        <v>0.77387839555740401</v>
      </c>
    </row>
    <row r="835" spans="1:4" ht="14.25" customHeight="1" x14ac:dyDescent="0.2">
      <c r="A835" s="1" t="s">
        <v>834</v>
      </c>
      <c r="B835" s="2" t="str">
        <f ca="1">IFERROR(__xludf.DUMMYFUNCTION("GOOGLETRANSLATE(A835,DETECTLANGUAGE(A835),""en"")"),"Flooding in other provinces, why never messed up, Mass is slow or very slow help, being overlooked throughout the province, Sisaket is sinking.")</f>
        <v>Flooding in other provinces, why never messed up, Mass is slow or very slow help, being overlooked throughout the province, Sisaket is sinking.</v>
      </c>
      <c r="C835" t="s">
        <v>1829</v>
      </c>
      <c r="D835">
        <v>0.18948547542095201</v>
      </c>
    </row>
    <row r="836" spans="1:4" ht="14.25" customHeight="1" x14ac:dyDescent="0.2">
      <c r="A836" s="1" t="s">
        <v>835</v>
      </c>
      <c r="B836" s="2" t="str">
        <f ca="1">IFERROR(__xludf.DUMMYFUNCTION("GOOGLETRANSLATE(A836,DETECTLANGUAGE(A836),""en"")"),"This video and picture of Wednesday. At first I thought that it would start to drain continuously. The water would be reduced soon. The water began to rise.")</f>
        <v>This video and picture of Wednesday. At first I thought that it would start to drain continuously. The water would be reduced soon. The water began to rise.</v>
      </c>
      <c r="C836" t="s">
        <v>1828</v>
      </c>
      <c r="D836">
        <v>0.50285595655441295</v>
      </c>
    </row>
    <row r="837" spans="1:4" ht="14.25" customHeight="1" x14ac:dyDescent="0.2">
      <c r="A837" s="1" t="s">
        <v>836</v>
      </c>
      <c r="B837" s="2" t="str">
        <f ca="1">IFERROR(__xludf.DUMMYFUNCTION("GOOGLETRANSLATE(A837,DETECTLANGUAGE(A837),""en"")"),"Right now, Sisaket is as heavy as Ubon. Flooded for months as well. The water level is increasing. Now, only the UDD that helps raise funds.")</f>
        <v>Right now, Sisaket is as heavy as Ubon. Flooded for months as well. The water level is increasing. Now, only the UDD that helps raise funds.</v>
      </c>
      <c r="C837" t="s">
        <v>1828</v>
      </c>
      <c r="D837">
        <v>0.58658349514007602</v>
      </c>
    </row>
    <row r="838" spans="1:4" ht="14.25" customHeight="1" x14ac:dyDescent="0.2">
      <c r="A838" s="1" t="s">
        <v>837</v>
      </c>
      <c r="B838" s="2" t="str">
        <f ca="1">IFERROR(__xludf.DUMMYFUNCTION("GOOGLETRANSLATE(A838,DETECTLANGUAGE(A838),""en"")"),"Would like every school to play rice, flood everywhere, the main news is not just Ubon because it is believed that there are many millions of provinces in the country waiting")</f>
        <v>Would like every school to play rice, flood everywhere, the main news is not just Ubon because it is believed that there are many millions of provinces in the country waiting</v>
      </c>
      <c r="C838" t="s">
        <v>1829</v>
      </c>
      <c r="D838">
        <v>0.174743622541428</v>
      </c>
    </row>
    <row r="839" spans="1:4" ht="14.25" customHeight="1" x14ac:dyDescent="0.2">
      <c r="A839" s="1" t="s">
        <v>838</v>
      </c>
      <c r="B839" s="2" t="str">
        <f ca="1">IFERROR(__xludf.DUMMYFUNCTION("GOOGLETRANSLATE(A839,DETECTLANGUAGE(A839),""en"")"),"Ubon floods in the year, but the news is very quiet.")</f>
        <v>Ubon floods in the year, but the news is very quiet.</v>
      </c>
      <c r="C839" t="s">
        <v>1829</v>
      </c>
      <c r="D839">
        <v>0.40967860817909202</v>
      </c>
    </row>
    <row r="840" spans="1:4" ht="14.25" customHeight="1" x14ac:dyDescent="0.2">
      <c r="A840" s="1" t="s">
        <v>839</v>
      </c>
      <c r="B840" s="2" t="str">
        <f ca="1">IFERROR(__xludf.DUMMYFUNCTION("GOOGLETRANSLATE(A840,DETECTLANGUAGE(A840),""en"")"),"The alarm tower is to warn. Not only to play national music.")</f>
        <v>The alarm tower is to warn. Not only to play national music.</v>
      </c>
      <c r="C840" t="s">
        <v>1829</v>
      </c>
      <c r="D840">
        <v>0.212228208780289</v>
      </c>
    </row>
    <row r="841" spans="1:4" ht="14.25" customHeight="1" x14ac:dyDescent="0.2">
      <c r="A841" s="1" t="s">
        <v>840</v>
      </c>
      <c r="B841" s="2" t="str">
        <f ca="1">IFERROR(__xludf.DUMMYFUNCTION("GOOGLETRANSLATE(A841,DETECTLANGUAGE(A841),""en"")"),"Deposit with auto within the second. Apply for free. Click. Easy to break.")</f>
        <v>Deposit with auto within the second. Apply for free. Click. Easy to break.</v>
      </c>
      <c r="C841" t="s">
        <v>1827</v>
      </c>
      <c r="D841">
        <v>0.87401378154754605</v>
      </c>
    </row>
    <row r="842" spans="1:4" ht="14.25" customHeight="1" x14ac:dyDescent="0.2">
      <c r="A842" s="1" t="s">
        <v>841</v>
      </c>
      <c r="B842" s="2" t="str">
        <f ca="1">IFERROR(__xludf.DUMMYFUNCTION("GOOGLETRANSLATE(A842,DETECTLANGUAGE(A842),""en"")"),"Why don't you try to move to Ubon?")</f>
        <v>Why don't you try to move to Ubon?</v>
      </c>
      <c r="C842" t="s">
        <v>1829</v>
      </c>
      <c r="D842">
        <v>0.41494968533515902</v>
      </c>
    </row>
    <row r="843" spans="1:4" ht="14.25" customHeight="1" x14ac:dyDescent="0.2">
      <c r="A843" s="1" t="s">
        <v>842</v>
      </c>
      <c r="B843" s="2" t="str">
        <f ca="1">IFERROR(__xludf.DUMMYFUNCTION("GOOGLETRANSLATE(A843,DETECTLANGUAGE(A843),""en"")"),"Anyone who wants to help or donate items to help the Ubon flood victims can help as follows. Who can help each other?")</f>
        <v>Anyone who wants to help or donate items to help the Ubon flood victims can help as follows. Who can help each other?</v>
      </c>
      <c r="C843" t="s">
        <v>1827</v>
      </c>
      <c r="D843">
        <v>0.68885678052902199</v>
      </c>
    </row>
    <row r="844" spans="1:4" ht="14.25" customHeight="1" x14ac:dyDescent="0.2">
      <c r="A844" s="1" t="s">
        <v>843</v>
      </c>
      <c r="B844" s="2" t="str">
        <f ca="1">IFERROR(__xludf.DUMMYFUNCTION("GOOGLETRANSLATE(A844,DETECTLANGUAGE(A844),""en"")"),"Many floods now be careful of the diseases that come with floods as well. May the situation improve quickly and ask everyone to be safe and rain.")</f>
        <v>Many floods now be careful of the diseases that come with floods as well. May the situation improve quickly and ask everyone to be safe and rain.</v>
      </c>
      <c r="C844" t="s">
        <v>1827</v>
      </c>
      <c r="D844">
        <v>0.87861835956573497</v>
      </c>
    </row>
    <row r="845" spans="1:4" ht="14.25" customHeight="1" x14ac:dyDescent="0.2">
      <c r="A845" s="1" t="s">
        <v>844</v>
      </c>
      <c r="B845" s="2" t="str">
        <f ca="1">IFERROR(__xludf.DUMMYFUNCTION("GOOGLETRANSLATE(A845,DETECTLANGUAGE(A845),""en"")"),"Tu did not think of the problem of flooding, drought, unaware of it.")</f>
        <v>Tu did not think of the problem of flooding, drought, unaware of it.</v>
      </c>
      <c r="C845" t="s">
        <v>1829</v>
      </c>
      <c r="D845">
        <v>0.25131669640541099</v>
      </c>
    </row>
    <row r="846" spans="1:4" ht="14.25" customHeight="1" x14ac:dyDescent="0.2">
      <c r="A846" s="1" t="s">
        <v>845</v>
      </c>
      <c r="B846" s="2" t="str">
        <f ca="1">IFERROR(__xludf.DUMMYFUNCTION("GOOGLETRANSLATE(A846,DETECTLANGUAGE(A846),""en"")"),"Seen in the Nonthaburi people. He announced the blood donation to his mother. Details, as in the picture, donated the blood of the Thai Red Cross.")</f>
        <v>Seen in the Nonthaburi people. He announced the blood donation to his mother. Details, as in the picture, donated the blood of the Thai Red Cross.</v>
      </c>
      <c r="C846" t="s">
        <v>1827</v>
      </c>
      <c r="D846">
        <v>0.73801362514495905</v>
      </c>
    </row>
    <row r="847" spans="1:4" ht="14.25" customHeight="1" x14ac:dyDescent="0.2">
      <c r="A847" s="1" t="s">
        <v>846</v>
      </c>
      <c r="B847" s="2" t="str">
        <f ca="1">IFERROR(__xludf.DUMMYFUNCTION("GOOGLETRANSLATE(A847,DETECTLANGUAGE(A847),""en"")"),"Updated the water level at the now from Ban Warin Page to pay houses.")</f>
        <v>Updated the water level at the now from Ban Warin Page to pay houses.</v>
      </c>
      <c r="C847" t="s">
        <v>1827</v>
      </c>
      <c r="D847">
        <v>0.63075488805770896</v>
      </c>
    </row>
    <row r="848" spans="1:4" ht="14.25" customHeight="1" x14ac:dyDescent="0.2">
      <c r="A848" s="1" t="s">
        <v>847</v>
      </c>
      <c r="B848" s="2" t="str">
        <f ca="1">IFERROR(__xludf.DUMMYFUNCTION("GOOGLETRANSLATE(A848,DETECTLANGUAGE(A848),""en"")"),"Jimin's birthday. This year, Ami has a case for everyone to donate funds to help flood victims in Ubon. Who wants to join?")</f>
        <v>Jimin's birthday. This year, Ami has a case for everyone to donate funds to help flood victims in Ubon. Who wants to join?</v>
      </c>
      <c r="C848" t="s">
        <v>1828</v>
      </c>
      <c r="D848">
        <v>0.47511762380599998</v>
      </c>
    </row>
    <row r="849" spans="1:4" ht="14.25" customHeight="1" x14ac:dyDescent="0.2">
      <c r="A849" s="1" t="s">
        <v>848</v>
      </c>
      <c r="B849" s="2" t="str">
        <f ca="1">IFERROR(__xludf.DUMMYFUNCTION("GOOGLETRANSLATE(A849,DETECTLANGUAGE(A849),""en"")"),"Would like to be part of the encouragement to the Ubon people to pass the flood crisis quickly and help Ri news to be a voice and benefit.")</f>
        <v>Would like to be part of the encouragement to the Ubon people to pass the flood crisis quickly and help Ri news to be a voice and benefit.</v>
      </c>
      <c r="C849" t="s">
        <v>1827</v>
      </c>
      <c r="D849">
        <v>0.60497289896011397</v>
      </c>
    </row>
    <row r="850" spans="1:4" ht="14.25" customHeight="1" x14ac:dyDescent="0.2">
      <c r="A850" s="1" t="s">
        <v>849</v>
      </c>
      <c r="B850" s="2" t="str">
        <f ca="1">IFERROR(__xludf.DUMMYFUNCTION("GOOGLETRANSLATE(A850,DETECTLANGUAGE(A850),""en"")"),"Jimin's birthday, this year, Ami has a case for everyone to donate funds to help flood victims in Ubon. Who wants to join")</f>
        <v>Jimin's birthday, this year, Ami has a case for everyone to donate funds to help flood victims in Ubon. Who wants to join</v>
      </c>
      <c r="C850" t="s">
        <v>1828</v>
      </c>
      <c r="D850">
        <v>0.47511762380599998</v>
      </c>
    </row>
    <row r="851" spans="1:4" ht="14.25" customHeight="1" x14ac:dyDescent="0.2">
      <c r="A851" s="1" t="s">
        <v>850</v>
      </c>
      <c r="B851" s="2" t="str">
        <f ca="1">IFERROR(__xludf.DUMMYFUNCTION("GOOGLETRANSLATE(A851,DETECTLANGUAGE(A851),""en"")"),"Why don't you think you are useless? The dormitory warns you don't have to warn?")</f>
        <v>Why don't you think you are useless? The dormitory warns you don't have to warn?</v>
      </c>
      <c r="C851" t="s">
        <v>1829</v>
      </c>
      <c r="D851">
        <v>0.318417727947235</v>
      </c>
    </row>
    <row r="852" spans="1:4" ht="14.25" customHeight="1" x14ac:dyDescent="0.2">
      <c r="A852" s="1" t="s">
        <v>851</v>
      </c>
      <c r="B852" s="2" t="str">
        <f ca="1">IFERROR(__xludf.DUMMYFUNCTION("GOOGLETRANSLATE(A852,DETECTLANGUAGE(A852),""en"")"),"It's worse that the floods are higher every year, but the news is very few. The help from the government is not enough until the people have to come out to help each other.")</f>
        <v>It's worse that the floods are higher every year, but the news is very few. The help from the government is not enough until the people have to come out to help each other.</v>
      </c>
      <c r="C852" t="s">
        <v>1829</v>
      </c>
      <c r="D852">
        <v>1.8905403092503499E-2</v>
      </c>
    </row>
    <row r="853" spans="1:4" ht="14.25" customHeight="1" x14ac:dyDescent="0.2">
      <c r="A853" s="1" t="s">
        <v>852</v>
      </c>
      <c r="B853" s="2" t="str">
        <f ca="1">IFERROR(__xludf.DUMMYFUNCTION("GOOGLETRANSLATE(A853,DETECTLANGUAGE(A853),""en"")"),"Before choosing a spokesman, he didn't select people with knowledge to work?")</f>
        <v>Before choosing a spokesman, he didn't select people with knowledge to work?</v>
      </c>
      <c r="C853" t="s">
        <v>1829</v>
      </c>
      <c r="D853">
        <v>0.13721865415573101</v>
      </c>
    </row>
    <row r="854" spans="1:4" ht="14.25" customHeight="1" x14ac:dyDescent="0.2">
      <c r="A854" s="1" t="s">
        <v>853</v>
      </c>
      <c r="B854" s="2" t="str">
        <f ca="1">IFERROR(__xludf.DUMMYFUNCTION("GOOGLETRANSLATE(A854,DETECTLANGUAGE(A854),""en"")"),"Without government agencies to help. Everyone flooded Ubon.")</f>
        <v>Without government agencies to help. Everyone flooded Ubon.</v>
      </c>
      <c r="C854" t="s">
        <v>1828</v>
      </c>
      <c r="D854">
        <v>0.55669873952865601</v>
      </c>
    </row>
    <row r="855" spans="1:4" ht="14.25" customHeight="1" x14ac:dyDescent="0.2">
      <c r="A855" s="1" t="s">
        <v>854</v>
      </c>
      <c r="B855" s="2" t="str">
        <f ca="1">IFERROR(__xludf.DUMMYFUNCTION("GOOGLETRANSLATE(A855,DETECTLANGUAGE(A855),""en"")"),"For those who want to donate items to help flood victims, floods, floods, Ubon floods")</f>
        <v>For those who want to donate items to help flood victims, floods, floods, Ubon floods</v>
      </c>
      <c r="C855" t="s">
        <v>1828</v>
      </c>
      <c r="D855">
        <v>0.57610619068145796</v>
      </c>
    </row>
    <row r="856" spans="1:4" ht="14.25" customHeight="1" x14ac:dyDescent="0.2">
      <c r="A856" s="1" t="s">
        <v>855</v>
      </c>
      <c r="B856" s="2" t="str">
        <f ca="1">IFERROR(__xludf.DUMMYFUNCTION("GOOGLETRANSLATE(A856,DETECTLANGUAGE(A856),""en"")"),"Many floods now be careful of the diseases that come with floods as well. May the situation improve quickly and ask everyone to be safe and rain.")</f>
        <v>Many floods now be careful of the diseases that come with floods as well. May the situation improve quickly and ask everyone to be safe and rain.</v>
      </c>
      <c r="C856" t="s">
        <v>1827</v>
      </c>
      <c r="D856">
        <v>0.87861835956573497</v>
      </c>
    </row>
    <row r="857" spans="1:4" ht="14.25" customHeight="1" x14ac:dyDescent="0.2">
      <c r="A857" s="1" t="s">
        <v>856</v>
      </c>
      <c r="B857" s="2" t="str">
        <f ca="1">IFERROR(__xludf.DUMMYFUNCTION("GOOGLETRANSLATE(A857,DETECTLANGUAGE(A857),""en"")"),"Thank you everyone for helping each other for tweet now.")</f>
        <v>Thank you everyone for helping each other for tweet now.</v>
      </c>
      <c r="C857" t="s">
        <v>1827</v>
      </c>
      <c r="D857">
        <v>0.92171317338943504</v>
      </c>
    </row>
    <row r="858" spans="1:4" ht="14.25" customHeight="1" x14ac:dyDescent="0.2">
      <c r="A858" s="1" t="s">
        <v>857</v>
      </c>
      <c r="B858" s="2" t="str">
        <f ca="1">IFERROR(__xludf.DUMMYFUNCTION("GOOGLETRANSLATE(A858,DETECTLANGUAGE(A858),""en"")"),"Flooded so hard that the second floor of the house did not survive. The belongings of the appliances were all sinking with the water. Where is the government?")</f>
        <v>Flooded so hard that the second floor of the house did not survive. The belongings of the appliances were all sinking with the water. Where is the government?</v>
      </c>
      <c r="C858" t="s">
        <v>1829</v>
      </c>
      <c r="D858">
        <v>4.3018046766519498E-2</v>
      </c>
    </row>
    <row r="859" spans="1:4" ht="14.25" customHeight="1" x14ac:dyDescent="0.2">
      <c r="A859" s="1" t="s">
        <v>858</v>
      </c>
      <c r="B859" s="2" t="str">
        <f ca="1">IFERROR(__xludf.DUMMYFUNCTION("GOOGLETRANSLATE(A859,DETECTLANGUAGE(A859),""en"")"),"What is the help to see the suffering? The government agency has disappeared. Where are all the provinces bad?")</f>
        <v>What is the help to see the suffering? The government agency has disappeared. Where are all the provinces bad?</v>
      </c>
      <c r="C859" t="s">
        <v>1829</v>
      </c>
      <c r="D859">
        <v>0.15520738065242801</v>
      </c>
    </row>
    <row r="860" spans="1:4" ht="14.25" customHeight="1" x14ac:dyDescent="0.2">
      <c r="A860" s="1" t="s">
        <v>859</v>
      </c>
      <c r="B860" s="2" t="str">
        <f ca="1">IFERROR(__xludf.DUMMYFUNCTION("GOOGLETRANSLATE(A860,DETECTLANGUAGE(A860),""en"")"),"Not just people who are in trouble are in trouble, they do not accept any money at all. Get directly, but don't forget the animals.")</f>
        <v>Not just people who are in trouble are in trouble, they do not accept any money at all. Get directly, but don't forget the animals.</v>
      </c>
      <c r="C860" t="s">
        <v>1829</v>
      </c>
      <c r="D860">
        <v>1.9533174112439201E-2</v>
      </c>
    </row>
    <row r="861" spans="1:4" ht="14.25" customHeight="1" x14ac:dyDescent="0.2">
      <c r="A861" s="1" t="s">
        <v>860</v>
      </c>
      <c r="B861" s="2" t="str">
        <f ca="1">IFERROR(__xludf.DUMMYFUNCTION("GOOGLETRANSLATE(A861,DETECTLANGUAGE(A861),""en"")"),"Please give me a tag.")</f>
        <v>Please give me a tag.</v>
      </c>
      <c r="C861" t="s">
        <v>1827</v>
      </c>
      <c r="D861">
        <v>0.66110008955001798</v>
      </c>
    </row>
    <row r="862" spans="1:4" ht="14.25" customHeight="1" x14ac:dyDescent="0.2">
      <c r="A862" s="1" t="s">
        <v>861</v>
      </c>
      <c r="B862" s="2" t="str">
        <f ca="1">IFERROR(__xludf.DUMMYFUNCTION("GOOGLETRANSLATE(A862,DETECTLANGUAGE(A862),""en"")"),"Removing lessons every year, flooding, flooding, Nonthaburi")</f>
        <v>Removing lessons every year, flooding, flooding, Nonthaburi</v>
      </c>
      <c r="C862" t="s">
        <v>1827</v>
      </c>
      <c r="D862">
        <v>0.69212847948074296</v>
      </c>
    </row>
    <row r="863" spans="1:4" ht="14.25" customHeight="1" x14ac:dyDescent="0.2">
      <c r="A863" s="1" t="s">
        <v>862</v>
      </c>
      <c r="B863" s="2" t="str">
        <f ca="1">IFERROR(__xludf.DUMMYFUNCTION("GOOGLETRANSLATE(A863,DETECTLANGUAGE(A863),""en"")"),"Why do these people like to show their stupid logic all the time?")</f>
        <v>Why do these people like to show their stupid logic all the time?</v>
      </c>
      <c r="C863" t="s">
        <v>1829</v>
      </c>
      <c r="D863">
        <v>0.35110154747963002</v>
      </c>
    </row>
    <row r="864" spans="1:4" ht="14.25" customHeight="1" x14ac:dyDescent="0.2">
      <c r="A864" s="1" t="s">
        <v>863</v>
      </c>
      <c r="B864" s="2" t="str">
        <f ca="1">IFERROR(__xludf.DUMMYFUNCTION("GOOGLETRANSLATE(A864,DETECTLANGUAGE(A864),""en"")"),"This person is a lot of failure, so do not need to call a warning tower to call the village radio broadcasting.")</f>
        <v>This person is a lot of failure, so do not need to call a warning tower to call the village radio broadcasting.</v>
      </c>
      <c r="C864" t="s">
        <v>1829</v>
      </c>
      <c r="D864">
        <v>0.21013879776000999</v>
      </c>
    </row>
    <row r="865" spans="1:4" ht="14.25" customHeight="1" x14ac:dyDescent="0.2">
      <c r="A865" s="1" t="s">
        <v>864</v>
      </c>
      <c r="B865" s="2" t="str">
        <f ca="1">IFERROR(__xludf.DUMMYFUNCTION("GOOGLETRANSLATE(A865,DETECTLANGUAGE(A865),""en"")"),"In my aunt's house, we flooded Ubon. Ubon year did not seem to be reduced continuously. The news was very quiet.")</f>
        <v>In my aunt's house, we flooded Ubon. Ubon year did not seem to be reduced continuously. The news was very quiet.</v>
      </c>
      <c r="C865" t="s">
        <v>1829</v>
      </c>
      <c r="D865">
        <v>5.9188347309827798E-2</v>
      </c>
    </row>
    <row r="866" spans="1:4" ht="14.25" customHeight="1" x14ac:dyDescent="0.2">
      <c r="A866" s="1" t="s">
        <v>865</v>
      </c>
      <c r="B866" s="2" t="str">
        <f ca="1">IFERROR(__xludf.DUMMYFUNCTION("GOOGLETRANSLATE(A866,DETECTLANGUAGE(A866),""en"")"),"Leave the Ubon Sisaket people. Mercy has left the dog, the cat that floats with the water too.")</f>
        <v>Leave the Ubon Sisaket people. Mercy has left the dog, the cat that floats with the water too.</v>
      </c>
      <c r="C866" t="s">
        <v>1829</v>
      </c>
      <c r="D866">
        <v>0.269617348909378</v>
      </c>
    </row>
    <row r="867" spans="1:4" ht="14.25" customHeight="1" x14ac:dyDescent="0.2">
      <c r="A867" s="1" t="s">
        <v>866</v>
      </c>
      <c r="B867" s="2" t="str">
        <f ca="1">IFERROR(__xludf.DUMMYFUNCTION("GOOGLETRANSLATE(A867,DETECTLANGUAGE(A867),""en"")"),"Anyone who is looking for additional income, this way, transfer every day, no application fees, not gambling. Interested, click the link on the front of the file.")</f>
        <v>Anyone who is looking for additional income, this way, transfer every day, no application fees, not gambling. Interested, click the link on the front of the file.</v>
      </c>
      <c r="C867" t="s">
        <v>1829</v>
      </c>
      <c r="D867">
        <v>0.42946067452430697</v>
      </c>
    </row>
    <row r="868" spans="1:4" ht="14.25" customHeight="1" x14ac:dyDescent="0.2">
      <c r="A868" s="1" t="s">
        <v>867</v>
      </c>
      <c r="B868" s="2" t="str">
        <f ca="1">IFERROR(__xludf.DUMMYFUNCTION("GOOGLETRANSLATE(A868,DETECTLANGUAGE(A868),""en"")"),"When he said this, there was no one in the head that was eh?")</f>
        <v>When he said this, there was no one in the head that was eh?</v>
      </c>
      <c r="C868" t="s">
        <v>1829</v>
      </c>
      <c r="D868">
        <v>0.121749207377434</v>
      </c>
    </row>
    <row r="869" spans="1:4" ht="14.25" customHeight="1" x14ac:dyDescent="0.2">
      <c r="A869" s="1" t="s">
        <v>868</v>
      </c>
      <c r="B869" s="2" t="str">
        <f ca="1">IFERROR(__xludf.DUMMYFUNCTION("GOOGLETRANSLATE(A869,DETECTLANGUAGE(A869),""en"")"),"Anyone who is looking for additional income, this way, transfer every day, do not pay the application fee, not gambling. Interested, click the link on the front of the file.")</f>
        <v>Anyone who is looking for additional income, this way, transfer every day, do not pay the application fee, not gambling. Interested, click the link on the front of the file.</v>
      </c>
      <c r="C869" t="s">
        <v>1829</v>
      </c>
      <c r="D869">
        <v>0.27354678511619601</v>
      </c>
    </row>
    <row r="870" spans="1:4" ht="14.25" customHeight="1" x14ac:dyDescent="0.2">
      <c r="A870" s="1" t="s">
        <v>869</v>
      </c>
      <c r="B870" s="2" t="str">
        <f ca="1">IFERROR(__xludf.DUMMYFUNCTION("GOOGLETRANSLATE(A870,DETECTLANGUAGE(A870),""en"")"),"Come together to help each other. Please be the power to the Ubon people.")</f>
        <v>Come together to help each other. Please be the power to the Ubon people.</v>
      </c>
      <c r="C870" t="s">
        <v>1828</v>
      </c>
      <c r="D870">
        <v>0.57818090915679898</v>
      </c>
    </row>
    <row r="871" spans="1:4" ht="14.25" customHeight="1" x14ac:dyDescent="0.2">
      <c r="A871" s="1" t="s">
        <v>870</v>
      </c>
      <c r="B871" s="2" t="str">
        <f ca="1">IFERROR(__xludf.DUMMYFUNCTION("GOOGLETRANSLATE(A871,DETECTLANGUAGE(A871),""en"")"),"Phibun Mangsahan District has flooded heavily for many days. Villagers organize the event to raise money for each other. The government is doing.")</f>
        <v>Phibun Mangsahan District has flooded heavily for many days. Villagers organize the event to raise money for each other. The government is doing.</v>
      </c>
      <c r="C871" t="s">
        <v>1828</v>
      </c>
      <c r="D871">
        <v>0.51622182130813599</v>
      </c>
    </row>
    <row r="872" spans="1:4" ht="14.25" customHeight="1" x14ac:dyDescent="0.2">
      <c r="A872" s="1" t="s">
        <v>871</v>
      </c>
      <c r="B872" s="2" t="str">
        <f ca="1">IFERROR(__xludf.DUMMYFUNCTION("GOOGLETRANSLATE(A872,DETECTLANGUAGE(A872),""en"")"),"The villagers of Ayutthaya did not survive either. The Raphiphat Canal did not accept the water at all, almost even dry. Understand that the industry, please open the door.")</f>
        <v>The villagers of Ayutthaya did not survive either. The Raphiphat Canal did not accept the water at all, almost even dry. Understand that the industry, please open the door.</v>
      </c>
      <c r="C872" t="s">
        <v>1829</v>
      </c>
      <c r="D872">
        <v>1.8877513706684099E-2</v>
      </c>
    </row>
    <row r="873" spans="1:4" ht="14.25" customHeight="1" x14ac:dyDescent="0.2">
      <c r="A873" s="1" t="s">
        <v>872</v>
      </c>
      <c r="B873" s="2" t="str">
        <f ca="1">IFERROR(__xludf.DUMMYFUNCTION("GOOGLETRANSLATE(A873,DETECTLANGUAGE(A873),""en"")"),"Some villagers flooded. Some people asked if we still have the official that the villagers have to do it themselves like this. No need to say, know how difficult they are.")</f>
        <v>Some villagers flooded. Some people asked if we still have the official that the villagers have to do it themselves like this. No need to say, know how difficult they are.</v>
      </c>
      <c r="C873" t="s">
        <v>1829</v>
      </c>
      <c r="D873">
        <v>0.213665440678597</v>
      </c>
    </row>
    <row r="874" spans="1:4" ht="14.25" customHeight="1" x14ac:dyDescent="0.2">
      <c r="A874" s="1" t="s">
        <v>873</v>
      </c>
      <c r="B874" s="2" t="str">
        <f ca="1">IFERROR(__xludf.DUMMYFUNCTION("GOOGLETRANSLATE(A874,DETECTLANGUAGE(A874),""en"")"),"Who took this girl as a spokesman?")</f>
        <v>Who took this girl as a spokesman?</v>
      </c>
      <c r="C874" t="s">
        <v>1827</v>
      </c>
      <c r="D874">
        <v>0.78366065025329601</v>
      </c>
    </row>
    <row r="875" spans="1:4" ht="14.25" customHeight="1" x14ac:dyDescent="0.2">
      <c r="A875" s="1" t="s">
        <v>874</v>
      </c>
      <c r="B875" s="2" t="str">
        <f ca="1">IFERROR(__xludf.DUMMYFUNCTION("GOOGLETRANSLATE(A875,DETECTLANGUAGE(A875),""en"")"),"Why don't you think you are useful? The dormitory is warned. You don't have to warn you?")</f>
        <v>Why don't you think you are useful? The dormitory is warned. You don't have to warn you?</v>
      </c>
      <c r="C875" t="s">
        <v>1829</v>
      </c>
      <c r="D875">
        <v>0.37513208389282199</v>
      </c>
    </row>
    <row r="876" spans="1:4" ht="14.25" customHeight="1" x14ac:dyDescent="0.2">
      <c r="A876" s="1" t="s">
        <v>875</v>
      </c>
      <c r="B876" s="2" t="str">
        <f ca="1">IFERROR(__xludf.DUMMYFUNCTION("GOOGLETRANSLATE(A876,DETECTLANGUAGE(A876),""en"")"),"Can the Brighting people ask each other? Please encourage the Ubon people to overcome this crisis. This year, a lot of water.")</f>
        <v>Can the Brighting people ask each other? Please encourage the Ubon people to overcome this crisis. This year, a lot of water.</v>
      </c>
      <c r="C876" t="s">
        <v>1827</v>
      </c>
      <c r="D876">
        <v>0.66651612520217896</v>
      </c>
    </row>
    <row r="877" spans="1:4" ht="14.25" customHeight="1" x14ac:dyDescent="0.2">
      <c r="A877" s="1" t="s">
        <v>876</v>
      </c>
      <c r="B877" s="2" t="str">
        <f ca="1">IFERROR(__xludf.DUMMYFUNCTION("GOOGLETRANSLATE(A877,DETECTLANGUAGE(A877),""en"")"),"The water has entered the city. Another day, the water should be in front of the hospital. Yesterday, the hospital brought a sandbag to make a water wall.")</f>
        <v>The water has entered the city. Another day, the water should be in front of the hospital. Yesterday, the hospital brought a sandbag to make a water wall.</v>
      </c>
      <c r="C877" t="s">
        <v>1829</v>
      </c>
      <c r="D877">
        <v>7.8468635678291307E-2</v>
      </c>
    </row>
    <row r="878" spans="1:4" ht="14.25" customHeight="1" x14ac:dyDescent="0.2">
      <c r="A878" s="1" t="s">
        <v>877</v>
      </c>
      <c r="B878" s="2" t="str">
        <f ca="1">IFERROR(__xludf.DUMMYFUNCTION("GOOGLETRANSLATE(A878,DETECTLANGUAGE(A878),""en"")"),"Phibun Mangsahan District has flooded heavily for many days. Villagers organize the event to raise money for each other. The government is doing.")</f>
        <v>Phibun Mangsahan District has flooded heavily for many days. Villagers organize the event to raise money for each other. The government is doing.</v>
      </c>
      <c r="C878" t="s">
        <v>1828</v>
      </c>
      <c r="D878">
        <v>0.51622182130813599</v>
      </c>
    </row>
    <row r="879" spans="1:4" ht="14.25" customHeight="1" x14ac:dyDescent="0.2">
      <c r="A879" s="1" t="s">
        <v>878</v>
      </c>
      <c r="B879" s="2" t="str">
        <f ca="1">IFERROR(__xludf.DUMMYFUNCTION("GOOGLETRANSLATE(A879,DETECTLANGUAGE(A879),""en"")"),"Can the Brighting people ask for each other? Please encourage the Ubon people to overcome this crisis. This year, a lot of water.")</f>
        <v>Can the Brighting people ask for each other? Please encourage the Ubon people to overcome this crisis. This year, a lot of water.</v>
      </c>
      <c r="C879" t="s">
        <v>1827</v>
      </c>
      <c r="D879">
        <v>0.73565465211868297</v>
      </c>
    </row>
    <row r="880" spans="1:4" ht="14.25" customHeight="1" x14ac:dyDescent="0.2">
      <c r="A880" s="1" t="s">
        <v>879</v>
      </c>
      <c r="B880" s="2" t="str">
        <f ca="1">IFERROR(__xludf.DUMMYFUNCTION("GOOGLETRANSLATE(A880,DETECTLANGUAGE(A880),""en"")"),"Ubon Sisakit is a province in Thailand. The flood is so heavy and so long. Where will the government go? What news is it?")</f>
        <v>Ubon Sisakit is a province in Thailand. The flood is so heavy and so long. Where will the government go? What news is it?</v>
      </c>
      <c r="C880" t="s">
        <v>1828</v>
      </c>
      <c r="D880">
        <v>0.46227645874023399</v>
      </c>
    </row>
    <row r="881" spans="1:4" ht="14.25" customHeight="1" x14ac:dyDescent="0.2">
      <c r="A881" s="1" t="s">
        <v>880</v>
      </c>
      <c r="B881" s="2" t="str">
        <f ca="1">IFERROR(__xludf.DUMMYFUNCTION("GOOGLETRANSLATE(A881,DETECTLANGUAGE(A881),""en"")"),"I didn't think about it myself. When flooding the provinces, the news was quiet all the time. The tags were not mass.")</f>
        <v>I didn't think about it myself. When flooding the provinces, the news was quiet all the time. The tags were not mass.</v>
      </c>
      <c r="C881" t="s">
        <v>1829</v>
      </c>
      <c r="D881">
        <v>7.4575319886207594E-2</v>
      </c>
    </row>
    <row r="882" spans="1:4" ht="14.25" customHeight="1" x14ac:dyDescent="0.2">
      <c r="A882" s="1" t="s">
        <v>881</v>
      </c>
      <c r="B882" s="2" t="str">
        <f ca="1">IFERROR(__xludf.DUMMYFUNCTION("GOOGLETRANSLATE(A882,DETECTLANGUAGE(A882),""en"")"),"Going to the news, shooting all the children. We saw the news, the screen showing the condolences to the children of the children, but the people in trouble this way.")</f>
        <v>Going to the news, shooting all the children. We saw the news, the screen showing the condolences to the children of the children, but the people in trouble this way.</v>
      </c>
      <c r="C882" t="s">
        <v>1829</v>
      </c>
      <c r="D882">
        <v>0.30751121044158902</v>
      </c>
    </row>
    <row r="883" spans="1:4" ht="14.25" customHeight="1" x14ac:dyDescent="0.2">
      <c r="A883" s="1" t="s">
        <v>882</v>
      </c>
      <c r="B883" s="2" t="str">
        <f ca="1">IFERROR(__xludf.DUMMYFUNCTION("GOOGLETRANSLATE(A883,DETECTLANGUAGE(A883),""en"")"),"Seriously, now, what is the measure and how to follow the measures? The effectiveness of the operation is.")</f>
        <v>Seriously, now, what is the measure and how to follow the measures? The effectiveness of the operation is.</v>
      </c>
      <c r="C883" t="s">
        <v>1827</v>
      </c>
      <c r="D883">
        <v>0.83049362897872903</v>
      </c>
    </row>
    <row r="884" spans="1:4" ht="14.25" customHeight="1" x14ac:dyDescent="0.2">
      <c r="A884" s="1" t="s">
        <v>883</v>
      </c>
      <c r="B884" s="2" t="str">
        <f ca="1">IFERROR(__xludf.DUMMYFUNCTION("GOOGLETRANSLATE(A884,DETECTLANGUAGE(A884),""en"")"),"What are the benefits from listening to national music in the flood situation?")</f>
        <v>What are the benefits from listening to national music in the flood situation?</v>
      </c>
      <c r="C884" t="s">
        <v>1827</v>
      </c>
      <c r="D884">
        <v>0.89229911565780595</v>
      </c>
    </row>
    <row r="885" spans="1:4" ht="14.25" customHeight="1" x14ac:dyDescent="0.2">
      <c r="A885" s="1" t="s">
        <v>884</v>
      </c>
      <c r="B885" s="2" t="str">
        <f ca="1">IFERROR(__xludf.DUMMYFUNCTION("GOOGLETRANSLATE(A885,DETECTLANGUAGE(A885),""en"")"),"Together, help each other.")</f>
        <v>Together, help each other.</v>
      </c>
      <c r="C885" t="s">
        <v>1827</v>
      </c>
      <c r="D885">
        <v>0.66120678186416604</v>
      </c>
    </row>
    <row r="886" spans="1:4" ht="14.25" customHeight="1" x14ac:dyDescent="0.2">
      <c r="A886" s="1" t="s">
        <v>885</v>
      </c>
      <c r="B886" s="2" t="str">
        <f ca="1">IFERROR(__xludf.DUMMYFUNCTION("GOOGLETRANSLATE(A886,DETECTLANGUAGE(A886),""en"")"),"The water level is at meters, the water level increases from yesterday morning. The highest water level of the year.")</f>
        <v>The water level is at meters, the water level increases from yesterday morning. The highest water level of the year.</v>
      </c>
      <c r="C886" t="s">
        <v>1828</v>
      </c>
      <c r="D886">
        <v>0.56802624464035001</v>
      </c>
    </row>
    <row r="887" spans="1:4" ht="14.25" customHeight="1" x14ac:dyDescent="0.2">
      <c r="A887" s="1" t="s">
        <v>886</v>
      </c>
      <c r="B887" s="2" t="str">
        <f ca="1">IFERROR(__xludf.DUMMYFUNCTION("GOOGLETRANSLATE(A887,DETECTLANGUAGE(A887),""en"")"),"Would like to be part of the encouragement to the Ubon people to pass the flood crisis quickly and help Ri news to be a prison and benefit.")</f>
        <v>Would like to be part of the encouragement to the Ubon people to pass the flood crisis quickly and help Ri news to be a prison and benefit.</v>
      </c>
      <c r="C887" t="s">
        <v>1828</v>
      </c>
      <c r="D887">
        <v>0.59675097465515103</v>
      </c>
    </row>
    <row r="888" spans="1:4" ht="14.25" customHeight="1" x14ac:dyDescent="0.2">
      <c r="A888" s="1" t="s">
        <v>887</v>
      </c>
      <c r="B888" s="2" t="str">
        <f ca="1">IFERROR(__xludf.DUMMYFUNCTION("GOOGLETRANSLATE(A888,DETECTLANGUAGE(A888),""en"")"),"The opening of the national anthem is a preparation.")</f>
        <v>The opening of the national anthem is a preparation.</v>
      </c>
      <c r="C888" t="s">
        <v>1827</v>
      </c>
      <c r="D888">
        <v>0.72376251220703103</v>
      </c>
    </row>
    <row r="889" spans="1:4" ht="14.25" customHeight="1" x14ac:dyDescent="0.2">
      <c r="A889" s="1" t="s">
        <v>888</v>
      </c>
      <c r="B889" s="2" t="str">
        <f ca="1">IFERROR(__xludf.DUMMYFUNCTION("GOOGLETRANSLATE(A889,DETECTLANGUAGE(A889),""en"")"),"Flooding the road on the side of the inbound, outbound, Ubon Thai, Ubon Xiang Kong, Thai material, Central Um, Home Pror to avoid the Ubon flooded route.")</f>
        <v>Flooding the road on the side of the inbound, outbound, Ubon Thai, Ubon Xiang Kong, Thai material, Central Um, Home Pror to avoid the Ubon flooded route.</v>
      </c>
      <c r="C889" t="s">
        <v>1827</v>
      </c>
      <c r="D889">
        <v>0.78155863285064697</v>
      </c>
    </row>
    <row r="890" spans="1:4" ht="14.25" customHeight="1" x14ac:dyDescent="0.2">
      <c r="A890" s="1" t="s">
        <v>889</v>
      </c>
      <c r="B890" s="2" t="str">
        <f ca="1">IFERROR(__xludf.DUMMYFUNCTION("GOOGLETRANSLATE(A890,DETECTLANGUAGE(A890),""en"")"),"Is it about that rule, which makes help to the slow like this? The flood is until the roof is gone. Still have to wait again?")</f>
        <v>Is it about that rule, which makes help to the slow like this? The flood is until the roof is gone. Still have to wait again?</v>
      </c>
      <c r="C890" t="s">
        <v>1829</v>
      </c>
      <c r="D890">
        <v>1.8429759889841101E-2</v>
      </c>
    </row>
    <row r="891" spans="1:4" ht="14.25" customHeight="1" x14ac:dyDescent="0.2">
      <c r="A891" s="1" t="s">
        <v>890</v>
      </c>
      <c r="B891" s="2" t="str">
        <f ca="1">IFERROR(__xludf.DUMMYFUNCTION("GOOGLETRANSLATE(A891,DETECTLANGUAGE(A891),""en"")"),"He has already worked in the area. He just helped the villagers not much because of the rules of the Election Commission.")</f>
        <v>He has already worked in the area. He just helped the villagers not much because of the rules of the Election Commission.</v>
      </c>
      <c r="C891" t="s">
        <v>1829</v>
      </c>
      <c r="D891">
        <v>0.15385735034942599</v>
      </c>
    </row>
    <row r="892" spans="1:4" ht="14.25" customHeight="1" x14ac:dyDescent="0.2">
      <c r="A892" s="1" t="s">
        <v>891</v>
      </c>
      <c r="B892" s="2" t="str">
        <f ca="1">IFERROR(__xludf.DUMMYFUNCTION("GOOGLETRANSLATE(A892,DETECTLANGUAGE(A892),""en"")"),"This morning, the Blasting has increased, the Land Development Office of Nonthaburi floods, Ubon floods.")</f>
        <v>This morning, the Blasting has increased, the Land Development Office of Nonthaburi floods, Ubon floods.</v>
      </c>
      <c r="C892" t="s">
        <v>1829</v>
      </c>
      <c r="D892">
        <v>0.433570265769959</v>
      </c>
    </row>
    <row r="893" spans="1:4" ht="14.25" customHeight="1" x14ac:dyDescent="0.2">
      <c r="A893" s="1" t="s">
        <v>892</v>
      </c>
      <c r="B893" s="2" t="str">
        <f ca="1">IFERROR(__xludf.DUMMYFUNCTION("GOOGLETRANSLATE(A893,DETECTLANGUAGE(A893),""en"")"),"Pity the Ubon people. It is very deep. It grows very high, and another government attaches importance to the people's lives.")</f>
        <v>Pity the Ubon people. It is very deep. It grows very high, and another government attaches importance to the people's lives.</v>
      </c>
      <c r="C893" t="s">
        <v>1827</v>
      </c>
      <c r="D893">
        <v>0.60268682241439797</v>
      </c>
    </row>
    <row r="894" spans="1:4" ht="14.25" customHeight="1" x14ac:dyDescent="0.2">
      <c r="A894" s="1" t="s">
        <v>893</v>
      </c>
      <c r="B894" s="2" t="str">
        <f ca="1">IFERROR(__xludf.DUMMYFUNCTION("GOOGLETRANSLATE(A894,DETECTLANGUAGE(A894),""en"")"),"A warning tower that does not use a warning and then the name of the dormitory to make a cat.")</f>
        <v>A warning tower that does not use a warning and then the name of the dormitory to make a cat.</v>
      </c>
      <c r="C894" t="s">
        <v>1829</v>
      </c>
      <c r="D894">
        <v>0.43555182218551602</v>
      </c>
    </row>
    <row r="895" spans="1:4" ht="14.25" customHeight="1" x14ac:dyDescent="0.2">
      <c r="A895" s="1" t="s">
        <v>894</v>
      </c>
      <c r="B895" s="2" t="str">
        <f ca="1">IFERROR(__xludf.DUMMYFUNCTION("GOOGLETRANSLATE(A895,DETECTLANGUAGE(A895),""en"")"),"Oh, will it increase? The trend should be added? Ubon floods.")</f>
        <v>Oh, will it increase? The trend should be added? Ubon floods.</v>
      </c>
      <c r="C895" t="s">
        <v>1827</v>
      </c>
      <c r="D895">
        <v>0.87137299776077304</v>
      </c>
    </row>
    <row r="896" spans="1:4" ht="14.25" customHeight="1" x14ac:dyDescent="0.2">
      <c r="A896" s="1" t="s">
        <v>895</v>
      </c>
      <c r="B896" s="2" t="str">
        <f ca="1">IFERROR(__xludf.DUMMYFUNCTION("GOOGLETRANSLATE(A896,DETECTLANGUAGE(A896),""en"")"),"Tono Phakin, the more dramatic donation, the latest, the latest million baht has been encouraged to practice swimming because everyone helps to donate.")</f>
        <v>Tono Phakin, the more dramatic donation, the latest, the latest million baht has been encouraged to practice swimming because everyone helps to donate.</v>
      </c>
      <c r="C896" t="s">
        <v>1828</v>
      </c>
      <c r="D896">
        <v>0.54976409673690796</v>
      </c>
    </row>
    <row r="897" spans="1:4" ht="14.25" customHeight="1" x14ac:dyDescent="0.2">
      <c r="A897" s="1" t="s">
        <v>896</v>
      </c>
      <c r="B897" s="2" t="str">
        <f ca="1">IFERROR(__xludf.DUMMYFUNCTION("GOOGLETRANSLATE(A897,DETECTLANGUAGE(A897),""en"")"),"What do you want to do? What are you doing? Not people in the area without relatives. There is no money.")</f>
        <v>What do you want to do? What are you doing? Not people in the area without relatives. There is no money.</v>
      </c>
      <c r="C897" t="s">
        <v>1829</v>
      </c>
      <c r="D897">
        <v>0.135577127337456</v>
      </c>
    </row>
    <row r="898" spans="1:4" ht="14.25" customHeight="1" x14ac:dyDescent="0.2">
      <c r="A898" s="1" t="s">
        <v>897</v>
      </c>
      <c r="B898" s="2" t="str">
        <f ca="1">IFERROR(__xludf.DUMMYFUNCTION("GOOGLETRANSLATE(A898,DETECTLANGUAGE(A898),""en"")"),"Flooding Ubon, the only route that will enter Ubon city. Now the traffic is very traffic jam after flooding the road until the car size")</f>
        <v>Flooding Ubon, the only route that will enter Ubon city. Now the traffic is very traffic jam after flooding the road until the car size</v>
      </c>
      <c r="C898" t="s">
        <v>1828</v>
      </c>
      <c r="D898">
        <v>0.51470029354095503</v>
      </c>
    </row>
    <row r="899" spans="1:4" ht="14.25" customHeight="1" x14ac:dyDescent="0.2">
      <c r="A899" s="1" t="s">
        <v>898</v>
      </c>
      <c r="B899" s="2" t="str">
        <f ca="1">IFERROR(__xludf.DUMMYFUNCTION("GOOGLETRANSLATE(A899,DETECTLANGUAGE(A899),""en"")"),"Please spread the news. Now, the Ubon is very heavy. The villagers are very in trouble, helping to be a voice for the Ubon people.")</f>
        <v>Please spread the news. Now, the Ubon is very heavy. The villagers are very in trouble, helping to be a voice for the Ubon people.</v>
      </c>
      <c r="C899" t="s">
        <v>1827</v>
      </c>
      <c r="D899">
        <v>0.66581851243972801</v>
      </c>
    </row>
    <row r="900" spans="1:4" ht="14.25" customHeight="1" x14ac:dyDescent="0.2">
      <c r="A900" s="1" t="s">
        <v>899</v>
      </c>
      <c r="B900" s="2" t="str">
        <f ca="1">IFERROR(__xludf.DUMMYFUNCTION("GOOGLETRANSLATE(A900,DETECTLANGUAGE(A900),""en"")"),"Flooding Ubon, the only route that will enter Ubon city. Now the traffic is very stuck after flooding many roads until the car is small or")</f>
        <v>Flooding Ubon, the only route that will enter Ubon city. Now the traffic is very stuck after flooding many roads until the car is small or</v>
      </c>
      <c r="C900" t="s">
        <v>1829</v>
      </c>
      <c r="D900">
        <v>0.23669748008251201</v>
      </c>
    </row>
    <row r="901" spans="1:4" ht="14.25" customHeight="1" x14ac:dyDescent="0.2">
      <c r="A901" s="1" t="s">
        <v>900</v>
      </c>
      <c r="B901" s="2" t="str">
        <f ca="1">IFERROR(__xludf.DUMMYFUNCTION("GOOGLETRANSLATE(A901,DETECTLANGUAGE(A901),""en"")"),"Ban Nu, stewed pork, flooded, all the pork, stewed pork, watching the water flowing into the house every day, so the water does not reduce, but only the flooding of Ubon")</f>
        <v>Ban Nu, stewed pork, flooded, all the pork, stewed pork, watching the water flowing into the house every day, so the water does not reduce, but only the flooding of Ubon</v>
      </c>
      <c r="C901" t="s">
        <v>1829</v>
      </c>
      <c r="D901">
        <v>0.20463860034942599</v>
      </c>
    </row>
    <row r="902" spans="1:4" ht="14.25" customHeight="1" x14ac:dyDescent="0.2">
      <c r="A902" s="1" t="s">
        <v>901</v>
      </c>
      <c r="B902" s="2" t="str">
        <f ca="1">IFERROR(__xludf.DUMMYFUNCTION("GOOGLETRANSLATE(A902,DETECTLANGUAGE(A902),""en"")"),"I would like to publicize the donation channel to help the people who suffer from the floods in Ubon Ratchathani province.")</f>
        <v>I would like to publicize the donation channel to help the people who suffer from the floods in Ubon Ratchathani province.</v>
      </c>
      <c r="C902" t="s">
        <v>1828</v>
      </c>
      <c r="D902">
        <v>0.52113682031631503</v>
      </c>
    </row>
    <row r="903" spans="1:4" ht="14.25" customHeight="1" x14ac:dyDescent="0.2">
      <c r="A903" s="1" t="s">
        <v>902</v>
      </c>
      <c r="B903" s="2" t="str">
        <f ca="1">IFERROR(__xludf.DUMMYFUNCTION("GOOGLETRANSLATE(A903,DETECTLANGUAGE(A903),""en"")"),"Would like to publicize the donation channel to help the people who suffer from the floods in Ubon Ratchathani Province")</f>
        <v>Would like to publicize the donation channel to help the people who suffer from the floods in Ubon Ratchathani Province</v>
      </c>
      <c r="C903" t="s">
        <v>1827</v>
      </c>
      <c r="D903">
        <v>0.60218501091003396</v>
      </c>
    </row>
    <row r="904" spans="1:4" ht="14.25" customHeight="1" x14ac:dyDescent="0.2">
      <c r="A904" s="1" t="s">
        <v>903</v>
      </c>
      <c r="B904" s="2" t="str">
        <f ca="1">IFERROR(__xludf.DUMMYFUNCTION("GOOGLETRANSLATE(A904,DETECTLANGUAGE(A904),""en"")"),"Ubon is not a city that has never flooded very often, but why there are still no measures to support the people if it is a lot of areas next to the river.")</f>
        <v>Ubon is not a city that has never flooded very often, but why there are still no measures to support the people if it is a lot of areas next to the river.</v>
      </c>
      <c r="C904" t="s">
        <v>1829</v>
      </c>
      <c r="D904">
        <v>2.1870428696274799E-2</v>
      </c>
    </row>
    <row r="905" spans="1:4" ht="14.25" customHeight="1" x14ac:dyDescent="0.2">
      <c r="A905" s="1" t="s">
        <v>904</v>
      </c>
      <c r="B905" s="2" t="str">
        <f ca="1">IFERROR(__xludf.DUMMYFUNCTION("GOOGLETRANSLATE(A905,DETECTLANGUAGE(A905),""en"")"),"Flooding, Nonthaburi, flooded Ubon")</f>
        <v>Flooding, Nonthaburi, flooded Ubon</v>
      </c>
      <c r="C905" t="s">
        <v>1827</v>
      </c>
      <c r="D905">
        <v>0.62170529365539595</v>
      </c>
    </row>
    <row r="906" spans="1:4" ht="14.25" customHeight="1" x14ac:dyDescent="0.2">
      <c r="A906" s="1" t="s">
        <v>905</v>
      </c>
      <c r="B906" s="2" t="str">
        <f ca="1">IFERROR(__xludf.DUMMYFUNCTION("GOOGLETRANSLATE(A906,DETECTLANGUAGE(A906),""en"")"),"Restaurant tweeted the tweet tweet. Now, the water has been cut off and may be the groundwork.")</f>
        <v>Restaurant tweeted the tweet tweet. Now, the water has been cut off and may be the groundwork.</v>
      </c>
      <c r="C906" t="s">
        <v>1829</v>
      </c>
      <c r="D906">
        <v>0.424137353897095</v>
      </c>
    </row>
    <row r="907" spans="1:4" ht="14.25" customHeight="1" x14ac:dyDescent="0.2">
      <c r="A907" s="1" t="s">
        <v>906</v>
      </c>
      <c r="B907" s="2" t="str">
        <f ca="1">IFERROR(__xludf.DUMMYFUNCTION("GOOGLETRANSLATE(A907,DETECTLANGUAGE(A907),""en"")"),"Everyone, now Thailand, we have a flood. I want to leave a natural disaster to help as another voice.")</f>
        <v>Everyone, now Thailand, we have a flood. I want to leave a natural disaster to help as another voice.</v>
      </c>
      <c r="C907" t="s">
        <v>1829</v>
      </c>
      <c r="D907">
        <v>0.232355386018753</v>
      </c>
    </row>
    <row r="908" spans="1:4" ht="14.25" customHeight="1" x14ac:dyDescent="0.2">
      <c r="A908" s="1" t="s">
        <v>907</v>
      </c>
      <c r="B908" s="2" t="str">
        <f ca="1">IFERROR(__xludf.DUMMYFUNCTION("GOOGLETRANSLATE(A908,DETECTLANGUAGE(A908),""en"")"),"Amkhong Chiam, where the water flows to the Mekong River, will appear in two colors, or the villagers call the Mekong, the color of the indigo.")</f>
        <v>Amkhong Chiam, where the water flows to the Mekong River, will appear in two colors, or the villagers call the Mekong, the color of the indigo.</v>
      </c>
      <c r="C908" t="s">
        <v>1827</v>
      </c>
      <c r="D908">
        <v>0.81728601455688499</v>
      </c>
    </row>
    <row r="909" spans="1:4" ht="14.25" customHeight="1" x14ac:dyDescent="0.2">
      <c r="A909" s="1" t="s">
        <v>908</v>
      </c>
      <c r="B909" s="2" t="str">
        <f ca="1">IFERROR(__xludf.DUMMYFUNCTION("GOOGLETRANSLATE(A909,DETECTLANGUAGE(A909),""en"")"),"Everyone, now Thailand, we have a flood issue. I want to leave a natural disaster to help as another voice, even if not.")</f>
        <v>Everyone, now Thailand, we have a flood issue. I want to leave a natural disaster to help as another voice, even if not.</v>
      </c>
      <c r="C909" t="s">
        <v>1829</v>
      </c>
      <c r="D909">
        <v>8.8615946471691104E-2</v>
      </c>
    </row>
    <row r="910" spans="1:4" ht="14.25" customHeight="1" x14ac:dyDescent="0.2">
      <c r="A910" s="1" t="s">
        <v>909</v>
      </c>
      <c r="B910" s="2" t="str">
        <f ca="1">IFERROR(__xludf.DUMMYFUNCTION("GOOGLETRANSLATE(A910,DETECTLANGUAGE(A910),""en"")"),"Amkhong Chiam, where the water flows to the Mekong River, will appear in two colors, or the villagers call the Mekong, the color of the indigo.")</f>
        <v>Amkhong Chiam, where the water flows to the Mekong River, will appear in two colors, or the villagers call the Mekong, the color of the indigo.</v>
      </c>
      <c r="C910" t="s">
        <v>1827</v>
      </c>
      <c r="D910">
        <v>0.81728601455688499</v>
      </c>
    </row>
    <row r="911" spans="1:4" ht="14.25" customHeight="1" x14ac:dyDescent="0.2">
      <c r="A911" s="1" t="s">
        <v>910</v>
      </c>
      <c r="B911" s="2" t="str">
        <f ca="1">IFERROR(__xludf.DUMMYFUNCTION("GOOGLETRANSLATE(A911,DETECTLANGUAGE(A911),""en"")"),"Restaurant tweeted the tweet tweet. The sound of the water was now cut off and could be a groundwork.")</f>
        <v>Restaurant tweeted the tweet tweet. The sound of the water was now cut off and could be a groundwork.</v>
      </c>
      <c r="C911" t="s">
        <v>1827</v>
      </c>
      <c r="D911">
        <v>0.676652431488037</v>
      </c>
    </row>
    <row r="912" spans="1:4" ht="14.25" customHeight="1" x14ac:dyDescent="0.2">
      <c r="A912" s="1" t="s">
        <v>911</v>
      </c>
      <c r="B912" s="2" t="str">
        <f ca="1">IFERROR(__xludf.DUMMYFUNCTION("GOOGLETRANSLATE(A912,DETECTLANGUAGE(A912),""en"")"),"The general public can coordinate or ask for help at the front of the Avarin Municipality Building.")</f>
        <v>The general public can coordinate or ask for help at the front of the Avarin Municipality Building.</v>
      </c>
      <c r="C912" t="s">
        <v>1827</v>
      </c>
      <c r="D912">
        <v>0.72216778993606601</v>
      </c>
    </row>
    <row r="913" spans="1:4" ht="14.25" customHeight="1" x14ac:dyDescent="0.2">
      <c r="A913" s="1" t="s">
        <v>912</v>
      </c>
      <c r="B913" s="2" t="str">
        <f ca="1">IFERROR(__xludf.DUMMYFUNCTION("GOOGLETRANSLATE(A913,DETECTLANGUAGE(A913),""en"")"),"Okay")</f>
        <v>Okay</v>
      </c>
      <c r="C913" t="s">
        <v>1827</v>
      </c>
      <c r="D913">
        <v>0.68168425559997603</v>
      </c>
    </row>
    <row r="914" spans="1:4" ht="14.25" customHeight="1" x14ac:dyDescent="0.2">
      <c r="A914" s="1" t="s">
        <v>913</v>
      </c>
      <c r="B914" s="2" t="str">
        <f ca="1">IFERROR(__xludf.DUMMYFUNCTION("GOOGLETRANSLATE(A914,DETECTLANGUAGE(A914),""en"")"),"I didn't think about it myself. When flooding the provinces, the news was quiet all the time. The tags were not mass.")</f>
        <v>I didn't think about it myself. When flooding the provinces, the news was quiet all the time. The tags were not mass.</v>
      </c>
      <c r="C914" t="s">
        <v>1829</v>
      </c>
      <c r="D914">
        <v>7.4575319886207594E-2</v>
      </c>
    </row>
    <row r="915" spans="1:4" ht="14.25" customHeight="1" x14ac:dyDescent="0.2">
      <c r="A915" s="1" t="s">
        <v>914</v>
      </c>
      <c r="B915" s="2" t="str">
        <f ca="1">IFERROR(__xludf.DUMMYFUNCTION("GOOGLETRANSLATE(A915,DETECTLANGUAGE(A915),""en"")"),"Anyone who is looking for extra income this way, transfer every day. Interested, click on the profile page.")</f>
        <v>Anyone who is looking for extra income this way, transfer every day. Interested, click on the profile page.</v>
      </c>
      <c r="C915" t="s">
        <v>1827</v>
      </c>
      <c r="D915">
        <v>0.86658239364624001</v>
      </c>
    </row>
    <row r="916" spans="1:4" ht="14.25" customHeight="1" x14ac:dyDescent="0.2">
      <c r="A916" s="1" t="s">
        <v>915</v>
      </c>
      <c r="B916" s="2" t="str">
        <f ca="1">IFERROR(__xludf.DUMMYFUNCTION("GOOGLETRANSLATE(A916,DETECTLANGUAGE(A916),""en"")"),"May I suggest the supporters of us, the most hot -top slots at this time?")</f>
        <v>May I suggest the supporters of us, the most hot -top slots at this time?</v>
      </c>
      <c r="C916" t="s">
        <v>1827</v>
      </c>
      <c r="D916">
        <v>0.71479505300521895</v>
      </c>
    </row>
    <row r="917" spans="1:4" ht="14.25" customHeight="1" x14ac:dyDescent="0.2">
      <c r="A917" s="1" t="s">
        <v>916</v>
      </c>
      <c r="B917" s="2" t="str">
        <f ca="1">IFERROR(__xludf.DUMMYFUNCTION("GOOGLETRANSLATE(A917,DETECTLANGUAGE(A917),""en"")"),"Feudal, he has an Isan policy forbidden to develop for a long time because of fear of people who believe in Laos lines in the northeast.")</f>
        <v>Feudal, he has an Isan policy forbidden to develop for a long time because of fear of people who believe in Laos lines in the northeast.</v>
      </c>
      <c r="C917" t="s">
        <v>1829</v>
      </c>
      <c r="D917">
        <v>0.42238363623619102</v>
      </c>
    </row>
    <row r="918" spans="1:4" ht="14.25" customHeight="1" x14ac:dyDescent="0.2">
      <c r="A918" s="1" t="s">
        <v>917</v>
      </c>
      <c r="B918" s="2" t="str">
        <f ca="1">IFERROR(__xludf.DUMMYFUNCTION("GOOGLETRANSLATE(A918,DETECTLANGUAGE(A918),""en"")"),"Krung Thai intersection, Ban Du Nam is about to reach the front of the Ubon flooded rights.")</f>
        <v>Krung Thai intersection, Ban Du Nam is about to reach the front of the Ubon flooded rights.</v>
      </c>
      <c r="C918" t="s">
        <v>1828</v>
      </c>
      <c r="D918">
        <v>0.59659606218338002</v>
      </c>
    </row>
    <row r="919" spans="1:4" ht="14.25" customHeight="1" x14ac:dyDescent="0.2">
      <c r="A919" s="1" t="s">
        <v>918</v>
      </c>
      <c r="B919" s="2" t="str">
        <f ca="1">IFERROR(__xludf.DUMMYFUNCTION("GOOGLETRANSLATE(A919,DETECTLANGUAGE(A919),""en"")"),"Anyone who sees Twitter helps to help push the tag together too. The water is still rising high, not stopping at all.")</f>
        <v>Anyone who sees Twitter helps to help push the tag together too. The water is still rising high, not stopping at all.</v>
      </c>
      <c r="C919" t="s">
        <v>1829</v>
      </c>
      <c r="D919">
        <v>0.12943631410598799</v>
      </c>
    </row>
    <row r="920" spans="1:4" ht="14.25" customHeight="1" x14ac:dyDescent="0.2">
      <c r="A920" s="1" t="s">
        <v>919</v>
      </c>
      <c r="B920" s="2" t="str">
        <f ca="1">IFERROR(__xludf.DUMMYFUNCTION("GOOGLETRANSLATE(A920,DETECTLANGUAGE(A920),""en"")"),"Oh, very good.")</f>
        <v>Oh, very good.</v>
      </c>
      <c r="C920" t="s">
        <v>1827</v>
      </c>
      <c r="D920">
        <v>0.77058029174804699</v>
      </c>
    </row>
    <row r="921" spans="1:4" ht="14.25" customHeight="1" x14ac:dyDescent="0.2">
      <c r="A921" s="1" t="s">
        <v>920</v>
      </c>
      <c r="B921" s="2" t="str">
        <f ca="1">IFERROR(__xludf.DUMMYFUNCTION("GOOGLETRANSLATE(A921,DETECTLANGUAGE(A921),""en"")"),"Do you understand what it is to ignore the Heng's government? It's not just anyone coming in, but it is a way to manage the country and")</f>
        <v>Do you understand what it is to ignore the Heng's government? It's not just anyone coming in, but it is a way to manage the country and</v>
      </c>
      <c r="C921" t="s">
        <v>1829</v>
      </c>
      <c r="D921">
        <v>0.37398481369018599</v>
      </c>
    </row>
    <row r="922" spans="1:4" ht="14.25" customHeight="1" x14ac:dyDescent="0.2">
      <c r="A922" s="1" t="s">
        <v>921</v>
      </c>
      <c r="B922" s="2" t="str">
        <f ca="1">IFERROR(__xludf.DUMMYFUNCTION("GOOGLETRANSLATE(A922,DETECTLANGUAGE(A922),""en"")"),"What is the flood of this much? Isn't it a mass?")</f>
        <v>What is the flood of this much? Isn't it a mass?</v>
      </c>
      <c r="C922" t="s">
        <v>1828</v>
      </c>
      <c r="D922">
        <v>0.47629973292350802</v>
      </c>
    </row>
    <row r="923" spans="1:4" ht="14.25" customHeight="1" x14ac:dyDescent="0.2">
      <c r="A923" s="1" t="s">
        <v>922</v>
      </c>
      <c r="B923" s="2" t="str">
        <f ca="1">IFERROR(__xludf.DUMMYFUNCTION("GOOGLETRANSLATE(A923,DETECTLANGUAGE(A923),""en"")"),"Is there a research person? Why does all the government spokesman come to this way? Each person's mouth seems to be contrary to what humans should think.")</f>
        <v>Is there a research person? Why does all the government spokesman come to this way? Each person's mouth seems to be contrary to what humans should think.</v>
      </c>
      <c r="C923" t="s">
        <v>1828</v>
      </c>
      <c r="D923">
        <v>0.46826350688934298</v>
      </c>
    </row>
    <row r="924" spans="1:4" ht="14.25" customHeight="1" x14ac:dyDescent="0.2">
      <c r="A924" s="1" t="s">
        <v>923</v>
      </c>
      <c r="B924" s="2" t="str">
        <f ca="1">IFERROR(__xludf.DUMMYFUNCTION("GOOGLETRANSLATE(A924,DETECTLANGUAGE(A924),""en"")"),"The situation of the two people deposited in the Mun Basin in Ubon Varrit.")</f>
        <v>The situation of the two people deposited in the Mun Basin in Ubon Varrit.</v>
      </c>
      <c r="C924" t="s">
        <v>1827</v>
      </c>
      <c r="D924">
        <v>0.60727781057357799</v>
      </c>
    </row>
    <row r="925" spans="1:4" ht="14.25" customHeight="1" x14ac:dyDescent="0.2">
      <c r="A925" s="1" t="s">
        <v>924</v>
      </c>
      <c r="B925" s="2" t="str">
        <f ca="1">IFERROR(__xludf.DUMMYFUNCTION("GOOGLETRANSLATE(A925,DETECTLANGUAGE(A925),""en"")"),"This set of logic, I -Tan, is strange.")</f>
        <v>This set of logic, I -Tan, is strange.</v>
      </c>
      <c r="C925" t="s">
        <v>1828</v>
      </c>
      <c r="D925">
        <v>0.545412838459015</v>
      </c>
    </row>
    <row r="926" spans="1:4" ht="14.25" customHeight="1" x14ac:dyDescent="0.2">
      <c r="A926" s="1" t="s">
        <v>925</v>
      </c>
      <c r="B926" s="2" t="str">
        <f ca="1">IFERROR(__xludf.DUMMYFUNCTION("GOOGLETRANSLATE(A926,DETECTLANGUAGE(A926),""en"")"),"Sorry. The media are quiet. I hardly hear the news of the flood. Some media are out, but do not crush the end of the government agencies.")</f>
        <v>Sorry. The media are quiet. I hardly hear the news of the flood. Some media are out, but do not crush the end of the government agencies.</v>
      </c>
      <c r="C926" t="s">
        <v>1829</v>
      </c>
      <c r="D926">
        <v>0.1365717202425</v>
      </c>
    </row>
    <row r="927" spans="1:4" ht="14.25" customHeight="1" x14ac:dyDescent="0.2">
      <c r="A927" s="1" t="s">
        <v>926</v>
      </c>
      <c r="B927" s="2" t="str">
        <f ca="1">IFERROR(__xludf.DUMMYFUNCTION("GOOGLETRANSLATE(A927,DETECTLANGUAGE(A927),""en"")"),"Besides, the iron rules are still prohibited by the political party and the applicant to help the people, even though it is.")</f>
        <v>Besides, the iron rules are still prohibited by the political party and the applicant to help the people, even though it is.</v>
      </c>
      <c r="C927" t="s">
        <v>1829</v>
      </c>
      <c r="D927">
        <v>0.36966544389724698</v>
      </c>
    </row>
    <row r="928" spans="1:4" ht="14.25" customHeight="1" x14ac:dyDescent="0.2">
      <c r="A928" s="1" t="s">
        <v>927</v>
      </c>
      <c r="B928" s="2" t="str">
        <f ca="1">IFERROR(__xludf.DUMMYFUNCTION("GOOGLETRANSLATE(A928,DETECTLANGUAGE(A928),""en"")"),"Would like government agencies to speed up assistance as soon as possible. Villagers are so difficult to encourage the Ubon people to flood Ubon in the picture, namely")</f>
        <v>Would like government agencies to speed up assistance as soon as possible. Villagers are so difficult to encourage the Ubon people to flood Ubon in the picture, namely</v>
      </c>
      <c r="C928" t="s">
        <v>1827</v>
      </c>
      <c r="D928">
        <v>0.68759560585021995</v>
      </c>
    </row>
    <row r="929" spans="1:4" ht="14.25" customHeight="1" x14ac:dyDescent="0.2">
      <c r="A929" s="1" t="s">
        <v>928</v>
      </c>
      <c r="B929" s="2" t="str">
        <f ca="1">IFERROR(__xludf.DUMMYFUNCTION("GOOGLETRANSLATE(A929,DETECTLANGUAGE(A929),""en"")"),"Report of the situation of the road on October. Ask the people who use the road to travel carefully for")</f>
        <v>Report of the situation of the road on October. Ask the people who use the road to travel carefully for</v>
      </c>
      <c r="C929" t="s">
        <v>1827</v>
      </c>
      <c r="D929">
        <v>0.77853649854660001</v>
      </c>
    </row>
    <row r="930" spans="1:4" ht="14.25" customHeight="1" x14ac:dyDescent="0.2">
      <c r="A930" s="1" t="s">
        <v>929</v>
      </c>
      <c r="B930" s="2" t="str">
        <f ca="1">IFERROR(__xludf.DUMMYFUNCTION("GOOGLETRANSLATE(A930,DETECTLANGUAGE(A930),""en"")"),"Anyone who is looking for extra income this way, transfer every day. Interested, click on the profile page link.")</f>
        <v>Anyone who is looking for extra income this way, transfer every day. Interested, click on the profile page link.</v>
      </c>
      <c r="C930" t="s">
        <v>1827</v>
      </c>
      <c r="D930">
        <v>0.86052411794662498</v>
      </c>
    </row>
    <row r="931" spans="1:4" ht="14.25" customHeight="1" x14ac:dyDescent="0.2">
      <c r="A931" s="1" t="s">
        <v>930</v>
      </c>
      <c r="B931" s="2" t="str">
        <f ca="1">IFERROR(__xludf.DUMMYFUNCTION("GOOGLETRANSLATE(A931,DETECTLANGUAGE(A931),""en"")"),"What's wrong?")</f>
        <v>What's wrong?</v>
      </c>
      <c r="C931" t="s">
        <v>1829</v>
      </c>
      <c r="D931">
        <v>0.38599517941474898</v>
      </c>
    </row>
    <row r="932" spans="1:4" ht="14.25" customHeight="1" x14ac:dyDescent="0.2">
      <c r="A932" s="1" t="s">
        <v>931</v>
      </c>
      <c r="B932" s="2" t="str">
        <f ca="1">IFERROR(__xludf.DUMMYFUNCTION("GOOGLETRANSLATE(A932,DETECTLANGUAGE(A932),""en"")"),"Hey, this government, all of them. There is no one to bring prosperity.")</f>
        <v>Hey, this government, all of them. There is no one to bring prosperity.</v>
      </c>
      <c r="C932" t="s">
        <v>1829</v>
      </c>
      <c r="D932">
        <v>0.246242895722389</v>
      </c>
    </row>
    <row r="933" spans="1:4" ht="14.25" customHeight="1" x14ac:dyDescent="0.2">
      <c r="A933" s="1" t="s">
        <v>932</v>
      </c>
      <c r="B933" s="2" t="str">
        <f ca="1">IFERROR(__xludf.DUMMYFUNCTION("GOOGLETRANSLATE(A933,DETECTLANGUAGE(A933),""en"")"),"Are you angry because we are in different provinces? I didn't get the attention. If so, I asked Bangkok to flood like this for months and not.")</f>
        <v>Are you angry because we are in different provinces? I didn't get the attention. If so, I asked Bangkok to flood like this for months and not.</v>
      </c>
      <c r="C933" t="s">
        <v>1829</v>
      </c>
      <c r="D933">
        <v>6.2144536525011097E-2</v>
      </c>
    </row>
    <row r="934" spans="1:4" ht="14.25" customHeight="1" x14ac:dyDescent="0.2">
      <c r="A934" s="1" t="s">
        <v>933</v>
      </c>
      <c r="B934" s="2" t="str">
        <f ca="1">IFERROR(__xludf.DUMMYFUNCTION("GOOGLETRANSLATE(A934,DETECTLANGUAGE(A934),""en"")"),"The water is still increasing. Daddy has to walk through the water out of the dormitory to buy something to eat.")</f>
        <v>The water is still increasing. Daddy has to walk through the water out of the dormitory to buy something to eat.</v>
      </c>
      <c r="C934" t="s">
        <v>1829</v>
      </c>
      <c r="D934">
        <v>7.7860213816165896E-2</v>
      </c>
    </row>
    <row r="935" spans="1:4" ht="14.25" customHeight="1" x14ac:dyDescent="0.2">
      <c r="A935" s="1" t="s">
        <v>934</v>
      </c>
      <c r="B935" s="2" t="str">
        <f ca="1">IFERROR(__xludf.DUMMYFUNCTION("GOOGLETRANSLATE(A935,DETECTLANGUAGE(A935),""en"")"),"If you say stupid, don't say it. The dormitory is not a national song.")</f>
        <v>If you say stupid, don't say it. The dormitory is not a national song.</v>
      </c>
      <c r="C935" t="s">
        <v>1829</v>
      </c>
      <c r="D935">
        <v>0.36778104305267301</v>
      </c>
    </row>
    <row r="936" spans="1:4" ht="14.25" customHeight="1" x14ac:dyDescent="0.2">
      <c r="A936" s="1" t="s">
        <v>935</v>
      </c>
      <c r="B936" s="2" t="str">
        <f ca="1">IFERROR(__xludf.DUMMYFUNCTION("GOOGLETRANSLATE(A936,DETECTLANGUAGE(A936),""en"")"),"If the warning tower is not created for a warning, what will be created?")</f>
        <v>If the warning tower is not created for a warning, what will be created?</v>
      </c>
      <c r="C936" t="s">
        <v>1829</v>
      </c>
      <c r="D936">
        <v>0.44956353306770303</v>
      </c>
    </row>
    <row r="937" spans="1:4" ht="14.25" customHeight="1" x14ac:dyDescent="0.2">
      <c r="A937" s="1" t="s">
        <v>936</v>
      </c>
      <c r="B937" s="2" t="str">
        <f ca="1">IFERROR(__xludf.DUMMYFUNCTION("GOOGLETRANSLATE(A937,DETECTLANGUAGE(A937),""en"")"),"Will this day have a prosperous day?")</f>
        <v>Will this day have a prosperous day?</v>
      </c>
      <c r="C937" t="s">
        <v>1827</v>
      </c>
      <c r="D937">
        <v>0.68420845270156905</v>
      </c>
    </row>
    <row r="938" spans="1:4" ht="14.25" customHeight="1" x14ac:dyDescent="0.2">
      <c r="A938" s="1" t="s">
        <v>937</v>
      </c>
      <c r="B938" s="2" t="str">
        <f ca="1">IFERROR(__xludf.DUMMYFUNCTION("GOOGLETRANSLATE(A938,DETECTLANGUAGE(A938),""en"")"),"Thank you to Anna for the floods, Ubon and Sisaket. I want a lot of celebrities to talk a lot. I want a lot of society to be interested in it.")</f>
        <v>Thank you to Anna for the floods, Ubon and Sisaket. I want a lot of celebrities to talk a lot. I want a lot of society to be interested in it.</v>
      </c>
      <c r="C938" t="s">
        <v>1828</v>
      </c>
      <c r="D938">
        <v>0.58917194604873702</v>
      </c>
    </row>
    <row r="939" spans="1:4" ht="14.25" customHeight="1" x14ac:dyDescent="0.2">
      <c r="A939" s="1" t="s">
        <v>938</v>
      </c>
      <c r="B939" s="2" t="str">
        <f ca="1">IFERROR(__xludf.DUMMYFUNCTION("GOOGLETRANSLATE(A939,DETECTLANGUAGE(A939),""en"")"),"You are very much, Ubon, for a few years, but Ubon is a good city, but not the government is not interested in taking care of the floods.")</f>
        <v>You are very much, Ubon, for a few years, but Ubon is a good city, but not the government is not interested in taking care of the floods.</v>
      </c>
      <c r="C939" t="s">
        <v>1829</v>
      </c>
      <c r="D939">
        <v>0.28979337215423601</v>
      </c>
    </row>
    <row r="940" spans="1:4" ht="14.25" customHeight="1" x14ac:dyDescent="0.2">
      <c r="A940" s="1" t="s">
        <v>939</v>
      </c>
      <c r="B940" s="2" t="str">
        <f ca="1">IFERROR(__xludf.DUMMYFUNCTION("GOOGLETRANSLATE(A940,DETECTLANGUAGE(A940),""en"")"),"Are you angry because we are in different provinces? I didn't get my attention.")</f>
        <v>Are you angry because we are in different provinces? I didn't get my attention.</v>
      </c>
      <c r="C940" t="s">
        <v>1829</v>
      </c>
      <c r="D940">
        <v>0.17954570055007901</v>
      </c>
    </row>
    <row r="941" spans="1:4" ht="14.25" customHeight="1" x14ac:dyDescent="0.2">
      <c r="A941" s="1" t="s">
        <v>940</v>
      </c>
      <c r="B941" s="2" t="str">
        <f ca="1">IFERROR(__xludf.DUMMYFUNCTION("GOOGLETRANSLATE(A941,DETECTLANGUAGE(A941),""en"")"),"Please help the water to reduce quickly.")</f>
        <v>Please help the water to reduce quickly.</v>
      </c>
      <c r="C941" t="s">
        <v>1828</v>
      </c>
      <c r="D941">
        <v>0.49557927250862099</v>
      </c>
    </row>
    <row r="942" spans="1:4" ht="14.25" customHeight="1" x14ac:dyDescent="0.2">
      <c r="A942" s="1" t="s">
        <v>941</v>
      </c>
      <c r="B942" s="2" t="str">
        <f ca="1">IFERROR(__xludf.DUMMYFUNCTION("GOOGLETRANSLATE(A942,DETECTLANGUAGE(A942),""en"")"),"New new website, free credit, free promotion that everyone is waiting for, can be withdrawn immediately.")</f>
        <v>New new website, free credit, free promotion that everyone is waiting for, can be withdrawn immediately.</v>
      </c>
      <c r="C942" t="s">
        <v>1827</v>
      </c>
      <c r="D942">
        <v>0.93406194448471103</v>
      </c>
    </row>
    <row r="943" spans="1:4" ht="14.25" customHeight="1" x14ac:dyDescent="0.2">
      <c r="A943" s="1" t="s">
        <v>942</v>
      </c>
      <c r="B943" s="2" t="str">
        <f ca="1">IFERROR(__xludf.DUMMYFUNCTION("GOOGLETRANSLATE(A943,DETECTLANGUAGE(A943),""en"")"),"Northeast and South, this is completely divided from Thailand.")</f>
        <v>Northeast and South, this is completely divided from Thailand.</v>
      </c>
      <c r="C943" t="s">
        <v>1828</v>
      </c>
      <c r="D943">
        <v>0.51914232969284102</v>
      </c>
    </row>
    <row r="944" spans="1:4" ht="14.25" customHeight="1" x14ac:dyDescent="0.2">
      <c r="A944" s="1" t="s">
        <v>943</v>
      </c>
      <c r="B944" s="2" t="str">
        <f ca="1">IFERROR(__xludf.DUMMYFUNCTION("GOOGLETRANSLATE(A944,DETECTLANGUAGE(A944),""en"")"),"The central side had to take a lot of military vehicles into the flooded area.")</f>
        <v>The central side had to take a lot of military vehicles into the flooded area.</v>
      </c>
      <c r="C944" t="s">
        <v>1829</v>
      </c>
      <c r="D944">
        <v>0.38285592198371898</v>
      </c>
    </row>
    <row r="945" spans="1:4" ht="14.25" customHeight="1" x14ac:dyDescent="0.2">
      <c r="A945" s="1" t="s">
        <v>944</v>
      </c>
      <c r="B945" s="2" t="str">
        <f ca="1">IFERROR(__xludf.DUMMYFUNCTION("GOOGLETRANSLATE(A945,DETECTLANGUAGE(A945),""en"")"),"One person will swim across the Mekong, just to raise money while hundreds of thousands of people are flooding. What is the place?")</f>
        <v>One person will swim across the Mekong, just to raise money while hundreds of thousands of people are flooding. What is the place?</v>
      </c>
      <c r="C945" t="s">
        <v>1827</v>
      </c>
      <c r="D945">
        <v>0.741352319717407</v>
      </c>
    </row>
    <row r="946" spans="1:4" ht="14.25" customHeight="1" x14ac:dyDescent="0.2">
      <c r="A946" s="1" t="s">
        <v>945</v>
      </c>
      <c r="B946" s="2" t="str">
        <f ca="1">IFERROR(__xludf.DUMMYFUNCTION("GOOGLETRANSLATE(A946,DETECTLANGUAGE(A946),""en"")"),"Anyone who is looking for additional income, this way, transfer every day, do not pay the application fee, not gambling. Interested, click the link on the front of the light.")</f>
        <v>Anyone who is looking for additional income, this way, transfer every day, do not pay the application fee, not gambling. Interested, click the link on the front of the light.</v>
      </c>
      <c r="C946" t="s">
        <v>1829</v>
      </c>
      <c r="D946">
        <v>0.28650435805320701</v>
      </c>
    </row>
    <row r="947" spans="1:4" ht="14.25" customHeight="1" x14ac:dyDescent="0.2">
      <c r="A947" s="1" t="s">
        <v>946</v>
      </c>
      <c r="B947" s="2" t="str">
        <f ca="1">IFERROR(__xludf.DUMMYFUNCTION("GOOGLETRANSLATE(A947,DETECTLANGUAGE(A947),""en"")"),"In a country where people have to ask for help themselves, then why would the government go?")</f>
        <v>In a country where people have to ask for help themselves, then why would the government go?</v>
      </c>
      <c r="C947" t="s">
        <v>1828</v>
      </c>
      <c r="D947">
        <v>0.54259663820266701</v>
      </c>
    </row>
    <row r="948" spans="1:4" ht="14.25" customHeight="1" x14ac:dyDescent="0.2">
      <c r="A948" s="1" t="s">
        <v>947</v>
      </c>
      <c r="B948" s="2" t="str">
        <f ca="1">IFERROR(__xludf.DUMMYFUNCTION("GOOGLETRANSLATE(A948,DETECTLANGUAGE(A948),""en"")"),"And what to do to send a matter to find a mother?")</f>
        <v>And what to do to send a matter to find a mother?</v>
      </c>
      <c r="C948" t="s">
        <v>1829</v>
      </c>
      <c r="D948">
        <v>0.37318229675293002</v>
      </c>
    </row>
    <row r="949" spans="1:4" ht="14.25" customHeight="1" x14ac:dyDescent="0.2">
      <c r="A949" s="1" t="s">
        <v>948</v>
      </c>
      <c r="B949" s="2" t="str">
        <f ca="1">IFERROR(__xludf.DUMMYFUNCTION("GOOGLETRANSLATE(A949,DETECTLANGUAGE(A949),""en"")"),"The mouth is very good. Khun Thipan, next time, please not go anywhere.")</f>
        <v>The mouth is very good. Khun Thipan, next time, please not go anywhere.</v>
      </c>
      <c r="C949" t="s">
        <v>1829</v>
      </c>
      <c r="D949">
        <v>0.37860229611396801</v>
      </c>
    </row>
    <row r="950" spans="1:4" ht="14.25" customHeight="1" x14ac:dyDescent="0.2">
      <c r="A950" s="1" t="s">
        <v>949</v>
      </c>
      <c r="B950" s="2" t="str">
        <f ca="1">IFERROR(__xludf.DUMMYFUNCTION("GOOGLETRANSLATE(A950,DETECTLANGUAGE(A950),""en"")"),"Confused")</f>
        <v>Confused</v>
      </c>
      <c r="C950" t="s">
        <v>1827</v>
      </c>
      <c r="D950">
        <v>0.62873375415802002</v>
      </c>
    </row>
    <row r="951" spans="1:4" ht="14.25" customHeight="1" x14ac:dyDescent="0.2">
      <c r="A951" s="1" t="s">
        <v>950</v>
      </c>
      <c r="B951" s="2" t="str">
        <f ca="1">IFERROR(__xludf.DUMMYFUNCTION("GOOGLETRANSLATE(A951,DETECTLANGUAGE(A951),""en"")"),"Until now, he turned off the water, turning off the light, turned off the road, and the news was almost no more than a year.")</f>
        <v>Until now, he turned off the water, turning off the light, turned off the road, and the news was almost no more than a year.</v>
      </c>
      <c r="C951" t="s">
        <v>1829</v>
      </c>
      <c r="D951">
        <v>0.31518179178237898</v>
      </c>
    </row>
    <row r="952" spans="1:4" ht="14.25" customHeight="1" x14ac:dyDescent="0.2">
      <c r="A952" s="1" t="s">
        <v>951</v>
      </c>
      <c r="B952" s="2" t="str">
        <f ca="1">IFERROR(__xludf.DUMMYFUNCTION("GOOGLETRANSLATE(A952,DETECTLANGUAGE(A952),""en"")"),"Flooding this much, but the news is very quiet.")</f>
        <v>Flooding this much, but the news is very quiet.</v>
      </c>
      <c r="C952" t="s">
        <v>1829</v>
      </c>
      <c r="D952">
        <v>0.35033279657363903</v>
      </c>
    </row>
    <row r="953" spans="1:4" ht="14.25" customHeight="1" x14ac:dyDescent="0.2">
      <c r="A953" s="1" t="s">
        <v>952</v>
      </c>
      <c r="B953" s="2" t="str">
        <f ca="1">IFERROR(__xludf.DUMMYFUNCTION("GOOGLETRANSLATE(A953,DETECTLANGUAGE(A953),""en"")"),"Ask Golden to return home to see the owner of the stomach with the flood.")</f>
        <v>Ask Golden to return home to see the owner of the stomach with the flood.</v>
      </c>
      <c r="C953" t="s">
        <v>1827</v>
      </c>
      <c r="D953">
        <v>0.74529308080673196</v>
      </c>
    </row>
    <row r="954" spans="1:4" ht="14.25" customHeight="1" x14ac:dyDescent="0.2">
      <c r="A954" s="1" t="s">
        <v>953</v>
      </c>
      <c r="B954" s="2" t="str">
        <f ca="1">IFERROR(__xludf.DUMMYFUNCTION("GOOGLETRANSLATE(A954,DETECTLANGUAGE(A954),""en"")"),"Thai media should be banned to the end, just like the state. Do not do anything for the people at all. Wait to flood themselves first?")</f>
        <v>Thai media should be banned to the end, just like the state. Do not do anything for the people at all. Wait to flood themselves first?</v>
      </c>
      <c r="C954" t="s">
        <v>1827</v>
      </c>
      <c r="D954">
        <v>0.723885178565979</v>
      </c>
    </row>
    <row r="955" spans="1:4" ht="14.25" customHeight="1" x14ac:dyDescent="0.2">
      <c r="A955" s="1" t="s">
        <v>954</v>
      </c>
      <c r="B955" s="2" t="str">
        <f ca="1">IFERROR(__xludf.DUMMYFUNCTION("GOOGLETRANSLATE(A955,DETECTLANGUAGE(A955),""en"")"),"Feudal, he has an Isan policy forbidden to develop for a long time because of fear of people who believe in Laos lines in the northeast.")</f>
        <v>Feudal, he has an Isan policy forbidden to develop for a long time because of fear of people who believe in Laos lines in the northeast.</v>
      </c>
      <c r="C955" t="s">
        <v>1829</v>
      </c>
      <c r="D955">
        <v>0.42238363623619102</v>
      </c>
    </row>
    <row r="956" spans="1:4" ht="14.25" customHeight="1" x14ac:dyDescent="0.2">
      <c r="A956" s="1" t="s">
        <v>955</v>
      </c>
      <c r="B956" s="2" t="str">
        <f ca="1">IFERROR(__xludf.DUMMYFUNCTION("GOOGLETRANSLATE(A956,DETECTLANGUAGE(A956),""en"")"),"Accepting new online jobs, choosing work hours, students are unemployed, unemployed or have regular jobs.")</f>
        <v>Accepting new online jobs, choosing work hours, students are unemployed, unemployed or have regular jobs.</v>
      </c>
      <c r="C956" t="s">
        <v>1828</v>
      </c>
      <c r="D956">
        <v>0.47124189138412498</v>
      </c>
    </row>
    <row r="957" spans="1:4" ht="14.25" customHeight="1" x14ac:dyDescent="0.2">
      <c r="A957" s="1" t="s">
        <v>956</v>
      </c>
      <c r="B957" s="2" t="str">
        <f ca="1">IFERROR(__xludf.DUMMYFUNCTION("GOOGLETRANSLATE(A957,DETECTLANGUAGE(A957),""en"")"),"Oh, where are you going? Now, this house is very high, the water is very high.")</f>
        <v>Oh, where are you going? Now, this house is very high, the water is very high.</v>
      </c>
      <c r="C957" t="s">
        <v>1829</v>
      </c>
      <c r="D957">
        <v>0.41487747430801403</v>
      </c>
    </row>
    <row r="958" spans="1:4" ht="14.25" customHeight="1" x14ac:dyDescent="0.2">
      <c r="A958" s="1" t="s">
        <v>957</v>
      </c>
      <c r="B958" s="2" t="str">
        <f ca="1">IFERROR(__xludf.DUMMYFUNCTION("GOOGLETRANSLATE(A958,DETECTLANGUAGE(A958),""en"")"),"Today, the weather is very cold. Pity the people who escape from the water. The house didn't go back to another place. The weather like this is depressed.")</f>
        <v>Today, the weather is very cold. Pity the people who escape from the water. The house didn't go back to another place. The weather like this is depressed.</v>
      </c>
      <c r="C958" t="s">
        <v>1829</v>
      </c>
      <c r="D958">
        <v>1.1217132210731499E-2</v>
      </c>
    </row>
    <row r="959" spans="1:4" ht="14.25" customHeight="1" x14ac:dyDescent="0.2">
      <c r="A959" s="1" t="s">
        <v>958</v>
      </c>
      <c r="B959" s="2" t="str">
        <f ca="1">IFERROR(__xludf.DUMMYFUNCTION("GOOGLETRANSLATE(A959,DETECTLANGUAGE(A959),""en"")"),"Thank you to the fan club. Pek is very produced.")</f>
        <v>Thank you to the fan club. Pek is very produced.</v>
      </c>
      <c r="C959" t="s">
        <v>1827</v>
      </c>
      <c r="D959">
        <v>0.90542465448379505</v>
      </c>
    </row>
    <row r="960" spans="1:4" ht="14.25" customHeight="1" x14ac:dyDescent="0.2">
      <c r="A960" s="1" t="s">
        <v>959</v>
      </c>
      <c r="B960" s="2" t="str">
        <f ca="1">IFERROR(__xludf.DUMMYFUNCTION("GOOGLETRANSLATE(A960,DETECTLANGUAGE(A960),""en"")"),"Hope it will not increase again. Ubon")</f>
        <v>Hope it will not increase again. Ubon</v>
      </c>
      <c r="C960" t="s">
        <v>1829</v>
      </c>
      <c r="D960">
        <v>0.222004294395447</v>
      </c>
    </row>
    <row r="961" spans="1:4" ht="14.25" customHeight="1" x14ac:dyDescent="0.2">
      <c r="A961" s="1" t="s">
        <v>960</v>
      </c>
      <c r="B961" s="2" t="str">
        <f ca="1">IFERROR(__xludf.DUMMYFUNCTION("GOOGLETRANSLATE(A961,DETECTLANGUAGE(A961),""en"")"),"The relatives of the Gyew, who live in Ubon, is the house on the hill, the flood is not reached, but all around. The floods are all.")</f>
        <v>The relatives of the Gyew, who live in Ubon, is the house on the hill, the flood is not reached, but all around. The floods are all.</v>
      </c>
      <c r="C961" t="s">
        <v>1829</v>
      </c>
      <c r="D961">
        <v>0.331928491592407</v>
      </c>
    </row>
    <row r="962" spans="1:4" ht="14.25" customHeight="1" x14ac:dyDescent="0.2">
      <c r="A962" s="1" t="s">
        <v>961</v>
      </c>
      <c r="B962" s="2" t="str">
        <f ca="1">IFERROR(__xludf.DUMMYFUNCTION("GOOGLETRANSLATE(A962,DETECTLANGUAGE(A962),""en"")"),"The name says that the dormitory is really good at the bank.")</f>
        <v>The name says that the dormitory is really good at the bank.</v>
      </c>
      <c r="C962" t="s">
        <v>1827</v>
      </c>
      <c r="D962">
        <v>0.71726745367050204</v>
      </c>
    </row>
    <row r="963" spans="1:4" ht="14.25" customHeight="1" x14ac:dyDescent="0.2">
      <c r="A963" s="1" t="s">
        <v>962</v>
      </c>
      <c r="B963" s="2" t="str">
        <f ca="1">IFERROR(__xludf.DUMMYFUNCTION("GOOGLETRANSLATE(A963,DETECTLANGUAGE(A963),""en"")"),"Pity the big animals too.")</f>
        <v>Pity the big animals too.</v>
      </c>
      <c r="C963" t="s">
        <v>1828</v>
      </c>
      <c r="D963">
        <v>0.58009731769561801</v>
      </c>
    </row>
    <row r="964" spans="1:4" ht="14.25" customHeight="1" x14ac:dyDescent="0.2">
      <c r="A964" s="1" t="s">
        <v>963</v>
      </c>
      <c r="B964" s="2" t="str">
        <f ca="1">IFERROR(__xludf.DUMMYFUNCTION("GOOGLETRANSLATE(A964,DETECTLANGUAGE(A964),""en"")"),"Flooding all over the PTT this much. The battle must be announced as a disaster area.")</f>
        <v>Flooding all over the PTT this much. The battle must be announced as a disaster area.</v>
      </c>
      <c r="C964" t="s">
        <v>1828</v>
      </c>
      <c r="D964">
        <v>0.52399557828903198</v>
      </c>
    </row>
    <row r="965" spans="1:4" ht="14.25" customHeight="1" x14ac:dyDescent="0.2">
      <c r="A965" s="1" t="s">
        <v>964</v>
      </c>
      <c r="B965" s="2" t="str">
        <f ca="1">IFERROR(__xludf.DUMMYFUNCTION("GOOGLETRANSLATE(A965,DETECTLANGUAGE(A965),""en"")"),"Going to the news, shooting all the children. We saw the news, the screen showing the condolences to the children of the children, but people in this way are in every way.")</f>
        <v>Going to the news, shooting all the children. We saw the news, the screen showing the condolences to the children of the children, but people in this way are in every way.</v>
      </c>
      <c r="C965" t="s">
        <v>1829</v>
      </c>
      <c r="D965">
        <v>0.26069203019142201</v>
      </c>
    </row>
    <row r="966" spans="1:4" ht="14.25" customHeight="1" x14ac:dyDescent="0.2">
      <c r="A966" s="1" t="s">
        <v>965</v>
      </c>
      <c r="B966" s="2" t="str">
        <f ca="1">IFERROR(__xludf.DUMMYFUNCTION("GOOGLETRANSLATE(A966,DETECTLANGUAGE(A966),""en"")"),"It is encouraged at home. It flooded but not this much, and the water reduces quickly. Ubon floods flooded Nonthaburi.")</f>
        <v>It is encouraged at home. It flooded but not this much, and the water reduces quickly. Ubon floods flooded Nonthaburi.</v>
      </c>
      <c r="C966" t="s">
        <v>1829</v>
      </c>
      <c r="D966">
        <v>8.4234878420829801E-2</v>
      </c>
    </row>
    <row r="967" spans="1:4" ht="14.25" customHeight="1" x14ac:dyDescent="0.2">
      <c r="A967" s="1" t="s">
        <v>966</v>
      </c>
      <c r="B967" s="2" t="str">
        <f ca="1">IFERROR(__xludf.DUMMYFUNCTION("GOOGLETRANSLATE(A967,DETECTLANGUAGE(A967),""en"")"),"Start by opening the comments on the page first.")</f>
        <v>Start by opening the comments on the page first.</v>
      </c>
      <c r="C967" t="s">
        <v>1827</v>
      </c>
      <c r="D967">
        <v>0.78605860471725497</v>
      </c>
    </row>
    <row r="968" spans="1:4" ht="14.25" customHeight="1" x14ac:dyDescent="0.2">
      <c r="A968" s="1" t="s">
        <v>967</v>
      </c>
      <c r="B968" s="2" t="str">
        <f ca="1">IFERROR(__xludf.DUMMYFUNCTION("GOOGLETRANSLATE(A968,DETECTLANGUAGE(A968),""en"")"),"According to the best numbers, the lucky numbers, focusing on the straight, free, click, so receive the Thai Laos Hanoi group debt.")</f>
        <v>According to the best numbers, the lucky numbers, focusing on the straight, free, click, so receive the Thai Laos Hanoi group debt.</v>
      </c>
      <c r="C968" t="s">
        <v>1827</v>
      </c>
      <c r="D968">
        <v>0.89437294006347701</v>
      </c>
    </row>
    <row r="969" spans="1:4" ht="14.25" customHeight="1" x14ac:dyDescent="0.2">
      <c r="A969" s="1" t="s">
        <v>968</v>
      </c>
      <c r="B969" s="2" t="str">
        <f ca="1">IFERROR(__xludf.DUMMYFUNCTION("GOOGLETRANSLATE(A969,DETECTLANGUAGE(A969),""en"")"),"Until bringing the sandbag with pumps to prevent water from flooding the road to Ubon, Ubon bypass road from Bua Thoeng Intersection")</f>
        <v>Until bringing the sandbag with pumps to prevent water from flooding the road to Ubon, Ubon bypass road from Bua Thoeng Intersection</v>
      </c>
      <c r="C969" t="s">
        <v>1827</v>
      </c>
      <c r="D969">
        <v>0.79434597492217995</v>
      </c>
    </row>
    <row r="970" spans="1:4" ht="14.25" customHeight="1" x14ac:dyDescent="0.2">
      <c r="A970" s="1" t="s">
        <v>969</v>
      </c>
      <c r="B970" s="2" t="str">
        <f ca="1">IFERROR(__xludf.DUMMYFUNCTION("GOOGLETRANSLATE(A970,DETECTLANGUAGE(A970),""en"")"),"Who wants to have wanting to have money left, click on the profile page, not gambling, no teaching fee, Pope Bella")</f>
        <v>Who wants to have wanting to have money left, click on the profile page, not gambling, no teaching fee, Pope Bella</v>
      </c>
      <c r="C970" t="s">
        <v>1829</v>
      </c>
      <c r="D970">
        <v>5.9653937816619901E-2</v>
      </c>
    </row>
    <row r="971" spans="1:4" ht="14.25" customHeight="1" x14ac:dyDescent="0.2">
      <c r="A971" s="1" t="s">
        <v>970</v>
      </c>
      <c r="B971" s="2" t="str">
        <f ca="1">IFERROR(__xludf.DUMMYFUNCTION("GOOGLETRANSLATE(A971,DETECTLANGUAGE(A971),""en"")"),"Despite Ubon flooded heavily, there was no water. The water would reduce, but didn't release the news. Very confused.")</f>
        <v>Despite Ubon flooded heavily, there was no water. The water would reduce, but didn't release the news. Very confused.</v>
      </c>
      <c r="C971" t="s">
        <v>1829</v>
      </c>
      <c r="D971">
        <v>7.05447718501091E-2</v>
      </c>
    </row>
    <row r="972" spans="1:4" ht="14.25" customHeight="1" x14ac:dyDescent="0.2">
      <c r="A972" s="1" t="s">
        <v>971</v>
      </c>
      <c r="B972" s="2" t="str">
        <f ca="1">IFERROR(__xludf.DUMMYFUNCTION("GOOGLETRANSLATE(A972,DETECTLANGUAGE(A972),""en"")"),"This one is useful. Tono floods Ubon Ben Mill.")</f>
        <v>This one is useful. Tono floods Ubon Ben Mill.</v>
      </c>
      <c r="C972" t="s">
        <v>1828</v>
      </c>
      <c r="D972">
        <v>0.480203837156296</v>
      </c>
    </row>
    <row r="973" spans="1:4" ht="14.25" customHeight="1" x14ac:dyDescent="0.2">
      <c r="A973" s="1" t="s">
        <v>972</v>
      </c>
      <c r="B973" s="2" t="str">
        <f ca="1">IFERROR(__xludf.DUMMYFUNCTION("GOOGLETRANSLATE(A973,DETECTLANGUAGE(A973),""en"")"),"Loan money, money, money and then can close the balance.")</f>
        <v>Loan money, money, money and then can close the balance.</v>
      </c>
      <c r="C973" t="s">
        <v>1828</v>
      </c>
      <c r="D973">
        <v>0.504497170448303</v>
      </c>
    </row>
    <row r="974" spans="1:4" ht="14.25" customHeight="1" x14ac:dyDescent="0.2">
      <c r="A974" s="1" t="s">
        <v>973</v>
      </c>
      <c r="B974" s="2" t="str">
        <f ca="1">IFERROR(__xludf.DUMMYFUNCTION("GOOGLETRANSLATE(A974,DETECTLANGUAGE(A974),""en"")"),"Everyone, please help each other to tag the news. Now the villagers are really very in trouble.")</f>
        <v>Everyone, please help each other to tag the news. Now the villagers are really very in trouble.</v>
      </c>
      <c r="C974" t="s">
        <v>1828</v>
      </c>
      <c r="D974">
        <v>0.46185818314552302</v>
      </c>
    </row>
    <row r="975" spans="1:4" ht="14.25" customHeight="1" x14ac:dyDescent="0.2">
      <c r="A975" s="1" t="s">
        <v>974</v>
      </c>
      <c r="B975" s="2" t="str">
        <f ca="1">IFERROR(__xludf.DUMMYFUNCTION("GOOGLETRANSLATE(A975,DETECTLANGUAGE(A975),""en"")"),"Good work, very tight review. Anyone who is looking for a dessert during this period, would like to recommend a good job. Anyone interested in working, add Dam, Pope Bella.")</f>
        <v>Good work, very tight review. Anyone who is looking for a dessert during this period, would like to recommend a good job. Anyone interested in working, add Dam, Pope Bella.</v>
      </c>
      <c r="C975" t="s">
        <v>1827</v>
      </c>
      <c r="D975">
        <v>0.96222114562988303</v>
      </c>
    </row>
    <row r="976" spans="1:4" ht="14.25" customHeight="1" x14ac:dyDescent="0.2">
      <c r="A976" s="1" t="s">
        <v>975</v>
      </c>
      <c r="B976" s="2" t="str">
        <f ca="1">IFERROR(__xludf.DUMMYFUNCTION("GOOGLETRANSLATE(A976,DETECTLANGUAGE(A976),""en"")"),"The question of the state warning dormitory is used to make a warning, playing music, the answer is very simple.")</f>
        <v>The question of the state warning dormitory is used to make a warning, playing music, the answer is very simple.</v>
      </c>
      <c r="C976" t="s">
        <v>1827</v>
      </c>
      <c r="D976">
        <v>0.83086079359054599</v>
      </c>
    </row>
    <row r="977" spans="1:4" ht="14.25" customHeight="1" x14ac:dyDescent="0.2">
      <c r="A977" s="1" t="s">
        <v>976</v>
      </c>
      <c r="B977" s="2" t="str">
        <f ca="1">IFERROR(__xludf.DUMMYFUNCTION("GOOGLETRANSLATE(A977,DETECTLANGUAGE(A977),""en"")"),"Good work, very tight review. Anyone who is looking for a dessert during this period, would like to recommend a good job. Anyone interested in working to supplement Dam. Pope Bella")</f>
        <v>Good work, very tight review. Anyone who is looking for a dessert during this period, would like to recommend a good job. Anyone interested in working to supplement Dam. Pope Bella</v>
      </c>
      <c r="C977" t="s">
        <v>1827</v>
      </c>
      <c r="D977">
        <v>0.94469559192657504</v>
      </c>
    </row>
    <row r="978" spans="1:4" ht="14.25" customHeight="1" x14ac:dyDescent="0.2">
      <c r="A978" s="1" t="s">
        <v>977</v>
      </c>
      <c r="B978" s="2" t="str">
        <f ca="1">IFERROR(__xludf.DUMMYFUNCTION("GOOGLETRANSLATE(A978,DETECTLANGUAGE(A978),""en"")"),"Paying, trying to find a way down")</f>
        <v>Paying, trying to find a way down</v>
      </c>
      <c r="C978" t="s">
        <v>1829</v>
      </c>
      <c r="D978">
        <v>0.21594345569610601</v>
      </c>
    </row>
    <row r="979" spans="1:4" ht="14.25" customHeight="1" x14ac:dyDescent="0.2">
      <c r="A979" s="1" t="s">
        <v>978</v>
      </c>
      <c r="B979" s="2" t="str">
        <f ca="1">IFERROR(__xludf.DUMMYFUNCTION("GOOGLETRANSLATE(A979,DETECTLANGUAGE(A979),""en"")"),"I love the flood. Ubon criticized the girl.")</f>
        <v>I love the flood. Ubon criticized the girl.</v>
      </c>
      <c r="C979" t="s">
        <v>1827</v>
      </c>
      <c r="D979">
        <v>0.90915381908416704</v>
      </c>
    </row>
    <row r="980" spans="1:4" ht="14.25" customHeight="1" x14ac:dyDescent="0.2">
      <c r="A980" s="1" t="s">
        <v>979</v>
      </c>
      <c r="B980" s="2" t="str">
        <f ca="1">IFERROR(__xludf.DUMMYFUNCTION("GOOGLETRANSLATE(A980,DETECTLANGUAGE(A980),""en"")"),"To know that Ubon is flooded every year, but this year, the floods are very high through the water level of the year.")</f>
        <v>To know that Ubon is flooded every year, but this year, the floods are very high through the water level of the year.</v>
      </c>
      <c r="C980" t="s">
        <v>1829</v>
      </c>
      <c r="D980">
        <v>0.43366765975952098</v>
      </c>
    </row>
    <row r="981" spans="1:4" ht="14.25" customHeight="1" x14ac:dyDescent="0.2">
      <c r="A981" s="1" t="s">
        <v>980</v>
      </c>
      <c r="B981" s="2" t="str">
        <f ca="1">IFERROR(__xludf.DUMMYFUNCTION("GOOGLETRANSLATE(A981,DETECTLANGUAGE(A981),""en"")"),"Actually, the news trend is very little.")</f>
        <v>Actually, the news trend is very little.</v>
      </c>
      <c r="C981" t="s">
        <v>1827</v>
      </c>
      <c r="D981">
        <v>0.68857264518737804</v>
      </c>
    </row>
    <row r="982" spans="1:4" ht="14.25" customHeight="1" x14ac:dyDescent="0.2">
      <c r="A982" s="1" t="s">
        <v>981</v>
      </c>
      <c r="B982" s="2" t="str">
        <f ca="1">IFERROR(__xludf.DUMMYFUNCTION("GOOGLETRANSLATE(A982,DETECTLANGUAGE(A982),""en"")"),"Anyone who is looking for additional income, this way is transferred every day. Interested, click on the profile page link.")</f>
        <v>Anyone who is looking for additional income, this way is transferred every day. Interested, click on the profile page link.</v>
      </c>
      <c r="C982" t="s">
        <v>1827</v>
      </c>
      <c r="D982">
        <v>0.84886342287063599</v>
      </c>
    </row>
    <row r="983" spans="1:4" ht="14.25" customHeight="1" x14ac:dyDescent="0.2">
      <c r="A983" s="1" t="s">
        <v>982</v>
      </c>
      <c r="B983" s="2" t="str">
        <f ca="1">IFERROR(__xludf.DUMMYFUNCTION("GOOGLETRANSLATE(A983,DETECTLANGUAGE(A983),""en"")"),"What is the logic?")</f>
        <v>What is the logic?</v>
      </c>
      <c r="C983" t="s">
        <v>1827</v>
      </c>
      <c r="D983">
        <v>0.678272664546967</v>
      </c>
    </row>
    <row r="984" spans="1:4" ht="14.25" customHeight="1" x14ac:dyDescent="0.2">
      <c r="A984" s="1" t="s">
        <v>983</v>
      </c>
      <c r="B984" s="2" t="str">
        <f ca="1">IFERROR(__xludf.DUMMYFUNCTION("GOOGLETRANSLATE(A984,DETECTLANGUAGE(A984),""en"")"),"Thank you for helping you.")</f>
        <v>Thank you for helping you.</v>
      </c>
      <c r="C984" t="s">
        <v>1827</v>
      </c>
      <c r="D984">
        <v>0.91923016309738204</v>
      </c>
    </row>
    <row r="985" spans="1:4" ht="14.25" customHeight="1" x14ac:dyDescent="0.2">
      <c r="A985" s="1" t="s">
        <v>984</v>
      </c>
      <c r="B985" s="2" t="str">
        <f ca="1">IFERROR(__xludf.DUMMYFUNCTION("GOOGLETRANSLATE(A985,DETECTLANGUAGE(A985),""en"")"),"Anyone who is looking for extra income this way, transfer every day. Interested, click on the profile page link.")</f>
        <v>Anyone who is looking for extra income this way, transfer every day. Interested, click on the profile page link.</v>
      </c>
      <c r="C985" t="s">
        <v>1827</v>
      </c>
      <c r="D985">
        <v>0.86052411794662498</v>
      </c>
    </row>
    <row r="986" spans="1:4" ht="14.25" customHeight="1" x14ac:dyDescent="0.2">
      <c r="A986" s="1" t="s">
        <v>985</v>
      </c>
      <c r="B986" s="2" t="str">
        <f ca="1">IFERROR(__xludf.DUMMYFUNCTION("GOOGLETRANSLATE(A986,DETECTLANGUAGE(A986),""en"")"),"Hurry and continue everyone.")</f>
        <v>Hurry and continue everyone.</v>
      </c>
      <c r="C986" t="s">
        <v>1827</v>
      </c>
      <c r="D986">
        <v>0.76006722450256303</v>
      </c>
    </row>
    <row r="987" spans="1:4" ht="14.25" customHeight="1" x14ac:dyDescent="0.2">
      <c r="A987" s="1" t="s">
        <v>986</v>
      </c>
      <c r="B987" s="2" t="str">
        <f ca="1">IFERROR(__xludf.DUMMYFUNCTION("GOOGLETRANSLATE(A987,DETECTLANGUAGE(A987),""en"")"),"Good morning, Tuesday morning, October, Nonthaburi. It rains. Prayut government urges to help the people flooding Ubon.")</f>
        <v>Good morning, Tuesday morning, October, Nonthaburi. It rains. Prayut government urges to help the people flooding Ubon.</v>
      </c>
      <c r="C987" t="s">
        <v>1827</v>
      </c>
      <c r="D987">
        <v>0.89303332567214999</v>
      </c>
    </row>
    <row r="988" spans="1:4" ht="14.25" customHeight="1" x14ac:dyDescent="0.2">
      <c r="A988" s="1" t="s">
        <v>987</v>
      </c>
      <c r="B988" s="2" t="str">
        <f ca="1">IFERROR(__xludf.DUMMYFUNCTION("GOOGLETRANSLATE(A988,DETECTLANGUAGE(A988),""en"")"),"Even if tags, if he is interested, it is only the whole state and the media focus on the stream of wind on the flood.")</f>
        <v>Even if tags, if he is interested, it is only the whole state and the media focus on the stream of wind on the flood.</v>
      </c>
      <c r="C988" t="s">
        <v>1827</v>
      </c>
      <c r="D988">
        <v>0.76502168178558405</v>
      </c>
    </row>
    <row r="989" spans="1:4" ht="14.25" customHeight="1" x14ac:dyDescent="0.2">
      <c r="A989" s="1" t="s">
        <v>988</v>
      </c>
      <c r="B989" s="2" t="str">
        <f ca="1">IFERROR(__xludf.DUMMYFUNCTION("GOOGLETRANSLATE(A989,DETECTLANGUAGE(A989),""en"")"),"Until bringing the sandbag with pumps to prevent water from flooding the road to Ubon, Ubon bypass road from Bua Thoeng Intersection")</f>
        <v>Until bringing the sandbag with pumps to prevent water from flooding the road to Ubon, Ubon bypass road from Bua Thoeng Intersection</v>
      </c>
      <c r="C989" t="s">
        <v>1827</v>
      </c>
      <c r="D989">
        <v>0.79434597492217995</v>
      </c>
    </row>
    <row r="990" spans="1:4" ht="14.25" customHeight="1" x14ac:dyDescent="0.2">
      <c r="A990" s="1" t="s">
        <v>989</v>
      </c>
      <c r="B990" s="2" t="str">
        <f ca="1">IFERROR(__xludf.DUMMYFUNCTION("GOOGLETRANSLATE(A990,DETECTLANGUAGE(A990),""en"")"),"Everyone is interested in Ubon floods. The water level is still increasing.")</f>
        <v>Everyone is interested in Ubon floods. The water level is still increasing.</v>
      </c>
      <c r="C990" t="s">
        <v>1828</v>
      </c>
      <c r="D990">
        <v>0.52357149124145497</v>
      </c>
    </row>
    <row r="991" spans="1:4" ht="14.25" customHeight="1" x14ac:dyDescent="0.2">
      <c r="A991" s="1" t="s">
        <v>990</v>
      </c>
      <c r="B991" s="2" t="str">
        <f ca="1">IFERROR(__xludf.DUMMYFUNCTION("GOOGLETRANSLATE(A991,DETECTLANGUAGE(A991),""en"")"),"To know that Ubon is flooded every year, but this year, the floods are very high through the water level of the year, not knowing how many months the water will be reduced and")</f>
        <v>To know that Ubon is flooded every year, but this year, the floods are very high through the water level of the year, not knowing how many months the water will be reduced and</v>
      </c>
      <c r="C991" t="s">
        <v>1829</v>
      </c>
      <c r="D991">
        <v>0.24419295787811299</v>
      </c>
    </row>
    <row r="992" spans="1:4" ht="14.25" customHeight="1" x14ac:dyDescent="0.2">
      <c r="A992" s="1" t="s">
        <v>991</v>
      </c>
      <c r="B992" s="2" t="str">
        <f ca="1">IFERROR(__xludf.DUMMYFUNCTION("GOOGLETRANSLATE(A992,DETECTLANGUAGE(A992),""en"")"),"Even if tags, if he is interested in it, both the state and the media focus on the story that is in the flood of the floods.")</f>
        <v>Even if tags, if he is interested in it, both the state and the media focus on the story that is in the flood of the floods.</v>
      </c>
      <c r="C992" t="s">
        <v>1827</v>
      </c>
      <c r="D992">
        <v>0.890949606895447</v>
      </c>
    </row>
    <row r="993" spans="1:4" ht="14.25" customHeight="1" x14ac:dyDescent="0.2">
      <c r="A993" s="1" t="s">
        <v>992</v>
      </c>
      <c r="B993" s="2" t="str">
        <f ca="1">IFERROR(__xludf.DUMMYFUNCTION("GOOGLETRANSLATE(A993,DETECTLANGUAGE(A993),""en"")"),"Clear comparisons how heavy it is. This is just in the city, emphasizing that only in the city flooded Ubon.")</f>
        <v>Clear comparisons how heavy it is. This is just in the city, emphasizing that only in the city flooded Ubon.</v>
      </c>
      <c r="C993" t="s">
        <v>1829</v>
      </c>
      <c r="D993">
        <v>0.44060608744621299</v>
      </c>
    </row>
    <row r="994" spans="1:4" ht="14.25" customHeight="1" x14ac:dyDescent="0.2">
      <c r="A994" s="1" t="s">
        <v>993</v>
      </c>
      <c r="B994" s="2" t="str">
        <f ca="1">IFERROR(__xludf.DUMMYFUNCTION("GOOGLETRANSLATE(A994,DETECTLANGUAGE(A994),""en"")"),"Last year, the flooded Ubon went to volunteer with the shadow mirror to help many home victims due to mud and garbage.")</f>
        <v>Last year, the flooded Ubon went to volunteer with the shadow mirror to help many home victims due to mud and garbage.</v>
      </c>
      <c r="C994" t="s">
        <v>1829</v>
      </c>
      <c r="D994">
        <v>0.37742683291435197</v>
      </c>
    </row>
    <row r="995" spans="1:4" ht="14.25" customHeight="1" x14ac:dyDescent="0.2">
      <c r="A995" s="1" t="s">
        <v>994</v>
      </c>
      <c r="B995" s="2" t="str">
        <f ca="1">IFERROR(__xludf.DUMMYFUNCTION("GOOGLETRANSLATE(A995,DETECTLANGUAGE(A995),""en"")"),"Good work, very tight review. Anyone who is looking for a dessert during this period, would like to recommend a good job. Anyone interested in working to supplement Dam.")</f>
        <v>Good work, very tight review. Anyone who is looking for a dessert during this period, would like to recommend a good job. Anyone interested in working to supplement Dam.</v>
      </c>
      <c r="C995" t="s">
        <v>1827</v>
      </c>
      <c r="D995">
        <v>0.95944470167160001</v>
      </c>
    </row>
    <row r="996" spans="1:4" ht="14.25" customHeight="1" x14ac:dyDescent="0.2">
      <c r="A996" s="1" t="s">
        <v>995</v>
      </c>
      <c r="B996" s="2" t="str">
        <f ca="1">IFERROR(__xludf.DUMMYFUNCTION("GOOGLETRANSLATE(A996,DETECTLANGUAGE(A996),""en"")"),"Remember, the northeastern brother.")</f>
        <v>Remember, the northeastern brother.</v>
      </c>
      <c r="C996" t="s">
        <v>1827</v>
      </c>
      <c r="D996">
        <v>0.71353816986083995</v>
      </c>
    </row>
    <row r="997" spans="1:4" ht="14.25" customHeight="1" x14ac:dyDescent="0.2">
      <c r="A997" s="1" t="s">
        <v>996</v>
      </c>
      <c r="B997" s="2" t="str">
        <f ca="1">IFERROR(__xludf.DUMMYFUNCTION("GOOGLETRANSLATE(A997,DETECTLANGUAGE(A997),""en"")"),"This is the road that can only run only one line of Ubon, but the water level today is almost to the road.")</f>
        <v>This is the road that can only run only one line of Ubon, but the water level today is almost to the road.</v>
      </c>
      <c r="C997" t="s">
        <v>1829</v>
      </c>
      <c r="D997">
        <v>0.32462719082832298</v>
      </c>
    </row>
    <row r="998" spans="1:4" ht="14.25" customHeight="1" x14ac:dyDescent="0.2">
      <c r="A998" s="1" t="s">
        <v>997</v>
      </c>
      <c r="B998" s="2" t="str">
        <f ca="1">IFERROR(__xludf.DUMMYFUNCTION("GOOGLETRANSLATE(A998,DETECTLANGUAGE(A998),""en"")"),"Restaurant helps to distribute the help channel. Donation channels to fund the registration donation point for")</f>
        <v>Restaurant helps to distribute the help channel. Donation channels to fund the registration donation point for</v>
      </c>
      <c r="C998" t="s">
        <v>1827</v>
      </c>
      <c r="D998">
        <v>0.82873004674911499</v>
      </c>
    </row>
    <row r="999" spans="1:4" ht="14.25" customHeight="1" x14ac:dyDescent="0.2">
      <c r="A999" s="1" t="s">
        <v>998</v>
      </c>
      <c r="B999" s="2" t="str">
        <f ca="1">IFERROR(__xludf.DUMMYFUNCTION("GOOGLETRANSLATE(A999,DETECTLANGUAGE(A999),""en"")"),"For anyone who wants to help the necessary things or donating other items or can donate money or other areas and be careful about")</f>
        <v>For anyone who wants to help the necessary things or donating other items or can donate money or other areas and be careful about</v>
      </c>
      <c r="C999" t="s">
        <v>1827</v>
      </c>
      <c r="D999">
        <v>0.70358592271804798</v>
      </c>
    </row>
    <row r="1000" spans="1:4" ht="14.25" customHeight="1" x14ac:dyDescent="0.2">
      <c r="A1000" s="1" t="s">
        <v>999</v>
      </c>
      <c r="B1000" s="2" t="str">
        <f ca="1">IFERROR(__xludf.DUMMYFUNCTION("GOOGLETRANSLATE(A1000,DETECTLANGUAGE(A1000),""en"")"),"Everyone who sees the retweet and spread the news a bit. Accept that this year, the flood is really heavier than the year. Some places do not think that will flood.")</f>
        <v>Everyone who sees the retweet and spread the news a bit. Accept that this year, the flood is really heavier than the year. Some places do not think that will flood.</v>
      </c>
      <c r="C1000" t="s">
        <v>1828</v>
      </c>
      <c r="D1000">
        <v>0.57740849256515503</v>
      </c>
    </row>
    <row r="1001" spans="1:4" ht="14.25" customHeight="1" x14ac:dyDescent="0.2">
      <c r="A1001" s="1" t="s">
        <v>1000</v>
      </c>
      <c r="B1001" s="2" t="str">
        <f ca="1">IFERROR(__xludf.DUMMYFUNCTION("GOOGLETRANSLATE(A1001,DETECTLANGUAGE(A1001),""en"")"),"Help each other to push the tag, almost do not know anything. If not reading the tag, everyone is safe to flood Ubon.")</f>
        <v>Help each other to push the tag, almost do not know anything. If not reading the tag, everyone is safe to flood Ubon.</v>
      </c>
      <c r="C1001" t="s">
        <v>1829</v>
      </c>
      <c r="D1001">
        <v>0.238061338663101</v>
      </c>
    </row>
    <row r="1002" spans="1:4" ht="14.25" customHeight="1" x14ac:dyDescent="0.2">
      <c r="A1002" s="1" t="s">
        <v>1001</v>
      </c>
      <c r="B1002" s="2" t="str">
        <f ca="1">IFERROR(__xludf.DUMMYFUNCTION("GOOGLETRANSLATE(A1002,DETECTLANGUAGE(A1002),""en"")"),"Money to use people who like to not miss at home, have money into the account, then the song, each role, the role of advertisement, Pope Bella")</f>
        <v>Money to use people who like to not miss at home, have money into the account, then the song, each role, the role of advertisement, Pope Bella</v>
      </c>
      <c r="C1002" t="s">
        <v>1829</v>
      </c>
      <c r="D1002">
        <v>0.142302021384239</v>
      </c>
    </row>
    <row r="1003" spans="1:4" ht="14.25" customHeight="1" x14ac:dyDescent="0.2">
      <c r="A1003" s="1" t="s">
        <v>1002</v>
      </c>
      <c r="B1003" s="2" t="str">
        <f ca="1">IFERROR(__xludf.DUMMYFUNCTION("GOOGLETRANSLATE(A1003,DETECTLANGUAGE(A1003),""en"")"),"Why do you have to see the people help each other? The government is missing. Leave the people? This one wants to know, do not do government service if the heart does not want to service.")</f>
        <v>Why do you have to see the people help each other? The government is missing. Leave the people? This one wants to know, do not do government service if the heart does not want to service.</v>
      </c>
      <c r="C1003" t="s">
        <v>1829</v>
      </c>
      <c r="D1003">
        <v>1.1269222013652301E-3</v>
      </c>
    </row>
    <row r="1004" spans="1:4" ht="14.25" customHeight="1" x14ac:dyDescent="0.2">
      <c r="A1004" s="1" t="s">
        <v>1003</v>
      </c>
      <c r="B1004" s="2" t="str">
        <f ca="1">IFERROR(__xludf.DUMMYFUNCTION("GOOGLETRANSLATE(A1004,DETECTLANGUAGE(A1004),""en"")"),"You do not use your heart to look at him. Use politics. If you use your heart a little, this crisis occurs, whether the party's applicant.")</f>
        <v>You do not use your heart to look at him. Use politics. If you use your heart a little, this crisis occurs, whether the party's applicant.</v>
      </c>
      <c r="C1004" t="s">
        <v>1827</v>
      </c>
      <c r="D1004">
        <v>0.92368823289871205</v>
      </c>
    </row>
    <row r="1005" spans="1:4" ht="14.25" customHeight="1" x14ac:dyDescent="0.2">
      <c r="A1005" s="1" t="s">
        <v>1004</v>
      </c>
      <c r="B1005" s="2" t="str">
        <f ca="1">IFERROR(__xludf.DUMMYFUNCTION("GOOGLETRANSLATE(A1005,DETECTLANGUAGE(A1005),""en"")"),"Money to use people who like to not miss at home. There is money into the account and the song each role, each role, advertisement.")</f>
        <v>Money to use people who like to not miss at home. There is money into the account and the song each role, each role, advertisement.</v>
      </c>
      <c r="C1005" t="s">
        <v>1829</v>
      </c>
      <c r="D1005">
        <v>0.15165059268474601</v>
      </c>
    </row>
    <row r="1006" spans="1:4" ht="14.25" customHeight="1" x14ac:dyDescent="0.2">
      <c r="A1006" s="1" t="s">
        <v>1005</v>
      </c>
      <c r="B1006" s="2" t="str">
        <f ca="1">IFERROR(__xludf.DUMMYFUNCTION("GOOGLETRANSLATE(A1006,DETECTLANGUAGE(A1006),""en"")"),"Pung Ubon")</f>
        <v>Pung Ubon</v>
      </c>
      <c r="C1006" t="s">
        <v>1827</v>
      </c>
      <c r="D1006">
        <v>0.66110008955001798</v>
      </c>
    </row>
    <row r="1007" spans="1:4" ht="14.25" customHeight="1" x14ac:dyDescent="0.2">
      <c r="A1007" s="1" t="s">
        <v>1006</v>
      </c>
      <c r="B1007" s="2" t="str">
        <f ca="1">IFERROR(__xludf.DUMMYFUNCTION("GOOGLETRANSLATE(A1007,DETECTLANGUAGE(A1007),""en"")"),"Pity. The person at home is that no one answers the line. I am very heavy. Wei is serious. What are you doing?")</f>
        <v>Pity. The person at home is that no one answers the line. I am very heavy. Wei is serious. What are you doing?</v>
      </c>
      <c r="C1007" t="s">
        <v>1829</v>
      </c>
      <c r="D1007">
        <v>0.30747181177139299</v>
      </c>
    </row>
    <row r="1008" spans="1:4" ht="14.25" customHeight="1" x14ac:dyDescent="0.2">
      <c r="A1008" s="1" t="s">
        <v>1007</v>
      </c>
      <c r="B1008" s="2" t="str">
        <f ca="1">IFERROR(__xludf.DUMMYFUNCTION("GOOGLETRANSLATE(A1008,DETECTLANGUAGE(A1008),""en"")"),"Money to use people who like to not miss at home. There is money into the account and the songs per song.")</f>
        <v>Money to use people who like to not miss at home. There is money into the account and the songs per song.</v>
      </c>
      <c r="C1008" t="s">
        <v>1829</v>
      </c>
      <c r="D1008">
        <v>0.14515255391597701</v>
      </c>
    </row>
    <row r="1009" spans="1:4" ht="14.25" customHeight="1" x14ac:dyDescent="0.2">
      <c r="A1009" s="1" t="s">
        <v>1008</v>
      </c>
      <c r="B1009" s="2" t="str">
        <f ca="1">IFERROR(__xludf.DUMMYFUNCTION("GOOGLETRANSLATE(A1009,DETECTLANGUAGE(A1009),""en"")"),"Male masseuse, Mae Sot eyes, massage for girls of all ages")</f>
        <v>Male masseuse, Mae Sot eyes, massage for girls of all ages</v>
      </c>
      <c r="C1009" t="s">
        <v>1827</v>
      </c>
      <c r="D1009">
        <v>0.63818669319152799</v>
      </c>
    </row>
    <row r="1010" spans="1:4" ht="14.25" customHeight="1" x14ac:dyDescent="0.2">
      <c r="A1010" s="1" t="s">
        <v>1009</v>
      </c>
      <c r="B1010" s="2" t="str">
        <f ca="1">IFERROR(__xludf.DUMMYFUNCTION("GOOGLETRANSLATE(A1010,DETECTLANGUAGE(A1010),""en"")"),"Male masseuse, Mae Sot eyes, massage for girls of all ages, male masseuse, male masseuse, mother's massage oil, oil massage, erotic massage")</f>
        <v>Male masseuse, Mae Sot eyes, massage for girls of all ages, male masseuse, male masseuse, mother's massage oil, oil massage, erotic massage</v>
      </c>
      <c r="C1010" t="s">
        <v>1827</v>
      </c>
      <c r="D1010">
        <v>0.70996201038360596</v>
      </c>
    </row>
    <row r="1011" spans="1:4" ht="14.25" customHeight="1" x14ac:dyDescent="0.2">
      <c r="A1011" s="1" t="s">
        <v>1010</v>
      </c>
      <c r="B1011" s="2" t="str">
        <f ca="1">IFERROR(__xludf.DUMMYFUNCTION("GOOGLETRANSLATE(A1011,DETECTLANGUAGE(A1011),""en"")"),"If anyone is convenient to donate things to help the Ubon people can donate as this and have an account number to help.")</f>
        <v>If anyone is convenient to donate things to help the Ubon people can donate as this and have an account number to help.</v>
      </c>
      <c r="C1011" t="s">
        <v>1827</v>
      </c>
      <c r="D1011">
        <v>0.620455682277679</v>
      </c>
    </row>
    <row r="1012" spans="1:4" ht="14.25" customHeight="1" x14ac:dyDescent="0.2">
      <c r="A1012" s="1" t="s">
        <v>1011</v>
      </c>
      <c r="B1012" s="2" t="str">
        <f ca="1">IFERROR(__xludf.DUMMYFUNCTION("GOOGLETRANSLATE(A1012,DETECTLANGUAGE(A1012),""en"")"),"Recruiting staff to work to work at home a day, a day, unemployed, interested, contact to get the LINE job.")</f>
        <v>Recruiting staff to work to work at home a day, a day, unemployed, interested, contact to get the LINE job.</v>
      </c>
      <c r="C1012" t="s">
        <v>1829</v>
      </c>
      <c r="D1012">
        <v>9.7427465021610302E-2</v>
      </c>
    </row>
    <row r="1013" spans="1:4" ht="14.25" customHeight="1" x14ac:dyDescent="0.2">
      <c r="A1013" s="1" t="s">
        <v>1012</v>
      </c>
      <c r="B1013" s="2" t="str">
        <f ca="1">IFERROR(__xludf.DUMMYFUNCTION("GOOGLETRANSLATE(A1013,DETECTLANGUAGE(A1013),""en"")"),"What's what?")</f>
        <v>What's what?</v>
      </c>
      <c r="C1013" t="s">
        <v>1827</v>
      </c>
      <c r="D1013">
        <v>0.71064716577529896</v>
      </c>
    </row>
    <row r="1014" spans="1:4" ht="14.25" customHeight="1" x14ac:dyDescent="0.2">
      <c r="A1014" s="1" t="s">
        <v>1013</v>
      </c>
      <c r="B1014" s="2" t="str">
        <f ca="1">IFERROR(__xludf.DUMMYFUNCTION("GOOGLETRANSLATE(A1014,DETECTLANGUAGE(A1014),""en"")"),"Or in this country, we can only hope for Khun Sornyut")</f>
        <v>Or in this country, we can only hope for Khun Sornyut</v>
      </c>
      <c r="C1014" t="s">
        <v>1828</v>
      </c>
      <c r="D1014">
        <v>0.53945219516754195</v>
      </c>
    </row>
    <row r="1015" spans="1:4" ht="14.25" customHeight="1" x14ac:dyDescent="0.2">
      <c r="A1015" s="1" t="s">
        <v>1014</v>
      </c>
      <c r="B1015" s="2" t="str">
        <f ca="1">IFERROR(__xludf.DUMMYFUNCTION("GOOGLETRANSLATE(A1015,DETECTLANGUAGE(A1015),""en"")"),"Very old thoughts")</f>
        <v>Very old thoughts</v>
      </c>
      <c r="C1015" t="s">
        <v>1827</v>
      </c>
      <c r="D1015">
        <v>0.65832102298736594</v>
      </c>
    </row>
    <row r="1016" spans="1:4" ht="14.25" customHeight="1" x14ac:dyDescent="0.2">
      <c r="A1016" s="1" t="s">
        <v>1015</v>
      </c>
      <c r="B1016" s="2" t="str">
        <f ca="1">IFERROR(__xludf.DUMMYFUNCTION("GOOGLETRANSLATE(A1016,DETECTLANGUAGE(A1016),""en"")"),"How heavy is it that yesterday was still a big wheel, but today I can't use it because I can't see the Sisaket flooded road.")</f>
        <v>How heavy is it that yesterday was still a big wheel, but today I can't use it because I can't see the Sisaket flooded road.</v>
      </c>
      <c r="C1016" t="s">
        <v>1829</v>
      </c>
      <c r="D1016">
        <v>1.9231382757425301E-2</v>
      </c>
    </row>
    <row r="1017" spans="1:4" ht="14.25" customHeight="1" x14ac:dyDescent="0.2">
      <c r="A1017" s="1" t="s">
        <v>1016</v>
      </c>
      <c r="B1017" s="2" t="str">
        <f ca="1">IFERROR(__xludf.DUMMYFUNCTION("GOOGLETRANSLATE(A1017,DETECTLANGUAGE(A1017),""en"")"),"Would like to be another voice in helping people in the northeast region, Nonthaburi, and many areas for people who have")</f>
        <v>Would like to be another voice in helping people in the northeast region, Nonthaburi, and many areas for people who have</v>
      </c>
      <c r="C1017" t="s">
        <v>1828</v>
      </c>
      <c r="D1017">
        <v>0.53583103418350198</v>
      </c>
    </row>
    <row r="1018" spans="1:4" ht="14.25" customHeight="1" x14ac:dyDescent="0.2">
      <c r="A1018" s="1" t="s">
        <v>1017</v>
      </c>
      <c r="B1018" s="2" t="str">
        <f ca="1">IFERROR(__xludf.DUMMYFUNCTION("GOOGLETRANSLATE(A1018,DETECTLANGUAGE(A1018),""en"")"),"Anyone who is looking for extra income this way, transfer every day, no application fee, not gambling. Interested, click the link on the front of the file.")</f>
        <v>Anyone who is looking for extra income this way, transfer every day, no application fee, not gambling. Interested, click the link on the front of the file.</v>
      </c>
      <c r="C1018" t="s">
        <v>1828</v>
      </c>
      <c r="D1018">
        <v>0.50612097978591897</v>
      </c>
    </row>
    <row r="1019" spans="1:4" ht="14.25" customHeight="1" x14ac:dyDescent="0.2">
      <c r="A1019" s="1" t="s">
        <v>1018</v>
      </c>
      <c r="B1019" s="2" t="str">
        <f ca="1">IFERROR(__xludf.DUMMYFUNCTION("GOOGLETRANSLATE(A1019,DETECTLANGUAGE(A1019),""en"")"),"Helping. Sisaket himself was flooded heavily, but the Deputy Spokesman of the Tripoli went out to ask to donate to help the shooting of Nong Bua Lamphu, the people themselves are not interested.")</f>
        <v>Helping. Sisaket himself was flooded heavily, but the Deputy Spokesman of the Tripoli went out to ask to donate to help the shooting of Nong Bua Lamphu, the people themselves are not interested.</v>
      </c>
      <c r="C1019" t="s">
        <v>1829</v>
      </c>
      <c r="D1019">
        <v>0.28537330031394997</v>
      </c>
    </row>
    <row r="1020" spans="1:4" ht="14.25" customHeight="1" x14ac:dyDescent="0.2">
      <c r="A1020" s="1" t="s">
        <v>1019</v>
      </c>
      <c r="B1020" s="2" t="str">
        <f ca="1">IFERROR(__xludf.DUMMYFUNCTION("GOOGLETRANSLATE(A1020,DETECTLANGUAGE(A1020),""en"")"),"Why doesn't Chatchart help? How are you choosing?")</f>
        <v>Why doesn't Chatchart help? How are you choosing?</v>
      </c>
      <c r="C1020" t="s">
        <v>1828</v>
      </c>
      <c r="D1020">
        <v>0.51395404338836703</v>
      </c>
    </row>
    <row r="1021" spans="1:4" ht="14.25" customHeight="1" x14ac:dyDescent="0.2">
      <c r="A1021" s="1" t="s">
        <v>1020</v>
      </c>
      <c r="B1021" s="2" t="str">
        <f ca="1">IFERROR(__xludf.DUMMYFUNCTION("GOOGLETRANSLATE(A1021,DETECTLANGUAGE(A1021),""en"")"),"Then change the name to the national music tower. If the alarm dormitory will not warn.")</f>
        <v>Then change the name to the national music tower. If the alarm dormitory will not warn.</v>
      </c>
      <c r="C1021" t="s">
        <v>1827</v>
      </c>
      <c r="D1021">
        <v>0.67114061117172197</v>
      </c>
    </row>
    <row r="1022" spans="1:4" ht="14.25" customHeight="1" x14ac:dyDescent="0.2">
      <c r="A1022" s="1" t="s">
        <v>1021</v>
      </c>
      <c r="B1022" s="2" t="str">
        <f ca="1">IFERROR(__xludf.DUMMYFUNCTION("GOOGLETRANSLATE(A1022,DETECTLANGUAGE(A1022),""en"")"),"Warning that is not for a warning is to open the national anthem.")</f>
        <v>Warning that is not for a warning is to open the national anthem.</v>
      </c>
      <c r="C1022" t="s">
        <v>1829</v>
      </c>
      <c r="D1022">
        <v>0.22242020070552801</v>
      </c>
    </row>
    <row r="1023" spans="1:4" ht="14.25" customHeight="1" x14ac:dyDescent="0.2">
      <c r="A1023" s="1" t="s">
        <v>1022</v>
      </c>
      <c r="B1023" s="2" t="str">
        <f ca="1">IFERROR(__xludf.DUMMYFUNCTION("GOOGLETRANSLATE(A1023,DETECTLANGUAGE(A1023),""en"")"),"Issus Warning Dormitory")</f>
        <v>Issus Warning Dormitory</v>
      </c>
      <c r="C1023" t="s">
        <v>1827</v>
      </c>
      <c r="D1023">
        <v>0.68002891540527299</v>
      </c>
    </row>
    <row r="1024" spans="1:4" ht="14.25" customHeight="1" x14ac:dyDescent="0.2">
      <c r="A1024" s="1" t="s">
        <v>1023</v>
      </c>
      <c r="B1024" s="2" t="str">
        <f ca="1">IFERROR(__xludf.DUMMYFUNCTION("GOOGLETRANSLATE(A1024,DETECTLANGUAGE(A1024),""en"")"),"The water is really heavy. Every day, this is to shoot yesterday, some villages can't enter until using a hurricopter to carry the patient out of the flood.")</f>
        <v>The water is really heavy. Every day, this is to shoot yesterday, some villages can't enter until using a hurricopter to carry the patient out of the flood.</v>
      </c>
      <c r="C1024" t="s">
        <v>1829</v>
      </c>
      <c r="D1024">
        <v>0.115817300975323</v>
      </c>
    </row>
    <row r="1025" spans="1:4" ht="14.25" customHeight="1" x14ac:dyDescent="0.2">
      <c r="A1025" s="1" t="s">
        <v>1024</v>
      </c>
      <c r="B1025" s="2" t="str">
        <f ca="1">IFERROR(__xludf.DUMMYFUNCTION("GOOGLETRANSLATE(A1025,DETECTLANGUAGE(A1025),""en"")"),"It's encouragement.")</f>
        <v>It's encouragement.</v>
      </c>
      <c r="C1025" t="s">
        <v>1827</v>
      </c>
      <c r="D1025">
        <v>0.70047217607498202</v>
      </c>
    </row>
    <row r="1026" spans="1:4" ht="14.25" customHeight="1" x14ac:dyDescent="0.2">
      <c r="A1026" s="1" t="s">
        <v>1025</v>
      </c>
      <c r="B1026" s="2" t="str">
        <f ca="1">IFERROR(__xludf.DUMMYFUNCTION("GOOGLETRANSLATE(A1026,DETECTLANGUAGE(A1026),""en"")"),"Warning tower does not have to warn.")</f>
        <v>Warning tower does not have to warn.</v>
      </c>
      <c r="C1026" t="s">
        <v>1829</v>
      </c>
      <c r="D1026">
        <v>0.11814934760332101</v>
      </c>
    </row>
    <row r="1027" spans="1:4" ht="14.25" customHeight="1" x14ac:dyDescent="0.2">
      <c r="A1027" s="1" t="s">
        <v>1026</v>
      </c>
      <c r="B1027" s="2" t="str">
        <f ca="1">IFERROR(__xludf.DUMMYFUNCTION("GOOGLETRANSLATE(A1027,DETECTLANGUAGE(A1027),""en"")"),"Saw the flooding of the house to the roof, another kind of cork, the indifferent is that both the belongings were difficult to live in a difficult person, plus animal lovers like us")</f>
        <v>Saw the flooding of the house to the roof, another kind of cork, the indifferent is that both the belongings were difficult to live in a difficult person, plus animal lovers like us</v>
      </c>
      <c r="C1027" t="s">
        <v>1829</v>
      </c>
      <c r="D1027">
        <v>0.265608280897141</v>
      </c>
    </row>
    <row r="1028" spans="1:4" ht="14.25" customHeight="1" x14ac:dyDescent="0.2">
      <c r="A1028" s="1" t="s">
        <v>1027</v>
      </c>
      <c r="B1028" s="2" t="str">
        <f ca="1">IFERROR(__xludf.DUMMYFUNCTION("GOOGLETRANSLATE(A1028,DETECTLANGUAGE(A1028),""en"")"),"What is this dance? Milling like Gibbons, Congo, dance, wind, wind? Why?")</f>
        <v>What is this dance? Milling like Gibbons, Congo, dance, wind, wind? Why?</v>
      </c>
      <c r="C1028" t="s">
        <v>1828</v>
      </c>
      <c r="D1028">
        <v>0.52031165361404397</v>
      </c>
    </row>
    <row r="1029" spans="1:4" ht="14.25" customHeight="1" x14ac:dyDescent="0.2">
      <c r="A1029" s="1" t="s">
        <v>1028</v>
      </c>
      <c r="B1029" s="2" t="str">
        <f ca="1">IFERROR(__xludf.DUMMYFUNCTION("GOOGLETRANSLATE(A1029,DETECTLANGUAGE(A1029),""en"")"),"The world broke. In the house, the water was flooded. The amphetamine was full of streets. There were crazy people shot the child with the prime minister.")</f>
        <v>The world broke. In the house, the water was flooded. The amphetamine was full of streets. There were crazy people shot the child with the prime minister.</v>
      </c>
      <c r="C1029" t="s">
        <v>1828</v>
      </c>
      <c r="D1029">
        <v>0.59687924385070801</v>
      </c>
    </row>
    <row r="1030" spans="1:4" ht="14.25" customHeight="1" x14ac:dyDescent="0.2">
      <c r="A1030" s="1" t="s">
        <v>1029</v>
      </c>
      <c r="B1030" s="2" t="str">
        <f ca="1">IFERROR(__xludf.DUMMYFUNCTION("GOOGLETRANSLATE(A1030,DETECTLANGUAGE(A1030),""en"")"),"How are you doing now?")</f>
        <v>How are you doing now?</v>
      </c>
      <c r="C1030" t="s">
        <v>1827</v>
      </c>
      <c r="D1030">
        <v>0.88281488418579102</v>
      </c>
    </row>
    <row r="1031" spans="1:4" ht="14.25" customHeight="1" x14ac:dyDescent="0.2">
      <c r="A1031" s="1" t="s">
        <v>1030</v>
      </c>
      <c r="B1031" s="2" t="str">
        <f ca="1">IFERROR(__xludf.DUMMYFUNCTION("GOOGLETRANSLATE(A1031,DETECTLANGUAGE(A1031),""en"")"),"Ubon floods every year, but must admit that this year is very flooded, the water is very high and there is almost no news that the villagers have in trouble this much.")</f>
        <v>Ubon floods every year, but must admit that this year is very flooded, the water is very high and there is almost no news that the villagers have in trouble this much.</v>
      </c>
      <c r="C1031" t="s">
        <v>1829</v>
      </c>
      <c r="D1031">
        <v>7.0402227342128795E-2</v>
      </c>
    </row>
    <row r="1032" spans="1:4" ht="14.25" customHeight="1" x14ac:dyDescent="0.2">
      <c r="A1032" s="1" t="s">
        <v>1031</v>
      </c>
      <c r="B1032" s="2" t="str">
        <f ca="1">IFERROR(__xludf.DUMMYFUNCTION("GOOGLETRANSLATE(A1032,DETECTLANGUAGE(A1032),""en"")"),"Leave the project in the case that Army made Jimin too.")</f>
        <v>Leave the project in the case that Army made Jimin too.</v>
      </c>
      <c r="C1032" t="s">
        <v>1827</v>
      </c>
      <c r="D1032">
        <v>0.61176937818527199</v>
      </c>
    </row>
    <row r="1033" spans="1:4" ht="14.25" customHeight="1" x14ac:dyDescent="0.2">
      <c r="A1033" s="1" t="s">
        <v>1032</v>
      </c>
      <c r="B1033" s="2" t="str">
        <f ca="1">IFERROR(__xludf.DUMMYFUNCTION("GOOGLETRANSLATE(A1033,DETECTLANGUAGE(A1033),""en"")"),"I'd like to say that the sanitary napkins, diapers for the elderly are very necessary when the floods flooded Sisaket.")</f>
        <v>I'd like to say that the sanitary napkins, diapers for the elderly are very necessary when the floods flooded Sisaket.</v>
      </c>
      <c r="C1033" t="s">
        <v>1827</v>
      </c>
      <c r="D1033">
        <v>0.73778700828552202</v>
      </c>
    </row>
    <row r="1034" spans="1:4" ht="14.25" customHeight="1" x14ac:dyDescent="0.2">
      <c r="A1034" s="1" t="s">
        <v>1033</v>
      </c>
      <c r="B1034" s="2" t="str">
        <f ca="1">IFERROR(__xludf.DUMMYFUNCTION("GOOGLETRANSLATE(A1034,DETECTLANGUAGE(A1034),""en"")"),"The media should leave the area of ​​Nong Bua Lamphu and Move On to focus on the flooding of Ubon.")</f>
        <v>The media should leave the area of ​​Nong Bua Lamphu and Move On to focus on the flooding of Ubon.</v>
      </c>
      <c r="C1034" t="s">
        <v>1827</v>
      </c>
      <c r="D1034">
        <v>0.62755113840103105</v>
      </c>
    </row>
    <row r="1035" spans="1:4" ht="14.25" customHeight="1" x14ac:dyDescent="0.2">
      <c r="A1035" s="1" t="s">
        <v>1034</v>
      </c>
      <c r="B1035" s="2" t="str">
        <f ca="1">IFERROR(__xludf.DUMMYFUNCTION("GOOGLETRANSLATE(A1035,DETECTLANGUAGE(A1035),""en"")"),"Aside from being good at the mouth of E -Tu day, what can you do?")</f>
        <v>Aside from being good at the mouth of E -Tu day, what can you do?</v>
      </c>
      <c r="C1035" t="s">
        <v>1827</v>
      </c>
      <c r="D1035">
        <v>0.691037237644196</v>
      </c>
    </row>
    <row r="1036" spans="1:4" ht="14.25" customHeight="1" x14ac:dyDescent="0.2">
      <c r="A1036" s="1" t="s">
        <v>1035</v>
      </c>
      <c r="B1036" s="2" t="str">
        <f ca="1">IFERROR(__xludf.DUMMYFUNCTION("GOOGLETRANSLATE(A1036,DETECTLANGUAGE(A1036),""en"")"),"May I have to be like this? The system has a government only to waste tax.")</f>
        <v>May I have to be like this? The system has a government only to waste tax.</v>
      </c>
      <c r="C1036" t="s">
        <v>1829</v>
      </c>
      <c r="D1036">
        <v>4.9111172556877102E-2</v>
      </c>
    </row>
    <row r="1037" spans="1:4" ht="14.25" customHeight="1" x14ac:dyDescent="0.2">
      <c r="A1037" s="1" t="s">
        <v>1036</v>
      </c>
      <c r="B1037" s="2" t="str">
        <f ca="1">IFERROR(__xludf.DUMMYFUNCTION("GOOGLETRANSLATE(A1037,DETECTLANGUAGE(A1037),""en"")"),"Our home should be done and notify all channels so that people can access the information more easily.")</f>
        <v>Our home should be done and notify all channels so that people can access the information more easily.</v>
      </c>
      <c r="C1037" t="s">
        <v>1827</v>
      </c>
      <c r="D1037">
        <v>0.75504451990127597</v>
      </c>
    </row>
    <row r="1038" spans="1:4" ht="14.25" customHeight="1" x14ac:dyDescent="0.2">
      <c r="A1038" s="1" t="s">
        <v>1037</v>
      </c>
      <c r="B1038" s="2" t="str">
        <f ca="1">IFERROR(__xludf.DUMMYFUNCTION("GOOGLETRANSLATE(A1038,DETECTLANGUAGE(A1038),""en"")"),"Flooding floods, Sisaket floods, floods, Maha Sarakham floods, is more flooded than Nonthaburi, but hurry to release the news of the Isan brothers.")</f>
        <v>Flooding floods, Sisaket floods, floods, Maha Sarakham floods, is more flooded than Nonthaburi, but hurry to release the news of the Isan brothers.</v>
      </c>
      <c r="C1038" t="s">
        <v>1828</v>
      </c>
      <c r="D1038">
        <v>0.58033704757690396</v>
      </c>
    </row>
    <row r="1039" spans="1:4" ht="14.25" customHeight="1" x14ac:dyDescent="0.2">
      <c r="A1039" s="1" t="s">
        <v>1038</v>
      </c>
      <c r="B1039" s="2" t="str">
        <f ca="1">IFERROR(__xludf.DUMMYFUNCTION("GOOGLETRANSLATE(A1039,DETECTLANGUAGE(A1039),""en"")"),"Hello, is there anyone who is free to find a snack? There is a job to recommend. It's easy to do. Just a minute. Interested in Dam.")</f>
        <v>Hello, is there anyone who is free to find a snack? There is a job to recommend. It's easy to do. Just a minute. Interested in Dam.</v>
      </c>
      <c r="C1039" t="s">
        <v>1827</v>
      </c>
      <c r="D1039">
        <v>0.83702206611633301</v>
      </c>
    </row>
    <row r="1040" spans="1:4" ht="14.25" customHeight="1" x14ac:dyDescent="0.2">
      <c r="A1040" s="1" t="s">
        <v>1039</v>
      </c>
      <c r="B1040" s="2" t="str">
        <f ca="1">IFERROR(__xludf.DUMMYFUNCTION("GOOGLETRANSLATE(A1040,DETECTLANGUAGE(A1040),""en"")"),"Flooding floods, Sisaket floods, floods, Maha Sarakham floods, flooding is heavier than Nonthaburi, but hurry to release the news of the Isan brothers and")</f>
        <v>Flooding floods, Sisaket floods, floods, Maha Sarakham floods, flooding is heavier than Nonthaburi, but hurry to release the news of the Isan brothers and</v>
      </c>
      <c r="C1040" t="s">
        <v>1828</v>
      </c>
      <c r="D1040">
        <v>0.56475669145584095</v>
      </c>
    </row>
    <row r="1041" spans="1:4" ht="14.25" customHeight="1" x14ac:dyDescent="0.2">
      <c r="A1041" s="1" t="s">
        <v>1040</v>
      </c>
      <c r="B1041" s="2" t="str">
        <f ca="1">IFERROR(__xludf.DUMMYFUNCTION("GOOGLETRANSLATE(A1041,DETECTLANGUAGE(A1041),""en"")"),"Hello, is there anyone who is free to find a snack? There is a job to recommend. It's easy to do. Just a minute. Interested in Dam.")</f>
        <v>Hello, is there anyone who is free to find a snack? There is a job to recommend. It's easy to do. Just a minute. Interested in Dam.</v>
      </c>
      <c r="C1041" t="s">
        <v>1827</v>
      </c>
      <c r="D1041">
        <v>0.83702206611633301</v>
      </c>
    </row>
    <row r="1042" spans="1:4" ht="14.25" customHeight="1" x14ac:dyDescent="0.2">
      <c r="A1042" s="1" t="s">
        <v>1041</v>
      </c>
      <c r="B1042" s="2" t="str">
        <f ca="1">IFERROR(__xludf.DUMMYFUNCTION("GOOGLETRANSLATE(A1042,DETECTLANGUAGE(A1042),""en"")"),"Saw the flooding of the house to the roof, another kind of cork, the indifferent is that both the belongings were difficult to live in and the animal lovers like us when they saw them")</f>
        <v>Saw the flooding of the house to the roof, another kind of cork, the indifferent is that both the belongings were difficult to live in and the animal lovers like us when they saw them</v>
      </c>
      <c r="C1042" t="s">
        <v>1829</v>
      </c>
      <c r="D1042">
        <v>0.23632372915744801</v>
      </c>
    </row>
    <row r="1043" spans="1:4" ht="14.25" customHeight="1" x14ac:dyDescent="0.2">
      <c r="A1043" s="1" t="s">
        <v>1042</v>
      </c>
      <c r="B1043" s="2" t="str">
        <f ca="1">IFERROR(__xludf.DUMMYFUNCTION("GOOGLETRANSLATE(A1043,DETECTLANGUAGE(A1043),""en"")"),"Ubon Connects floods Ubon")</f>
        <v>Ubon Connects floods Ubon</v>
      </c>
      <c r="C1043" t="s">
        <v>1827</v>
      </c>
      <c r="D1043">
        <v>0.680028796195984</v>
      </c>
    </row>
    <row r="1044" spans="1:4" ht="14.25" customHeight="1" x14ac:dyDescent="0.2">
      <c r="A1044" s="1" t="s">
        <v>1043</v>
      </c>
      <c r="B1044" s="2" t="str">
        <f ca="1">IFERROR(__xludf.DUMMYFUNCTION("GOOGLETRANSLATE(A1044,DETECTLANGUAGE(A1044),""en"")"),"This is the work until all the state, the state is beautiful, the filling. Which pages are liable?")</f>
        <v>This is the work until all the state, the state is beautiful, the filling. Which pages are liable?</v>
      </c>
      <c r="C1044" t="s">
        <v>1827</v>
      </c>
      <c r="D1044">
        <v>0.67117196321487405</v>
      </c>
    </row>
    <row r="1045" spans="1:4" ht="14.25" customHeight="1" x14ac:dyDescent="0.2">
      <c r="A1045" s="1" t="s">
        <v>1044</v>
      </c>
      <c r="B1045" s="2" t="str">
        <f ca="1">IFERROR(__xludf.DUMMYFUNCTION("GOOGLETRANSLATE(A1045,DETECTLANGUAGE(A1045),""en"")"),"Popular website, apply for the website before gradually depositing, secure, not locking. Free credit. Can play every game. Can withdraw every baht.")</f>
        <v>Popular website, apply for the website before gradually depositing, secure, not locking. Free credit. Can play every game. Can withdraw every baht.</v>
      </c>
      <c r="C1045" t="s">
        <v>1828</v>
      </c>
      <c r="D1045">
        <v>0.57606124877929699</v>
      </c>
    </row>
    <row r="1046" spans="1:4" ht="14.25" customHeight="1" x14ac:dyDescent="0.2">
      <c r="A1046" s="1" t="s">
        <v>1045</v>
      </c>
      <c r="B1046" s="2" t="str">
        <f ca="1">IFERROR(__xludf.DUMMYFUNCTION("GOOGLETRANSLATE(A1046,DETECTLANGUAGE(A1046),""en"")"),"Hit the title to patrol by boat to monitor and maintain order in the area to prevent the incident.")</f>
        <v>Hit the title to patrol by boat to monitor and maintain order in the area to prevent the incident.</v>
      </c>
      <c r="C1046" t="s">
        <v>1827</v>
      </c>
      <c r="D1046">
        <v>0.75145959854125999</v>
      </c>
    </row>
    <row r="1047" spans="1:4" ht="14.25" customHeight="1" x14ac:dyDescent="0.2">
      <c r="A1047" s="1" t="s">
        <v>1046</v>
      </c>
      <c r="B1047" s="2" t="str">
        <f ca="1">IFERROR(__xludf.DUMMYFUNCTION("GOOGLETRANSLATE(A1047,DETECTLANGUAGE(A1047),""en"")"),"Traveling with an electric power substitute for short -term flights, concepts from Falcswagin Company")</f>
        <v>Traveling with an electric power substitute for short -term flights, concepts from Falcswagin Company</v>
      </c>
      <c r="C1047" t="s">
        <v>1827</v>
      </c>
      <c r="D1047">
        <v>0.79392063617706299</v>
      </c>
    </row>
    <row r="1048" spans="1:4" ht="14.25" customHeight="1" x14ac:dyDescent="0.2">
      <c r="A1048" s="1" t="s">
        <v>1047</v>
      </c>
      <c r="B1048" s="2" t="str">
        <f ca="1">IFERROR(__xludf.DUMMYFUNCTION("GOOGLETRANSLATE(A1048,DETECTLANGUAGE(A1048),""en"")"),"It is encouraged to the brothers and sisters of the house.")</f>
        <v>It is encouraged to the brothers and sisters of the house.</v>
      </c>
      <c r="C1048" t="s">
        <v>1827</v>
      </c>
      <c r="D1048">
        <v>0.69338124990463301</v>
      </c>
    </row>
    <row r="1049" spans="1:4" ht="14.25" customHeight="1" x14ac:dyDescent="0.2">
      <c r="A1049" s="1" t="s">
        <v>1048</v>
      </c>
      <c r="B1049" s="2" t="str">
        <f ca="1">IFERROR(__xludf.DUMMYFUNCTION("GOOGLETRANSLATE(A1049,DETECTLANGUAGE(A1049),""en"")"),"Like confused, a warning tower that can open the national anthem every Wednesday, but when there is a warning tower, not warning because using other alarms instead")</f>
        <v>Like confused, a warning tower that can open the national anthem every Wednesday, but when there is a warning tower, not warning because using other alarms instead</v>
      </c>
      <c r="C1049" t="s">
        <v>1829</v>
      </c>
      <c r="D1049">
        <v>0.112841948866844</v>
      </c>
    </row>
    <row r="1050" spans="1:4" ht="14.25" customHeight="1" x14ac:dyDescent="0.2">
      <c r="A1050" s="1" t="s">
        <v>1049</v>
      </c>
      <c r="B1050" s="2" t="str">
        <f ca="1">IFERROR(__xludf.DUMMYFUNCTION("GOOGLETRANSLATE(A1050,DETECTLANGUAGE(A1050),""en"")"),"Hit the title to patrol by boat to monitor and maintain order in the area to prevent theft.")</f>
        <v>Hit the title to patrol by boat to monitor and maintain order in the area to prevent theft.</v>
      </c>
      <c r="C1050" t="s">
        <v>1827</v>
      </c>
      <c r="D1050">
        <v>0.73591071367263805</v>
      </c>
    </row>
    <row r="1051" spans="1:4" ht="14.25" customHeight="1" x14ac:dyDescent="0.2">
      <c r="A1051" s="1" t="s">
        <v>1050</v>
      </c>
      <c r="B1051" s="2" t="str">
        <f ca="1">IFERROR(__xludf.DUMMYFUNCTION("GOOGLETRANSLATE(A1051,DETECTLANGUAGE(A1051),""en"")"),"The water continues to increase continuously. Ubon Connects Floods, Nonthaburi, Ubon floods.")</f>
        <v>The water continues to increase continuously. Ubon Connects Floods, Nonthaburi, Ubon floods.</v>
      </c>
      <c r="C1051" t="s">
        <v>1828</v>
      </c>
      <c r="D1051">
        <v>0.51401025056839</v>
      </c>
    </row>
    <row r="1052" spans="1:4" ht="14.25" customHeight="1" x14ac:dyDescent="0.2">
      <c r="A1052" s="1" t="s">
        <v>1051</v>
      </c>
      <c r="B1052" s="2" t="str">
        <f ca="1">IFERROR(__xludf.DUMMYFUNCTION("GOOGLETRANSLATE(A1052,DETECTLANGUAGE(A1052),""en"")"),"The government flooded Ubon.")</f>
        <v>The government flooded Ubon.</v>
      </c>
      <c r="C1052" t="s">
        <v>1827</v>
      </c>
      <c r="D1052">
        <v>0.656322062015533</v>
      </c>
    </row>
    <row r="1053" spans="1:4" ht="14.25" customHeight="1" x14ac:dyDescent="0.2">
      <c r="A1053" s="1" t="s">
        <v>1052</v>
      </c>
      <c r="B1053" s="2" t="str">
        <f ca="1">IFERROR(__xludf.DUMMYFUNCTION("GOOGLETRANSLATE(A1053,DETECTLANGUAGE(A1053),""en"")"),"Updated the water level in the flood. Ubon would like to encourage the people in the area and call on the relevant agencies to solve the problem.")</f>
        <v>Updated the water level in the flood. Ubon would like to encourage the people in the area and call on the relevant agencies to solve the problem.</v>
      </c>
      <c r="C1053" t="s">
        <v>1827</v>
      </c>
      <c r="D1053">
        <v>0.71071535348892201</v>
      </c>
    </row>
    <row r="1054" spans="1:4" ht="14.25" customHeight="1" x14ac:dyDescent="0.2">
      <c r="A1054" s="1" t="s">
        <v>1053</v>
      </c>
      <c r="B1054" s="2" t="str">
        <f ca="1">IFERROR(__xludf.DUMMYFUNCTION("GOOGLETRANSLATE(A1054,DETECTLANGUAGE(A1054),""en"")"),"I can't really think of the Ubon people, where to carry the goods to the flood of Ubon.")</f>
        <v>I can't really think of the Ubon people, where to carry the goods to the flood of Ubon.</v>
      </c>
      <c r="C1054" t="s">
        <v>1829</v>
      </c>
      <c r="D1054">
        <v>0.27314355969428999</v>
      </c>
    </row>
    <row r="1055" spans="1:4" ht="14.25" customHeight="1" x14ac:dyDescent="0.2">
      <c r="A1055" s="1" t="s">
        <v>1054</v>
      </c>
      <c r="B1055" s="2" t="str">
        <f ca="1">IFERROR(__xludf.DUMMYFUNCTION("GOOGLETRANSLATE(A1055,DETECTLANGUAGE(A1055),""en"")"),"Urgent. Slowly.")</f>
        <v>Urgent. Slowly.</v>
      </c>
      <c r="C1055" t="s">
        <v>1827</v>
      </c>
      <c r="D1055">
        <v>0.619687080383301</v>
      </c>
    </row>
    <row r="1056" spans="1:4" ht="14.25" customHeight="1" x14ac:dyDescent="0.2">
      <c r="A1056" s="1" t="s">
        <v>1055</v>
      </c>
      <c r="B1056" s="2" t="str">
        <f ca="1">IFERROR(__xludf.DUMMYFUNCTION("GOOGLETRANSLATE(A1056,DETECTLANGUAGE(A1056),""en"")"),"Ubon is already a underworld city. Now, every roof of the house in the community is submerged and the second floor is hardly. Some villagers are still in the class.")</f>
        <v>Ubon is already a underworld city. Now, every roof of the house in the community is submerged and the second floor is hardly. Some villagers are still in the class.</v>
      </c>
      <c r="C1056" t="s">
        <v>1829</v>
      </c>
      <c r="D1056">
        <v>0.34689319133758501</v>
      </c>
    </row>
    <row r="1057" spans="1:4" ht="14.25" customHeight="1" x14ac:dyDescent="0.2">
      <c r="A1057" s="1" t="s">
        <v>1056</v>
      </c>
      <c r="B1057" s="2" t="str">
        <f ca="1">IFERROR(__xludf.DUMMYFUNCTION("GOOGLETRANSLATE(A1057,DETECTLANGUAGE(A1057),""en"")"),"Urgent. Slowly.")</f>
        <v>Urgent. Slowly.</v>
      </c>
      <c r="C1057" t="s">
        <v>1827</v>
      </c>
      <c r="D1057">
        <v>0.619687080383301</v>
      </c>
    </row>
    <row r="1058" spans="1:4" ht="14.25" customHeight="1" x14ac:dyDescent="0.2">
      <c r="A1058" s="1" t="s">
        <v>1057</v>
      </c>
      <c r="B1058" s="2" t="str">
        <f ca="1">IFERROR(__xludf.DUMMYFUNCTION("GOOGLETRANSLATE(A1058,DETECTLANGUAGE(A1058),""en"")"),"I don't know where to start cursing first. If it is crisis, then you have to warn every five minutes, then do you have a warning tower but use notification?")</f>
        <v>I don't know where to start cursing first. If it is crisis, then you have to warn every five minutes, then do you have a warning tower but use notification?</v>
      </c>
      <c r="C1058" t="s">
        <v>1829</v>
      </c>
      <c r="D1058">
        <v>0.37330847978591902</v>
      </c>
    </row>
    <row r="1059" spans="1:4" ht="14.25" customHeight="1" x14ac:dyDescent="0.2">
      <c r="A1059" s="1" t="s">
        <v>1058</v>
      </c>
      <c r="B1059" s="2" t="str">
        <f ca="1">IFERROR(__xludf.DUMMYFUNCTION("GOOGLETRANSLATE(A1059,DETECTLANGUAGE(A1059),""en"")"),"A warning tower that does not warn Ubon floods")</f>
        <v>A warning tower that does not warn Ubon floods</v>
      </c>
      <c r="C1059" t="s">
        <v>1829</v>
      </c>
      <c r="D1059">
        <v>0.28464055061340299</v>
      </c>
    </row>
    <row r="1060" spans="1:4" ht="14.25" customHeight="1" x14ac:dyDescent="0.2">
      <c r="A1060" s="1" t="s">
        <v>1059</v>
      </c>
      <c r="B1060" s="2" t="str">
        <f ca="1">IFERROR(__xludf.DUMMYFUNCTION("GOOGLETRANSLATE(A1060,DETECTLANGUAGE(A1060),""en"")"),"Warning tower that is not used to warn")</f>
        <v>Warning tower that is not used to warn</v>
      </c>
      <c r="C1060" t="s">
        <v>1829</v>
      </c>
      <c r="D1060">
        <v>0.22034962475299799</v>
      </c>
    </row>
    <row r="1061" spans="1:4" ht="14.25" customHeight="1" x14ac:dyDescent="0.2">
      <c r="A1061" s="1" t="s">
        <v>1060</v>
      </c>
      <c r="B1061" s="2" t="str">
        <f ca="1">IFERROR(__xludf.DUMMYFUNCTION("GOOGLETRANSLATE(A1061,DETECTLANGUAGE(A1061),""en"")"),"I don't know where to start cursing first. If it is crisis, then you have to warn every five minutes, then do you have a warning tower but use other notifications?")</f>
        <v>I don't know where to start cursing first. If it is crisis, then you have to warn every five minutes, then do you have a warning tower but use other notifications?</v>
      </c>
      <c r="C1061" t="s">
        <v>1829</v>
      </c>
      <c r="D1061">
        <v>0.400748610496521</v>
      </c>
    </row>
    <row r="1062" spans="1:4" ht="14.25" customHeight="1" x14ac:dyDescent="0.2">
      <c r="A1062" s="1" t="s">
        <v>1061</v>
      </c>
      <c r="B1062" s="2" t="str">
        <f ca="1">IFERROR(__xludf.DUMMYFUNCTION("GOOGLETRANSLATE(A1062,DETECTLANGUAGE(A1062),""en"")"),"Hello, is there anyone free to find a snack? There is a job to recommend. It's easy to do. Just a minute. Click on the profile page.")</f>
        <v>Hello, is there anyone free to find a snack? There is a job to recommend. It's easy to do. Just a minute. Click on the profile page.</v>
      </c>
      <c r="C1062" t="s">
        <v>1827</v>
      </c>
      <c r="D1062">
        <v>0.78119713068008401</v>
      </c>
    </row>
    <row r="1063" spans="1:4" ht="14.25" customHeight="1" x14ac:dyDescent="0.2">
      <c r="A1063" s="1" t="s">
        <v>1062</v>
      </c>
      <c r="B1063" s="2" t="str">
        <f ca="1">IFERROR(__xludf.DUMMYFUNCTION("GOOGLETRANSLATE(A1063,DETECTLANGUAGE(A1063),""en"")"),"Ubon Ratchathani, Ground City, Ubon Flood")</f>
        <v>Ubon Ratchathani, Ground City, Ubon Flood</v>
      </c>
      <c r="C1063" t="s">
        <v>1827</v>
      </c>
      <c r="D1063">
        <v>0.68836206197738603</v>
      </c>
    </row>
    <row r="1064" spans="1:4" ht="14.25" customHeight="1" x14ac:dyDescent="0.2">
      <c r="A1064" s="1" t="s">
        <v>1063</v>
      </c>
      <c r="B1064" s="2" t="str">
        <f ca="1">IFERROR(__xludf.DUMMYFUNCTION("GOOGLETRANSLATE(A1064,DETECTLANGUAGE(A1064),""en"")"),"Just overflowing the edge of the Chao Phraya, hurry to release the news, but the floods of the roof of Ubon Sisaket brothers and sisters of Ayutthaya")</f>
        <v>Just overflowing the edge of the Chao Phraya, hurry to release the news, but the floods of the roof of Ubon Sisaket brothers and sisters of Ayutthaya</v>
      </c>
      <c r="C1064" t="s">
        <v>1828</v>
      </c>
      <c r="D1064">
        <v>0.51183724403381303</v>
      </c>
    </row>
    <row r="1065" spans="1:4" ht="14.25" customHeight="1" x14ac:dyDescent="0.2">
      <c r="A1065" s="1" t="s">
        <v>1064</v>
      </c>
      <c r="B1065" s="2" t="str">
        <f ca="1">IFERROR(__xludf.DUMMYFUNCTION("GOOGLETRANSLATE(A1065,DETECTLANGUAGE(A1065),""en"")"),"Which way? Never seen a warning to one way except the page of the people who warned themselves.")</f>
        <v>Which way? Never seen a warning to one way except the page of the people who warned themselves.</v>
      </c>
      <c r="C1065" t="s">
        <v>1827</v>
      </c>
      <c r="D1065">
        <v>0.67875719070434604</v>
      </c>
    </row>
    <row r="1066" spans="1:4" ht="14.25" customHeight="1" x14ac:dyDescent="0.2">
      <c r="A1066" s="1" t="s">
        <v>1065</v>
      </c>
      <c r="B1066" s="2" t="str">
        <f ca="1">IFERROR(__xludf.DUMMYFUNCTION("GOOGLETRANSLATE(A1066,DETECTLANGUAGE(A1066),""en"")"),"Flooding Ubon in many provinces in the northeast, flooded heavily since the fish moved the weight of the year.")</f>
        <v>Flooding Ubon in many provinces in the northeast, flooded heavily since the fish moved the weight of the year.</v>
      </c>
      <c r="C1066" t="s">
        <v>1828</v>
      </c>
      <c r="D1066">
        <v>0.51057040691375699</v>
      </c>
    </row>
    <row r="1067" spans="1:4" ht="14.25" customHeight="1" x14ac:dyDescent="0.2">
      <c r="A1067" s="1" t="s">
        <v>1066</v>
      </c>
      <c r="B1067" s="2" t="str">
        <f ca="1">IFERROR(__xludf.DUMMYFUNCTION("GOOGLETRANSLATE(A1067,DETECTLANGUAGE(A1067),""en"")"),"Ziho is a voice for the Ubon people and the people of Sisaket who are currently flooding.")</f>
        <v>Ziho is a voice for the Ubon people and the people of Sisaket who are currently flooding.</v>
      </c>
      <c r="C1067" t="s">
        <v>1827</v>
      </c>
      <c r="D1067">
        <v>0.88144540786743197</v>
      </c>
    </row>
    <row r="1068" spans="1:4" ht="14.25" customHeight="1" x14ac:dyDescent="0.2">
      <c r="A1068" s="1" t="s">
        <v>1067</v>
      </c>
      <c r="B1068" s="2" t="str">
        <f ca="1">IFERROR(__xludf.DUMMYFUNCTION("GOOGLETRANSLATE(A1068,DETECTLANGUAGE(A1068),""en"")"),"Update the front of the house today is high. Mother's head is already flooded. Ubon.")</f>
        <v>Update the front of the house today is high. Mother's head is already flooded. Ubon.</v>
      </c>
      <c r="C1068" t="s">
        <v>1829</v>
      </c>
      <c r="D1068">
        <v>0.35711872577667197</v>
      </c>
    </row>
    <row r="1069" spans="1:4" ht="14.25" customHeight="1" x14ac:dyDescent="0.2">
      <c r="A1069" s="1" t="s">
        <v>1068</v>
      </c>
      <c r="B1069" s="2" t="str">
        <f ca="1">IFERROR(__xludf.DUMMYFUNCTION("GOOGLETRANSLATE(A1069,DETECTLANGUAGE(A1069),""en"")"),"Of the warning dormitory, but the warning is not working, it's okay because using other notifications.")</f>
        <v>Of the warning dormitory, but the warning is not working, it's okay because using other notifications.</v>
      </c>
      <c r="C1069" t="s">
        <v>1829</v>
      </c>
      <c r="D1069">
        <v>6.7330650985240895E-2</v>
      </c>
    </row>
    <row r="1070" spans="1:4" ht="14.25" customHeight="1" x14ac:dyDescent="0.2">
      <c r="A1070" s="1" t="s">
        <v>1069</v>
      </c>
      <c r="B1070" s="2" t="str">
        <f ca="1">IFERROR(__xludf.DUMMYFUNCTION("GOOGLETRANSLATE(A1070,DETECTLANGUAGE(A1070),""en"")"),"Share it as a voice of the Ubon people with the people of Sisaket. The flood is very heavy.")</f>
        <v>Share it as a voice of the Ubon people with the people of Sisaket. The flood is very heavy.</v>
      </c>
      <c r="C1070" t="s">
        <v>1827</v>
      </c>
      <c r="D1070">
        <v>0.83112335205078103</v>
      </c>
    </row>
    <row r="1071" spans="1:4" ht="14.25" customHeight="1" x14ac:dyDescent="0.2">
      <c r="A1071" s="1" t="s">
        <v>1070</v>
      </c>
      <c r="B1071" s="2" t="str">
        <f ca="1">IFERROR(__xludf.DUMMYFUNCTION("GOOGLETRANSLATE(A1071,DETECTLANGUAGE(A1071),""en"")"),"Everyone is interested in the floods as well. Everyone has been affected and there are still many provinces that cause flooding.")</f>
        <v>Everyone is interested in the floods as well. Everyone has been affected and there are still many provinces that cause flooding.</v>
      </c>
      <c r="C1071" t="s">
        <v>1828</v>
      </c>
      <c r="D1071">
        <v>0.47208595275878901</v>
      </c>
    </row>
    <row r="1072" spans="1:4" ht="14.25" customHeight="1" x14ac:dyDescent="0.2">
      <c r="A1072" s="1" t="s">
        <v>1071</v>
      </c>
      <c r="B1072" s="2" t="str">
        <f ca="1">IFERROR(__xludf.DUMMYFUNCTION("GOOGLETRANSLATE(A1072,DETECTLANGUAGE(A1072),""en"")"),"Ubon, now the cold wind starts to come, but Goro can't go down. Pity the villagers who flooded the tent to sleep on the side of the road to the side of this city.")</f>
        <v>Ubon, now the cold wind starts to come, but Goro can't go down. Pity the villagers who flooded the tent to sleep on the side of the road to the side of this city.</v>
      </c>
      <c r="C1072" t="s">
        <v>1829</v>
      </c>
      <c r="D1072">
        <v>6.5401695668697399E-2</v>
      </c>
    </row>
    <row r="1073" spans="1:4" ht="14.25" customHeight="1" x14ac:dyDescent="0.2">
      <c r="A1073" s="1" t="s">
        <v>1072</v>
      </c>
      <c r="B1073" s="2" t="str">
        <f ca="1">IFERROR(__xludf.DUMMYFUNCTION("GOOGLETRANSLATE(A1073,DETECTLANGUAGE(A1073),""en"")"),"The golden raft of the family for Thailand admires the villagers of Ayutthaya to adapt to the flood, but still wanting the state to help accelerate the healing.")</f>
        <v>The golden raft of the family for Thailand admires the villagers of Ayutthaya to adapt to the flood, but still wanting the state to help accelerate the healing.</v>
      </c>
      <c r="C1073" t="s">
        <v>1828</v>
      </c>
      <c r="D1073">
        <v>0.51520639657974199</v>
      </c>
    </row>
    <row r="1074" spans="1:4" ht="14.25" customHeight="1" x14ac:dyDescent="0.2">
      <c r="A1074" s="1" t="s">
        <v>1073</v>
      </c>
      <c r="B1074" s="2" t="str">
        <f ca="1">IFERROR(__xludf.DUMMYFUNCTION("GOOGLETRANSLATE(A1074,DETECTLANGUAGE(A1074),""en"")"),"Well, the name of the dormitory warning, but not alerted later, I can say that the National Music Hall")</f>
        <v>Well, the name of the dormitory warning, but not alerted later, I can say that the National Music Hall</v>
      </c>
      <c r="C1074" t="s">
        <v>1828</v>
      </c>
      <c r="D1074">
        <v>0.54235607385635398</v>
      </c>
    </row>
    <row r="1075" spans="1:4" ht="14.25" customHeight="1" x14ac:dyDescent="0.2">
      <c r="A1075" s="1" t="s">
        <v>1074</v>
      </c>
      <c r="B1075" s="2" t="str">
        <f ca="1">IFERROR(__xludf.DUMMYFUNCTION("GOOGLETRANSLATE(A1075,DETECTLANGUAGE(A1075),""en"")"),"Is it waiting for the flooding of the hospital?")</f>
        <v>Is it waiting for the flooding of the hospital?</v>
      </c>
      <c r="C1075" t="s">
        <v>1829</v>
      </c>
      <c r="D1075">
        <v>0.356725633144379</v>
      </c>
    </row>
    <row r="1076" spans="1:4" ht="14.25" customHeight="1" x14ac:dyDescent="0.2">
      <c r="A1076" s="1" t="s">
        <v>1075</v>
      </c>
      <c r="B1076" s="2" t="str">
        <f ca="1">IFERROR(__xludf.DUMMYFUNCTION("GOOGLETRANSLATE(A1076,DETECTLANGUAGE(A1076),""en"")"),"Inquire about the size ฿ sign ฿ includes sending for forwarding, women's volleyball. Forward secondhand clothes.")</f>
        <v>Inquire about the size ฿ sign ฿ includes sending for forwarding, women's volleyball. Forward secondhand clothes.</v>
      </c>
      <c r="C1076" t="s">
        <v>1827</v>
      </c>
      <c r="D1076">
        <v>0.79787254333496105</v>
      </c>
    </row>
    <row r="1077" spans="1:4" ht="14.25" customHeight="1" x14ac:dyDescent="0.2">
      <c r="A1077" s="1" t="s">
        <v>1076</v>
      </c>
      <c r="B1077" s="2" t="str">
        <f ca="1">IFERROR(__xludf.DUMMYFUNCTION("GOOGLETRANSLATE(A1077,DETECTLANGUAGE(A1077),""en"")"),"Pae Thong Than believes the party for Thailand will revive the water management plan for a hundred billion baht.")</f>
        <v>Pae Thong Than believes the party for Thailand will revive the water management plan for a hundred billion baht.</v>
      </c>
      <c r="C1077" t="s">
        <v>1827</v>
      </c>
      <c r="D1077">
        <v>0.87431526184081998</v>
      </c>
    </row>
    <row r="1078" spans="1:4" ht="14.25" customHeight="1" x14ac:dyDescent="0.2">
      <c r="A1078" s="1" t="s">
        <v>1077</v>
      </c>
      <c r="B1078" s="2" t="str">
        <f ca="1">IFERROR(__xludf.DUMMYFUNCTION("GOOGLETRANSLATE(A1078,DETECTLANGUAGE(A1078),""en"")"),"Heavier than every year")</f>
        <v>Heavier than every year</v>
      </c>
      <c r="C1078" t="s">
        <v>1827</v>
      </c>
      <c r="D1078">
        <v>0.66024583578109697</v>
      </c>
    </row>
    <row r="1079" spans="1:4" ht="14.25" customHeight="1" x14ac:dyDescent="0.2">
      <c r="A1079" s="1" t="s">
        <v>1078</v>
      </c>
      <c r="B1079" s="2" t="str">
        <f ca="1">IFERROR(__xludf.DUMMYFUNCTION("GOOGLETRANSLATE(A1079,DETECTLANGUAGE(A1079),""en"")"),"Free credit distribution, no need to share, click follow, click on the tweet, send the admin to receive free credit, free credit, not")</f>
        <v>Free credit distribution, no need to share, click follow, click on the tweet, send the admin to receive free credit, free credit, not</v>
      </c>
      <c r="C1079" t="s">
        <v>1827</v>
      </c>
      <c r="D1079">
        <v>0.723896443843842</v>
      </c>
    </row>
    <row r="1080" spans="1:4" ht="14.25" customHeight="1" x14ac:dyDescent="0.2">
      <c r="A1080" s="1" t="s">
        <v>1079</v>
      </c>
      <c r="B1080" s="2" t="str">
        <f ca="1">IFERROR(__xludf.DUMMYFUNCTION("GOOGLETRANSLATE(A1080,DETECTLANGUAGE(A1080),""en"")"),"The flood is very heavy.")</f>
        <v>The flood is very heavy.</v>
      </c>
      <c r="C1080" t="s">
        <v>1827</v>
      </c>
      <c r="D1080">
        <v>0.63195949792861905</v>
      </c>
    </row>
    <row r="1081" spans="1:4" ht="14.25" customHeight="1" x14ac:dyDescent="0.2">
      <c r="A1081" s="1" t="s">
        <v>1080</v>
      </c>
      <c r="B1081" s="2" t="str">
        <f ca="1">IFERROR(__xludf.DUMMYFUNCTION("GOOGLETRANSLATE(A1081,DETECTLANGUAGE(A1081),""en"")"),"Sigh, I ask to argue. Please win. How can I win? But I don't make my eyes on the other side say everything.")</f>
        <v>Sigh, I ask to argue. Please win. How can I win? But I don't make my eyes on the other side say everything.</v>
      </c>
      <c r="C1081" t="s">
        <v>1829</v>
      </c>
      <c r="D1081">
        <v>1.7051717266440398E-2</v>
      </c>
    </row>
    <row r="1082" spans="1:4" ht="14.25" customHeight="1" x14ac:dyDescent="0.2">
      <c r="A1082" s="1" t="s">
        <v>1081</v>
      </c>
      <c r="B1082" s="2" t="str">
        <f ca="1">IFERROR(__xludf.DUMMYFUNCTION("GOOGLETRANSLATE(A1082,DETECTLANGUAGE(A1082),""en"")"),"Welcome to Ubon province or the underworld city, not just in the city that is flooded high, other districts near the river flooded the floods.")</f>
        <v>Welcome to Ubon province or the underworld city, not just in the city that is flooded high, other districts near the river flooded the floods.</v>
      </c>
      <c r="C1082" t="s">
        <v>1827</v>
      </c>
      <c r="D1082">
        <v>0.71458613872528098</v>
      </c>
    </row>
    <row r="1083" spans="1:4" ht="14.25" customHeight="1" x14ac:dyDescent="0.2">
      <c r="A1083" s="1" t="s">
        <v>1082</v>
      </c>
      <c r="B1083" s="2" t="str">
        <f ca="1">IFERROR(__xludf.DUMMYFUNCTION("GOOGLETRANSLATE(A1083,DETECTLANGUAGE(A1083),""en"")"),"At home, I flooded the municipality to take the sack and said that I took the ID card and took a copy.")</f>
        <v>At home, I flooded the municipality to take the sack and said that I took the ID card and took a copy.</v>
      </c>
      <c r="C1083" t="s">
        <v>1829</v>
      </c>
      <c r="D1083">
        <v>0.43374815583229098</v>
      </c>
    </row>
    <row r="1084" spans="1:4" ht="14.25" customHeight="1" x14ac:dyDescent="0.2">
      <c r="A1084" s="1" t="s">
        <v>1083</v>
      </c>
      <c r="B1084" s="2" t="str">
        <f ca="1">IFERROR(__xludf.DUMMYFUNCTION("GOOGLETRANSLATE(A1084,DETECTLANGUAGE(A1084),""en"")"),"Next, call the National Music Hall.")</f>
        <v>Next, call the National Music Hall.</v>
      </c>
      <c r="C1084" t="s">
        <v>1827</v>
      </c>
      <c r="D1084">
        <v>0.740911304950714</v>
      </c>
    </row>
    <row r="1085" spans="1:4" ht="14.25" customHeight="1" x14ac:dyDescent="0.2">
      <c r="A1085" s="1" t="s">
        <v>1084</v>
      </c>
      <c r="B1085" s="2" t="str">
        <f ca="1">IFERROR(__xludf.DUMMYFUNCTION("GOOGLETRANSLATE(A1085,DETECTLANGUAGE(A1085),""en"")"),"Ubon Ratchathani, more than a year of Warin Chamrap, beyond the term, flooded, flooding, Ubon")</f>
        <v>Ubon Ratchathani, more than a year of Warin Chamrap, beyond the term, flooded, flooding, Ubon</v>
      </c>
      <c r="C1085" t="s">
        <v>1827</v>
      </c>
      <c r="D1085">
        <v>0.75271558761596702</v>
      </c>
    </row>
    <row r="1086" spans="1:4" ht="14.25" customHeight="1" x14ac:dyDescent="0.2">
      <c r="A1086" s="1" t="s">
        <v>1085</v>
      </c>
      <c r="B1086" s="2" t="str">
        <f ca="1">IFERROR(__xludf.DUMMYFUNCTION("GOOGLETRANSLATE(A1086,DETECTLANGUAGE(A1086),""en"")"),"Yesterday helped to spin the tag for half a day. No influence. I saw it.")</f>
        <v>Yesterday helped to spin the tag for half a day. No influence. I saw it.</v>
      </c>
      <c r="C1086" t="s">
        <v>1828</v>
      </c>
      <c r="D1086">
        <v>0.59407991170883201</v>
      </c>
    </row>
    <row r="1087" spans="1:4" ht="14.25" customHeight="1" x14ac:dyDescent="0.2">
      <c r="A1087" s="1" t="s">
        <v>1086</v>
      </c>
      <c r="B1087" s="2" t="str">
        <f ca="1">IFERROR(__xludf.DUMMYFUNCTION("GOOGLETRANSLATE(A1087,DETECTLANGUAGE(A1087),""en"")"),"The story is not loud because there is no insults. Chatchart tried to flood the stomach.")</f>
        <v>The story is not loud because there is no insults. Chatchart tried to flood the stomach.</v>
      </c>
      <c r="C1087" t="s">
        <v>1829</v>
      </c>
      <c r="D1087">
        <v>2.7615429833531401E-2</v>
      </c>
    </row>
    <row r="1088" spans="1:4" ht="14.25" customHeight="1" x14ac:dyDescent="0.2">
      <c r="A1088" s="1" t="s">
        <v>1087</v>
      </c>
      <c r="B1088" s="2" t="str">
        <f ca="1">IFERROR(__xludf.DUMMYFUNCTION("GOOGLETRANSLATE(A1088,DETECTLANGUAGE(A1088),""en"")"),"The most pathetic is the people who sleep in the tent, lie down, water, floats shoes, disappear with the water. Now the cold wind blows in and approaching the season.")</f>
        <v>The most pathetic is the people who sleep in the tent, lie down, water, floats shoes, disappear with the water. Now the cold wind blows in and approaching the season.</v>
      </c>
      <c r="C1088" t="s">
        <v>1827</v>
      </c>
      <c r="D1088">
        <v>0.60799157619476296</v>
      </c>
    </row>
    <row r="1089" spans="1:4" ht="14.25" customHeight="1" x14ac:dyDescent="0.2">
      <c r="A1089" s="1" t="s">
        <v>1088</v>
      </c>
      <c r="B1089" s="2" t="str">
        <f ca="1">IFERROR(__xludf.DUMMYFUNCTION("GOOGLETRANSLATE(A1089,DETECTLANGUAGE(A1089),""en"")"),"The warning tower does not warn, but opening the national anthem to warn other ways.")</f>
        <v>The warning tower does not warn, but opening the national anthem to warn other ways.</v>
      </c>
      <c r="C1089" t="s">
        <v>1829</v>
      </c>
      <c r="D1089">
        <v>0.17238357663154599</v>
      </c>
    </row>
    <row r="1090" spans="1:4" ht="14.25" customHeight="1" x14ac:dyDescent="0.2">
      <c r="A1090" s="1" t="s">
        <v>1089</v>
      </c>
      <c r="B1090" s="2" t="str">
        <f ca="1">IFERROR(__xludf.DUMMYFUNCTION("GOOGLETRANSLATE(A1090,DETECTLANGUAGE(A1090),""en"")"),"Should have to use the tag to flood the northeast.")</f>
        <v>Should have to use the tag to flood the northeast.</v>
      </c>
      <c r="C1090" t="s">
        <v>1828</v>
      </c>
      <c r="D1090">
        <v>0.504771709442139</v>
      </c>
    </row>
    <row r="1091" spans="1:4" ht="14.25" customHeight="1" x14ac:dyDescent="0.2">
      <c r="A1091" s="1" t="s">
        <v>1090</v>
      </c>
      <c r="B1091" s="2" t="str">
        <f ca="1">IFERROR(__xludf.DUMMYFUNCTION("GOOGLETRANSLATE(A1091,DETECTLANGUAGE(A1091),""en"")"),"The place where the boat sailed was the place where we flooded Ubon.")</f>
        <v>The place where the boat sailed was the place where we flooded Ubon.</v>
      </c>
      <c r="C1091" t="s">
        <v>1828</v>
      </c>
      <c r="D1091">
        <v>0.58440780639648404</v>
      </c>
    </row>
    <row r="1092" spans="1:4" ht="14.25" customHeight="1" x14ac:dyDescent="0.2">
      <c r="A1092" s="1" t="s">
        <v>1091</v>
      </c>
      <c r="B1092" s="2" t="str">
        <f ca="1">IFERROR(__xludf.DUMMYFUNCTION("GOOGLETRANSLATE(A1092,DETECTLANGUAGE(A1092),""en"")"),"Arrange the beautiful beautifully")</f>
        <v>Arrange the beautiful beautifully</v>
      </c>
      <c r="C1092" t="s">
        <v>1827</v>
      </c>
      <c r="D1092">
        <v>0.78264707326889005</v>
      </c>
    </row>
    <row r="1093" spans="1:4" ht="14.25" customHeight="1" x14ac:dyDescent="0.2">
      <c r="A1093" s="1" t="s">
        <v>1092</v>
      </c>
      <c r="B1093" s="2" t="str">
        <f ca="1">IFERROR(__xludf.DUMMYFUNCTION("GOOGLETRANSLATE(A1093,DETECTLANGUAGE(A1093),""en"")"),"Just overflowing the edge of the Chao Phraya, hurry to release the news, but the floods of the roof of Ubon Sisaket brothers and sisters of the Ayutthaya siblings are quiet.")</f>
        <v>Just overflowing the edge of the Chao Phraya, hurry to release the news, but the floods of the roof of Ubon Sisaket brothers and sisters of the Ayutthaya siblings are quiet.</v>
      </c>
      <c r="C1093" t="s">
        <v>1828</v>
      </c>
      <c r="D1093">
        <v>0.541514873504639</v>
      </c>
    </row>
    <row r="1094" spans="1:4" ht="14.25" customHeight="1" x14ac:dyDescent="0.2">
      <c r="A1094" s="1" t="s">
        <v>1093</v>
      </c>
      <c r="B1094" s="2" t="str">
        <f ca="1">IFERROR(__xludf.DUMMYFUNCTION("GOOGLETRANSLATE(A1094,DETECTLANGUAGE(A1094),""en"")"),"Because he was just cursing Chatchart that the floods of Bangkok, but never emerged to see how much the flooding of Ubon floods, Ayutthaya floods, Nakhon Sawan.")</f>
        <v>Because he was just cursing Chatchart that the floods of Bangkok, but never emerged to see how much the flooding of Ubon floods, Ayutthaya floods, Nakhon Sawan.</v>
      </c>
      <c r="C1094" t="s">
        <v>1829</v>
      </c>
      <c r="D1094">
        <v>0.39335435628891002</v>
      </c>
    </row>
    <row r="1095" spans="1:4" ht="14.25" customHeight="1" x14ac:dyDescent="0.2">
      <c r="A1095" s="1" t="s">
        <v>1094</v>
      </c>
      <c r="B1095" s="2" t="str">
        <f ca="1">IFERROR(__xludf.DUMMYFUNCTION("GOOGLETRANSLATE(A1095,DETECTLANGUAGE(A1095),""en"")"),"Who is the first person who separates the shirt, making it all the politics, not one year, if not the side")</f>
        <v>Who is the first person who separates the shirt, making it all the politics, not one year, if not the side</v>
      </c>
      <c r="C1095" t="s">
        <v>1829</v>
      </c>
      <c r="D1095">
        <v>0.33852910995483398</v>
      </c>
    </row>
    <row r="1096" spans="1:4" ht="14.25" customHeight="1" x14ac:dyDescent="0.2">
      <c r="A1096" s="1" t="s">
        <v>1095</v>
      </c>
      <c r="B1096" s="2" t="str">
        <f ca="1">IFERROR(__xludf.DUMMYFUNCTION("GOOGLETRANSLATE(A1096,DETECTLANGUAGE(A1096),""en"")"),"In an urgent spending, emergency spending, room fees, tuition fees.")</f>
        <v>In an urgent spending, emergency spending, room fees, tuition fees.</v>
      </c>
      <c r="C1096" t="s">
        <v>1829</v>
      </c>
      <c r="D1096">
        <v>0.445508033037186</v>
      </c>
    </row>
    <row r="1097" spans="1:4" ht="14.25" customHeight="1" x14ac:dyDescent="0.2">
      <c r="A1097" s="1" t="s">
        <v>1096</v>
      </c>
      <c r="B1097" s="2" t="str">
        <f ca="1">IFERROR(__xludf.DUMMYFUNCTION("GOOGLETRANSLATE(A1097,DETECTLANGUAGE(A1097),""en"")"),"Ahhhhhh")</f>
        <v>Ahhhhhh</v>
      </c>
      <c r="C1097" t="s">
        <v>1827</v>
      </c>
      <c r="D1097">
        <v>0.66110008955001798</v>
      </c>
    </row>
    <row r="1098" spans="1:4" ht="14.25" customHeight="1" x14ac:dyDescent="0.2">
      <c r="A1098" s="1" t="s">
        <v>1097</v>
      </c>
      <c r="B1098" s="2" t="str">
        <f ca="1">IFERROR(__xludf.DUMMYFUNCTION("GOOGLETRANSLATE(A1098,DETECTLANGUAGE(A1098),""en"")"),"Baht, order LINE, shop, click or order via the website. There is a promotion.")</f>
        <v>Baht, order LINE, shop, click or order via the website. There is a promotion.</v>
      </c>
      <c r="C1098" t="s">
        <v>1827</v>
      </c>
      <c r="D1098">
        <v>0.75593352317810103</v>
      </c>
    </row>
    <row r="1099" spans="1:4" ht="14.25" customHeight="1" x14ac:dyDescent="0.2">
      <c r="A1099" s="1" t="s">
        <v>1098</v>
      </c>
      <c r="B1099" s="2" t="str">
        <f ca="1">IFERROR(__xludf.DUMMYFUNCTION("GOOGLETRANSLATE(A1099,DETECTLANGUAGE(A1099),""en"")"),"If prevented, not bothering to find a solution and restore it. The only thing that the villagers who have suffered are now to fix and")</f>
        <v>If prevented, not bothering to find a solution and restore it. The only thing that the villagers who have suffered are now to fix and</v>
      </c>
      <c r="C1099" t="s">
        <v>1829</v>
      </c>
      <c r="D1099">
        <v>0.115013554692268</v>
      </c>
    </row>
    <row r="1100" spans="1:4" ht="14.25" customHeight="1" x14ac:dyDescent="0.2">
      <c r="A1100" s="1" t="s">
        <v>1099</v>
      </c>
      <c r="B1100" s="2" t="str">
        <f ca="1">IFERROR(__xludf.DUMMYFUNCTION("GOOGLETRANSLATE(A1100,DETECTLANGUAGE(A1100),""en"")"),"The definition of the alarm tower is")</f>
        <v>The definition of the alarm tower is</v>
      </c>
      <c r="C1100" t="s">
        <v>1827</v>
      </c>
      <c r="D1100">
        <v>0.69490563869476296</v>
      </c>
    </row>
    <row r="1101" spans="1:4" ht="14.25" customHeight="1" x14ac:dyDescent="0.2">
      <c r="A1101" s="1" t="s">
        <v>1100</v>
      </c>
      <c r="B1101" s="2" t="str">
        <f ca="1">IFERROR(__xludf.DUMMYFUNCTION("GOOGLETRANSLATE(A1101,DETECTLANGUAGE(A1101),""en"")"),"The old who had to find a doctor to help himself, not borrowing the lid, the rain was in the government. What did the government do?")</f>
        <v>The old who had to find a doctor to help himself, not borrowing the lid, the rain was in the government. What did the government do?</v>
      </c>
      <c r="C1101" t="s">
        <v>1829</v>
      </c>
      <c r="D1101">
        <v>4.3684486299753203E-2</v>
      </c>
    </row>
    <row r="1102" spans="1:4" ht="14.25" customHeight="1" x14ac:dyDescent="0.2">
      <c r="A1102" s="1" t="s">
        <v>1101</v>
      </c>
      <c r="B1102" s="2" t="str">
        <f ca="1">IFERROR(__xludf.DUMMYFUNCTION("GOOGLETRANSLATE(A1102,DETECTLANGUAGE(A1102),""en"")"),"But the point is not warning. Women until the oil floods this much.")</f>
        <v>But the point is not warning. Women until the oil floods this much.</v>
      </c>
      <c r="C1102" t="s">
        <v>1829</v>
      </c>
      <c r="D1102">
        <v>0.111919023096561</v>
      </c>
    </row>
    <row r="1103" spans="1:4" ht="14.25" customHeight="1" x14ac:dyDescent="0.2">
      <c r="A1103" s="1" t="s">
        <v>1102</v>
      </c>
      <c r="B1103" s="2" t="str">
        <f ca="1">IFERROR(__xludf.DUMMYFUNCTION("GOOGLETRANSLATE(A1103,DETECTLANGUAGE(A1103),""en"")"),"Ubon, last year, was flooded hard that Bin went to count the phone and the battle of Ubon.")</f>
        <v>Ubon, last year, was flooded hard that Bin went to count the phone and the battle of Ubon.</v>
      </c>
      <c r="C1103" t="s">
        <v>1829</v>
      </c>
      <c r="D1103">
        <v>0.37324309349060097</v>
      </c>
    </row>
    <row r="1104" spans="1:4" ht="14.25" customHeight="1" x14ac:dyDescent="0.2">
      <c r="A1104" s="1" t="s">
        <v>1103</v>
      </c>
      <c r="B1104" s="2" t="str">
        <f ca="1">IFERROR(__xludf.DUMMYFUNCTION("GOOGLETRANSLATE(A1104,DETECTLANGUAGE(A1104),""en"")"),"Find a part -time job with real money, students, unemployed, they recommend this job. Good money, plus easy work, does not affect the work time and")</f>
        <v>Find a part -time job with real money, students, unemployed, they recommend this job. Good money, plus easy work, does not affect the work time and</v>
      </c>
      <c r="C1104" t="s">
        <v>1829</v>
      </c>
      <c r="D1104">
        <v>0.21121720969676999</v>
      </c>
    </row>
    <row r="1105" spans="1:4" ht="14.25" customHeight="1" x14ac:dyDescent="0.2">
      <c r="A1105" s="1" t="s">
        <v>1104</v>
      </c>
      <c r="B1105" s="2" t="str">
        <f ca="1">IFERROR(__xludf.DUMMYFUNCTION("GOOGLETRANSLATE(A1105,DETECTLANGUAGE(A1105),""en"")"),"Find a part -time job with real money, students, unemployed, they recommend this work. Good money, plus easy work, does not affect the work and time.")</f>
        <v>Find a part -time job with real money, students, unemployed, they recommend this work. Good money, plus easy work, does not affect the work and time.</v>
      </c>
      <c r="C1105" t="s">
        <v>1829</v>
      </c>
      <c r="D1105">
        <v>0.14644110202789301</v>
      </c>
    </row>
    <row r="1106" spans="1:4" ht="14.25" customHeight="1" x14ac:dyDescent="0.2">
      <c r="A1106" s="1" t="s">
        <v>1105</v>
      </c>
      <c r="B1106" s="2" t="str">
        <f ca="1">IFERROR(__xludf.DUMMYFUNCTION("GOOGLETRANSLATE(A1106,DETECTLANGUAGE(A1106),""en"")"),"Reputed to be a warning tower. If not, what heel would be kept?")</f>
        <v>Reputed to be a warning tower. If not, what heel would be kept?</v>
      </c>
      <c r="C1106" t="s">
        <v>1828</v>
      </c>
      <c r="D1106">
        <v>0.50731956958770796</v>
      </c>
    </row>
    <row r="1107" spans="1:4" ht="14.25" customHeight="1" x14ac:dyDescent="0.2">
      <c r="A1107" s="1" t="s">
        <v>1106</v>
      </c>
      <c r="B1107" s="2" t="str">
        <f ca="1">IFERROR(__xludf.DUMMYFUNCTION("GOOGLETRANSLATE(A1107,DETECTLANGUAGE(A1107),""en"")"),"Cute son. Thank you. The children who helped to share the floods.")</f>
        <v>Cute son. Thank you. The children who helped to share the floods.</v>
      </c>
      <c r="C1107" t="s">
        <v>1827</v>
      </c>
      <c r="D1107">
        <v>0.959051072597504</v>
      </c>
    </row>
    <row r="1108" spans="1:4" ht="14.25" customHeight="1" x14ac:dyDescent="0.2">
      <c r="A1108" s="1" t="s">
        <v>1107</v>
      </c>
      <c r="B1108" s="2" t="str">
        <f ca="1">IFERROR(__xludf.DUMMYFUNCTION("GOOGLETRANSLATE(A1108,DETECTLANGUAGE(A1108),""en"")"),"Bo")</f>
        <v>Bo</v>
      </c>
      <c r="C1108" t="s">
        <v>1827</v>
      </c>
      <c r="D1108">
        <v>0.66110008955001798</v>
      </c>
    </row>
    <row r="1109" spans="1:4" ht="14.25" customHeight="1" x14ac:dyDescent="0.2">
      <c r="A1109" s="1" t="s">
        <v>1108</v>
      </c>
      <c r="B1109" s="2" t="str">
        <f ca="1">IFERROR(__xludf.DUMMYFUNCTION("GOOGLETRANSLATE(A1109,DETECTLANGUAGE(A1109),""en"")"),"Each person")</f>
        <v>Each person</v>
      </c>
      <c r="C1109" t="s">
        <v>1827</v>
      </c>
      <c r="D1109">
        <v>0.67722529172897294</v>
      </c>
    </row>
    <row r="1110" spans="1:4" ht="14.25" customHeight="1" x14ac:dyDescent="0.2">
      <c r="A1110" s="1" t="s">
        <v>1109</v>
      </c>
      <c r="B1110" s="2" t="str">
        <f ca="1">IFERROR(__xludf.DUMMYFUNCTION("GOOGLETRANSLATE(A1110,DETECTLANGUAGE(A1110),""en"")"),"I want to say that the news of the flood is very quiet, but is interested in the news of swimming across the Mekong until forgetting that the villagers are in trouble about the floods.")</f>
        <v>I want to say that the news of the flood is very quiet, but is interested in the news of swimming across the Mekong until forgetting that the villagers are in trouble about the floods.</v>
      </c>
      <c r="C1110" t="s">
        <v>1829</v>
      </c>
      <c r="D1110">
        <v>0.131330922245979</v>
      </c>
    </row>
    <row r="1111" spans="1:4" ht="14.25" customHeight="1" x14ac:dyDescent="0.2">
      <c r="A1111" s="1" t="s">
        <v>1110</v>
      </c>
      <c r="B1111" s="2" t="str">
        <f ca="1">IFERROR(__xludf.DUMMYFUNCTION("GOOGLETRANSLATE(A1111,DETECTLANGUAGE(A1111),""en"")"),"The flood in many provinces, but there is no help from the government, so there are only citizens helping. Hmmm.")</f>
        <v>The flood in many provinces, but there is no help from the government, so there are only citizens helping. Hmmm.</v>
      </c>
      <c r="C1111" t="s">
        <v>1829</v>
      </c>
      <c r="D1111">
        <v>0.107226610183716</v>
      </c>
    </row>
    <row r="1112" spans="1:4" ht="14.25" customHeight="1" x14ac:dyDescent="0.2">
      <c r="A1112" s="1" t="s">
        <v>1111</v>
      </c>
      <c r="B1112" s="2" t="str">
        <f ca="1">IFERROR(__xludf.DUMMYFUNCTION("GOOGLETRANSLATE(A1112,DETECTLANGUAGE(A1112),""en"")"),"Flooding floods, Ubon Ubon, hard crisis, Rai Tai Subdistrict")</f>
        <v>Flooding floods, Ubon Ubon, hard crisis, Rai Tai Subdistrict</v>
      </c>
      <c r="C1112" t="s">
        <v>1828</v>
      </c>
      <c r="D1112">
        <v>0.50849717855453502</v>
      </c>
    </row>
    <row r="1113" spans="1:4" ht="14.25" customHeight="1" x14ac:dyDescent="0.2">
      <c r="A1113" s="1" t="s">
        <v>1112</v>
      </c>
      <c r="B1113" s="2" t="str">
        <f ca="1">IFERROR(__xludf.DUMMYFUNCTION("GOOGLETRANSLATE(A1113,DETECTLANGUAGE(A1113),""en"")"),"Leave a little, flood, flood, Sisaket.")</f>
        <v>Leave a little, flood, flood, Sisaket.</v>
      </c>
      <c r="C1113" t="s">
        <v>1828</v>
      </c>
      <c r="D1113">
        <v>0.55295222997665405</v>
      </c>
    </row>
    <row r="1114" spans="1:4" ht="14.25" customHeight="1" x14ac:dyDescent="0.2">
      <c r="A1114" s="1" t="s">
        <v>1113</v>
      </c>
      <c r="B1114" s="2" t="str">
        <f ca="1">IFERROR(__xludf.DUMMYFUNCTION("GOOGLETRANSLATE(A1114,DETECTLANGUAGE(A1114),""en"")"),"Concerns about the floods, Phraya Wongwongsuwan, Deputy Prime Minister ordered all units to help people, especially in the Chao Phraya Basin and Mun.")</f>
        <v>Concerns about the floods, Phraya Wongwongsuwan, Deputy Prime Minister ordered all units to help people, especially in the Chao Phraya Basin and Mun.</v>
      </c>
      <c r="C1114" t="s">
        <v>1827</v>
      </c>
      <c r="D1114">
        <v>0.64970159530639604</v>
      </c>
    </row>
    <row r="1115" spans="1:4" ht="14.25" customHeight="1" x14ac:dyDescent="0.2">
      <c r="A1115" s="1" t="s">
        <v>1114</v>
      </c>
      <c r="B1115" s="2" t="str">
        <f ca="1">IFERROR(__xludf.DUMMYFUNCTION("GOOGLETRANSLATE(A1115,DETECTLANGUAGE(A1115),""en"")"),"Heavy rain, floods, floods, Sisaket")</f>
        <v>Heavy rain, floods, floods, Sisaket</v>
      </c>
      <c r="C1115" t="s">
        <v>1827</v>
      </c>
      <c r="D1115">
        <v>0.62383037805557295</v>
      </c>
    </row>
    <row r="1116" spans="1:4" ht="14.25" customHeight="1" x14ac:dyDescent="0.2">
      <c r="A1116" s="1" t="s">
        <v>1115</v>
      </c>
      <c r="B1116" s="2" t="str">
        <f ca="1">IFERROR(__xludf.DUMMYFUNCTION("GOOGLETRANSLATE(A1116,DETECTLANGUAGE(A1116),""en"")"),"The water level increases steadily.")</f>
        <v>The water level increases steadily.</v>
      </c>
      <c r="C1116" t="s">
        <v>1827</v>
      </c>
      <c r="D1116">
        <v>0.66145831346511796</v>
      </c>
    </row>
    <row r="1117" spans="1:4" ht="14.25" customHeight="1" x14ac:dyDescent="0.2">
      <c r="A1117" s="1" t="s">
        <v>1116</v>
      </c>
      <c r="B1117" s="2" t="str">
        <f ca="1">IFERROR(__xludf.DUMMYFUNCTION("GOOGLETRANSLATE(A1117,DETECTLANGUAGE(A1117),""en"")"),"Yeah?")</f>
        <v>Yeah?</v>
      </c>
      <c r="C1117" t="s">
        <v>1827</v>
      </c>
      <c r="D1117">
        <v>0.68508404493331898</v>
      </c>
    </row>
    <row r="1118" spans="1:4" ht="14.25" customHeight="1" x14ac:dyDescent="0.2">
      <c r="A1118" s="1" t="s">
        <v>1117</v>
      </c>
      <c r="B1118" s="2" t="str">
        <f ca="1">IFERROR(__xludf.DUMMYFUNCTION("GOOGLETRANSLATE(A1118,DETECTLANGUAGE(A1118),""en"")"),"Enough with that police.")</f>
        <v>Enough with that police.</v>
      </c>
      <c r="C1118" t="s">
        <v>1827</v>
      </c>
      <c r="D1118">
        <v>0.72910141944885298</v>
      </c>
    </row>
    <row r="1119" spans="1:4" ht="14.25" customHeight="1" x14ac:dyDescent="0.2">
      <c r="A1119" s="1" t="s">
        <v>1118</v>
      </c>
      <c r="B1119" s="2" t="str">
        <f ca="1">IFERROR(__xludf.DUMMYFUNCTION("GOOGLETRANSLATE(A1119,DETECTLANGUAGE(A1119),""en"")"),"Over hundreds of millions of water management budgets are used to do something to flood. Ayutthaya floods Ubon.")</f>
        <v>Over hundreds of millions of water management budgets are used to do something to flood. Ayutthaya floods Ubon.</v>
      </c>
      <c r="C1119" t="s">
        <v>1829</v>
      </c>
      <c r="D1119">
        <v>0.40729081630706798</v>
      </c>
    </row>
    <row r="1120" spans="1:4" ht="14.25" customHeight="1" x14ac:dyDescent="0.2">
      <c r="A1120" s="1" t="s">
        <v>1119</v>
      </c>
      <c r="B1120" s="2" t="str">
        <f ca="1">IFERROR(__xludf.DUMMYFUNCTION("GOOGLETRANSLATE(A1120,DETECTLANGUAGE(A1120),""en"")"),"Whenever you do, only mobile internet can be done. Just get money every day. It is a job to increase sales for the shop.")</f>
        <v>Whenever you do, only mobile internet can be done. Just get money every day. It is a job to increase sales for the shop.</v>
      </c>
      <c r="C1120" t="s">
        <v>1827</v>
      </c>
      <c r="D1120">
        <v>0.667014360427856</v>
      </c>
    </row>
    <row r="1121" spans="1:4" ht="14.25" customHeight="1" x14ac:dyDescent="0.2">
      <c r="A1121" s="1" t="s">
        <v>1120</v>
      </c>
      <c r="B1121" s="2" t="str">
        <f ca="1">IFERROR(__xludf.DUMMYFUNCTION("GOOGLETRANSLATE(A1121,DETECTLANGUAGE(A1121),""en"")"),"Warning tower that does not have to warn")</f>
        <v>Warning tower that does not have to warn</v>
      </c>
      <c r="C1121" t="s">
        <v>1829</v>
      </c>
      <c r="D1121">
        <v>0.11814934760332101</v>
      </c>
    </row>
    <row r="1122" spans="1:4" ht="14.25" customHeight="1" x14ac:dyDescent="0.2">
      <c r="A1122" s="1" t="s">
        <v>1121</v>
      </c>
      <c r="B1122" s="2" t="str">
        <f ca="1">IFERROR(__xludf.DUMMYFUNCTION("GOOGLETRANSLATE(A1122,DETECTLANGUAGE(A1122),""en"")"),"Anyone who is looking for additional income, this way, transfer every day. Interested, click on the profile page.")</f>
        <v>Anyone who is looking for additional income, this way, transfer every day. Interested, click on the profile page.</v>
      </c>
      <c r="C1122" t="s">
        <v>1827</v>
      </c>
      <c r="D1122">
        <v>0.87431210279464699</v>
      </c>
    </row>
    <row r="1123" spans="1:4" ht="14.25" customHeight="1" x14ac:dyDescent="0.2">
      <c r="A1123" s="1" t="s">
        <v>1122</v>
      </c>
      <c r="B1123" s="2" t="str">
        <f ca="1">IFERROR(__xludf.DUMMYFUNCTION("GOOGLETRANSLATE(A1123,DETECTLANGUAGE(A1123),""en"")"),"One more intersection to Raphaba, please help.")</f>
        <v>One more intersection to Raphaba, please help.</v>
      </c>
      <c r="C1123" t="s">
        <v>1828</v>
      </c>
      <c r="D1123">
        <v>0.58435511589050304</v>
      </c>
    </row>
    <row r="1124" spans="1:4" ht="14.25" customHeight="1" x14ac:dyDescent="0.2">
      <c r="A1124" s="1" t="s">
        <v>1123</v>
      </c>
      <c r="B1124" s="2" t="str">
        <f ca="1">IFERROR(__xludf.DUMMYFUNCTION("GOOGLETRANSLATE(A1124,DETECTLANGUAGE(A1124),""en"")"),"The mother said it was very merit to have the opportunity to see the flood, but eh, in the heart of Ubon.")</f>
        <v>The mother said it was very merit to have the opportunity to see the flood, but eh, in the heart of Ubon.</v>
      </c>
      <c r="C1124" t="s">
        <v>1827</v>
      </c>
      <c r="D1124">
        <v>0.63129323720931996</v>
      </c>
    </row>
    <row r="1125" spans="1:4" ht="14.25" customHeight="1" x14ac:dyDescent="0.2">
      <c r="A1125" s="1" t="s">
        <v>1124</v>
      </c>
      <c r="B1125" s="2" t="str">
        <f ca="1">IFERROR(__xludf.DUMMYFUNCTION("GOOGLETRANSLATE(A1125,DETECTLANGUAGE(A1125),""en"")"),"I would like to ask for permission. Ayutthaya floods are also very heavy as well, whether flooding, flooding, Maha Sarakham, Sisaket floods.")</f>
        <v>I would like to ask for permission. Ayutthaya floods are also very heavy as well, whether flooding, flooding, Maha Sarakham, Sisaket floods.</v>
      </c>
      <c r="C1125" t="s">
        <v>1827</v>
      </c>
      <c r="D1125">
        <v>0.82900112867355302</v>
      </c>
    </row>
    <row r="1126" spans="1:4" ht="14.25" customHeight="1" x14ac:dyDescent="0.2">
      <c r="A1126" s="1" t="s">
        <v>1125</v>
      </c>
      <c r="B1126" s="2" t="str">
        <f ca="1">IFERROR(__xludf.DUMMYFUNCTION("GOOGLETRANSLATE(A1126,DETECTLANGUAGE(A1126),""en"")"),"The government is quiet, such as how funny. Do you know how much they are in trouble?")</f>
        <v>The government is quiet, such as how funny. Do you know how much they are in trouble?</v>
      </c>
      <c r="C1126" t="s">
        <v>1827</v>
      </c>
      <c r="D1126">
        <v>0.81563651561737105</v>
      </c>
    </row>
    <row r="1127" spans="1:4" ht="14.25" customHeight="1" x14ac:dyDescent="0.2">
      <c r="A1127" s="1" t="s">
        <v>1126</v>
      </c>
      <c r="B1127" s="2" t="str">
        <f ca="1">IFERROR(__xludf.DUMMYFUNCTION("GOOGLETRANSLATE(A1127,DETECTLANGUAGE(A1127),""en"")"),"Where did you go?")</f>
        <v>Where did you go?</v>
      </c>
      <c r="C1127" t="s">
        <v>1827</v>
      </c>
      <c r="D1127">
        <v>0.64478349685668901</v>
      </c>
    </row>
    <row r="1128" spans="1:4" ht="14.25" customHeight="1" x14ac:dyDescent="0.2">
      <c r="A1128" s="1" t="s">
        <v>1127</v>
      </c>
      <c r="B1128" s="2" t="str">
        <f ca="1">IFERROR(__xludf.DUMMYFUNCTION("GOOGLETRANSLATE(A1128,DETECTLANGUAGE(A1128),""en"")"),"Hello, is there anyone free to find a snack? Just a minute, they have a job to recommend. Easy to do. Real money. Every patch Fom has no value.")</f>
        <v>Hello, is there anyone free to find a snack? Just a minute, they have a job to recommend. Easy to do. Real money. Every patch Fom has no value.</v>
      </c>
      <c r="C1128" t="s">
        <v>1829</v>
      </c>
      <c r="D1128">
        <v>0.27806127071380599</v>
      </c>
    </row>
    <row r="1129" spans="1:4" ht="14.25" customHeight="1" x14ac:dyDescent="0.2">
      <c r="A1129" s="1" t="s">
        <v>1128</v>
      </c>
      <c r="B1129" s="2" t="str">
        <f ca="1">IFERROR(__xludf.DUMMYFUNCTION("GOOGLETRANSLATE(A1129,DETECTLANGUAGE(A1129),""en"")"),"Who is the first person who separates the shirt, making it all the politics, not one year, if not the side that he")</f>
        <v>Who is the first person who separates the shirt, making it all the politics, not one year, if not the side that he</v>
      </c>
      <c r="C1129" t="s">
        <v>1829</v>
      </c>
      <c r="D1129">
        <v>0.33110618591308599</v>
      </c>
    </row>
    <row r="1130" spans="1:4" ht="14.25" customHeight="1" x14ac:dyDescent="0.2">
      <c r="A1130" s="1" t="s">
        <v>1129</v>
      </c>
      <c r="B1130" s="2" t="str">
        <f ca="1">IFERROR(__xludf.DUMMYFUNCTION("GOOGLETRANSLATE(A1130,DETECTLANGUAGE(A1130),""en"")"),"Free credit distribution, no need to share, click follow, click on the tweet, send the admin to get free credit free.")</f>
        <v>Free credit distribution, no need to share, click follow, click on the tweet, send the admin to get free credit free.</v>
      </c>
      <c r="C1130" t="s">
        <v>1827</v>
      </c>
      <c r="D1130">
        <v>0.91423344612121604</v>
      </c>
    </row>
    <row r="1131" spans="1:4" ht="14.25" customHeight="1" x14ac:dyDescent="0.2">
      <c r="A1131" s="1" t="s">
        <v>1130</v>
      </c>
      <c r="B1131" s="2" t="str">
        <f ca="1">IFERROR(__xludf.DUMMYFUNCTION("GOOGLETRANSLATE(A1131,DETECTLANGUAGE(A1131),""en"")"),"How are you? Everyone is very worried. How are you?")</f>
        <v>How are you? Everyone is very worried. How are you?</v>
      </c>
      <c r="C1131" t="s">
        <v>1827</v>
      </c>
      <c r="D1131">
        <v>0.94223600625991799</v>
      </c>
    </row>
    <row r="1132" spans="1:4" ht="14.25" customHeight="1" x14ac:dyDescent="0.2">
      <c r="A1132" s="1" t="s">
        <v>1131</v>
      </c>
      <c r="B1132" s="2" t="str">
        <f ca="1">IFERROR(__xludf.DUMMYFUNCTION("GOOGLETRANSLATE(A1132,DETECTLANGUAGE(A1132),""en"")"),"Pamper the free line again. Free credit. Follow, click on the tweet, press the heart.")</f>
        <v>Pamper the free line again. Free credit. Follow, click on the tweet, press the heart.</v>
      </c>
      <c r="C1132" t="s">
        <v>1827</v>
      </c>
      <c r="D1132">
        <v>0.85746878385543801</v>
      </c>
    </row>
    <row r="1133" spans="1:4" ht="14.25" customHeight="1" x14ac:dyDescent="0.2">
      <c r="A1133" s="1" t="s">
        <v>1132</v>
      </c>
      <c r="B1133" s="2" t="str">
        <f ca="1">IFERROR(__xludf.DUMMYFUNCTION("GOOGLETRANSLATE(A1133,DETECTLANGUAGE(A1133),""en"")"),"What is the situation right now?")</f>
        <v>What is the situation right now?</v>
      </c>
      <c r="C1133" t="s">
        <v>1828</v>
      </c>
      <c r="D1133">
        <v>0.48946088552474998</v>
      </c>
    </row>
    <row r="1134" spans="1:4" ht="14.25" customHeight="1" x14ac:dyDescent="0.2">
      <c r="A1134" s="1" t="s">
        <v>1133</v>
      </c>
      <c r="B1134" s="2" t="str">
        <f ca="1">IFERROR(__xludf.DUMMYFUNCTION("GOOGLETRANSLATE(A1134,DETECTLANGUAGE(A1134),""en"")"),"Stop saying that it is natural. Stop saying that it is the water that is used to stop using this disaster. Stop the hollow brain and think about solving the problem.")</f>
        <v>Stop saying that it is natural. Stop saying that it is the water that is used to stop using this disaster. Stop the hollow brain and think about solving the problem.</v>
      </c>
      <c r="C1134" t="s">
        <v>1827</v>
      </c>
      <c r="D1134">
        <v>0.621174216270447</v>
      </c>
    </row>
    <row r="1135" spans="1:4" ht="14.25" customHeight="1" x14ac:dyDescent="0.2">
      <c r="A1135" s="1" t="s">
        <v>1134</v>
      </c>
      <c r="B1135" s="2" t="str">
        <f ca="1">IFERROR(__xludf.DUMMYFUNCTION("GOOGLETRANSLATE(A1135,DETECTLANGUAGE(A1135),""en"")"),"Would like to have a southern line, repeat the word warning tower")</f>
        <v>Would like to have a southern line, repeat the word warning tower</v>
      </c>
      <c r="C1135" t="s">
        <v>1827</v>
      </c>
      <c r="D1135">
        <v>0.78411227464675903</v>
      </c>
    </row>
    <row r="1136" spans="1:4" ht="14.25" customHeight="1" x14ac:dyDescent="0.2">
      <c r="A1136" s="1" t="s">
        <v>1135</v>
      </c>
      <c r="B1136" s="2" t="str">
        <f ca="1">IFERROR(__xludf.DUMMYFUNCTION("GOOGLETRANSLATE(A1136,DETECTLANGUAGE(A1136),""en"")"),"The area around the community near Ban Sak Kham Phong Thepha Kham, flooded heavily, the road around the city was cut off, had to close the traffic.")</f>
        <v>The area around the community near Ban Sak Kham Phong Thepha Kham, flooded heavily, the road around the city was cut off, had to close the traffic.</v>
      </c>
      <c r="C1136" t="s">
        <v>1827</v>
      </c>
      <c r="D1136">
        <v>0.69786053895950295</v>
      </c>
    </row>
    <row r="1137" spans="1:4" ht="14.25" customHeight="1" x14ac:dyDescent="0.2">
      <c r="A1137" s="1" t="s">
        <v>1136</v>
      </c>
      <c r="B1137" s="2" t="str">
        <f ca="1">IFERROR(__xludf.DUMMYFUNCTION("GOOGLETRANSLATE(A1137,DETECTLANGUAGE(A1137),""en"")"),"Very tired. Today, before the store is finished, anyone interested in making money into the bag can be contacted. Not a real gambling.")</f>
        <v>Very tired. Today, before the store is finished, anyone interested in making money into the bag can be contacted. Not a real gambling.</v>
      </c>
      <c r="C1137" t="s">
        <v>1829</v>
      </c>
      <c r="D1137">
        <v>0.27130609750747697</v>
      </c>
    </row>
    <row r="1138" spans="1:4" ht="14.25" customHeight="1" x14ac:dyDescent="0.2">
      <c r="A1138" s="1" t="s">
        <v>1137</v>
      </c>
      <c r="B1138" s="2" t="str">
        <f ca="1">IFERROR(__xludf.DUMMYFUNCTION("GOOGLETRANSLATE(A1138,DETECTLANGUAGE(A1138),""en"")"),"Watch YouTube, watch the music video clip, just look at the view, ride the view, have money to use people, do not miss at home, have money into the account and the song.")</f>
        <v>Watch YouTube, watch the music video clip, just look at the view, ride the view, have money to use people, do not miss at home, have money into the account and the song.</v>
      </c>
      <c r="C1138" t="s">
        <v>1829</v>
      </c>
      <c r="D1138">
        <v>0.17943412065506001</v>
      </c>
    </row>
    <row r="1139" spans="1:4" ht="14.25" customHeight="1" x14ac:dyDescent="0.2">
      <c r="A1139" s="1" t="s">
        <v>1138</v>
      </c>
      <c r="B1139" s="2" t="str">
        <f ca="1">IFERROR(__xludf.DUMMYFUNCTION("GOOGLETRANSLATE(A1139,DETECTLANGUAGE(A1139),""en"")"),"I came to see the water almost every day.")</f>
        <v>I came to see the water almost every day.</v>
      </c>
      <c r="C1139" t="s">
        <v>1828</v>
      </c>
      <c r="D1139">
        <v>0.57403862476348899</v>
      </c>
    </row>
    <row r="1140" spans="1:4" ht="14.25" customHeight="1" x14ac:dyDescent="0.2">
      <c r="A1140" s="1" t="s">
        <v>1139</v>
      </c>
      <c r="B1140" s="2" t="str">
        <f ca="1">IFERROR(__xludf.DUMMYFUNCTION("GOOGLETRANSLATE(A1140,DETECTLANGUAGE(A1140),""en"")"),"Would like to thank the volunteer spirit of the little ones who help to facilitate the people to the best of the boat, both the boat crossing")</f>
        <v>Would like to thank the volunteer spirit of the little ones who help to facilitate the people to the best of the boat, both the boat crossing</v>
      </c>
      <c r="C1140" t="s">
        <v>1827</v>
      </c>
      <c r="D1140">
        <v>0.95086985826492298</v>
      </c>
    </row>
    <row r="1141" spans="1:4" ht="14.25" customHeight="1" x14ac:dyDescent="0.2">
      <c r="A1141" s="1" t="s">
        <v>1140</v>
      </c>
      <c r="B1141" s="2" t="str">
        <f ca="1">IFERROR(__xludf.DUMMYFUNCTION("GOOGLETRANSLATE(A1141,DETECTLANGUAGE(A1141),""en"")"),"Cute son. Thank you. The children who helped to share the floods.")</f>
        <v>Cute son. Thank you. The children who helped to share the floods.</v>
      </c>
      <c r="C1141" t="s">
        <v>1827</v>
      </c>
      <c r="D1141">
        <v>0.959051072597504</v>
      </c>
    </row>
    <row r="1142" spans="1:4" ht="14.25" customHeight="1" x14ac:dyDescent="0.2">
      <c r="A1142" s="1" t="s">
        <v>1141</v>
      </c>
      <c r="B1142" s="2" t="str">
        <f ca="1">IFERROR(__xludf.DUMMYFUNCTION("GOOGLETRANSLATE(A1142,DETECTLANGUAGE(A1142),""en"")"),"Want to get rich, do not wait. The game is broken. Good, return profit, focused on being cruel, like being angry.")</f>
        <v>Want to get rich, do not wait. The game is broken. Good, return profit, focused on being cruel, like being angry.</v>
      </c>
      <c r="C1142" t="s">
        <v>1829</v>
      </c>
      <c r="D1142">
        <v>6.5944656729698195E-2</v>
      </c>
    </row>
    <row r="1143" spans="1:4" ht="14.25" customHeight="1" x14ac:dyDescent="0.2">
      <c r="A1143" s="1" t="s">
        <v>1142</v>
      </c>
      <c r="B1143" s="2" t="str">
        <f ca="1">IFERROR(__xludf.DUMMYFUNCTION("GOOGLETRANSLATE(A1143,DETECTLANGUAGE(A1143),""en"")"),"What is the situation right now?")</f>
        <v>What is the situation right now?</v>
      </c>
      <c r="C1143" t="s">
        <v>1828</v>
      </c>
      <c r="D1143">
        <v>0.48946088552474998</v>
      </c>
    </row>
    <row r="1144" spans="1:4" ht="14.25" customHeight="1" x14ac:dyDescent="0.2">
      <c r="A1144" s="1" t="s">
        <v>1143</v>
      </c>
      <c r="B1144" s="2" t="str">
        <f ca="1">IFERROR(__xludf.DUMMYFUNCTION("GOOGLETRANSLATE(A1144,DETECTLANGUAGE(A1144),""en"")"),"Wondering how the transistor lost the government, so he was not aware of the news of Ubon floods.")</f>
        <v>Wondering how the transistor lost the government, so he was not aware of the news of Ubon floods.</v>
      </c>
      <c r="C1144" t="s">
        <v>1829</v>
      </c>
      <c r="D1144">
        <v>6.2883801758289296E-2</v>
      </c>
    </row>
    <row r="1145" spans="1:4" ht="14.25" customHeight="1" x14ac:dyDescent="0.2">
      <c r="A1145" s="1" t="s">
        <v>1144</v>
      </c>
      <c r="B1145" s="2" t="str">
        <f ca="1">IFERROR(__xludf.DUMMYFUNCTION("GOOGLETRANSLATE(A1145,DETECTLANGUAGE(A1145),""en"")"),"Anyone interested in finding a snack this way, not a legal gambling. Interested, click on the page link. Ubonwis network floods.")</f>
        <v>Anyone interested in finding a snack this way, not a legal gambling. Interested, click on the page link. Ubonwis network floods.</v>
      </c>
      <c r="C1145" t="s">
        <v>1828</v>
      </c>
      <c r="D1145">
        <v>0.54248958826065097</v>
      </c>
    </row>
    <row r="1146" spans="1:4" ht="14.25" customHeight="1" x14ac:dyDescent="0.2">
      <c r="A1146" s="1" t="s">
        <v>1145</v>
      </c>
      <c r="B1146" s="2" t="str">
        <f ca="1">IFERROR(__xludf.DUMMYFUNCTION("GOOGLETRANSLATE(A1146,DETECTLANGUAGE(A1146),""en"")"),"So mentally retarded")</f>
        <v>So mentally retarded</v>
      </c>
      <c r="C1146" t="s">
        <v>1828</v>
      </c>
      <c r="D1146">
        <v>0.57444560527801503</v>
      </c>
    </row>
    <row r="1147" spans="1:4" ht="14.25" customHeight="1" x14ac:dyDescent="0.2">
      <c r="A1147" s="1" t="s">
        <v>1146</v>
      </c>
      <c r="B1147" s="2" t="str">
        <f ca="1">IFERROR(__xludf.DUMMYFUNCTION("GOOGLETRANSLATE(A1147,DETECTLANGUAGE(A1147),""en"")"),"Free. Free credit. Follow, click on the tweet, press the heart, capture, send to the admin.")</f>
        <v>Free. Free credit. Follow, click on the tweet, press the heart, capture, send to the admin.</v>
      </c>
      <c r="C1147" t="s">
        <v>1827</v>
      </c>
      <c r="D1147">
        <v>0.89668601751327504</v>
      </c>
    </row>
    <row r="1148" spans="1:4" ht="14.25" customHeight="1" x14ac:dyDescent="0.2">
      <c r="A1148" s="1" t="s">
        <v>1147</v>
      </c>
      <c r="B1148" s="2" t="str">
        <f ca="1">IFERROR(__xludf.DUMMYFUNCTION("GOOGLETRANSLATE(A1148,DETECTLANGUAGE(A1148),""en"")"),"Get a spinner, have an unemployed internet.")</f>
        <v>Get a spinner, have an unemployed internet.</v>
      </c>
      <c r="C1148" t="s">
        <v>1828</v>
      </c>
      <c r="D1148">
        <v>0.50753033161163297</v>
      </c>
    </row>
    <row r="1149" spans="1:4" ht="14.25" customHeight="1" x14ac:dyDescent="0.2">
      <c r="A1149" s="1" t="s">
        <v>1148</v>
      </c>
      <c r="B1149" s="2" t="str">
        <f ca="1">IFERROR(__xludf.DUMMYFUNCTION("GOOGLETRANSLATE(A1149,DETECTLANGUAGE(A1149),""en"")"),"True, stupid or stupid, why would the name of the dormitory warning first?")</f>
        <v>True, stupid or stupid, why would the name of the dormitory warning first?</v>
      </c>
      <c r="C1149" t="s">
        <v>1827</v>
      </c>
      <c r="D1149">
        <v>0.63115686178207397</v>
      </c>
    </row>
    <row r="1150" spans="1:4" ht="14.25" customHeight="1" x14ac:dyDescent="0.2">
      <c r="A1150" s="1" t="s">
        <v>1149</v>
      </c>
      <c r="B1150" s="2" t="str">
        <f ca="1">IFERROR(__xludf.DUMMYFUNCTION("GOOGLETRANSLATE(A1150,DETECTLANGUAGE(A1150),""en"")"),"You flood the Ubon is really heavy.")</f>
        <v>You flood the Ubon is really heavy.</v>
      </c>
      <c r="C1150" t="s">
        <v>1828</v>
      </c>
      <c r="D1150">
        <v>0.55788093805313099</v>
      </c>
    </row>
    <row r="1151" spans="1:4" ht="14.25" customHeight="1" x14ac:dyDescent="0.2">
      <c r="A1151" s="1" t="s">
        <v>1150</v>
      </c>
      <c r="B1151" s="2" t="str">
        <f ca="1">IFERROR(__xludf.DUMMYFUNCTION("GOOGLETRANSLATE(A1151,DETECTLANGUAGE(A1151),""en"")"),"Arrange the beautiful beautifully")</f>
        <v>Arrange the beautiful beautifully</v>
      </c>
      <c r="C1151" t="s">
        <v>1827</v>
      </c>
      <c r="D1151">
        <v>0.78264707326889005</v>
      </c>
    </row>
    <row r="1152" spans="1:4" ht="14.25" customHeight="1" x14ac:dyDescent="0.2">
      <c r="A1152" s="1" t="s">
        <v>1151</v>
      </c>
      <c r="B1152" s="2" t="str">
        <f ca="1">IFERROR(__xludf.DUMMYFUNCTION("GOOGLETRANSLATE(A1152,DETECTLANGUAGE(A1152),""en"")"),"Stop selling things, breaking up the gambling website. People will follow the news of Issas.")</f>
        <v>Stop selling things, breaking up the gambling website. People will follow the news of Issas.</v>
      </c>
      <c r="C1152" t="s">
        <v>1828</v>
      </c>
      <c r="D1152">
        <v>0.47151270508766202</v>
      </c>
    </row>
    <row r="1153" spans="1:4" ht="14.25" customHeight="1" x14ac:dyDescent="0.2">
      <c r="A1153" s="1" t="s">
        <v>1152</v>
      </c>
      <c r="B1153" s="2" t="str">
        <f ca="1">IFERROR(__xludf.DUMMYFUNCTION("GOOGLETRANSLATE(A1153,DETECTLANGUAGE(A1153),""en"")"),"Last night I talked to my mother who migrated on the street. He said that it was very difficult than a year, and speaking and tears will flow to help the media.")</f>
        <v>Last night I talked to my mother who migrated on the street. He said that it was very difficult than a year, and speaking and tears will flow to help the media.</v>
      </c>
      <c r="C1153" t="s">
        <v>1828</v>
      </c>
      <c r="D1153">
        <v>0.52330070734024003</v>
      </c>
    </row>
    <row r="1154" spans="1:4" ht="14.25" customHeight="1" x14ac:dyDescent="0.2">
      <c r="A1154" s="1" t="s">
        <v>1153</v>
      </c>
      <c r="B1154" s="2" t="str">
        <f ca="1">IFERROR(__xludf.DUMMYFUNCTION("GOOGLETRANSLATE(A1154,DETECTLANGUAGE(A1154),""en"")"),"Hello, is there anyone free to find a snack? Just a minute, they have a job to recommend. Easy to do. Real money. Every patch Fom has no value.")</f>
        <v>Hello, is there anyone free to find a snack? Just a minute, they have a job to recommend. Easy to do. Real money. Every patch Fom has no value.</v>
      </c>
      <c r="C1154" t="s">
        <v>1829</v>
      </c>
      <c r="D1154">
        <v>0.27806127071380599</v>
      </c>
    </row>
    <row r="1155" spans="1:4" ht="14.25" customHeight="1" x14ac:dyDescent="0.2">
      <c r="A1155" s="1" t="s">
        <v>1154</v>
      </c>
      <c r="B1155" s="2" t="str">
        <f ca="1">IFERROR(__xludf.DUMMYFUNCTION("GOOGLETRANSLATE(A1155,DETECTLANGUAGE(A1155),""en"")"),"Get a spinner, have an unemployed internet.")</f>
        <v>Get a spinner, have an unemployed internet.</v>
      </c>
      <c r="C1155" t="s">
        <v>1828</v>
      </c>
      <c r="D1155">
        <v>0.50753033161163297</v>
      </c>
    </row>
    <row r="1156" spans="1:4" ht="14.25" customHeight="1" x14ac:dyDescent="0.2">
      <c r="A1156" s="1" t="s">
        <v>1155</v>
      </c>
      <c r="B1156" s="2" t="str">
        <f ca="1">IFERROR(__xludf.DUMMYFUNCTION("GOOGLETRANSLATE(A1156,DETECTLANGUAGE(A1156),""en"")"),"Help each other to push it. The Ubon people are really very difficult.")</f>
        <v>Help each other to push it. The Ubon people are really very difficult.</v>
      </c>
      <c r="C1156" t="s">
        <v>1828</v>
      </c>
      <c r="D1156">
        <v>0.56136178970336903</v>
      </c>
    </row>
    <row r="1157" spans="1:4" ht="14.25" customHeight="1" x14ac:dyDescent="0.2">
      <c r="A1157" s="1" t="s">
        <v>1156</v>
      </c>
      <c r="B1157" s="2" t="str">
        <f ca="1">IFERROR(__xludf.DUMMYFUNCTION("GOOGLETRANSLATE(A1157,DETECTLANGUAGE(A1157),""en"")"),"Can help as much as possible. It will pass through Ubon Ubon")</f>
        <v>Can help as much as possible. It will pass through Ubon Ubon</v>
      </c>
      <c r="C1157" t="s">
        <v>1827</v>
      </c>
      <c r="D1157">
        <v>0.75695753097534202</v>
      </c>
    </row>
    <row r="1158" spans="1:4" ht="14.25" customHeight="1" x14ac:dyDescent="0.2">
      <c r="A1158" s="1" t="s">
        <v>1157</v>
      </c>
      <c r="B1158" s="2" t="str">
        <f ca="1">IFERROR(__xludf.DUMMYFUNCTION("GOOGLETRANSLATE(A1158,DETECTLANGUAGE(A1158),""en"")"),"Please allow everyone to help him to push the flood. Can Ubon have a little bit? His own house is now Ubon. It is a underworld city.")</f>
        <v>Please allow everyone to help him to push the flood. Can Ubon have a little bit? His own house is now Ubon. It is a underworld city.</v>
      </c>
      <c r="C1158" t="s">
        <v>1827</v>
      </c>
      <c r="D1158">
        <v>0.76775276660919201</v>
      </c>
    </row>
    <row r="1159" spans="1:4" ht="14.25" customHeight="1" x14ac:dyDescent="0.2">
      <c r="A1159" s="1" t="s">
        <v>1158</v>
      </c>
      <c r="B1159" s="2" t="str">
        <f ca="1">IFERROR(__xludf.DUMMYFUNCTION("GOOGLETRANSLATE(A1159,DETECTLANGUAGE(A1159),""en"")"),"Money to use people who like to not miss at home, they have money into the account and the songs each, the clips of each role.")</f>
        <v>Money to use people who like to not miss at home, they have money into the account and the songs each, the clips of each role.</v>
      </c>
      <c r="C1159" t="s">
        <v>1829</v>
      </c>
      <c r="D1159">
        <v>0.10711744427681</v>
      </c>
    </row>
    <row r="1160" spans="1:4" ht="14.25" customHeight="1" x14ac:dyDescent="0.2">
      <c r="A1160" s="1" t="s">
        <v>1159</v>
      </c>
      <c r="B1160" s="2" t="str">
        <f ca="1">IFERROR(__xludf.DUMMYFUNCTION("GOOGLETRANSLATE(A1160,DETECTLANGUAGE(A1160),""en"")"),"Money to use people who like to not miss at home. There is money into the account.")</f>
        <v>Money to use people who like to not miss at home. There is money into the account.</v>
      </c>
      <c r="C1160" t="s">
        <v>1829</v>
      </c>
      <c r="D1160">
        <v>8.1265307962894398E-2</v>
      </c>
    </row>
    <row r="1161" spans="1:4" ht="14.25" customHeight="1" x14ac:dyDescent="0.2">
      <c r="A1161" s="1" t="s">
        <v>1160</v>
      </c>
      <c r="B1161" s="2" t="str">
        <f ca="1">IFERROR(__xludf.DUMMYFUNCTION("GOOGLETRANSLATE(A1161,DETECTLANGUAGE(A1161),""en"")"),"Flooding floods, Sisaket floods")</f>
        <v>Flooding floods, Sisaket floods</v>
      </c>
      <c r="C1161" t="s">
        <v>1827</v>
      </c>
      <c r="D1161">
        <v>0.66110008955001798</v>
      </c>
    </row>
    <row r="1162" spans="1:4" ht="14.25" customHeight="1" x14ac:dyDescent="0.2">
      <c r="A1162" s="1" t="s">
        <v>1161</v>
      </c>
      <c r="B1162" s="2" t="str">
        <f ca="1">IFERROR(__xludf.DUMMYFUNCTION("GOOGLETRANSLATE(A1162,DETECTLANGUAGE(A1162),""en"")"),"Want to be rich, do not wait. The game is broken. Good, return profit, focused on, cruel, like being angry.")</f>
        <v>Want to be rich, do not wait. The game is broken. Good, return profit, focused on, cruel, like being angry.</v>
      </c>
      <c r="C1162" t="s">
        <v>1829</v>
      </c>
      <c r="D1162">
        <v>6.5789982676506001E-2</v>
      </c>
    </row>
    <row r="1163" spans="1:4" ht="14.25" customHeight="1" x14ac:dyDescent="0.2">
      <c r="A1163" s="1" t="s">
        <v>1162</v>
      </c>
      <c r="B1163" s="2" t="str">
        <f ca="1">IFERROR(__xludf.DUMMYFUNCTION("GOOGLETRANSLATE(A1163,DETECTLANGUAGE(A1163),""en"")"),"Update the incident of the sandbag wall, all collapse, everyone is safe. Credit clips. Warin clips.")</f>
        <v>Update the incident of the sandbag wall, all collapse, everyone is safe. Credit clips. Warin clips.</v>
      </c>
      <c r="C1163" t="s">
        <v>1827</v>
      </c>
      <c r="D1163">
        <v>0.72059810161590598</v>
      </c>
    </row>
    <row r="1164" spans="1:4" ht="14.25" customHeight="1" x14ac:dyDescent="0.2">
      <c r="A1164" s="1" t="s">
        <v>1163</v>
      </c>
      <c r="B1164" s="2" t="str">
        <f ca="1">IFERROR(__xludf.DUMMYFUNCTION("GOOGLETRANSLATE(A1164,DETECTLANGUAGE(A1164),""en"")"),"May I laugh at Mars?")</f>
        <v>May I laugh at Mars?</v>
      </c>
      <c r="C1164" t="s">
        <v>1827</v>
      </c>
      <c r="D1164">
        <v>0.64015877246856701</v>
      </c>
    </row>
    <row r="1165" spans="1:4" ht="14.25" customHeight="1" x14ac:dyDescent="0.2">
      <c r="A1165" s="1" t="s">
        <v>1164</v>
      </c>
      <c r="B1165" s="2" t="str">
        <f ca="1">IFERROR(__xludf.DUMMYFUNCTION("GOOGLETRANSLATE(A1165,DETECTLANGUAGE(A1165),""en"")"),"Mother was filmed and sent to look kind, like sending the child to the hospital, carried the belongings to sleep at home because of the water until the door broke the flood.")</f>
        <v>Mother was filmed and sent to look kind, like sending the child to the hospital, carried the belongings to sleep at home because of the water until the door broke the flood.</v>
      </c>
      <c r="C1165" t="s">
        <v>1829</v>
      </c>
      <c r="D1165">
        <v>0.14022232592105899</v>
      </c>
    </row>
    <row r="1166" spans="1:4" ht="14.25" customHeight="1" x14ac:dyDescent="0.2">
      <c r="A1166" s="1" t="s">
        <v>1165</v>
      </c>
      <c r="B1166" s="2" t="str">
        <f ca="1">IFERROR(__xludf.DUMMYFUNCTION("GOOGLETRANSLATE(A1166,DETECTLANGUAGE(A1166),""en"")"),"If the water reaches our home, it is a real year of the event. Actually, it was actually taken. There was a village near the Mun River, which had already passed.")</f>
        <v>If the water reaches our home, it is a real year of the event. Actually, it was actually taken. There was a village near the Mun River, which had already passed.</v>
      </c>
      <c r="C1166" t="s">
        <v>1828</v>
      </c>
      <c r="D1166">
        <v>0.55711835622787498</v>
      </c>
    </row>
    <row r="1167" spans="1:4" ht="14.25" customHeight="1" x14ac:dyDescent="0.2">
      <c r="A1167" s="1" t="s">
        <v>1166</v>
      </c>
      <c r="B1167" s="2" t="str">
        <f ca="1">IFERROR(__xludf.DUMMYFUNCTION("GOOGLETRANSLATE(A1167,DETECTLANGUAGE(A1167),""en"")"),"Money to use people who like to not miss at home. There is money into the account.")</f>
        <v>Money to use people who like to not miss at home. There is money into the account.</v>
      </c>
      <c r="C1167" t="s">
        <v>1829</v>
      </c>
      <c r="D1167">
        <v>8.1265307962894398E-2</v>
      </c>
    </row>
    <row r="1168" spans="1:4" ht="14.25" customHeight="1" x14ac:dyDescent="0.2">
      <c r="A1168" s="1" t="s">
        <v>1167</v>
      </c>
      <c r="B1168" s="2" t="str">
        <f ca="1">IFERROR(__xludf.DUMMYFUNCTION("GOOGLETRANSLATE(A1168,DETECTLANGUAGE(A1168),""en"")"),"Keess. Thank you for helping to share. The baby is very cute.")</f>
        <v>Keess. Thank you for helping to share. The baby is very cute.</v>
      </c>
      <c r="C1168" t="s">
        <v>1827</v>
      </c>
      <c r="D1168">
        <v>0.95557731389999401</v>
      </c>
    </row>
    <row r="1169" spans="1:4" ht="14.25" customHeight="1" x14ac:dyDescent="0.2">
      <c r="A1169" s="1" t="s">
        <v>1168</v>
      </c>
      <c r="B1169" s="2" t="str">
        <f ca="1">IFERROR(__xludf.DUMMYFUNCTION("GOOGLETRANSLATE(A1169,DETECTLANGUAGE(A1169),""en"")"),"Today, the water at the evening is more turbulent than expected and still depends. There is no reduced. The point is harder than the year.")</f>
        <v>Today, the water at the evening is more turbulent than expected and still depends. There is no reduced. The point is harder than the year.</v>
      </c>
      <c r="C1169" t="s">
        <v>1829</v>
      </c>
      <c r="D1169">
        <v>0.220014318823814</v>
      </c>
    </row>
    <row r="1170" spans="1:4" ht="14.25" customHeight="1" x14ac:dyDescent="0.2">
      <c r="A1170" s="1" t="s">
        <v>1169</v>
      </c>
      <c r="B1170" s="2" t="str">
        <f ca="1">IFERROR(__xludf.DUMMYFUNCTION("GOOGLETRANSLATE(A1170,DETECTLANGUAGE(A1170),""en"")"),"Get it. Free credit hunter. Free credit. Follow, click on the tweet. Press the heart.")</f>
        <v>Get it. Free credit hunter. Free credit. Follow, click on the tweet. Press the heart.</v>
      </c>
      <c r="C1170" t="s">
        <v>1827</v>
      </c>
      <c r="D1170">
        <v>0.92760229110717796</v>
      </c>
    </row>
    <row r="1171" spans="1:4" ht="14.25" customHeight="1" x14ac:dyDescent="0.2">
      <c r="A1171" s="1" t="s">
        <v>1170</v>
      </c>
      <c r="B1171" s="2" t="str">
        <f ca="1">IFERROR(__xludf.DUMMYFUNCTION("GOOGLETRANSLATE(A1171,DETECTLANGUAGE(A1171),""en"")"),"If Tony enters the country, believe it loudly every day, haha.")</f>
        <v>If Tony enters the country, believe it loudly every day, haha.</v>
      </c>
      <c r="C1171" t="s">
        <v>1827</v>
      </c>
      <c r="D1171">
        <v>0.85923820734024003</v>
      </c>
    </row>
    <row r="1172" spans="1:4" ht="14.25" customHeight="1" x14ac:dyDescent="0.2">
      <c r="A1172" s="1" t="s">
        <v>1171</v>
      </c>
      <c r="B1172" s="2" t="str">
        <f ca="1">IFERROR(__xludf.DUMMYFUNCTION("GOOGLETRANSLATE(A1172,DETECTLANGUAGE(A1172),""en"")"),"Hello, is there anyone free to find a snack? Just a minute, they have a job to recommend. Easy to do. All real money.")</f>
        <v>Hello, is there anyone free to find a snack? Just a minute, they have a job to recommend. Easy to do. All real money.</v>
      </c>
      <c r="C1172" t="s">
        <v>1828</v>
      </c>
      <c r="D1172">
        <v>0.57282370328903198</v>
      </c>
    </row>
    <row r="1173" spans="1:4" ht="14.25" customHeight="1" x14ac:dyDescent="0.2">
      <c r="A1173" s="1" t="s">
        <v>1172</v>
      </c>
      <c r="B1173" s="2" t="str">
        <f ca="1">IFERROR(__xludf.DUMMYFUNCTION("GOOGLETRANSLATE(A1173,DETECTLANGUAGE(A1173),""en"")"),"Surprising the Ben Millin floods. Nonthaburi floods Ubon.")</f>
        <v>Surprising the Ben Millin floods. Nonthaburi floods Ubon.</v>
      </c>
      <c r="C1173" t="s">
        <v>1827</v>
      </c>
      <c r="D1173">
        <v>0.69388675689697299</v>
      </c>
    </row>
    <row r="1174" spans="1:4" ht="14.25" customHeight="1" x14ac:dyDescent="0.2">
      <c r="A1174" s="1" t="s">
        <v>1173</v>
      </c>
      <c r="B1174" s="2" t="str">
        <f ca="1">IFERROR(__xludf.DUMMYFUNCTION("GOOGLETRANSLATE(A1174,DETECTLANGUAGE(A1174),""en"")"),"Fighting. It's encouraging. I am successful. Tono floods Ubon.")</f>
        <v>Fighting. It's encouraging. I am successful. Tono floods Ubon.</v>
      </c>
      <c r="C1174" t="s">
        <v>1827</v>
      </c>
      <c r="D1174">
        <v>0.68202292919158902</v>
      </c>
    </row>
    <row r="1175" spans="1:4" ht="14.25" customHeight="1" x14ac:dyDescent="0.2">
      <c r="A1175" s="1" t="s">
        <v>1174</v>
      </c>
      <c r="B1175" s="2" t="str">
        <f ca="1">IFERROR(__xludf.DUMMYFUNCTION("GOOGLETRANSLATE(A1175,DETECTLANGUAGE(A1175),""en"")"),"Give away. Free cable. Free credit. Follow, click on the tweet. Press the heart. Cap. Send to the admin.")</f>
        <v>Give away. Free cable. Free credit. Follow, click on the tweet. Press the heart. Cap. Send to the admin.</v>
      </c>
      <c r="C1175" t="s">
        <v>1827</v>
      </c>
      <c r="D1175">
        <v>0.83908855915069602</v>
      </c>
    </row>
    <row r="1176" spans="1:4" ht="14.25" customHeight="1" x14ac:dyDescent="0.2">
      <c r="A1176" s="1" t="s">
        <v>1175</v>
      </c>
      <c r="B1176" s="2" t="str">
        <f ca="1">IFERROR(__xludf.DUMMYFUNCTION("GOOGLETRANSLATE(A1176,DETECTLANGUAGE(A1176),""en"")"),"The news is very quiet, like in different countries, flooded Ubon.")</f>
        <v>The news is very quiet, like in different countries, flooded Ubon.</v>
      </c>
      <c r="C1176" t="s">
        <v>1828</v>
      </c>
      <c r="D1176">
        <v>0.536296427249908</v>
      </c>
    </row>
    <row r="1177" spans="1:4" ht="14.25" customHeight="1" x14ac:dyDescent="0.2">
      <c r="A1177" s="1" t="s">
        <v>1176</v>
      </c>
      <c r="B1177" s="2" t="str">
        <f ca="1">IFERROR(__xludf.DUMMYFUNCTION("GOOGLETRANSLATE(A1177,DETECTLANGUAGE(A1177),""en"")"),"Right now, Ubon is very heavy. Very difficult. The government is doing anything. Isn't it the first day?")</f>
        <v>Right now, Ubon is very heavy. Very difficult. The government is doing anything. Isn't it the first day?</v>
      </c>
      <c r="C1177" t="s">
        <v>1829</v>
      </c>
      <c r="D1177">
        <v>0.33374270796775801</v>
      </c>
    </row>
    <row r="1178" spans="1:4" ht="14.25" customHeight="1" x14ac:dyDescent="0.2">
      <c r="A1178" s="1" t="s">
        <v>1177</v>
      </c>
      <c r="B1178" s="2" t="str">
        <f ca="1">IFERROR(__xludf.DUMMYFUNCTION("GOOGLETRANSLATE(A1178,DETECTLANGUAGE(A1178),""en"")"),"Right now, Ubon is very heavy. Very difficult. The government is doing anything. Isn't it the first day?")</f>
        <v>Right now, Ubon is very heavy. Very difficult. The government is doing anything. Isn't it the first day?</v>
      </c>
      <c r="C1178" t="s">
        <v>1829</v>
      </c>
      <c r="D1178">
        <v>0.33374270796775801</v>
      </c>
    </row>
    <row r="1179" spans="1:4" ht="14.25" customHeight="1" x14ac:dyDescent="0.2">
      <c r="A1179" s="1" t="s">
        <v>1178</v>
      </c>
      <c r="B1179" s="2" t="str">
        <f ca="1">IFERROR(__xludf.DUMMYFUNCTION("GOOGLETRANSLATE(A1179,DETECTLANGUAGE(A1179),""en"")"),"Last night I talked to my mother who migrated on the street. He said that it was very difficult than a year and said that tears would flow and won the media.")</f>
        <v>Last night I talked to my mother who migrated on the street. He said that it was very difficult than a year and said that tears would flow and won the media.</v>
      </c>
      <c r="C1179" t="s">
        <v>1829</v>
      </c>
      <c r="D1179">
        <v>0.364983320236206</v>
      </c>
    </row>
    <row r="1180" spans="1:4" ht="14.25" customHeight="1" x14ac:dyDescent="0.2">
      <c r="A1180" s="1" t="s">
        <v>1179</v>
      </c>
      <c r="B1180" s="2" t="str">
        <f ca="1">IFERROR(__xludf.DUMMYFUNCTION("GOOGLETRANSLATE(A1180,DETECTLANGUAGE(A1180),""en"")"),"Free credit hunting lines, free credit, click, click, tweet, press the heart, capture, send to the admin.")</f>
        <v>Free credit hunting lines, free credit, click, click, tweet, press the heart, capture, send to the admin.</v>
      </c>
      <c r="C1180" t="s">
        <v>1827</v>
      </c>
      <c r="D1180">
        <v>0.85573726892471302</v>
      </c>
    </row>
    <row r="1181" spans="1:4" ht="14.25" customHeight="1" x14ac:dyDescent="0.2">
      <c r="A1181" s="1" t="s">
        <v>1180</v>
      </c>
      <c r="B1181" s="2" t="str">
        <f ca="1">IFERROR(__xludf.DUMMYFUNCTION("GOOGLETRANSLATE(A1181,DETECTLANGUAGE(A1181),""en"")"),"Ubon floods will go to pay respect to the serpent.")</f>
        <v>Ubon floods will go to pay respect to the serpent.</v>
      </c>
      <c r="C1181" t="s">
        <v>1827</v>
      </c>
      <c r="D1181">
        <v>0.60901182889938399</v>
      </c>
    </row>
    <row r="1182" spans="1:4" ht="14.25" customHeight="1" x14ac:dyDescent="0.2">
      <c r="A1182" s="1" t="s">
        <v>1181</v>
      </c>
      <c r="B1182" s="2" t="str">
        <f ca="1">IFERROR(__xludf.DUMMYFUNCTION("GOOGLETRANSLATE(A1182,DETECTLANGUAGE(A1182),""en"")"),"The flood of the Ubon's flood. This house is not able to be collected and then have to let go.")</f>
        <v>The flood of the Ubon's flood. This house is not able to be collected and then have to let go.</v>
      </c>
      <c r="C1182" t="s">
        <v>1829</v>
      </c>
      <c r="D1182">
        <v>7.5314916670322404E-2</v>
      </c>
    </row>
    <row r="1183" spans="1:4" ht="14.25" customHeight="1" x14ac:dyDescent="0.2">
      <c r="A1183" s="1" t="s">
        <v>1182</v>
      </c>
      <c r="B1183" s="2" t="str">
        <f ca="1">IFERROR(__xludf.DUMMYFUNCTION("GOOGLETRANSLATE(A1183,DETECTLANGUAGE(A1183),""en"")"),"Please help us to help the people of Ubon.")</f>
        <v>Please help us to help the people of Ubon.</v>
      </c>
      <c r="C1183" t="s">
        <v>1828</v>
      </c>
      <c r="D1183">
        <v>0.52008920907974199</v>
      </c>
    </row>
    <row r="1184" spans="1:4" ht="14.25" customHeight="1" x14ac:dyDescent="0.2">
      <c r="A1184" s="1" t="s">
        <v>1183</v>
      </c>
      <c r="B1184" s="2" t="str">
        <f ca="1">IFERROR(__xludf.DUMMYFUNCTION("GOOGLETRANSLATE(A1184,DETECTLANGUAGE(A1184),""en"")"),"Today's water level is still requested. Don't rain. Do not flow a lot, it would be better. Fighting. Ubon people.")</f>
        <v>Today's water level is still requested. Don't rain. Do not flow a lot, it would be better. Fighting. Ubon people.</v>
      </c>
      <c r="C1184" t="s">
        <v>1829</v>
      </c>
      <c r="D1184">
        <v>6.6968142986297594E-2</v>
      </c>
    </row>
    <row r="1185" spans="1:4" ht="14.25" customHeight="1" x14ac:dyDescent="0.2">
      <c r="A1185" s="1" t="s">
        <v>1184</v>
      </c>
      <c r="B1185" s="2" t="str">
        <f ca="1">IFERROR(__xludf.DUMMYFUNCTION("GOOGLETRANSLATE(A1185,DETECTLANGUAGE(A1185),""en"")"),"Give away free credits. No need to share. Click follow. Click on the tweet. Send the admin to receive free credit.")</f>
        <v>Give away free credits. No need to share. Click follow. Click on the tweet. Send the admin to receive free credit.</v>
      </c>
      <c r="C1185" t="s">
        <v>1827</v>
      </c>
      <c r="D1185">
        <v>0.81983584165573098</v>
      </c>
    </row>
    <row r="1186" spans="1:4" ht="14.25" customHeight="1" x14ac:dyDescent="0.2">
      <c r="A1186" s="1" t="s">
        <v>1185</v>
      </c>
      <c r="B1186" s="2" t="str">
        <f ca="1">IFERROR(__xludf.DUMMYFUNCTION("GOOGLETRANSLATE(A1186,DETECTLANGUAGE(A1186),""en"")"),"Chase Prayut Floods. Ubon on Sunday.")</f>
        <v>Chase Prayut Floods. Ubon on Sunday.</v>
      </c>
      <c r="C1186" t="s">
        <v>1827</v>
      </c>
      <c r="D1186">
        <v>0.680961012840271</v>
      </c>
    </row>
    <row r="1187" spans="1:4" ht="14.25" customHeight="1" x14ac:dyDescent="0.2">
      <c r="A1187" s="1" t="s">
        <v>1186</v>
      </c>
      <c r="B1187" s="2" t="str">
        <f ca="1">IFERROR(__xludf.DUMMYFUNCTION("GOOGLETRANSLATE(A1187,DETECTLANGUAGE(A1187),""en"")"),"Believe it, even if Schchatchart can control and restrict the water around the banks, which beyond the ability to go.")</f>
        <v>Believe it, even if Schchatchart can control and restrict the water around the banks, which beyond the ability to go.</v>
      </c>
      <c r="C1187" t="s">
        <v>1827</v>
      </c>
      <c r="D1187">
        <v>0.69455617666244496</v>
      </c>
    </row>
    <row r="1188" spans="1:4" ht="14.25" customHeight="1" x14ac:dyDescent="0.2">
      <c r="A1188" s="1" t="s">
        <v>1187</v>
      </c>
      <c r="B1188" s="2" t="str">
        <f ca="1">IFERROR(__xludf.DUMMYFUNCTION("GOOGLETRANSLATE(A1188,DETECTLANGUAGE(A1188),""en"")"),"Sadly, the flood is too much.")</f>
        <v>Sadly, the flood is too much.</v>
      </c>
      <c r="C1188" t="s">
        <v>1829</v>
      </c>
      <c r="D1188">
        <v>0.191677406430244</v>
      </c>
    </row>
    <row r="1189" spans="1:4" ht="14.25" customHeight="1" x14ac:dyDescent="0.2">
      <c r="A1189" s="1" t="s">
        <v>1188</v>
      </c>
      <c r="B1189" s="2" t="str">
        <f ca="1">IFERROR(__xludf.DUMMYFUNCTION("GOOGLETRANSLATE(A1189,DETECTLANGUAGE(A1189),""en"")"),"The new game is hot. Now, give away free credits. No need to share. Click follow.")</f>
        <v>The new game is hot. Now, give away free credits. No need to share. Click follow.</v>
      </c>
      <c r="C1189" t="s">
        <v>1827</v>
      </c>
      <c r="D1189">
        <v>0.75687402486801103</v>
      </c>
    </row>
    <row r="1190" spans="1:4" ht="14.25" customHeight="1" x14ac:dyDescent="0.2">
      <c r="A1190" s="1" t="s">
        <v>1189</v>
      </c>
      <c r="B1190" s="2" t="str">
        <f ca="1">IFERROR(__xludf.DUMMYFUNCTION("GOOGLETRANSLATE(A1190,DETECTLANGUAGE(A1190),""en"")"),"Government")</f>
        <v>Government</v>
      </c>
      <c r="C1190" t="s">
        <v>1827</v>
      </c>
      <c r="D1190">
        <v>0.66110008955001798</v>
      </c>
    </row>
    <row r="1191" spans="1:4" ht="14.25" customHeight="1" x14ac:dyDescent="0.2">
      <c r="A1191" s="1" t="s">
        <v>1190</v>
      </c>
      <c r="B1191" s="2" t="str">
        <f ca="1">IFERROR(__xludf.DUMMYFUNCTION("GOOGLETRANSLATE(A1191,DETECTLANGUAGE(A1191),""en"")"),"Will flood the hospital already.")</f>
        <v>Will flood the hospital already.</v>
      </c>
      <c r="C1191" t="s">
        <v>1829</v>
      </c>
      <c r="D1191">
        <v>0.409441947937012</v>
      </c>
    </row>
    <row r="1192" spans="1:4" ht="14.25" customHeight="1" x14ac:dyDescent="0.2">
      <c r="A1192" s="1" t="s">
        <v>1191</v>
      </c>
      <c r="B1192" s="2" t="str">
        <f ca="1">IFERROR(__xludf.DUMMYFUNCTION("GOOGLETRANSLATE(A1192,DETECTLANGUAGE(A1192),""en"")"),"Son people come to help Ri help push each other. All the Isan brothers are worried about you and help spread the news.")</f>
        <v>Son people come to help Ri help push each other. All the Isan brothers are worried about you and help spread the news.</v>
      </c>
      <c r="C1192" t="s">
        <v>1828</v>
      </c>
      <c r="D1192">
        <v>0.56487709283828702</v>
      </c>
    </row>
    <row r="1193" spans="1:4" ht="14.25" customHeight="1" x14ac:dyDescent="0.2">
      <c r="A1193" s="1" t="s">
        <v>1192</v>
      </c>
      <c r="B1193" s="2" t="str">
        <f ca="1">IFERROR(__xludf.DUMMYFUNCTION("GOOGLETRANSLATE(A1193,DETECTLANGUAGE(A1193),""en"")"),"Pamper the free line. Free credit, click, click, tweet, press the heart, capture, send to the admin.")</f>
        <v>Pamper the free line. Free credit, click, click, tweet, press the heart, capture, send to the admin.</v>
      </c>
      <c r="C1193" t="s">
        <v>1827</v>
      </c>
      <c r="D1193">
        <v>0.856403708457947</v>
      </c>
    </row>
    <row r="1194" spans="1:4" ht="14.25" customHeight="1" x14ac:dyDescent="0.2">
      <c r="A1194" s="1" t="s">
        <v>1193</v>
      </c>
      <c r="B1194" s="2" t="str">
        <f ca="1">IFERROR(__xludf.DUMMYFUNCTION("GOOGLETRANSLATE(A1194,DETECTLANGUAGE(A1194),""en"")"),"Which children are looking for snacks, they have a job to recommend. It only takes people to teach the work, depending on diligence.")</f>
        <v>Which children are looking for snacks, they have a job to recommend. It only takes people to teach the work, depending on diligence.</v>
      </c>
      <c r="C1194" t="s">
        <v>1828</v>
      </c>
      <c r="D1194">
        <v>0.47924131155013999</v>
      </c>
    </row>
    <row r="1195" spans="1:4" ht="14.25" customHeight="1" x14ac:dyDescent="0.2">
      <c r="A1195" s="1" t="s">
        <v>1194</v>
      </c>
      <c r="B1195" s="2" t="str">
        <f ca="1">IFERROR(__xludf.DUMMYFUNCTION("GOOGLETRANSLATE(A1195,DETECTLANGUAGE(A1195),""en"")"),"Flooding, Ubon floods, Ubon floods")</f>
        <v>Flooding, Ubon floods, Ubon floods</v>
      </c>
      <c r="C1195" t="s">
        <v>1827</v>
      </c>
      <c r="D1195">
        <v>0.66110008955001798</v>
      </c>
    </row>
    <row r="1196" spans="1:4" ht="14.25" customHeight="1" x14ac:dyDescent="0.2">
      <c r="A1196" s="1" t="s">
        <v>1195</v>
      </c>
      <c r="B1196" s="2" t="str">
        <f ca="1">IFERROR(__xludf.DUMMYFUNCTION("GOOGLETRANSLATE(A1196,DETECTLANGUAGE(A1196),""en"")"),"Thank you for not forgetting them to flood Ubon.")</f>
        <v>Thank you for not forgetting them to flood Ubon.</v>
      </c>
      <c r="C1196" t="s">
        <v>1828</v>
      </c>
      <c r="D1196">
        <v>0.55249279737472501</v>
      </c>
    </row>
    <row r="1197" spans="1:4" ht="14.25" customHeight="1" x14ac:dyDescent="0.2">
      <c r="A1197" s="1" t="s">
        <v>1196</v>
      </c>
      <c r="B1197" s="2" t="str">
        <f ca="1">IFERROR(__xludf.DUMMYFUNCTION("GOOGLETRANSLATE(A1197,DETECTLANGUAGE(A1197),""en"")"),"Which children are looking for snacks, they have a job to recommend. It only takes people to teach the work, but the diligence is banned.")</f>
        <v>Which children are looking for snacks, they have a job to recommend. It only takes people to teach the work, but the diligence is banned.</v>
      </c>
      <c r="C1197" t="s">
        <v>1829</v>
      </c>
      <c r="D1197">
        <v>0.23418533802032501</v>
      </c>
    </row>
    <row r="1198" spans="1:4" ht="14.25" customHeight="1" x14ac:dyDescent="0.2">
      <c r="A1198" s="1" t="s">
        <v>1197</v>
      </c>
      <c r="B1198" s="2" t="str">
        <f ca="1">IFERROR(__xludf.DUMMYFUNCTION("GOOGLETRANSLATE(A1198,DETECTLANGUAGE(A1198),""en"")"),"And will close the news.")</f>
        <v>And will close the news.</v>
      </c>
      <c r="C1198" t="s">
        <v>1827</v>
      </c>
      <c r="D1198">
        <v>0.701746046543121</v>
      </c>
    </row>
    <row r="1199" spans="1:4" ht="14.25" customHeight="1" x14ac:dyDescent="0.2">
      <c r="A1199" s="1" t="s">
        <v>1198</v>
      </c>
      <c r="B1199" s="2" t="str">
        <f ca="1">IFERROR(__xludf.DUMMYFUNCTION("GOOGLETRANSLATE(A1199,DETECTLANGUAGE(A1199),""en"")"),"Does this province have a governor? Ubon floods.")</f>
        <v>Does this province have a governor? Ubon floods.</v>
      </c>
      <c r="C1199" t="s">
        <v>1828</v>
      </c>
      <c r="D1199">
        <v>0.59306085109710704</v>
      </c>
    </row>
    <row r="1200" spans="1:4" ht="14.25" customHeight="1" x14ac:dyDescent="0.2">
      <c r="A1200" s="1" t="s">
        <v>1199</v>
      </c>
      <c r="B1200" s="2" t="str">
        <f ca="1">IFERROR(__xludf.DUMMYFUNCTION("GOOGLETRANSLATE(A1200,DETECTLANGUAGE(A1200),""en"")"),"Which children are looking for snacks, they have a job to recommend. It takes only someone to teach the work, depending on the diligence.")</f>
        <v>Which children are looking for snacks, they have a job to recommend. It takes only someone to teach the work, depending on the diligence.</v>
      </c>
      <c r="C1200" t="s">
        <v>1829</v>
      </c>
      <c r="D1200">
        <v>0.38034108281135598</v>
      </c>
    </row>
    <row r="1201" spans="1:4" ht="14.25" customHeight="1" x14ac:dyDescent="0.2">
      <c r="A1201" s="1" t="s">
        <v>1200</v>
      </c>
      <c r="B1201" s="2" t="str">
        <f ca="1">IFERROR(__xludf.DUMMYFUNCTION("GOOGLETRANSLATE(A1201,DETECTLANGUAGE(A1201),""en"")"),"In the house, no one plays tweets except us, no one knows the flood. The TV doesn't have news. Facebook is almost no too quiet.")</f>
        <v>In the house, no one plays tweets except us, no one knows the flood. The TV doesn't have news. Facebook is almost no too quiet.</v>
      </c>
      <c r="C1201" t="s">
        <v>1829</v>
      </c>
      <c r="D1201">
        <v>2.4682780727744099E-2</v>
      </c>
    </row>
    <row r="1202" spans="1:4" ht="14.25" customHeight="1" x14ac:dyDescent="0.2">
      <c r="A1202" s="1" t="s">
        <v>1201</v>
      </c>
      <c r="B1202" s="2" t="str">
        <f ca="1">IFERROR(__xludf.DUMMYFUNCTION("GOOGLETRANSLATE(A1202,DETECTLANGUAGE(A1202),""en"")"),"Help each other to push the tag, flood, Ubon, flood, Sisaket floods")</f>
        <v>Help each other to push the tag, flood, Ubon, flood, Sisaket floods</v>
      </c>
      <c r="C1202" t="s">
        <v>1827</v>
      </c>
      <c r="D1202">
        <v>0.65718007087707497</v>
      </c>
    </row>
    <row r="1203" spans="1:4" ht="14.25" customHeight="1" x14ac:dyDescent="0.2">
      <c r="A1203" s="1" t="s">
        <v>1202</v>
      </c>
      <c r="B1203" s="2" t="str">
        <f ca="1">IFERROR(__xludf.DUMMYFUNCTION("GOOGLETRANSLATE(A1203,DETECTLANGUAGE(A1203),""en"")"),"Stop Ubon Ratchathani brought water to help the flood victims together to help at the Bureau of Water Production every day. We will pass this crisis.")</f>
        <v>Stop Ubon Ratchathani brought water to help the flood victims together to help at the Bureau of Water Production every day. We will pass this crisis.</v>
      </c>
      <c r="C1203" t="s">
        <v>1828</v>
      </c>
      <c r="D1203">
        <v>0.49571749567985501</v>
      </c>
    </row>
    <row r="1204" spans="1:4" ht="14.25" customHeight="1" x14ac:dyDescent="0.2">
      <c r="A1204" s="1" t="s">
        <v>1203</v>
      </c>
      <c r="B1204" s="2" t="str">
        <f ca="1">IFERROR(__xludf.DUMMYFUNCTION("GOOGLETRANSLATE(A1204,DETECTLANGUAGE(A1204),""en"")"),"The flood of Ubon is so heavy that Ites didn't help to improve anything. Confused.")</f>
        <v>The flood of Ubon is so heavy that Ites didn't help to improve anything. Confused.</v>
      </c>
      <c r="C1204" t="s">
        <v>1829</v>
      </c>
      <c r="D1204">
        <v>0.116464130580425</v>
      </c>
    </row>
    <row r="1205" spans="1:4" ht="14.25" customHeight="1" x14ac:dyDescent="0.2">
      <c r="A1205" s="1" t="s">
        <v>1204</v>
      </c>
      <c r="B1205" s="2" t="str">
        <f ca="1">IFERROR(__xludf.DUMMYFUNCTION("GOOGLETRANSLATE(A1205,DETECTLANGUAGE(A1205),""en"")"),"Free giveaway, withdrawal balance")</f>
        <v>Free giveaway, withdrawal balance</v>
      </c>
      <c r="C1205" t="s">
        <v>1828</v>
      </c>
      <c r="D1205">
        <v>0.57226628065109297</v>
      </c>
    </row>
    <row r="1206" spans="1:4" ht="14.25" customHeight="1" x14ac:dyDescent="0.2">
      <c r="A1206" s="1" t="s">
        <v>1205</v>
      </c>
      <c r="B1206" s="2" t="str">
        <f ca="1">IFERROR(__xludf.DUMMYFUNCTION("GOOGLETRANSLATE(A1206,DETECTLANGUAGE(A1206),""en"")"),"Have you ever warned once?")</f>
        <v>Have you ever warned once?</v>
      </c>
      <c r="C1206" t="s">
        <v>1827</v>
      </c>
      <c r="D1206">
        <v>0.74169838428497303</v>
      </c>
    </row>
    <row r="1207" spans="1:4" ht="14.25" customHeight="1" x14ac:dyDescent="0.2">
      <c r="A1207" s="1" t="s">
        <v>1206</v>
      </c>
      <c r="B1207" s="2" t="str">
        <f ca="1">IFERROR(__xludf.DUMMYFUNCTION("GOOGLETRANSLATE(A1207,DETECTLANGUAGE(A1207),""en"")"),"The water must definitely come again. It's too heavy. It doesn't have any. The main media only have too much attention to swimmer.")</f>
        <v>The water must definitely come again. It's too heavy. It doesn't have any. The main media only have too much attention to swimmer.</v>
      </c>
      <c r="C1207" t="s">
        <v>1829</v>
      </c>
      <c r="D1207">
        <v>2.6482382789254199E-2</v>
      </c>
    </row>
    <row r="1208" spans="1:4" ht="14.25" customHeight="1" x14ac:dyDescent="0.2">
      <c r="A1208" s="1" t="s">
        <v>1207</v>
      </c>
      <c r="B1208" s="2" t="str">
        <f ca="1">IFERROR(__xludf.DUMMYFUNCTION("GOOGLETRANSLATE(A1208,DETECTLANGUAGE(A1208),""en"")"),"Please help this case too.")</f>
        <v>Please help this case too.</v>
      </c>
      <c r="C1208" t="s">
        <v>1829</v>
      </c>
      <c r="D1208">
        <v>0.42347285151481601</v>
      </c>
    </row>
    <row r="1209" spans="1:4" ht="14.25" customHeight="1" x14ac:dyDescent="0.2">
      <c r="A1209" s="1" t="s">
        <v>1208</v>
      </c>
      <c r="B1209" s="2" t="str">
        <f ca="1">IFERROR(__xludf.DUMMYFUNCTION("GOOGLETRANSLATE(A1209,DETECTLANGUAGE(A1209),""en"")"),"I can't go out to eat papaya salad, please.")</f>
        <v>I can't go out to eat papaya salad, please.</v>
      </c>
      <c r="C1209" t="s">
        <v>1829</v>
      </c>
      <c r="D1209">
        <v>0.21987028419971499</v>
      </c>
    </row>
    <row r="1210" spans="1:4" ht="14.25" customHeight="1" x14ac:dyDescent="0.2">
      <c r="A1210" s="1" t="s">
        <v>1209</v>
      </c>
      <c r="B1210" s="2" t="str">
        <f ca="1">IFERROR(__xludf.DUMMYFUNCTION("GOOGLETRANSLATE(A1210,DETECTLANGUAGE(A1210),""en"")"),"Good work, very tight review. Anyone who is looking for a dessert during this period, would like to recommend a good job like this.")</f>
        <v>Good work, very tight review. Anyone who is looking for a dessert during this period, would like to recommend a good job like this.</v>
      </c>
      <c r="C1210" t="s">
        <v>1827</v>
      </c>
      <c r="D1210">
        <v>0.95404303073883101</v>
      </c>
    </row>
    <row r="1211" spans="1:4" ht="14.25" customHeight="1" x14ac:dyDescent="0.2">
      <c r="A1211" s="1" t="s">
        <v>1210</v>
      </c>
      <c r="B1211" s="2" t="str">
        <f ca="1">IFERROR(__xludf.DUMMYFUNCTION("GOOGLETRANSLATE(A1211,DETECTLANGUAGE(A1211),""en"")"),"Apply.")</f>
        <v>Apply.</v>
      </c>
      <c r="C1211" t="s">
        <v>1827</v>
      </c>
      <c r="D1211">
        <v>0.66110008955001798</v>
      </c>
    </row>
    <row r="1212" spans="1:4" ht="14.25" customHeight="1" x14ac:dyDescent="0.2">
      <c r="A1212" s="1" t="s">
        <v>1211</v>
      </c>
      <c r="B1212" s="2" t="str">
        <f ca="1">IFERROR(__xludf.DUMMYFUNCTION("GOOGLETRANSLATE(A1212,DETECTLANGUAGE(A1212),""en"")"),"Can be played. Free credit. Follow, click on the tweet, press the heart, capture, send to the admin. Real giveaway.")</f>
        <v>Can be played. Free credit. Follow, click on the tweet, press the heart, capture, send to the admin. Real giveaway.</v>
      </c>
      <c r="C1212" t="s">
        <v>1827</v>
      </c>
      <c r="D1212">
        <v>0.86351281404495195</v>
      </c>
    </row>
    <row r="1213" spans="1:4" ht="14.25" customHeight="1" x14ac:dyDescent="0.2">
      <c r="A1213" s="1" t="s">
        <v>1212</v>
      </c>
      <c r="B1213" s="2" t="str">
        <f ca="1">IFERROR(__xludf.DUMMYFUNCTION("GOOGLETRANSLATE(A1213,DETECTLANGUAGE(A1213),""en"")"),"How many bile tonight? New members. Get it. Free another link.")</f>
        <v>How many bile tonight? New members. Get it. Free another link.</v>
      </c>
      <c r="C1213" t="s">
        <v>1827</v>
      </c>
      <c r="D1213">
        <v>0.79471057653427102</v>
      </c>
    </row>
    <row r="1214" spans="1:4" ht="14.25" customHeight="1" x14ac:dyDescent="0.2">
      <c r="A1214" s="1" t="s">
        <v>1213</v>
      </c>
      <c r="B1214" s="2" t="str">
        <f ca="1">IFERROR(__xludf.DUMMYFUNCTION("GOOGLETRANSLATE(A1214,DETECTLANGUAGE(A1214),""en"")"),"The name was said to be in the dormitory, but used to open the national anthem because the warning is used to notify other ways. Read again.")</f>
        <v>The name was said to be in the dormitory, but used to open the national anthem because the warning is used to notify other ways. Read again.</v>
      </c>
      <c r="C1214" t="s">
        <v>1829</v>
      </c>
      <c r="D1214">
        <v>0.25470492243766801</v>
      </c>
    </row>
    <row r="1215" spans="1:4" ht="14.25" customHeight="1" x14ac:dyDescent="0.2">
      <c r="A1215" s="1" t="s">
        <v>1214</v>
      </c>
      <c r="B1215" s="2" t="str">
        <f ca="1">IFERROR(__xludf.DUMMYFUNCTION("GOOGLETRANSLATE(A1215,DETECTLANGUAGE(A1215),""en"")"),"In any year, the people have to take care of each other. The uncle's year is in trouble. The immigrants have to carry things out of the road so that the uncle's car passed this year. The road is not available.")</f>
        <v>In any year, the people have to take care of each other. The uncle's year is in trouble. The immigrants have to carry things out of the road so that the uncle's car passed this year. The road is not available.</v>
      </c>
      <c r="C1215" t="s">
        <v>1829</v>
      </c>
      <c r="D1215">
        <v>1.9818129017949101E-2</v>
      </c>
    </row>
    <row r="1216" spans="1:4" ht="14.25" customHeight="1" x14ac:dyDescent="0.2">
      <c r="A1216" s="1" t="s">
        <v>1215</v>
      </c>
      <c r="B1216" s="2" t="str">
        <f ca="1">IFERROR(__xludf.DUMMYFUNCTION("GOOGLETRANSLATE(A1216,DETECTLANGUAGE(A1216),""en"")"),"Very depressed. Mom is sick, depressed. The child is an autism. I like to hurt myself and people close to me. Now, the mother has to receive treatment but not.")</f>
        <v>Very depressed. Mom is sick, depressed. The child is an autism. I like to hurt myself and people close to me. Now, the mother has to receive treatment but not.</v>
      </c>
      <c r="C1216" t="s">
        <v>1829</v>
      </c>
      <c r="D1216">
        <v>6.3070319592952702E-3</v>
      </c>
    </row>
    <row r="1217" spans="1:4" ht="14.25" customHeight="1" x14ac:dyDescent="0.2">
      <c r="A1217" s="1" t="s">
        <v>1216</v>
      </c>
      <c r="B1217" s="2" t="str">
        <f ca="1">IFERROR(__xludf.DUMMYFUNCTION("GOOGLETRANSLATE(A1217,DETECTLANGUAGE(A1217),""en"")"),"Mass still has a very quiet news.")</f>
        <v>Mass still has a very quiet news.</v>
      </c>
      <c r="C1217" t="s">
        <v>1829</v>
      </c>
      <c r="D1217">
        <v>0.281452596187592</v>
      </c>
    </row>
    <row r="1218" spans="1:4" ht="14.25" customHeight="1" x14ac:dyDescent="0.2">
      <c r="A1218" s="1" t="s">
        <v>1217</v>
      </c>
      <c r="B1218" s="2" t="str">
        <f ca="1">IFERROR(__xludf.DUMMYFUNCTION("GOOGLETRANSLATE(A1218,DETECTLANGUAGE(A1218),""en"")"),"Real flooding, really in trouble, Ubon floods")</f>
        <v>Real flooding, really in trouble, Ubon floods</v>
      </c>
      <c r="C1218" t="s">
        <v>1828</v>
      </c>
      <c r="D1218">
        <v>0.54350161552429199</v>
      </c>
    </row>
    <row r="1219" spans="1:4" ht="14.25" customHeight="1" x14ac:dyDescent="0.2">
      <c r="A1219" s="1" t="s">
        <v>1218</v>
      </c>
      <c r="B1219" s="2" t="str">
        <f ca="1">IFERROR(__xludf.DUMMYFUNCTION("GOOGLETRANSLATE(A1219,DETECTLANGUAGE(A1219),""en"")"),"Come on, hunting credit, free credit, click, click, tweet, press the heart, capture, send to the admin.")</f>
        <v>Come on, hunting credit, free credit, click, click, tweet, press the heart, capture, send to the admin.</v>
      </c>
      <c r="C1219" t="s">
        <v>1827</v>
      </c>
      <c r="D1219">
        <v>0.81020087003707897</v>
      </c>
    </row>
    <row r="1220" spans="1:4" ht="14.25" customHeight="1" x14ac:dyDescent="0.2">
      <c r="A1220" s="1" t="s">
        <v>1219</v>
      </c>
      <c r="B1220" s="2" t="str">
        <f ca="1">IFERROR(__xludf.DUMMYFUNCTION("GOOGLETRANSLATE(A1220,DETECTLANGUAGE(A1220),""en"")"),"Here, I know the news of the floods from tweets. What the situation is. The news is almost very information.")</f>
        <v>Here, I know the news of the floods from tweets. What the situation is. The news is almost very information.</v>
      </c>
      <c r="C1220" t="s">
        <v>1829</v>
      </c>
      <c r="D1220">
        <v>0.39529746770858798</v>
      </c>
    </row>
    <row r="1221" spans="1:4" ht="14.25" customHeight="1" x14ac:dyDescent="0.2">
      <c r="A1221" s="1" t="s">
        <v>1220</v>
      </c>
      <c r="B1221" s="2" t="str">
        <f ca="1">IFERROR(__xludf.DUMMYFUNCTION("GOOGLETRANSLATE(A1221,DETECTLANGUAGE(A1221),""en"")"),"Stop Ubon Ratchathani brought water to help the flood victims together to help at the Bureau of water production every day. We will pass this crisis together.")</f>
        <v>Stop Ubon Ratchathani brought water to help the flood victims together to help at the Bureau of water production every day. We will pass this crisis together.</v>
      </c>
      <c r="C1221" t="s">
        <v>1828</v>
      </c>
      <c r="D1221">
        <v>0.49571749567985501</v>
      </c>
    </row>
    <row r="1222" spans="1:4" ht="14.25" customHeight="1" x14ac:dyDescent="0.2">
      <c r="A1222" s="1" t="s">
        <v>1221</v>
      </c>
      <c r="B1222" s="2" t="str">
        <f ca="1">IFERROR(__xludf.DUMMYFUNCTION("GOOGLETRANSLATE(A1222,DETECTLANGUAGE(A1222),""en"")"),"The government or relevant agencies will come out to help yet. The news is very quiet, very much. I know about it, because according to the tweet only, what are you waiting for?")</f>
        <v>The government or relevant agencies will come out to help yet. The news is very quiet, very much. I know about it, because according to the tweet only, what are you waiting for?</v>
      </c>
      <c r="C1222" t="s">
        <v>1827</v>
      </c>
      <c r="D1222">
        <v>0.80346000194549605</v>
      </c>
    </row>
    <row r="1223" spans="1:4" ht="14.25" customHeight="1" x14ac:dyDescent="0.2">
      <c r="A1223" s="1" t="s">
        <v>1222</v>
      </c>
      <c r="B1223" s="2" t="str">
        <f ca="1">IFERROR(__xludf.DUMMYFUNCTION("GOOGLETRANSLATE(A1223,DETECTLANGUAGE(A1223),""en"")"),"Stop to overlook Ubon floods.")</f>
        <v>Stop to overlook Ubon floods.</v>
      </c>
      <c r="C1223" t="s">
        <v>1827</v>
      </c>
      <c r="D1223">
        <v>0.61033004522323597</v>
      </c>
    </row>
    <row r="1224" spans="1:4" ht="14.25" customHeight="1" x14ac:dyDescent="0.2">
      <c r="A1224" s="1" t="s">
        <v>1223</v>
      </c>
      <c r="B1224" s="2" t="str">
        <f ca="1">IFERROR(__xludf.DUMMYFUNCTION("GOOGLETRANSLATE(A1224,DETECTLANGUAGE(A1224),""en"")"),"Here, I know the news of the floods from tweets. What the situation is. The news is almost very information. I don't know what to do.")</f>
        <v>Here, I know the news of the floods from tweets. What the situation is. The news is almost very information. I don't know what to do.</v>
      </c>
      <c r="C1224" t="s">
        <v>1829</v>
      </c>
      <c r="D1224">
        <v>6.9006361067295102E-2</v>
      </c>
    </row>
    <row r="1225" spans="1:4" ht="14.25" customHeight="1" x14ac:dyDescent="0.2">
      <c r="A1225" s="1" t="s">
        <v>1224</v>
      </c>
      <c r="B1225" s="2" t="str">
        <f ca="1">IFERROR(__xludf.DUMMYFUNCTION("GOOGLETRANSLATE(A1225,DETECTLANGUAGE(A1225),""en"")"),"Why is the news so quiet?")</f>
        <v>Why is the news so quiet?</v>
      </c>
      <c r="C1225" t="s">
        <v>1829</v>
      </c>
      <c r="D1225">
        <v>0.43798032402992199</v>
      </c>
    </row>
    <row r="1226" spans="1:4" ht="14.25" customHeight="1" x14ac:dyDescent="0.2">
      <c r="A1226" s="1" t="s">
        <v>1225</v>
      </c>
      <c r="B1226" s="2" t="str">
        <f ca="1">IFERROR(__xludf.DUMMYFUNCTION("GOOGLETRANSLATE(A1226,DETECTLANGUAGE(A1226),""en"")"),"Hello, is there anyone free to find a snack? Just a minute, they have a job to recommend. Easy to do. All real money.")</f>
        <v>Hello, is there anyone free to find a snack? Just a minute, they have a job to recommend. Easy to do. All real money.</v>
      </c>
      <c r="C1226" t="s">
        <v>1828</v>
      </c>
      <c r="D1226">
        <v>0.57282370328903198</v>
      </c>
    </row>
    <row r="1227" spans="1:4" ht="14.25" customHeight="1" x14ac:dyDescent="0.2">
      <c r="A1227" s="1" t="s">
        <v>1226</v>
      </c>
      <c r="B1227" s="2" t="str">
        <f ca="1">IFERROR(__xludf.DUMMYFUNCTION("GOOGLETRANSLATE(A1227,DETECTLANGUAGE(A1227),""en"")"),"The water level today is still requested. Don't rain. Do not flow a lot, it would be better. Fighting.")</f>
        <v>The water level today is still requested. Don't rain. Do not flow a lot, it would be better. Fighting.</v>
      </c>
      <c r="C1227" t="s">
        <v>1829</v>
      </c>
      <c r="D1227">
        <v>6.3900187611579895E-2</v>
      </c>
    </row>
    <row r="1228" spans="1:4" ht="14.25" customHeight="1" x14ac:dyDescent="0.2">
      <c r="A1228" s="1" t="s">
        <v>1227</v>
      </c>
      <c r="B1228" s="2" t="str">
        <f ca="1">IFERROR(__xludf.DUMMYFUNCTION("GOOGLETRANSLATE(A1228,DETECTLANGUAGE(A1228),""en"")"),"From Mukdahan, which line can go to Ubon Airport?")</f>
        <v>From Mukdahan, which line can go to Ubon Airport?</v>
      </c>
      <c r="C1228" t="s">
        <v>1827</v>
      </c>
      <c r="D1228">
        <v>0.65218955278396595</v>
      </c>
    </row>
    <row r="1229" spans="1:4" ht="14.25" customHeight="1" x14ac:dyDescent="0.2">
      <c r="A1229" s="1" t="s">
        <v>1228</v>
      </c>
      <c r="B1229" s="2" t="str">
        <f ca="1">IFERROR(__xludf.DUMMYFUNCTION("GOOGLETRANSLATE(A1229,DETECTLANGUAGE(A1229),""en"")"),"The old who had to find a doctor to help himself, not borrowing the lid, caring for the government. What did the government do?")</f>
        <v>The old who had to find a doctor to help himself, not borrowing the lid, caring for the government. What did the government do?</v>
      </c>
      <c r="C1229" t="s">
        <v>1829</v>
      </c>
      <c r="D1229">
        <v>0.107572287321091</v>
      </c>
    </row>
    <row r="1230" spans="1:4" ht="14.25" customHeight="1" x14ac:dyDescent="0.2">
      <c r="A1230" s="1" t="s">
        <v>1229</v>
      </c>
      <c r="B1230" s="2" t="str">
        <f ca="1">IFERROR(__xludf.DUMMYFUNCTION("GOOGLETRANSLATE(A1230,DETECTLANGUAGE(A1230),""en"")"),"Almost couldn't go, flooded Ubon")</f>
        <v>Almost couldn't go, flooded Ubon</v>
      </c>
      <c r="C1230" t="s">
        <v>1829</v>
      </c>
      <c r="D1230">
        <v>0.18764689564704901</v>
      </c>
    </row>
    <row r="1231" spans="1:4" ht="14.25" customHeight="1" x14ac:dyDescent="0.2">
      <c r="A1231" s="1" t="s">
        <v>1230</v>
      </c>
      <c r="B1231" s="2" t="str">
        <f ca="1">IFERROR(__xludf.DUMMYFUNCTION("GOOGLETRANSLATE(A1231,DETECTLANGUAGE(A1231),""en"")"),"It is likely that the water will continue to rise again. I really want to flood Ubon Mass. It is news. People pay attention to the government will come to help.")</f>
        <v>It is likely that the water will continue to rise again. I really want to flood Ubon Mass. It is news. People pay attention to the government will come to help.</v>
      </c>
      <c r="C1231" t="s">
        <v>1829</v>
      </c>
      <c r="D1231">
        <v>0.226497352123261</v>
      </c>
    </row>
    <row r="1232" spans="1:4" ht="14.25" customHeight="1" x14ac:dyDescent="0.2">
      <c r="A1232" s="1" t="s">
        <v>1231</v>
      </c>
      <c r="B1232" s="2" t="str">
        <f ca="1">IFERROR(__xludf.DUMMYFUNCTION("GOOGLETRANSLATE(A1232,DETECTLANGUAGE(A1232),""en"")"),"Would like everyone to pay attention and push this tag a bit. Help each other two or more or more.")</f>
        <v>Would like everyone to pay attention and push this tag a bit. Help each other two or more or more.</v>
      </c>
      <c r="C1232" t="s">
        <v>1827</v>
      </c>
      <c r="D1232">
        <v>0.700078666210175</v>
      </c>
    </row>
    <row r="1233" spans="1:4" ht="14.25" customHeight="1" x14ac:dyDescent="0.2">
      <c r="A1233" s="1" t="s">
        <v>1232</v>
      </c>
      <c r="B1233" s="2" t="str">
        <f ca="1">IFERROR(__xludf.DUMMYFUNCTION("GOOGLETRANSLATE(A1233,DETECTLANGUAGE(A1233),""en"")"),"Free giveaway, withdrawal balance")</f>
        <v>Free giveaway, withdrawal balance</v>
      </c>
      <c r="C1233" t="s">
        <v>1828</v>
      </c>
      <c r="D1233">
        <v>0.57226628065109297</v>
      </c>
    </row>
    <row r="1234" spans="1:4" ht="14.25" customHeight="1" x14ac:dyDescent="0.2">
      <c r="A1234" s="1" t="s">
        <v>1233</v>
      </c>
      <c r="B1234" s="2" t="str">
        <f ca="1">IFERROR(__xludf.DUMMYFUNCTION("GOOGLETRANSLATE(A1234,DETECTLANGUAGE(A1234),""en"")"),"New members, accepting bonuses, can withdraw, can play everything, do not stick, do not have to do activities at")</f>
        <v>New members, accepting bonuses, can withdraw, can play everything, do not stick, do not have to do activities at</v>
      </c>
      <c r="C1234" t="s">
        <v>1829</v>
      </c>
      <c r="D1234">
        <v>5.90274520218372E-2</v>
      </c>
    </row>
    <row r="1235" spans="1:4" ht="14.25" customHeight="1" x14ac:dyDescent="0.2">
      <c r="A1235" s="1" t="s">
        <v>1234</v>
      </c>
      <c r="B1235" s="2" t="str">
        <f ca="1">IFERROR(__xludf.DUMMYFUNCTION("GOOGLETRANSLATE(A1235,DETECTLANGUAGE(A1235),""en"")"),"For those who want to help donate items or donations, can donate according to the tweet below, but actually do not want Thai people to help themselves or")</f>
        <v>For those who want to help donate items or donations, can donate according to the tweet below, but actually do not want Thai people to help themselves or</v>
      </c>
      <c r="C1235" t="s">
        <v>1829</v>
      </c>
      <c r="D1235">
        <v>0.19224636256694799</v>
      </c>
    </row>
    <row r="1236" spans="1:4" ht="14.25" customHeight="1" x14ac:dyDescent="0.2">
      <c r="A1236" s="1" t="s">
        <v>1235</v>
      </c>
      <c r="B1236" s="2" t="str">
        <f ca="1">IFERROR(__xludf.DUMMYFUNCTION("GOOGLETRANSLATE(A1236,DETECTLANGUAGE(A1236),""en"")"),"The water level rises every day. The government is still not able to solve the problem anyway. The taxes have to pay the time to receive floods.")</f>
        <v>The water level rises every day. The government is still not able to solve the problem anyway. The taxes have to pay the time to receive floods.</v>
      </c>
      <c r="C1236" t="s">
        <v>1829</v>
      </c>
      <c r="D1236">
        <v>3.9000656455755199E-2</v>
      </c>
    </row>
    <row r="1237" spans="1:4" ht="14.25" customHeight="1" x14ac:dyDescent="0.2">
      <c r="A1237" s="1" t="s">
        <v>1236</v>
      </c>
      <c r="B1237" s="2" t="str">
        <f ca="1">IFERROR(__xludf.DUMMYFUNCTION("GOOGLETRANSLATE(A1237,DETECTLANGUAGE(A1237),""en"")"),"The water level rises every day. The government is still not able to solve the problem anyway. The taxes have to pay when receiving floods must help themselves.")</f>
        <v>The water level rises every day. The government is still not able to solve the problem anyway. The taxes have to pay when receiving floods must help themselves.</v>
      </c>
      <c r="C1237" t="s">
        <v>1829</v>
      </c>
      <c r="D1237">
        <v>2.4231398478150399E-2</v>
      </c>
    </row>
    <row r="1238" spans="1:4" ht="14.25" customHeight="1" x14ac:dyDescent="0.2">
      <c r="A1238" s="1" t="s">
        <v>1237</v>
      </c>
      <c r="B1238" s="2" t="str">
        <f ca="1">IFERROR(__xludf.DUMMYFUNCTION("GOOGLETRANSLATE(A1238,DETECTLANGUAGE(A1238),""en"")"),"Actually, stop doing the head of the cock. Is it very bad?")</f>
        <v>Actually, stop doing the head of the cock. Is it very bad?</v>
      </c>
      <c r="C1238" t="s">
        <v>1829</v>
      </c>
      <c r="D1238">
        <v>0.449811160564423</v>
      </c>
    </row>
    <row r="1239" spans="1:4" ht="14.25" customHeight="1" x14ac:dyDescent="0.2">
      <c r="A1239" s="1" t="s">
        <v>1238</v>
      </c>
      <c r="B1239" s="2" t="str">
        <f ca="1">IFERROR(__xludf.DUMMYFUNCTION("GOOGLETRANSLATE(A1239,DETECTLANGUAGE(A1239),""en"")"),"The water will definitely come again. It's too heavy. It doesn't have much. The main media only have too much to pay attention to swimmer.")</f>
        <v>The water will definitely come again. It's too heavy. It doesn't have much. The main media only have too much to pay attention to swimmer.</v>
      </c>
      <c r="C1239" t="s">
        <v>1829</v>
      </c>
      <c r="D1239">
        <v>3.7611939013004303E-2</v>
      </c>
    </row>
    <row r="1240" spans="1:4" ht="14.25" customHeight="1" x14ac:dyDescent="0.2">
      <c r="A1240" s="1" t="s">
        <v>1239</v>
      </c>
      <c r="B1240" s="2" t="str">
        <f ca="1">IFERROR(__xludf.DUMMYFUNCTION("GOOGLETRANSLATE(A1240,DETECTLANGUAGE(A1240),""en"")"),"Stop selling things in this tag. The gambling website stopped addicted to the people of Ubon to flood their heads.")</f>
        <v>Stop selling things in this tag. The gambling website stopped addicted to the people of Ubon to flood their heads.</v>
      </c>
      <c r="C1240" t="s">
        <v>1829</v>
      </c>
      <c r="D1240">
        <v>0.44647449254989602</v>
      </c>
    </row>
    <row r="1241" spans="1:4" ht="14.25" customHeight="1" x14ac:dyDescent="0.2">
      <c r="A1241" s="1" t="s">
        <v>1240</v>
      </c>
      <c r="B1241" s="2" t="str">
        <f ca="1">IFERROR(__xludf.DUMMYFUNCTION("GOOGLETRANSLATE(A1241,DETECTLANGUAGE(A1241),""en"")"),"Help each other.")</f>
        <v>Help each other.</v>
      </c>
      <c r="C1241" t="s">
        <v>1827</v>
      </c>
      <c r="D1241">
        <v>0.66120678186416604</v>
      </c>
    </row>
    <row r="1242" spans="1:4" ht="14.25" customHeight="1" x14ac:dyDescent="0.2">
      <c r="A1242" s="1" t="s">
        <v>1241</v>
      </c>
      <c r="B1242" s="2" t="str">
        <f ca="1">IFERROR(__xludf.DUMMYFUNCTION("GOOGLETRANSLATE(A1242,DETECTLANGUAGE(A1242),""en"")"),"If anyone can't think of how much it is flooding Ubon")</f>
        <v>If anyone can't think of how much it is flooding Ubon</v>
      </c>
      <c r="C1242" t="s">
        <v>1828</v>
      </c>
      <c r="D1242">
        <v>0.57638120651245095</v>
      </c>
    </row>
    <row r="1243" spans="1:4" ht="14.25" customHeight="1" x14ac:dyDescent="0.2">
      <c r="A1243" s="1" t="s">
        <v>1242</v>
      </c>
      <c r="B1243" s="2" t="str">
        <f ca="1">IFERROR(__xludf.DUMMYFUNCTION("GOOGLETRANSLATE(A1243,DETECTLANGUAGE(A1243),""en"")"),"Please help each other. Thai brothers and sisters are very sympathetic.")</f>
        <v>Please help each other. Thai brothers and sisters are very sympathetic.</v>
      </c>
      <c r="C1243" t="s">
        <v>1828</v>
      </c>
      <c r="D1243">
        <v>0.590820252895355</v>
      </c>
    </row>
    <row r="1244" spans="1:4" ht="14.25" customHeight="1" x14ac:dyDescent="0.2">
      <c r="A1244" s="1" t="s">
        <v>1243</v>
      </c>
      <c r="B1244" s="2" t="str">
        <f ca="1">IFERROR(__xludf.DUMMYFUNCTION("GOOGLETRANSLATE(A1244,DETECTLANGUAGE(A1244),""en"")"),"The news is very quiet.")</f>
        <v>The news is very quiet.</v>
      </c>
      <c r="C1244" t="s">
        <v>1827</v>
      </c>
      <c r="D1244">
        <v>0.61587202548980702</v>
      </c>
    </row>
    <row r="1245" spans="1:4" ht="14.25" customHeight="1" x14ac:dyDescent="0.2">
      <c r="A1245" s="1" t="s">
        <v>1244</v>
      </c>
      <c r="B1245" s="2" t="str">
        <f ca="1">IFERROR(__xludf.DUMMYFUNCTION("GOOGLETRANSLATE(A1245,DETECTLANGUAGE(A1245),""en"")"),"For those who wish to share help, brothers and sisters, flood disasters, click into tweet the source. See details.")</f>
        <v>For those who wish to share help, brothers and sisters, flood disasters, click into tweet the source. See details.</v>
      </c>
      <c r="C1245" t="s">
        <v>1827</v>
      </c>
      <c r="D1245">
        <v>0.69133120775222801</v>
      </c>
    </row>
    <row r="1246" spans="1:4" ht="14.25" customHeight="1" x14ac:dyDescent="0.2">
      <c r="A1246" s="1" t="s">
        <v>1245</v>
      </c>
      <c r="B1246" s="2" t="str">
        <f ca="1">IFERROR(__xludf.DUMMYFUNCTION("GOOGLETRANSLATE(A1246,DETECTLANGUAGE(A1246),""en"")"),"I do not understand why the province is already missing. Why Thai media are flooded.")</f>
        <v>I do not understand why the province is already missing. Why Thai media are flooded.</v>
      </c>
      <c r="C1246" t="s">
        <v>1829</v>
      </c>
      <c r="D1246">
        <v>2.0216370001435301E-2</v>
      </c>
    </row>
    <row r="1247" spans="1:4" ht="14.25" customHeight="1" x14ac:dyDescent="0.2">
      <c r="A1247" s="1" t="s">
        <v>1246</v>
      </c>
      <c r="B1247" s="2" t="str">
        <f ca="1">IFERROR(__xludf.DUMMYFUNCTION("GOOGLETRANSLATE(A1247,DETECTLANGUAGE(A1247),""en"")"),"The government is flooded in Ubon.")</f>
        <v>The government is flooded in Ubon.</v>
      </c>
      <c r="C1247" t="s">
        <v>1827</v>
      </c>
      <c r="D1247">
        <v>0.60044389963150002</v>
      </c>
    </row>
    <row r="1248" spans="1:4" ht="14.25" customHeight="1" x14ac:dyDescent="0.2">
      <c r="A1248" s="1" t="s">
        <v>1247</v>
      </c>
      <c r="B1248" s="2" t="str">
        <f ca="1">IFERROR(__xludf.DUMMYFUNCTION("GOOGLETRANSLATE(A1248,DETECTLANGUAGE(A1248),""en"")"),"Watching YouTube, the queue is free. Anyone interested in clicking on the page of the profile, not a gambling, not a chain, no tuition fees. Open the wig.")</f>
        <v>Watching YouTube, the queue is free. Anyone interested in clicking on the page of the profile, not a gambling, not a chain, no tuition fees. Open the wig.</v>
      </c>
      <c r="C1248" t="s">
        <v>1829</v>
      </c>
      <c r="D1248">
        <v>0.21818730235099801</v>
      </c>
    </row>
    <row r="1249" spans="1:4" ht="14.25" customHeight="1" x14ac:dyDescent="0.2">
      <c r="A1249" s="1" t="s">
        <v>1248</v>
      </c>
      <c r="B1249" s="2" t="str">
        <f ca="1">IFERROR(__xludf.DUMMYFUNCTION("GOOGLETRANSLATE(A1249,DETECTLANGUAGE(A1249),""en"")"),"Take Jae out of the Deputy spokesman for all the work, the government that broke and found Je to promote more and more.")</f>
        <v>Take Jae out of the Deputy spokesman for all the work, the government that broke and found Je to promote more and more.</v>
      </c>
      <c r="C1249" t="s">
        <v>1828</v>
      </c>
      <c r="D1249">
        <v>0.53846567869186401</v>
      </c>
    </row>
    <row r="1250" spans="1:4" ht="14.25" customHeight="1" x14ac:dyDescent="0.2">
      <c r="A1250" s="1" t="s">
        <v>1249</v>
      </c>
      <c r="B1250" s="2" t="str">
        <f ca="1">IFERROR(__xludf.DUMMYFUNCTION("GOOGLETRANSLATE(A1250,DETECTLANGUAGE(A1250),""en"")"),"Suddenly, the show, the Warroom, his own social room, someone would like to show off, reinforcing that people have told when zombies collapsed.")</f>
        <v>Suddenly, the show, the Warroom, his own social room, someone would like to show off, reinforcing that people have told when zombies collapsed.</v>
      </c>
      <c r="C1250" t="s">
        <v>1829</v>
      </c>
      <c r="D1250">
        <v>0.34861880540847801</v>
      </c>
    </row>
    <row r="1251" spans="1:4" ht="14.25" customHeight="1" x14ac:dyDescent="0.2">
      <c r="A1251" s="1" t="s">
        <v>1250</v>
      </c>
      <c r="B1251" s="2" t="str">
        <f ca="1">IFERROR(__xludf.DUMMYFUNCTION("GOOGLETRANSLATE(A1251,DETECTLANGUAGE(A1251),""en"")"),"Watching YouTube, the queue is free. Anyone interested in clicking on the page of the profile, not a gambling, not a chain, no network teaching fee.")</f>
        <v>Watching YouTube, the queue is free. Anyone interested in clicking on the page of the profile, not a gambling, not a chain, no network teaching fee.</v>
      </c>
      <c r="C1251" t="s">
        <v>1829</v>
      </c>
      <c r="D1251">
        <v>0.25628155469894398</v>
      </c>
    </row>
    <row r="1252" spans="1:4" ht="14.25" customHeight="1" x14ac:dyDescent="0.2">
      <c r="A1252" s="1" t="s">
        <v>1251</v>
      </c>
      <c r="B1252" s="2" t="str">
        <f ca="1">IFERROR(__xludf.DUMMYFUNCTION("GOOGLETRANSLATE(A1252,DETECTLANGUAGE(A1252),""en"")"),"Hello, is there anyone free to find a snack? There is a job to recommend. It's easy to do. Just a minute. Click on the profile page.")</f>
        <v>Hello, is there anyone free to find a snack? There is a job to recommend. It's easy to do. Just a minute. Click on the profile page.</v>
      </c>
      <c r="C1252" t="s">
        <v>1827</v>
      </c>
      <c r="D1252">
        <v>0.78119713068008401</v>
      </c>
    </row>
    <row r="1253" spans="1:4" ht="14.25" customHeight="1" x14ac:dyDescent="0.2">
      <c r="A1253" s="1" t="s">
        <v>1252</v>
      </c>
      <c r="B1253" s="2" t="str">
        <f ca="1">IFERROR(__xludf.DUMMYFUNCTION("GOOGLETRANSLATE(A1253,DETECTLANGUAGE(A1253),""en"")"),"Free credit, free credit, no need to leave, do not have to share free credits, no need to leave, do not have to share the caps capture")</f>
        <v>Free credit, free credit, no need to leave, do not have to share free credits, no need to leave, do not have to share the caps capture</v>
      </c>
      <c r="C1253" t="s">
        <v>1829</v>
      </c>
      <c r="D1253">
        <v>7.4238646775484102E-3</v>
      </c>
    </row>
    <row r="1254" spans="1:4" ht="14.25" customHeight="1" x14ac:dyDescent="0.2">
      <c r="A1254" s="1" t="s">
        <v>1253</v>
      </c>
      <c r="B1254" s="2" t="str">
        <f ca="1">IFERROR(__xludf.DUMMYFUNCTION("GOOGLETRANSLATE(A1254,DETECTLANGUAGE(A1254),""en"")"),"The quality of life of Thai people flooded Ubon")</f>
        <v>The quality of life of Thai people flooded Ubon</v>
      </c>
      <c r="C1254" t="s">
        <v>1827</v>
      </c>
      <c r="D1254">
        <v>0.65632331371307395</v>
      </c>
    </row>
    <row r="1255" spans="1:4" ht="14.25" customHeight="1" x14ac:dyDescent="0.2">
      <c r="A1255" s="1" t="s">
        <v>1254</v>
      </c>
      <c r="B1255" s="2" t="str">
        <f ca="1">IFERROR(__xludf.DUMMYFUNCTION("GOOGLETRANSLATE(A1255,DETECTLANGUAGE(A1255),""en"")"),"Well, very quiet. Help each other to push. Other things can help each other to flood Ubon.")</f>
        <v>Well, very quiet. Help each other to push. Other things can help each other to flood Ubon.</v>
      </c>
      <c r="C1255" t="s">
        <v>1827</v>
      </c>
      <c r="D1255">
        <v>0.68415862321853604</v>
      </c>
    </row>
    <row r="1256" spans="1:4" ht="14.25" customHeight="1" x14ac:dyDescent="0.2">
      <c r="A1256" s="1" t="s">
        <v>1255</v>
      </c>
      <c r="B1256" s="2" t="str">
        <f ca="1">IFERROR(__xludf.DUMMYFUNCTION("GOOGLETRANSLATE(A1256,DETECTLANGUAGE(A1256),""en"")"),"Sink and help the Ubon brothers and sisters as well. Ask for permission to use the base of the Ubon flood.")</f>
        <v>Sink and help the Ubon brothers and sisters as well. Ask for permission to use the base of the Ubon flood.</v>
      </c>
      <c r="C1256" t="s">
        <v>1827</v>
      </c>
      <c r="D1256">
        <v>0.81043452024459794</v>
      </c>
    </row>
    <row r="1257" spans="1:4" ht="14.25" customHeight="1" x14ac:dyDescent="0.2">
      <c r="A1257" s="1" t="s">
        <v>1256</v>
      </c>
      <c r="B1257" s="2" t="str">
        <f ca="1">IFERROR(__xludf.DUMMYFUNCTION("GOOGLETRANSLATE(A1257,DETECTLANGUAGE(A1257),""en"")"),"The question that should not be answered is that the government is doing anything. Can't see what people have to experience this much. Where to go?")</f>
        <v>The question that should not be answered is that the government is doing anything. Can't see what people have to experience this much. Where to go?</v>
      </c>
      <c r="C1257" t="s">
        <v>1829</v>
      </c>
      <c r="D1257">
        <v>2.0779941231012299E-2</v>
      </c>
    </row>
    <row r="1258" spans="1:4" ht="14.25" customHeight="1" x14ac:dyDescent="0.2">
      <c r="A1258" s="1" t="s">
        <v>1257</v>
      </c>
      <c r="B1258" s="2" t="str">
        <f ca="1">IFERROR(__xludf.DUMMYFUNCTION("GOOGLETRANSLATE(A1258,DETECTLANGUAGE(A1258),""en"")"),"Want to go to see what you think, how to work, why the nostalgia set came out like this.")</f>
        <v>Want to go to see what you think, how to work, why the nostalgia set came out like this.</v>
      </c>
      <c r="C1258" t="s">
        <v>1829</v>
      </c>
      <c r="D1258">
        <v>0.196323752403259</v>
      </c>
    </row>
    <row r="1259" spans="1:4" ht="14.25" customHeight="1" x14ac:dyDescent="0.2">
      <c r="A1259" s="1" t="s">
        <v>1258</v>
      </c>
      <c r="B1259" s="2" t="str">
        <f ca="1">IFERROR(__xludf.DUMMYFUNCTION("GOOGLETRANSLATE(A1259,DETECTLANGUAGE(A1259),""en"")"),"Heavier than the government. What are you doing?")</f>
        <v>Heavier than the government. What are you doing?</v>
      </c>
      <c r="C1259" t="s">
        <v>1827</v>
      </c>
      <c r="D1259">
        <v>0.88189250230789196</v>
      </c>
    </row>
    <row r="1260" spans="1:4" ht="14.25" customHeight="1" x14ac:dyDescent="0.2">
      <c r="A1260" s="1" t="s">
        <v>1259</v>
      </c>
      <c r="B1260" s="2" t="str">
        <f ca="1">IFERROR(__xludf.DUMMYFUNCTION("GOOGLETRANSLATE(A1260,DETECTLANGUAGE(A1260),""en"")"),"Now everyone knows that the water will come. The storm will change the direction because followed by the local page. The tower or the government does not have.")</f>
        <v>Now everyone knows that the water will come. The storm will change the direction because followed by the local page. The tower or the government does not have.</v>
      </c>
      <c r="C1260" t="s">
        <v>1829</v>
      </c>
      <c r="D1260">
        <v>0.38536652922630299</v>
      </c>
    </row>
    <row r="1261" spans="1:4" ht="14.25" customHeight="1" x14ac:dyDescent="0.2">
      <c r="A1261" s="1" t="s">
        <v>1260</v>
      </c>
      <c r="B1261" s="2" t="str">
        <f ca="1">IFERROR(__xludf.DUMMYFUNCTION("GOOGLETRANSLATE(A1261,DETECTLANGUAGE(A1261),""en"")"),"Flood, you should think of ways to flood again or how to handle it if the acute floods are not donated to donate or distribute.")</f>
        <v>Flood, you should think of ways to flood again or how to handle it if the acute floods are not donated to donate or distribute.</v>
      </c>
      <c r="C1261" t="s">
        <v>1827</v>
      </c>
      <c r="D1261">
        <v>0.66471552848815896</v>
      </c>
    </row>
    <row r="1262" spans="1:4" ht="14.25" customHeight="1" x14ac:dyDescent="0.2">
      <c r="A1262" s="1" t="s">
        <v>1261</v>
      </c>
      <c r="B1262" s="2" t="str">
        <f ca="1">IFERROR(__xludf.DUMMYFUNCTION("GOOGLETRANSLATE(A1262,DETECTLANGUAGE(A1262),""en"")"),"The hunter line must be credit. Free, click, press, press, press the heart, capture, send to the admin.")</f>
        <v>The hunter line must be credit. Free, click, press, press, press the heart, capture, send to the admin.</v>
      </c>
      <c r="C1262" t="s">
        <v>1827</v>
      </c>
      <c r="D1262">
        <v>0.83149188756942705</v>
      </c>
    </row>
    <row r="1263" spans="1:4" ht="14.25" customHeight="1" x14ac:dyDescent="0.2">
      <c r="A1263" s="1" t="s">
        <v>1262</v>
      </c>
      <c r="B1263" s="2" t="str">
        <f ca="1">IFERROR(__xludf.DUMMYFUNCTION("GOOGLETRANSLATE(A1263,DETECTLANGUAGE(A1263),""en"")"),"Thank you. Thank you. We are very worried about you.")</f>
        <v>Thank you. Thank you. We are very worried about you.</v>
      </c>
      <c r="C1263" t="s">
        <v>1827</v>
      </c>
      <c r="D1263">
        <v>0.88107997179031405</v>
      </c>
    </row>
    <row r="1264" spans="1:4" ht="14.25" customHeight="1" x14ac:dyDescent="0.2">
      <c r="A1264" s="1" t="s">
        <v>1263</v>
      </c>
      <c r="B1264" s="2" t="str">
        <f ca="1">IFERROR(__xludf.DUMMYFUNCTION("GOOGLETRANSLATE(A1264,DETECTLANGUAGE(A1264),""en"")"),"The year that this year, the most flooded roof has been flooded.")</f>
        <v>The year that this year, the most flooded roof has been flooded.</v>
      </c>
      <c r="C1264" t="s">
        <v>1829</v>
      </c>
      <c r="D1264">
        <v>0.23667223751545</v>
      </c>
    </row>
    <row r="1265" spans="1:4" ht="14.25" customHeight="1" x14ac:dyDescent="0.2">
      <c r="A1265" s="1" t="s">
        <v>1264</v>
      </c>
      <c r="B1265" s="2" t="str">
        <f ca="1">IFERROR(__xludf.DUMMYFUNCTION("GOOGLETRANSLATE(A1265,DETECTLANGUAGE(A1265),""en"")"),"Is the laboratory of the Por? Normally, where there is a mobile phone, the device recommends posting in the picture, ready to see.")</f>
        <v>Is the laboratory of the Por? Normally, where there is a mobile phone, the device recommends posting in the picture, ready to see.</v>
      </c>
      <c r="C1265" t="s">
        <v>1827</v>
      </c>
      <c r="D1265">
        <v>0.79849821329116799</v>
      </c>
    </row>
    <row r="1266" spans="1:4" ht="14.25" customHeight="1" x14ac:dyDescent="0.2">
      <c r="A1266" s="1" t="s">
        <v>1265</v>
      </c>
      <c r="B1266" s="2" t="str">
        <f ca="1">IFERROR(__xludf.DUMMYFUNCTION("GOOGLETRANSLATE(A1266,DETECTLANGUAGE(A1266),""en"")"),"In the house, no one plays tweets except us, no one knows the flood. The TV doesn't have news. Facebook is almost no too quiet.")</f>
        <v>In the house, no one plays tweets except us, no one knows the flood. The TV doesn't have news. Facebook is almost no too quiet.</v>
      </c>
      <c r="C1266" t="s">
        <v>1829</v>
      </c>
      <c r="D1266">
        <v>2.4682780727744099E-2</v>
      </c>
    </row>
    <row r="1267" spans="1:4" ht="14.25" customHeight="1" x14ac:dyDescent="0.2">
      <c r="A1267" s="1" t="s">
        <v>1266</v>
      </c>
      <c r="B1267" s="2" t="str">
        <f ca="1">IFERROR(__xludf.DUMMYFUNCTION("GOOGLETRANSLATE(A1267,DETECTLANGUAGE(A1267),""en"")"),"Changed the name to the music tower")</f>
        <v>Changed the name to the music tower</v>
      </c>
      <c r="C1267" t="s">
        <v>1827</v>
      </c>
      <c r="D1267">
        <v>0.77137738466262795</v>
      </c>
    </row>
    <row r="1268" spans="1:4" ht="14.25" customHeight="1" x14ac:dyDescent="0.2">
      <c r="A1268" s="1" t="s">
        <v>1267</v>
      </c>
      <c r="B1268" s="2" t="str">
        <f ca="1">IFERROR(__xludf.DUMMYFUNCTION("GOOGLETRANSLATE(A1268,DETECTLANGUAGE(A1268),""en"")"),"Like this, the garbage collector will not be confused, floods, floods, floods, Ayutthaya")</f>
        <v>Like this, the garbage collector will not be confused, floods, floods, floods, Ayutthaya</v>
      </c>
      <c r="C1268" t="s">
        <v>1829</v>
      </c>
      <c r="D1268">
        <v>0.260645061731339</v>
      </c>
    </row>
    <row r="1269" spans="1:4" ht="14.25" customHeight="1" x14ac:dyDescent="0.2">
      <c r="A1269" s="1" t="s">
        <v>1268</v>
      </c>
      <c r="B1269" s="2" t="str">
        <f ca="1">IFERROR(__xludf.DUMMYFUNCTION("GOOGLETRANSLATE(A1269,DETECTLANGUAGE(A1269),""en"")"),"Want to go home but can't flood Ubon")</f>
        <v>Want to go home but can't flood Ubon</v>
      </c>
      <c r="C1269" t="s">
        <v>1829</v>
      </c>
      <c r="D1269">
        <v>3.6299843341112102E-2</v>
      </c>
    </row>
    <row r="1270" spans="1:4" ht="14.25" customHeight="1" x14ac:dyDescent="0.2">
      <c r="A1270" s="1" t="s">
        <v>1269</v>
      </c>
      <c r="B1270" s="2" t="str">
        <f ca="1">IFERROR(__xludf.DUMMYFUNCTION("GOOGLETRANSLATE(A1270,DETECTLANGUAGE(A1270),""en"")"),"The distance of the kilo but will leave here. It takes hours.")</f>
        <v>The distance of the kilo but will leave here. It takes hours.</v>
      </c>
      <c r="C1270" t="s">
        <v>1829</v>
      </c>
      <c r="D1270">
        <v>0.37395083904266402</v>
      </c>
    </row>
    <row r="1271" spans="1:4" ht="14.25" customHeight="1" x14ac:dyDescent="0.2">
      <c r="A1271" s="1" t="s">
        <v>1270</v>
      </c>
      <c r="B1271" s="2" t="str">
        <f ca="1">IFERROR(__xludf.DUMMYFUNCTION("GOOGLETRANSLATE(A1271,DETECTLANGUAGE(A1271),""en"")"),"Mess, the news is too quiet. Ubon floods.")</f>
        <v>Mess, the news is too quiet. Ubon floods.</v>
      </c>
      <c r="C1271" t="s">
        <v>1828</v>
      </c>
      <c r="D1271">
        <v>0.46026092767715499</v>
      </c>
    </row>
    <row r="1272" spans="1:4" ht="14.25" customHeight="1" x14ac:dyDescent="0.2">
      <c r="A1272" s="1" t="s">
        <v>1271</v>
      </c>
      <c r="B1272" s="2" t="str">
        <f ca="1">IFERROR(__xludf.DUMMYFUNCTION("GOOGLETRANSLATE(A1272,DETECTLANGUAGE(A1272),""en"")"),"Anyone who is in trouble about the money, urgently, the little flower is comfortable, pay monthly payment. Dam came to inquire.")</f>
        <v>Anyone who is in trouble about the money, urgently, the little flower is comfortable, pay monthly payment. Dam came to inquire.</v>
      </c>
      <c r="C1272" t="s">
        <v>1828</v>
      </c>
      <c r="D1272">
        <v>0.52981430292129505</v>
      </c>
    </row>
    <row r="1273" spans="1:4" ht="14.25" customHeight="1" x14ac:dyDescent="0.2">
      <c r="A1273" s="1" t="s">
        <v>1272</v>
      </c>
      <c r="B1273" s="2" t="str">
        <f ca="1">IFERROR(__xludf.DUMMYFUNCTION("GOOGLETRANSLATE(A1273,DETECTLANGUAGE(A1273),""en"")"),"Everyone, please help each other. This year, the water is very fast, really heavier than every year. Now, in a crisis, please help.")</f>
        <v>Everyone, please help each other. This year, the water is very fast, really heavier than every year. Now, in a crisis, please help.</v>
      </c>
      <c r="C1273" t="s">
        <v>1829</v>
      </c>
      <c r="D1273">
        <v>0.25464046001434298</v>
      </c>
    </row>
    <row r="1274" spans="1:4" ht="14.25" customHeight="1" x14ac:dyDescent="0.2">
      <c r="A1274" s="1" t="s">
        <v>1273</v>
      </c>
      <c r="B1274" s="2" t="str">
        <f ca="1">IFERROR(__xludf.DUMMYFUNCTION("GOOGLETRANSLATE(A1274,DETECTLANGUAGE(A1274),""en"")"),"Looking for people who want to lose weight kilo within a week, do not use drugs, do not starve, free, free to dip")</f>
        <v>Looking for people who want to lose weight kilo within a week, do not use drugs, do not starve, free, free to dip</v>
      </c>
      <c r="C1274" t="s">
        <v>1829</v>
      </c>
      <c r="D1274">
        <v>9.9232599139213604E-2</v>
      </c>
    </row>
    <row r="1275" spans="1:4" ht="14.25" customHeight="1" x14ac:dyDescent="0.2">
      <c r="A1275" s="1" t="s">
        <v>1274</v>
      </c>
      <c r="B1275" s="2" t="str">
        <f ca="1">IFERROR(__xludf.DUMMYFUNCTION("GOOGLETRANSLATE(A1275,DETECTLANGUAGE(A1275),""en"")"),"Accepting people who are spinning the view, have an unemployed internet. Anyone can do each song.")</f>
        <v>Accepting people who are spinning the view, have an unemployed internet. Anyone can do each song.</v>
      </c>
      <c r="C1275" t="s">
        <v>1827</v>
      </c>
      <c r="D1275">
        <v>0.80416572093963601</v>
      </c>
    </row>
    <row r="1276" spans="1:4" ht="14.25" customHeight="1" x14ac:dyDescent="0.2">
      <c r="A1276" s="1" t="s">
        <v>1275</v>
      </c>
      <c r="B1276" s="2" t="str">
        <f ca="1">IFERROR(__xludf.DUMMYFUNCTION("GOOGLETRANSLATE(A1276,DETECTLANGUAGE(A1276),""en"")"),"Accepting people who are spinning the view, have an unemployed internet. Anyone can do each song.")</f>
        <v>Accepting people who are spinning the view, have an unemployed internet. Anyone can do each song.</v>
      </c>
      <c r="C1276" t="s">
        <v>1827</v>
      </c>
      <c r="D1276">
        <v>0.80416572093963601</v>
      </c>
    </row>
    <row r="1277" spans="1:4" ht="14.25" customHeight="1" x14ac:dyDescent="0.2">
      <c r="A1277" s="1" t="s">
        <v>1276</v>
      </c>
      <c r="B1277" s="2" t="str">
        <f ca="1">IFERROR(__xludf.DUMMYFUNCTION("GOOGLETRANSLATE(A1277,DETECTLANGUAGE(A1277),""en"")"),"Miu Suphasit flooded Ubon Yong Nai Ban Milly, can you look at the eyes? Want to follow?")</f>
        <v>Miu Suphasit flooded Ubon Yong Nai Ban Milly, can you look at the eyes? Want to follow?</v>
      </c>
      <c r="C1277" t="s">
        <v>1827</v>
      </c>
      <c r="D1277">
        <v>0.703161001205444</v>
      </c>
    </row>
    <row r="1278" spans="1:4" ht="14.25" customHeight="1" x14ac:dyDescent="0.2">
      <c r="A1278" s="1" t="s">
        <v>1277</v>
      </c>
      <c r="B1278" s="2" t="str">
        <f ca="1">IFERROR(__xludf.DUMMYFUNCTION("GOOGLETRANSLATE(A1278,DETECTLANGUAGE(A1278),""en"")"),"In addition to the floods in Chiang Mai, the equally worried is the flood. Ubon situation is now almost no different from the year.")</f>
        <v>In addition to the floods in Chiang Mai, the equally worried is the flood. Ubon situation is now almost no different from the year.</v>
      </c>
      <c r="C1278" t="s">
        <v>1829</v>
      </c>
      <c r="D1278">
        <v>0.24245275557041199</v>
      </c>
    </row>
    <row r="1279" spans="1:4" ht="14.25" customHeight="1" x14ac:dyDescent="0.2">
      <c r="A1279" s="1" t="s">
        <v>1278</v>
      </c>
      <c r="B1279" s="2" t="str">
        <f ca="1">IFERROR(__xludf.DUMMYFUNCTION("GOOGLETRANSLATE(A1279,DETECTLANGUAGE(A1279),""en"")"),"Recruiting many employees, the qualifications, unlimited qualifications, educational background, work, diligence, wanting to learn, responsible, spend time working")</f>
        <v>Recruiting many employees, the qualifications, unlimited qualifications, educational background, work, diligence, wanting to learn, responsible, spend time working</v>
      </c>
      <c r="C1279" t="s">
        <v>1828</v>
      </c>
      <c r="D1279">
        <v>0.52295601367950395</v>
      </c>
    </row>
    <row r="1280" spans="1:4" ht="14.25" customHeight="1" x14ac:dyDescent="0.2">
      <c r="A1280" s="1" t="s">
        <v>1279</v>
      </c>
      <c r="B1280" s="2" t="str">
        <f ca="1">IFERROR(__xludf.DUMMYFUNCTION("GOOGLETRANSLATE(A1280,DETECTLANGUAGE(A1280),""en"")"),"This is true. Really?")</f>
        <v>This is true. Really?</v>
      </c>
      <c r="C1280" t="s">
        <v>1827</v>
      </c>
      <c r="D1280">
        <v>0.65490871667861905</v>
      </c>
    </row>
    <row r="1281" spans="1:4" ht="14.25" customHeight="1" x14ac:dyDescent="0.2">
      <c r="A1281" s="1" t="s">
        <v>1280</v>
      </c>
      <c r="B1281" s="2" t="str">
        <f ca="1">IFERROR(__xludf.DUMMYFUNCTION("GOOGLETRANSLATE(A1281,DETECTLANGUAGE(A1281),""en"")"),"The walls of the home and the water level are increasing. The harder in the year, this tag will be massive.")</f>
        <v>The walls of the home and the water level are increasing. The harder in the year, this tag will be massive.</v>
      </c>
      <c r="C1281" t="s">
        <v>1829</v>
      </c>
      <c r="D1281">
        <v>0.44434353709220897</v>
      </c>
    </row>
    <row r="1282" spans="1:4" ht="14.25" customHeight="1" x14ac:dyDescent="0.2">
      <c r="A1282" s="1" t="s">
        <v>1281</v>
      </c>
      <c r="B1282" s="2" t="str">
        <f ca="1">IFERROR(__xludf.DUMMYFUNCTION("GOOGLETRANSLATE(A1282,DETECTLANGUAGE(A1282),""en"")"),"Ban Millimwu Suphasit, flooded Ubon, Khun Chai Maybei Ai Long Ni, how many water came to have fun.")</f>
        <v>Ban Millimwu Suphasit, flooded Ubon, Khun Chai Maybei Ai Long Ni, how many water came to have fun.</v>
      </c>
      <c r="C1282" t="s">
        <v>1827</v>
      </c>
      <c r="D1282">
        <v>0.69702607393264804</v>
      </c>
    </row>
    <row r="1283" spans="1:4" ht="14.25" customHeight="1" x14ac:dyDescent="0.2">
      <c r="A1283" s="1" t="s">
        <v>1282</v>
      </c>
      <c r="B1283" s="2" t="str">
        <f ca="1">IFERROR(__xludf.DUMMYFUNCTION("GOOGLETRANSLATE(A1283,DETECTLANGUAGE(A1283),""en"")"),"Meng, delete that distracted, delete the hands, delete real, step away, have a spinning wart.")</f>
        <v>Meng, delete that distracted, delete the hands, delete real, step away, have a spinning wart.</v>
      </c>
      <c r="C1283" t="s">
        <v>1828</v>
      </c>
      <c r="D1283">
        <v>0.47014293074607799</v>
      </c>
    </row>
    <row r="1284" spans="1:4" ht="14.25" customHeight="1" x14ac:dyDescent="0.2">
      <c r="A1284" s="1" t="s">
        <v>1283</v>
      </c>
      <c r="B1284" s="2" t="str">
        <f ca="1">IFERROR(__xludf.DUMMYFUNCTION("GOOGLETRANSLATE(A1284,DETECTLANGUAGE(A1284),""en"")"),"It's not about the tag, but want to help click like or subsidize Grandma and Grandfather at Sikhio too. Grandfather and Grandma should be in Korat.")</f>
        <v>It's not about the tag, but want to help click like or subsidize Grandma and Grandfather at Sikhio too. Grandfather and Grandma should be in Korat.</v>
      </c>
      <c r="C1284" t="s">
        <v>1829</v>
      </c>
      <c r="D1284">
        <v>0.10525603592395801</v>
      </c>
    </row>
    <row r="1285" spans="1:4" ht="14.25" customHeight="1" x14ac:dyDescent="0.2">
      <c r="A1285" s="1" t="s">
        <v>1284</v>
      </c>
      <c r="B1285" s="2" t="str">
        <f ca="1">IFERROR(__xludf.DUMMYFUNCTION("GOOGLETRANSLATE(A1285,DETECTLANGUAGE(A1285),""en"")"),"When will the Ubon flood? When will the state go to help the people?")</f>
        <v>When will the Ubon flood? When will the state go to help the people?</v>
      </c>
      <c r="C1285" t="s">
        <v>1828</v>
      </c>
      <c r="D1285">
        <v>0.46121004223823497</v>
      </c>
    </row>
    <row r="1286" spans="1:4" ht="14.25" customHeight="1" x14ac:dyDescent="0.2">
      <c r="A1286" s="1" t="s">
        <v>1285</v>
      </c>
      <c r="B1286" s="2" t="str">
        <f ca="1">IFERROR(__xludf.DUMMYFUNCTION("GOOGLETRANSLATE(A1286,DETECTLANGUAGE(A1286),""en"")"),"This shop is good, cute, Nong Ton Hom, aura, provocative, a lot of parking.")</f>
        <v>This shop is good, cute, Nong Ton Hom, aura, provocative, a lot of parking.</v>
      </c>
      <c r="C1286" t="s">
        <v>1827</v>
      </c>
      <c r="D1286">
        <v>0.86389541625976596</v>
      </c>
    </row>
    <row r="1287" spans="1:4" ht="14.25" customHeight="1" x14ac:dyDescent="0.2">
      <c r="A1287" s="1" t="s">
        <v>1286</v>
      </c>
      <c r="B1287" s="2" t="str">
        <f ca="1">IFERROR(__xludf.DUMMYFUNCTION("GOOGLETRANSLATE(A1287,DETECTLANGUAGE(A1287),""en"")"),"Interested in finding the cost of candy, additional tutoring, not having to train students, unlimited, clicking on the profile page link.")</f>
        <v>Interested in finding the cost of candy, additional tutoring, not having to train students, unlimited, clicking on the profile page link.</v>
      </c>
      <c r="C1287" t="s">
        <v>1829</v>
      </c>
      <c r="D1287">
        <v>0.239827200770378</v>
      </c>
    </row>
    <row r="1288" spans="1:4" ht="14.25" customHeight="1" x14ac:dyDescent="0.2">
      <c r="A1288" s="1" t="s">
        <v>1287</v>
      </c>
      <c r="B1288" s="2" t="str">
        <f ca="1">IFERROR(__xludf.DUMMYFUNCTION("GOOGLETRANSLATE(A1288,DETECTLANGUAGE(A1288),""en"")"),"The girlfriend's house is in Sisaket. The girlfriend sent a picture to see that the water is close to the village. The road was cut off the northeast, very flooded, but the news was very quiet as well.")</f>
        <v>The girlfriend's house is in Sisaket. The girlfriend sent a picture to see that the water is close to the village. The road was cut off the northeast, very flooded, but the news was very quiet as well.</v>
      </c>
      <c r="C1288" t="s">
        <v>1829</v>
      </c>
      <c r="D1288">
        <v>0.393478333950043</v>
      </c>
    </row>
    <row r="1289" spans="1:4" ht="14.25" customHeight="1" x14ac:dyDescent="0.2">
      <c r="A1289" s="1" t="s">
        <v>1288</v>
      </c>
      <c r="B1289" s="2" t="str">
        <f ca="1">IFERROR(__xludf.DUMMYFUNCTION("GOOGLETRANSLATE(A1289,DETECTLANGUAGE(A1289),""en"")"),"The flood is difficult, every time to move things, there is still a cost of flooding.")</f>
        <v>The flood is difficult, every time to move things, there is still a cost of flooding.</v>
      </c>
      <c r="C1289" t="s">
        <v>1829</v>
      </c>
      <c r="D1289">
        <v>0.32922732830047602</v>
      </c>
    </row>
    <row r="1290" spans="1:4" ht="14.25" customHeight="1" x14ac:dyDescent="0.2">
      <c r="A1290" s="1" t="s">
        <v>1289</v>
      </c>
      <c r="B1290" s="2" t="str">
        <f ca="1">IFERROR(__xludf.DUMMYFUNCTION("GOOGLETRANSLATE(A1290,DETECTLANGUAGE(A1290),""en"")"),"Money to use people who like to not miss at home. There is money into the account.")</f>
        <v>Money to use people who like to not miss at home. There is money into the account.</v>
      </c>
      <c r="C1290" t="s">
        <v>1829</v>
      </c>
      <c r="D1290">
        <v>8.1265307962894398E-2</v>
      </c>
    </row>
    <row r="1291" spans="1:4" ht="14.25" customHeight="1" x14ac:dyDescent="0.2">
      <c r="A1291" s="1" t="s">
        <v>1290</v>
      </c>
      <c r="B1291" s="2" t="str">
        <f ca="1">IFERROR(__xludf.DUMMYFUNCTION("GOOGLETRANSLATE(A1291,DETECTLANGUAGE(A1291),""en"")"),"Flooding, you should think of ways to flood again or how to handle it if the acute floods are not donated donations or distributing bags.")</f>
        <v>Flooding, you should think of ways to flood again or how to handle it if the acute floods are not donated donations or distributing bags.</v>
      </c>
      <c r="C1291" t="s">
        <v>1827</v>
      </c>
      <c r="D1291">
        <v>0.67534595727920499</v>
      </c>
    </row>
    <row r="1292" spans="1:4" ht="14.25" customHeight="1" x14ac:dyDescent="0.2">
      <c r="A1292" s="1" t="s">
        <v>1291</v>
      </c>
      <c r="B1292" s="2" t="str">
        <f ca="1">IFERROR(__xludf.DUMMYFUNCTION("GOOGLETRANSLATE(A1292,DETECTLANGUAGE(A1292),""en"")"),"Tomorrow, Prawit Ubon")</f>
        <v>Tomorrow, Prawit Ubon</v>
      </c>
      <c r="C1292" t="s">
        <v>1827</v>
      </c>
      <c r="D1292">
        <v>0.64164155721664395</v>
      </c>
    </row>
    <row r="1293" spans="1:4" ht="14.25" customHeight="1" x14ac:dyDescent="0.2">
      <c r="A1293" s="1" t="s">
        <v>1292</v>
      </c>
      <c r="B1293" s="2" t="str">
        <f ca="1">IFERROR(__xludf.DUMMYFUNCTION("GOOGLETRANSLATE(A1293,DETECTLANGUAGE(A1293),""en"")"),"Hello, is there anyone free to find a snack? Just a minute, they have a job to recommend. Easy to do.")</f>
        <v>Hello, is there anyone free to find a snack? Just a minute, they have a job to recommend. Easy to do.</v>
      </c>
      <c r="C1293" t="s">
        <v>1827</v>
      </c>
      <c r="D1293">
        <v>0.62670761346817005</v>
      </c>
    </row>
    <row r="1294" spans="1:4" ht="14.25" customHeight="1" x14ac:dyDescent="0.2">
      <c r="A1294" s="1" t="s">
        <v>1293</v>
      </c>
      <c r="B1294" s="2" t="str">
        <f ca="1">IFERROR(__xludf.DUMMYFUNCTION("GOOGLETRANSLATE(A1294,DETECTLANGUAGE(A1294),""en"")"),"Tears")</f>
        <v>Tears</v>
      </c>
      <c r="C1294" t="s">
        <v>1827</v>
      </c>
      <c r="D1294">
        <v>0.60953742265701305</v>
      </c>
    </row>
    <row r="1295" spans="1:4" ht="14.25" customHeight="1" x14ac:dyDescent="0.2">
      <c r="A1295" s="1" t="s">
        <v>1294</v>
      </c>
      <c r="B1295" s="2" t="str">
        <f ca="1">IFERROR(__xludf.DUMMYFUNCTION("GOOGLETRANSLATE(A1295,DETECTLANGUAGE(A1295),""en"")"),"Change to the national music tower.")</f>
        <v>Change to the national music tower.</v>
      </c>
      <c r="C1295" t="s">
        <v>1827</v>
      </c>
      <c r="D1295">
        <v>0.711783587932587</v>
      </c>
    </row>
    <row r="1296" spans="1:4" ht="14.25" customHeight="1" x14ac:dyDescent="0.2">
      <c r="A1296" s="1" t="s">
        <v>1295</v>
      </c>
      <c r="B1296" s="2" t="str">
        <f ca="1">IFERROR(__xludf.DUMMYFUNCTION("GOOGLETRANSLATE(A1296,DETECTLANGUAGE(A1296),""en"")"),"Do it and get it. Free credit, click, click, tweet, press the heart, capture, send to the admin.")</f>
        <v>Do it and get it. Free credit, click, click, tweet, press the heart, capture, send to the admin.</v>
      </c>
      <c r="C1296" t="s">
        <v>1827</v>
      </c>
      <c r="D1296">
        <v>0.81343680620193504</v>
      </c>
    </row>
    <row r="1297" spans="1:4" ht="14.25" customHeight="1" x14ac:dyDescent="0.2">
      <c r="A1297" s="1" t="s">
        <v>1296</v>
      </c>
      <c r="B1297" s="2" t="str">
        <f ca="1">IFERROR(__xludf.DUMMYFUNCTION("GOOGLETRANSLATE(A1297,DETECTLANGUAGE(A1297),""en"")"),"Everyone takes care of themselves.")</f>
        <v>Everyone takes care of themselves.</v>
      </c>
      <c r="C1297" t="s">
        <v>1827</v>
      </c>
      <c r="D1297">
        <v>0.74884182214736905</v>
      </c>
    </row>
    <row r="1298" spans="1:4" ht="14.25" customHeight="1" x14ac:dyDescent="0.2">
      <c r="A1298" s="1" t="s">
        <v>1297</v>
      </c>
      <c r="B1298" s="2" t="str">
        <f ca="1">IFERROR(__xludf.DUMMYFUNCTION("GOOGLETRANSLATE(A1298,DETECTLANGUAGE(A1298),""en"")"),"Please let the news be distributed as well. Hope that the media will pay attention and the government will come to help the Ubon floods this time.")</f>
        <v>Please let the news be distributed as well. Hope that the media will pay attention and the government will come to help the Ubon floods this time.</v>
      </c>
      <c r="C1298" t="s">
        <v>1827</v>
      </c>
      <c r="D1298">
        <v>0.85312312841415405</v>
      </c>
    </row>
    <row r="1299" spans="1:4" ht="14.25" customHeight="1" x14ac:dyDescent="0.2">
      <c r="A1299" s="1" t="s">
        <v>1298</v>
      </c>
      <c r="B1299" s="2" t="str">
        <f ca="1">IFERROR(__xludf.DUMMYFUNCTION("GOOGLETRANSLATE(A1299,DETECTLANGUAGE(A1299),""en"")"),"Saw many tweets saying that Ubon and other provinces flooded every year because it was placed as a water receiving area and he didn't think to protect the area")</f>
        <v>Saw many tweets saying that Ubon and other provinces flooded every year because it was placed as a water receiving area and he didn't think to protect the area</v>
      </c>
      <c r="C1299" t="s">
        <v>1829</v>
      </c>
      <c r="D1299">
        <v>0.362693160772324</v>
      </c>
    </row>
    <row r="1300" spans="1:4" ht="14.25" customHeight="1" x14ac:dyDescent="0.2">
      <c r="A1300" s="1" t="s">
        <v>1299</v>
      </c>
      <c r="B1300" s="2" t="str">
        <f ca="1">IFERROR(__xludf.DUMMYFUNCTION("GOOGLETRANSLATE(A1300,DETECTLANGUAGE(A1300),""en"")"),"Please let the news be distributed as well. Hope that the media will pay attention and the government will come to help the Ubon floods this time.")</f>
        <v>Please let the news be distributed as well. Hope that the media will pay attention and the government will come to help the Ubon floods this time.</v>
      </c>
      <c r="C1300" t="s">
        <v>1827</v>
      </c>
      <c r="D1300">
        <v>0.85312312841415405</v>
      </c>
    </row>
    <row r="1301" spans="1:4" ht="14.25" customHeight="1" x14ac:dyDescent="0.2">
      <c r="A1301" s="1" t="s">
        <v>1300</v>
      </c>
      <c r="B1301" s="2" t="str">
        <f ca="1">IFERROR(__xludf.DUMMYFUNCTION("GOOGLETRANSLATE(A1301,DETECTLANGUAGE(A1301),""en"")"),"Hello, is there anyone free to find a snack? Just a minute, they have a job to recommend. Easy to do. The work doesn't have a direct application fee to the account directly.")</f>
        <v>Hello, is there anyone free to find a snack? Just a minute, they have a job to recommend. Easy to do. The work doesn't have a direct application fee to the account directly.</v>
      </c>
      <c r="C1301" t="s">
        <v>1829</v>
      </c>
      <c r="D1301">
        <v>0.16847489774227101</v>
      </c>
    </row>
    <row r="1302" spans="1:4" ht="14.25" customHeight="1" x14ac:dyDescent="0.2">
      <c r="A1302" s="1" t="s">
        <v>1301</v>
      </c>
      <c r="B1302" s="2" t="str">
        <f ca="1">IFERROR(__xludf.DUMMYFUNCTION("GOOGLETRANSLATE(A1302,DETECTLANGUAGE(A1302),""en"")"),"Monthly loan, would like to have a lump sum in various businesses of personal business vendors, indoors outside the business system.")</f>
        <v>Monthly loan, would like to have a lump sum in various businesses of personal business vendors, indoors outside the business system.</v>
      </c>
      <c r="C1302" t="s">
        <v>1828</v>
      </c>
      <c r="D1302">
        <v>0.48927539587020902</v>
      </c>
    </row>
    <row r="1303" spans="1:4" ht="14.25" customHeight="1" x14ac:dyDescent="0.2">
      <c r="A1303" s="1" t="s">
        <v>1302</v>
      </c>
      <c r="B1303" s="2" t="str">
        <f ca="1">IFERROR(__xludf.DUMMYFUNCTION("GOOGLETRANSLATE(A1303,DETECTLANGUAGE(A1303),""en"")"),"what")</f>
        <v>what</v>
      </c>
      <c r="C1303" t="s">
        <v>1827</v>
      </c>
      <c r="D1303">
        <v>0.66110008955001798</v>
      </c>
    </row>
    <row r="1304" spans="1:4" ht="14.25" customHeight="1" x14ac:dyDescent="0.2">
      <c r="A1304" s="1" t="s">
        <v>1303</v>
      </c>
      <c r="B1304" s="2" t="str">
        <f ca="1">IFERROR(__xludf.DUMMYFUNCTION("GOOGLETRANSLATE(A1304,DETECTLANGUAGE(A1304),""en"")"),"Interested, say hello. Ready to deliver. Double goose, cloth bags, workers, dual goose.")</f>
        <v>Interested, say hello. Ready to deliver. Double goose, cloth bags, workers, dual goose.</v>
      </c>
      <c r="C1304" t="s">
        <v>1827</v>
      </c>
      <c r="D1304">
        <v>0.87419044971466098</v>
      </c>
    </row>
    <row r="1305" spans="1:4" ht="14.25" customHeight="1" x14ac:dyDescent="0.2">
      <c r="A1305" s="1" t="s">
        <v>1304</v>
      </c>
      <c r="B1305" s="2" t="str">
        <f ca="1">IFERROR(__xludf.DUMMYFUNCTION("GOOGLETRANSLATE(A1305,DETECTLANGUAGE(A1305),""en"")"),"Help each other")</f>
        <v>Help each other</v>
      </c>
      <c r="C1305" t="s">
        <v>1827</v>
      </c>
      <c r="D1305">
        <v>0.66120678186416604</v>
      </c>
    </row>
    <row r="1306" spans="1:4" ht="14.25" customHeight="1" x14ac:dyDescent="0.2">
      <c r="A1306" s="1" t="s">
        <v>1305</v>
      </c>
      <c r="B1306" s="2" t="str">
        <f ca="1">IFERROR(__xludf.DUMMYFUNCTION("GOOGLETRANSLATE(A1306,DETECTLANGUAGE(A1306),""en"")"),"The promotion that you have been waiting for has to tweet the heart. Real comments. Cap sends the work to the admin here.")</f>
        <v>The promotion that you have been waiting for has to tweet the heart. Real comments. Cap sends the work to the admin here.</v>
      </c>
      <c r="C1306" t="s">
        <v>1829</v>
      </c>
      <c r="D1306">
        <v>0.334584951400757</v>
      </c>
    </row>
    <row r="1307" spans="1:4" ht="14.25" customHeight="1" x14ac:dyDescent="0.2">
      <c r="A1307" s="1" t="s">
        <v>1306</v>
      </c>
      <c r="B1307" s="2" t="str">
        <f ca="1">IFERROR(__xludf.DUMMYFUNCTION("GOOGLETRANSLATE(A1307,DETECTLANGUAGE(A1307),""en"")"),"Ranking website in Thailand that you should be able to serve all casino games. Admins throughout. Watch inquiries.")</f>
        <v>Ranking website in Thailand that you should be able to serve all casino games. Admins throughout. Watch inquiries.</v>
      </c>
      <c r="C1307" t="s">
        <v>1827</v>
      </c>
      <c r="D1307">
        <v>0.86039102077484098</v>
      </c>
    </row>
    <row r="1308" spans="1:4" ht="14.25" customHeight="1" x14ac:dyDescent="0.2">
      <c r="A1308" s="1" t="s">
        <v>1307</v>
      </c>
      <c r="B1308" s="2" t="str">
        <f ca="1">IFERROR(__xludf.DUMMYFUNCTION("GOOGLETRANSLATE(A1308,DETECTLANGUAGE(A1308),""en"")"),"Regarding the story, don't go. Believe it. I believe. If she died, it was funny. The medical team and the rescue of the body that he wanted to help him would be in.")</f>
        <v>Regarding the story, don't go. Believe it. I believe. If she died, it was funny. The medical team and the rescue of the body that he wanted to help him would be in.</v>
      </c>
      <c r="C1308" t="s">
        <v>1829</v>
      </c>
      <c r="D1308">
        <v>0.19820930063724501</v>
      </c>
    </row>
    <row r="1309" spans="1:4" ht="14.25" customHeight="1" x14ac:dyDescent="0.2">
      <c r="A1309" s="1" t="s">
        <v>1308</v>
      </c>
      <c r="B1309" s="2" t="str">
        <f ca="1">IFERROR(__xludf.DUMMYFUNCTION("GOOGLETRANSLATE(A1309,DETECTLANGUAGE(A1309),""en"")"),"Flood")</f>
        <v>Flood</v>
      </c>
      <c r="C1309" t="s">
        <v>1827</v>
      </c>
      <c r="D1309">
        <v>0.66110008955001798</v>
      </c>
    </row>
    <row r="1310" spans="1:4" ht="14.25" customHeight="1" x14ac:dyDescent="0.2">
      <c r="A1310" s="1" t="s">
        <v>1309</v>
      </c>
      <c r="B1310" s="2" t="str">
        <f ca="1">IFERROR(__xludf.DUMMYFUNCTION("GOOGLETRANSLATE(A1310,DETECTLANGUAGE(A1310),""en"")"),"The Prime Minister has never done anything that shows that it can help.")</f>
        <v>The Prime Minister has never done anything that shows that it can help.</v>
      </c>
      <c r="C1310" t="s">
        <v>1828</v>
      </c>
      <c r="D1310">
        <v>0.45056891441345198</v>
      </c>
    </row>
    <row r="1311" spans="1:4" ht="14.25" customHeight="1" x14ac:dyDescent="0.2">
      <c r="A1311" s="1" t="s">
        <v>1310</v>
      </c>
      <c r="B1311" s="2" t="str">
        <f ca="1">IFERROR(__xludf.DUMMYFUNCTION("GOOGLETRANSLATE(A1311,DETECTLANGUAGE(A1311),""en"")"),"Studying, not good, what to do?")</f>
        <v>Studying, not good, what to do?</v>
      </c>
      <c r="C1311" t="s">
        <v>1829</v>
      </c>
      <c r="D1311">
        <v>0.205727353692055</v>
      </c>
    </row>
    <row r="1312" spans="1:4" ht="14.25" customHeight="1" x14ac:dyDescent="0.2">
      <c r="A1312" s="1" t="s">
        <v>1311</v>
      </c>
      <c r="B1312" s="2" t="str">
        <f ca="1">IFERROR(__xludf.DUMMYFUNCTION("GOOGLETRANSLATE(A1312,DETECTLANGUAGE(A1312),""en"")"),"New web, promotion, deposit, low baht, get up to dip.")</f>
        <v>New web, promotion, deposit, low baht, get up to dip.</v>
      </c>
      <c r="C1312" t="s">
        <v>1827</v>
      </c>
      <c r="D1312">
        <v>0.65768563747405995</v>
      </c>
    </row>
    <row r="1313" spans="1:4" ht="14.25" customHeight="1" x14ac:dyDescent="0.2">
      <c r="A1313" s="1" t="s">
        <v>1312</v>
      </c>
      <c r="B1313" s="2" t="str">
        <f ca="1">IFERROR(__xludf.DUMMYFUNCTION("GOOGLETRANSLATE(A1313,DETECTLANGUAGE(A1313),""en"")"),"Ting Ting stepping away, do not curse anyone because of the one -year -old one.")</f>
        <v>Ting Ting stepping away, do not curse anyone because of the one -year -old one.</v>
      </c>
      <c r="C1313" t="s">
        <v>1829</v>
      </c>
      <c r="D1313">
        <v>0.15446913242340099</v>
      </c>
    </row>
    <row r="1314" spans="1:4" ht="14.25" customHeight="1" x14ac:dyDescent="0.2">
      <c r="A1314" s="1" t="s">
        <v>1313</v>
      </c>
      <c r="B1314" s="2" t="str">
        <f ca="1">IFERROR(__xludf.DUMMYFUNCTION("GOOGLETRANSLATE(A1314,DETECTLANGUAGE(A1314),""en"")"),"Ubon Ratchathani Zoo, now has become a lake.")</f>
        <v>Ubon Ratchathani Zoo, now has become a lake.</v>
      </c>
      <c r="C1314" t="s">
        <v>1828</v>
      </c>
      <c r="D1314">
        <v>0.50291705131530795</v>
      </c>
    </row>
    <row r="1315" spans="1:4" ht="14.25" customHeight="1" x14ac:dyDescent="0.2">
      <c r="A1315" s="1" t="s">
        <v>1314</v>
      </c>
      <c r="B1315" s="2" t="str">
        <f ca="1">IFERROR(__xludf.DUMMYFUNCTION("GOOGLETRANSLATE(A1315,DETECTLANGUAGE(A1315),""en"")"),"Miu Suphasit flooded Ubon Yong Nai, Khun Chai, flooded, Nonthaburi is not stuck.")</f>
        <v>Miu Suphasit flooded Ubon Yong Nai, Khun Chai, flooded, Nonthaburi is not stuck.</v>
      </c>
      <c r="C1315" t="s">
        <v>1829</v>
      </c>
      <c r="D1315">
        <v>9.4028085470199599E-2</v>
      </c>
    </row>
    <row r="1316" spans="1:4" ht="14.25" customHeight="1" x14ac:dyDescent="0.2">
      <c r="A1316" s="1" t="s">
        <v>1315</v>
      </c>
      <c r="B1316" s="2" t="str">
        <f ca="1">IFERROR(__xludf.DUMMYFUNCTION("GOOGLETRANSLATE(A1316,DETECTLANGUAGE(A1316),""en"")"),"Damn, still asking Jing Yong buffalo")</f>
        <v>Damn, still asking Jing Yong buffalo</v>
      </c>
      <c r="C1316" t="s">
        <v>1829</v>
      </c>
      <c r="D1316">
        <v>0.31437841057777399</v>
      </c>
    </row>
    <row r="1317" spans="1:4" ht="14.25" customHeight="1" x14ac:dyDescent="0.2">
      <c r="A1317" s="1" t="s">
        <v>1316</v>
      </c>
      <c r="B1317" s="2" t="str">
        <f ca="1">IFERROR(__xludf.DUMMYFUNCTION("GOOGLETRANSLATE(A1317,DETECTLANGUAGE(A1317),""en"")"),"Hello, is there anyone free to find a snack? Just a minute, they have a job to recommend. Easy to do. The work doesn't have an application fee.")</f>
        <v>Hello, is there anyone free to find a snack? Just a minute, they have a job to recommend. Easy to do. The work doesn't have an application fee.</v>
      </c>
      <c r="C1317" t="s">
        <v>1829</v>
      </c>
      <c r="D1317">
        <v>0.13271561264991799</v>
      </c>
    </row>
    <row r="1318" spans="1:4" ht="14.25" customHeight="1" x14ac:dyDescent="0.2">
      <c r="A1318" s="1" t="s">
        <v>1317</v>
      </c>
      <c r="B1318" s="2" t="str">
        <f ca="1">IFERROR(__xludf.DUMMYFUNCTION("GOOGLETRANSLATE(A1318,DETECTLANGUAGE(A1318),""en"")"),"Money to use people who like to not miss at home. There is money into the account.")</f>
        <v>Money to use people who like to not miss at home. There is money into the account.</v>
      </c>
      <c r="C1318" t="s">
        <v>1829</v>
      </c>
      <c r="D1318">
        <v>8.1265307962894398E-2</v>
      </c>
    </row>
    <row r="1319" spans="1:4" ht="14.25" customHeight="1" x14ac:dyDescent="0.2">
      <c r="A1319" s="1" t="s">
        <v>1318</v>
      </c>
      <c r="B1319" s="2" t="str">
        <f ca="1">IFERROR(__xludf.DUMMYFUNCTION("GOOGLETRANSLATE(A1319,DETECTLANGUAGE(A1319),""en"")"),"Money to use people who like to not miss at home. There is money into the account.")</f>
        <v>Money to use people who like to not miss at home. There is money into the account.</v>
      </c>
      <c r="C1319" t="s">
        <v>1829</v>
      </c>
      <c r="D1319">
        <v>8.1265307962894398E-2</v>
      </c>
    </row>
    <row r="1320" spans="1:4" ht="14.25" customHeight="1" x14ac:dyDescent="0.2">
      <c r="A1320" s="1" t="s">
        <v>1319</v>
      </c>
      <c r="B1320" s="2" t="str">
        <f ca="1">IFERROR(__xludf.DUMMYFUNCTION("GOOGLETRANSLATE(A1320,DETECTLANGUAGE(A1320),""en"")"),"Hello, is there anyone free to find a snack? Just a minute, they have a job to recommend. Easy to do. The work doesn't have an application fee, not illegal, not gambling.")</f>
        <v>Hello, is there anyone free to find a snack? Just a minute, they have a job to recommend. Easy to do. The work doesn't have an application fee, not illegal, not gambling.</v>
      </c>
      <c r="C1320" t="s">
        <v>1829</v>
      </c>
      <c r="D1320">
        <v>1.05189308524132E-2</v>
      </c>
    </row>
    <row r="1321" spans="1:4" ht="14.25" customHeight="1" x14ac:dyDescent="0.2">
      <c r="A1321" s="1" t="s">
        <v>1320</v>
      </c>
      <c r="B1321" s="2" t="str">
        <f ca="1">IFERROR(__xludf.DUMMYFUNCTION("GOOGLETRANSLATE(A1321,DETECTLANGUAGE(A1321),""en"")"),"The government agency will only help when creating a picture of the water and then it will bring a stupid bag with a photo.")</f>
        <v>The government agency will only help when creating a picture of the water and then it will bring a stupid bag with a photo.</v>
      </c>
      <c r="C1321" t="s">
        <v>1827</v>
      </c>
      <c r="D1321">
        <v>0.76485419273376498</v>
      </c>
    </row>
    <row r="1322" spans="1:4" ht="14.25" customHeight="1" x14ac:dyDescent="0.2">
      <c r="A1322" s="1" t="s">
        <v>1321</v>
      </c>
      <c r="B1322" s="2" t="str">
        <f ca="1">IFERROR(__xludf.DUMMYFUNCTION("GOOGLETRANSLATE(A1322,DETECTLANGUAGE(A1322),""en"")"),"Ask for a bit, the flood of the northeast, Ubon Sisaket, Nong Bua Lam Phu, the government of Payud, what kind of damn can be fixed for a year?")</f>
        <v>Ask for a bit, the flood of the northeast, Ubon Sisaket, Nong Bua Lam Phu, the government of Payud, what kind of damn can be fixed for a year?</v>
      </c>
      <c r="C1322" t="s">
        <v>1827</v>
      </c>
      <c r="D1322">
        <v>0.83926910161972001</v>
      </c>
    </row>
    <row r="1323" spans="1:4" ht="14.25" customHeight="1" x14ac:dyDescent="0.2">
      <c r="A1323" s="1" t="s">
        <v>1322</v>
      </c>
      <c r="B1323" s="2" t="str">
        <f ca="1">IFERROR(__xludf.DUMMYFUNCTION("GOOGLETRANSLATE(A1323,DETECTLANGUAGE(A1323),""en"")"),"This is a high flood. Confused. The roof is the second floor of the market.")</f>
        <v>This is a high flood. Confused. The roof is the second floor of the market.</v>
      </c>
      <c r="C1323" t="s">
        <v>1828</v>
      </c>
      <c r="D1323">
        <v>0.577170610427856</v>
      </c>
    </row>
    <row r="1324" spans="1:4" ht="14.25" customHeight="1" x14ac:dyDescent="0.2">
      <c r="A1324" s="1" t="s">
        <v>1323</v>
      </c>
      <c r="B1324" s="2" t="str">
        <f ca="1">IFERROR(__xludf.DUMMYFUNCTION("GOOGLETRANSLATE(A1324,DETECTLANGUAGE(A1324),""en"")"),"spit")</f>
        <v>spit</v>
      </c>
      <c r="C1324" t="s">
        <v>1827</v>
      </c>
      <c r="D1324">
        <v>0.69111317396163896</v>
      </c>
    </row>
    <row r="1325" spans="1:4" ht="14.25" customHeight="1" x14ac:dyDescent="0.2">
      <c r="A1325" s="1" t="s">
        <v>1324</v>
      </c>
      <c r="B1325" s="2" t="str">
        <f ca="1">IFERROR(__xludf.DUMMYFUNCTION("GOOGLETRANSLATE(A1325,DETECTLANGUAGE(A1325),""en"")"),"The latest Ubon floods reached the point of using military helicopters to send an emergency patient.")</f>
        <v>The latest Ubon floods reached the point of using military helicopters to send an emergency patient.</v>
      </c>
      <c r="C1325" t="s">
        <v>1827</v>
      </c>
      <c r="D1325">
        <v>0.67989587783813499</v>
      </c>
    </row>
    <row r="1326" spans="1:4" ht="14.25" customHeight="1" x14ac:dyDescent="0.2">
      <c r="A1326" s="1" t="s">
        <v>1325</v>
      </c>
      <c r="B1326" s="2" t="str">
        <f ca="1">IFERROR(__xludf.DUMMYFUNCTION("GOOGLETRANSLATE(A1326,DETECTLANGUAGE(A1326),""en"")"),"Our house is in Sisaket, only depends on the floods that are flooded seriously. People have suffered a lot, no management.")</f>
        <v>Our house is in Sisaket, only depends on the floods that are flooded seriously. People have suffered a lot, no management.</v>
      </c>
      <c r="C1326" t="s">
        <v>1829</v>
      </c>
      <c r="D1326">
        <v>0.343686252832413</v>
      </c>
    </row>
    <row r="1327" spans="1:4" ht="14.25" customHeight="1" x14ac:dyDescent="0.2">
      <c r="A1327" s="1" t="s">
        <v>1326</v>
      </c>
      <c r="B1327" s="2" t="str">
        <f ca="1">IFERROR(__xludf.DUMMYFUNCTION("GOOGLETRANSLATE(A1327,DETECTLANGUAGE(A1327),""en"")"),"Nook Ban Na Namsa, Muang Thong every day, inquire about the queue.")</f>
        <v>Nook Ban Na Namsa, Muang Thong every day, inquire about the queue.</v>
      </c>
      <c r="C1327" t="s">
        <v>1827</v>
      </c>
      <c r="D1327">
        <v>0.68047165870666504</v>
      </c>
    </row>
    <row r="1328" spans="1:4" ht="14.25" customHeight="1" x14ac:dyDescent="0.2">
      <c r="A1328" s="1" t="s">
        <v>1327</v>
      </c>
      <c r="B1328" s="2" t="str">
        <f ca="1">IFERROR(__xludf.DUMMYFUNCTION("GOOGLETRANSLATE(A1328,DETECTLANGUAGE(A1328),""en"")"),"Whenever the flood, Ubon will have a flood in every district, between the city and Warin, the only remaining line and the water began to pour beside.")</f>
        <v>Whenever the flood, Ubon will have a flood in every district, between the city and Warin, the only remaining line and the water began to pour beside.</v>
      </c>
      <c r="C1328" t="s">
        <v>1828</v>
      </c>
      <c r="D1328">
        <v>0.53085213899612405</v>
      </c>
    </row>
    <row r="1329" spans="1:4" ht="14.25" customHeight="1" x14ac:dyDescent="0.2">
      <c r="A1329" s="1" t="s">
        <v>1328</v>
      </c>
      <c r="B1329" s="2" t="str">
        <f ca="1">IFERROR(__xludf.DUMMYFUNCTION("GOOGLETRANSLATE(A1329,DETECTLANGUAGE(A1329),""en"")"),"Regarding the story, don't go. Believe it. I believe. If she died, it was funny. The medical team and the rescue of the body that wanted to help him would be in.")</f>
        <v>Regarding the story, don't go. Believe it. I believe. If she died, it was funny. The medical team and the rescue of the body that wanted to help him would be in.</v>
      </c>
      <c r="C1329" t="s">
        <v>1829</v>
      </c>
      <c r="D1329">
        <v>0.20355956256389601</v>
      </c>
    </row>
    <row r="1330" spans="1:4" ht="14.25" customHeight="1" x14ac:dyDescent="0.2">
      <c r="A1330" s="1" t="s">
        <v>1329</v>
      </c>
      <c r="B1330" s="2" t="str">
        <f ca="1">IFERROR(__xludf.DUMMYFUNCTION("GOOGLETRANSLATE(A1330,DETECTLANGUAGE(A1330),""en"")"),"Complete here. One place, deposit system, withdrawal, service throughout. Watch today. Get free promotions.")</f>
        <v>Complete here. One place, deposit system, withdrawal, service throughout. Watch today. Get free promotions.</v>
      </c>
      <c r="C1330" t="s">
        <v>1827</v>
      </c>
      <c r="D1330">
        <v>0.66174072027206399</v>
      </c>
    </row>
    <row r="1331" spans="1:4" ht="14.25" customHeight="1" x14ac:dyDescent="0.2">
      <c r="A1331" s="1" t="s">
        <v>1330</v>
      </c>
      <c r="B1331" s="2" t="str">
        <f ca="1">IFERROR(__xludf.DUMMYFUNCTION("GOOGLETRANSLATE(A1331,DETECTLANGUAGE(A1331),""en"")"),"Easy to approve, no need for a minimum amount of people. Interested, please click.")</f>
        <v>Easy to approve, no need for a minimum amount of people. Interested, please click.</v>
      </c>
      <c r="C1331" t="s">
        <v>1827</v>
      </c>
      <c r="D1331">
        <v>0.79333752393722501</v>
      </c>
    </row>
    <row r="1332" spans="1:4" ht="14.25" customHeight="1" x14ac:dyDescent="0.2">
      <c r="A1332" s="1" t="s">
        <v>1331</v>
      </c>
      <c r="B1332" s="2" t="str">
        <f ca="1">IFERROR(__xludf.DUMMYFUNCTION("GOOGLETRANSLATE(A1332,DETECTLANGUAGE(A1332),""en"")"),"The flood is so much. Why does the media rarely do the flooding in Ubon, but the news will enter Bangkok more than being banned?")</f>
        <v>The flood is so much. Why does the media rarely do the flooding in Ubon, but the news will enter Bangkok more than being banned?</v>
      </c>
      <c r="C1332" t="s">
        <v>1829</v>
      </c>
      <c r="D1332">
        <v>0.13958823680877699</v>
      </c>
    </row>
    <row r="1333" spans="1:4" ht="14.25" customHeight="1" x14ac:dyDescent="0.2">
      <c r="A1333" s="1" t="s">
        <v>1332</v>
      </c>
      <c r="B1333" s="2" t="str">
        <f ca="1">IFERROR(__xludf.DUMMYFUNCTION("GOOGLETRANSLATE(A1333,DETECTLANGUAGE(A1333),""en"")"),"Withdrawing, not resting, unable to accept the floods, floods, Ubon Bon Millyo, the pot of happiness")</f>
        <v>Withdrawing, not resting, unable to accept the floods, floods, Ubon Bon Millyo, the pot of happiness</v>
      </c>
      <c r="C1333" t="s">
        <v>1829</v>
      </c>
      <c r="D1333">
        <v>0.17998413741588601</v>
      </c>
    </row>
    <row r="1334" spans="1:4" ht="14.25" customHeight="1" x14ac:dyDescent="0.2">
      <c r="A1334" s="1" t="s">
        <v>1333</v>
      </c>
      <c r="B1334" s="2" t="str">
        <f ca="1">IFERROR(__xludf.DUMMYFUNCTION("GOOGLETRANSLATE(A1334,DETECTLANGUAGE(A1334),""en"")"),"Fortunately, this large group of rain groups fought the cold wind, not being blown down below. Now Ubon is cold and flooded Ubon.")</f>
        <v>Fortunately, this large group of rain groups fought the cold wind, not being blown down below. Now Ubon is cold and flooded Ubon.</v>
      </c>
      <c r="C1334" t="s">
        <v>1829</v>
      </c>
      <c r="D1334">
        <v>2.3794217035174401E-2</v>
      </c>
    </row>
    <row r="1335" spans="1:4" ht="14.25" customHeight="1" x14ac:dyDescent="0.2">
      <c r="A1335" s="1" t="s">
        <v>1334</v>
      </c>
      <c r="B1335" s="2" t="str">
        <f ca="1">IFERROR(__xludf.DUMMYFUNCTION("GOOGLETRANSLATE(A1335,DETECTLANGUAGE(A1335),""en"")"),"Helping to see the media rarely flooded Ubon")</f>
        <v>Helping to see the media rarely flooded Ubon</v>
      </c>
      <c r="C1335" t="s">
        <v>1827</v>
      </c>
      <c r="D1335">
        <v>0.71557664871215798</v>
      </c>
    </row>
    <row r="1336" spans="1:4" ht="14.25" customHeight="1" x14ac:dyDescent="0.2">
      <c r="A1336" s="1" t="s">
        <v>1335</v>
      </c>
      <c r="B1336" s="2" t="str">
        <f ca="1">IFERROR(__xludf.DUMMYFUNCTION("GOOGLETRANSLATE(A1336,DETECTLANGUAGE(A1336),""en"")"),"Our house is in Sisaket, only depends on the floods that have been flooded seriously. People have suffered a lot, no water management.")</f>
        <v>Our house is in Sisaket, only depends on the floods that have been flooded seriously. People have suffered a lot, no water management.</v>
      </c>
      <c r="C1336" t="s">
        <v>1829</v>
      </c>
      <c r="D1336">
        <v>0.23410001397132901</v>
      </c>
    </row>
    <row r="1337" spans="1:4" ht="14.25" customHeight="1" x14ac:dyDescent="0.2">
      <c r="A1337" s="1" t="s">
        <v>1336</v>
      </c>
      <c r="B1337" s="2" t="str">
        <f ca="1">IFERROR(__xludf.DUMMYFUNCTION("GOOGLETRANSLATE(A1337,DETECTLANGUAGE(A1337),""en"")"),"As for the lotus entertainment line, if asked how traffic jam, please put a high angle image as an answer.")</f>
        <v>As for the lotus entertainment line, if asked how traffic jam, please put a high angle image as an answer.</v>
      </c>
      <c r="C1337" t="s">
        <v>1827</v>
      </c>
      <c r="D1337">
        <v>0.88675189018249501</v>
      </c>
    </row>
    <row r="1338" spans="1:4" ht="14.25" customHeight="1" x14ac:dyDescent="0.2">
      <c r="A1338" s="1" t="s">
        <v>1337</v>
      </c>
      <c r="B1338" s="2" t="str">
        <f ca="1">IFERROR(__xludf.DUMMYFUNCTION("GOOGLETRANSLATE(A1338,DETECTLANGUAGE(A1338),""en"")"),"Special mushroom cultivation, ready to deliver, dry, infected because starting at the floods, Ubon, marijuana, marijuana flowers")</f>
        <v>Special mushroom cultivation, ready to deliver, dry, infected because starting at the floods, Ubon, marijuana, marijuana flowers</v>
      </c>
      <c r="C1338" t="s">
        <v>1827</v>
      </c>
      <c r="D1338">
        <v>0.74963235855102495</v>
      </c>
    </row>
    <row r="1339" spans="1:4" ht="14.25" customHeight="1" x14ac:dyDescent="0.2">
      <c r="A1339" s="1" t="s">
        <v>1338</v>
      </c>
      <c r="B1339" s="2" t="str">
        <f ca="1">IFERROR(__xludf.DUMMYFUNCTION("GOOGLETRANSLATE(A1339,DETECTLANGUAGE(A1339),""en"")"),"The eyes are bright for a long time. Not stupid. The buffalo is deceived. The whole flood of Kunri thinks how much the scale is damaged.")</f>
        <v>The eyes are bright for a long time. Not stupid. The buffalo is deceived. The whole flood of Kunri thinks how much the scale is damaged.</v>
      </c>
      <c r="C1339" t="s">
        <v>1828</v>
      </c>
      <c r="D1339">
        <v>0.46193864941597002</v>
      </c>
    </row>
    <row r="1340" spans="1:4" ht="14.25" customHeight="1" x14ac:dyDescent="0.2">
      <c r="A1340" s="1" t="s">
        <v>1339</v>
      </c>
      <c r="B1340" s="2" t="str">
        <f ca="1">IFERROR(__xludf.DUMMYFUNCTION("GOOGLETRANSLATE(A1340,DETECTLANGUAGE(A1340),""en"")"),"Help each other push the flood news. Ubon floods.")</f>
        <v>Help each other push the flood news. Ubon floods.</v>
      </c>
      <c r="C1340" t="s">
        <v>1827</v>
      </c>
      <c r="D1340">
        <v>0.67923688888549805</v>
      </c>
    </row>
    <row r="1341" spans="1:4" ht="14.25" customHeight="1" x14ac:dyDescent="0.2">
      <c r="A1341" s="1" t="s">
        <v>1340</v>
      </c>
      <c r="B1341" s="2" t="str">
        <f ca="1">IFERROR(__xludf.DUMMYFUNCTION("GOOGLETRANSLATE(A1341,DETECTLANGUAGE(A1341),""en"")"),"Going to the market, I have to go by boat. Arassi, Sisaket, a lot of water and floods, floods in Sisaket floods.")</f>
        <v>Going to the market, I have to go by boat. Arassi, Sisaket, a lot of water and floods, floods in Sisaket floods.</v>
      </c>
      <c r="C1341" t="s">
        <v>1829</v>
      </c>
      <c r="D1341">
        <v>0.27529412508010898</v>
      </c>
    </row>
    <row r="1342" spans="1:4" ht="14.25" customHeight="1" x14ac:dyDescent="0.2">
      <c r="A1342" s="1" t="s">
        <v>1341</v>
      </c>
      <c r="B1342" s="2" t="str">
        <f ca="1">IFERROR(__xludf.DUMMYFUNCTION("GOOGLETRANSLATE(A1342,DETECTLANGUAGE(A1342),""en"")"),"Who is looking for work online? Do you recommend this work? Good money, plus easy work, free work, free of work throughout the work without teaching fees.")</f>
        <v>Who is looking for work online? Do you recommend this work? Good money, plus easy work, free work, free of work throughout the work without teaching fees.</v>
      </c>
      <c r="C1342" t="s">
        <v>1829</v>
      </c>
      <c r="D1342">
        <v>0.36620455980300898</v>
      </c>
    </row>
    <row r="1343" spans="1:4" ht="14.25" customHeight="1" x14ac:dyDescent="0.2">
      <c r="A1343" s="1" t="s">
        <v>1342</v>
      </c>
      <c r="B1343" s="2" t="str">
        <f ca="1">IFERROR(__xludf.DUMMYFUNCTION("GOOGLETRANSLATE(A1343,DETECTLANGUAGE(A1343),""en"")"),"Ubon's flood. How do you understand?")</f>
        <v>Ubon's flood. How do you understand?</v>
      </c>
      <c r="C1343" t="s">
        <v>1827</v>
      </c>
      <c r="D1343">
        <v>0.784851133823395</v>
      </c>
    </row>
    <row r="1344" spans="1:4" ht="14.25" customHeight="1" x14ac:dyDescent="0.2">
      <c r="A1344" s="1" t="s">
        <v>1343</v>
      </c>
      <c r="B1344" s="2" t="str">
        <f ca="1">IFERROR(__xludf.DUMMYFUNCTION("GOOGLETRANSLATE(A1344,DETECTLANGUAGE(A1344),""en"")"),"Who is looking for work online? Do you recommend this work? Good money, plus easy work, have free work to work throughout the work, no teaching fees.")</f>
        <v>Who is looking for work online? Do you recommend this work? Good money, plus easy work, have free work to work throughout the work, no teaching fees.</v>
      </c>
      <c r="C1344" t="s">
        <v>1829</v>
      </c>
      <c r="D1344">
        <v>0.101492322981358</v>
      </c>
    </row>
    <row r="1345" spans="1:4" ht="14.25" customHeight="1" x14ac:dyDescent="0.2">
      <c r="A1345" s="1" t="s">
        <v>1344</v>
      </c>
      <c r="B1345" s="2" t="str">
        <f ca="1">IFERROR(__xludf.DUMMYFUNCTION("GOOGLETRANSLATE(A1345,DETECTLANGUAGE(A1345),""en"")"),"What is the news of TV? No one went to make news in Ubon, but the news killed each other. Now, Ubon people will die.")</f>
        <v>What is the news of TV? No one went to make news in Ubon, but the news killed each other. Now, Ubon people will die.</v>
      </c>
      <c r="C1345" t="s">
        <v>1829</v>
      </c>
      <c r="D1345">
        <v>0.179330945014954</v>
      </c>
    </row>
    <row r="1346" spans="1:4" ht="14.25" customHeight="1" x14ac:dyDescent="0.2">
      <c r="A1346" s="1" t="s">
        <v>1345</v>
      </c>
      <c r="B1346" s="2" t="str">
        <f ca="1">IFERROR(__xludf.DUMMYFUNCTION("GOOGLETRANSLATE(A1346,DETECTLANGUAGE(A1346),""en"")"),"Money to use people who like to not miss at home. There is money into the account.")</f>
        <v>Money to use people who like to not miss at home. There is money into the account.</v>
      </c>
      <c r="C1346" t="s">
        <v>1829</v>
      </c>
      <c r="D1346">
        <v>8.1265307962894398E-2</v>
      </c>
    </row>
    <row r="1347" spans="1:4" ht="14.25" customHeight="1" x14ac:dyDescent="0.2">
      <c r="A1347" s="1" t="s">
        <v>1346</v>
      </c>
      <c r="B1347" s="2" t="str">
        <f ca="1">IFERROR(__xludf.DUMMYFUNCTION("GOOGLETRANSLATE(A1347,DETECTLANGUAGE(A1347),""en"")"),"The question that should not be answered is that the government is doing anything. Can't see what people have to experience this much. Where to go?")</f>
        <v>The question that should not be answered is that the government is doing anything. Can't see what people have to experience this much. Where to go?</v>
      </c>
      <c r="C1347" t="s">
        <v>1829</v>
      </c>
      <c r="D1347">
        <v>2.0779941231012299E-2</v>
      </c>
    </row>
    <row r="1348" spans="1:4" ht="14.25" customHeight="1" x14ac:dyDescent="0.2">
      <c r="A1348" s="1" t="s">
        <v>1347</v>
      </c>
      <c r="B1348" s="2" t="str">
        <f ca="1">IFERROR(__xludf.DUMMYFUNCTION("GOOGLETRANSLATE(A1348,DETECTLANGUAGE(A1348),""en"")"),"Money to use people who like to not miss at home. There is money into the account.")</f>
        <v>Money to use people who like to not miss at home. There is money into the account.</v>
      </c>
      <c r="C1348" t="s">
        <v>1829</v>
      </c>
      <c r="D1348">
        <v>8.1265307962894398E-2</v>
      </c>
    </row>
    <row r="1349" spans="1:4" ht="14.25" customHeight="1" x14ac:dyDescent="0.2">
      <c r="A1349" s="1" t="s">
        <v>1348</v>
      </c>
      <c r="B1349" s="2" t="str">
        <f ca="1">IFERROR(__xludf.DUMMYFUNCTION("GOOGLETRANSLATE(A1349,DETECTLANGUAGE(A1349),""en"")"),"Give away free numbers from all agencies, click on the state lottery, Hanoi lottery, Laos lottery, complete in one place.")</f>
        <v>Give away free numbers from all agencies, click on the state lottery, Hanoi lottery, Laos lottery, complete in one place.</v>
      </c>
      <c r="C1349" t="s">
        <v>1827</v>
      </c>
      <c r="D1349">
        <v>0.72125852108001698</v>
      </c>
    </row>
    <row r="1350" spans="1:4" ht="14.25" customHeight="1" x14ac:dyDescent="0.2">
      <c r="A1350" s="1" t="s">
        <v>1349</v>
      </c>
      <c r="B1350" s="2" t="str">
        <f ca="1">IFERROR(__xludf.DUMMYFUNCTION("GOOGLETRANSLATE(A1350,DETECTLANGUAGE(A1350),""en"")"),"Oh, what do the state do?")</f>
        <v>Oh, what do the state do?</v>
      </c>
      <c r="C1350" t="s">
        <v>1827</v>
      </c>
      <c r="D1350">
        <v>0.67104303836822499</v>
      </c>
    </row>
    <row r="1351" spans="1:4" ht="14.25" customHeight="1" x14ac:dyDescent="0.2">
      <c r="A1351" s="1" t="s">
        <v>1350</v>
      </c>
      <c r="B1351" s="2" t="str">
        <f ca="1">IFERROR(__xludf.DUMMYFUNCTION("GOOGLETRANSLATE(A1351,DETECTLANGUAGE(A1351),""en"")"),"The flood is very difficult.")</f>
        <v>The flood is very difficult.</v>
      </c>
      <c r="C1351" t="s">
        <v>1828</v>
      </c>
      <c r="D1351">
        <v>0.58712190389633201</v>
      </c>
    </row>
    <row r="1352" spans="1:4" ht="14.25" customHeight="1" x14ac:dyDescent="0.2">
      <c r="A1352" s="1" t="s">
        <v>1351</v>
      </c>
      <c r="B1352" s="2" t="str">
        <f ca="1">IFERROR(__xludf.DUMMYFUNCTION("GOOGLETRANSLATE(A1352,DETECTLANGUAGE(A1352),""en"")"),"The girlfriend's house is in Sisaket. The girlfriend sent a picture to see that the water is close to the village. The road was cut off the northeast, very flooded, but the news was very quiet as well.")</f>
        <v>The girlfriend's house is in Sisaket. The girlfriend sent a picture to see that the water is close to the village. The road was cut off the northeast, very flooded, but the news was very quiet as well.</v>
      </c>
      <c r="C1352" t="s">
        <v>1829</v>
      </c>
      <c r="D1352">
        <v>0.393478333950043</v>
      </c>
    </row>
    <row r="1353" spans="1:4" ht="14.25" customHeight="1" x14ac:dyDescent="0.2">
      <c r="A1353" s="1" t="s">
        <v>1352</v>
      </c>
      <c r="B1353" s="2" t="str">
        <f ca="1">IFERROR(__xludf.DUMMYFUNCTION("GOOGLETRANSLATE(A1353,DETECTLANGUAGE(A1353),""en"")"),"The dormitory is warned but not confused. I was confused. Do you build a cock?")</f>
        <v>The dormitory is warned but not confused. I was confused. Do you build a cock?</v>
      </c>
      <c r="C1353" t="s">
        <v>1829</v>
      </c>
      <c r="D1353">
        <v>0.15266327559948001</v>
      </c>
    </row>
    <row r="1354" spans="1:4" ht="14.25" customHeight="1" x14ac:dyDescent="0.2">
      <c r="A1354" s="1" t="s">
        <v>1353</v>
      </c>
      <c r="B1354" s="2" t="str">
        <f ca="1">IFERROR(__xludf.DUMMYFUNCTION("GOOGLETRANSLATE(A1354,DETECTLANGUAGE(A1354),""en"")"),"The provinces should not be difficult as well. Floods, we cannot prohibit disaster, but we can manage to support.")</f>
        <v>The provinces should not be difficult as well. Floods, we cannot prohibit disaster, but we can manage to support.</v>
      </c>
      <c r="C1354" t="s">
        <v>1829</v>
      </c>
      <c r="D1354">
        <v>0.24680718779563901</v>
      </c>
    </row>
    <row r="1355" spans="1:4" ht="14.25" customHeight="1" x14ac:dyDescent="0.2">
      <c r="A1355" s="1" t="s">
        <v>1354</v>
      </c>
      <c r="B1355" s="2" t="str">
        <f ca="1">IFERROR(__xludf.DUMMYFUNCTION("GOOGLETRANSLATE(A1355,DETECTLANGUAGE(A1355),""en"")"),"And you return to the dormitory today")</f>
        <v>And you return to the dormitory today</v>
      </c>
      <c r="C1355" t="s">
        <v>1827</v>
      </c>
      <c r="D1355">
        <v>0.73486030101776101</v>
      </c>
    </row>
    <row r="1356" spans="1:4" ht="14.25" customHeight="1" x14ac:dyDescent="0.2">
      <c r="A1356" s="1" t="s">
        <v>1355</v>
      </c>
      <c r="B1356" s="2" t="str">
        <f ca="1">IFERROR(__xludf.DUMMYFUNCTION("GOOGLETRANSLATE(A1356,DETECTLANGUAGE(A1356),""en"")"),"What is the news of TV? No one went to make news in Ubon, but the news killed each other. Now, Ubon people will die.")</f>
        <v>What is the news of TV? No one went to make news in Ubon, but the news killed each other. Now, Ubon people will die.</v>
      </c>
      <c r="C1356" t="s">
        <v>1829</v>
      </c>
      <c r="D1356">
        <v>0.179330945014954</v>
      </c>
    </row>
    <row r="1357" spans="1:4" ht="14.25" customHeight="1" x14ac:dyDescent="0.2">
      <c r="A1357" s="1" t="s">
        <v>1356</v>
      </c>
      <c r="B1357" s="2" t="str">
        <f ca="1">IFERROR(__xludf.DUMMYFUNCTION("GOOGLETRANSLATE(A1357,DETECTLANGUAGE(A1357),""en"")"),"I understand that you don't have to warn every day because the disaster is not born every day, but when the danger comes, it must be used or not, otherwise it will set.")</f>
        <v>I understand that you don't have to warn every day because the disaster is not born every day, but when the danger comes, it must be used or not, otherwise it will set.</v>
      </c>
      <c r="C1357" t="s">
        <v>1829</v>
      </c>
      <c r="D1357">
        <v>5.3530749864876296E-3</v>
      </c>
    </row>
    <row r="1358" spans="1:4" ht="14.25" customHeight="1" x14ac:dyDescent="0.2">
      <c r="A1358" s="1" t="s">
        <v>1357</v>
      </c>
      <c r="B1358" s="2" t="str">
        <f ca="1">IFERROR(__xludf.DUMMYFUNCTION("GOOGLETRANSLATE(A1358,DETECTLANGUAGE(A1358),""en"")"),"You can help the Ubon people. Just change the rules in urgent conditions for the area to help the villagers flooded Ubon.")</f>
        <v>You can help the Ubon people. Just change the rules in urgent conditions for the area to help the villagers flooded Ubon.</v>
      </c>
      <c r="C1358" t="s">
        <v>1827</v>
      </c>
      <c r="D1358">
        <v>0.82857596874237105</v>
      </c>
    </row>
    <row r="1359" spans="1:4" ht="14.25" customHeight="1" x14ac:dyDescent="0.2">
      <c r="A1359" s="1" t="s">
        <v>1358</v>
      </c>
      <c r="B1359" s="2" t="str">
        <f ca="1">IFERROR(__xludf.DUMMYFUNCTION("GOOGLETRANSLATE(A1359,DETECTLANGUAGE(A1359),""en"")"),"Can we overlook the troubles of others? Because it is an area of ​​other provinces, right?")</f>
        <v>Can we overlook the troubles of others? Because it is an area of ​​other provinces, right?</v>
      </c>
      <c r="C1359" t="s">
        <v>1827</v>
      </c>
      <c r="D1359">
        <v>0.72700124979019198</v>
      </c>
    </row>
    <row r="1360" spans="1:4" ht="14.25" customHeight="1" x14ac:dyDescent="0.2">
      <c r="A1360" s="1" t="s">
        <v>1359</v>
      </c>
      <c r="B1360" s="2" t="str">
        <f ca="1">IFERROR(__xludf.DUMMYFUNCTION("GOOGLETRANSLATE(A1360,DETECTLANGUAGE(A1360),""en"")"),"Interested in the flood of Ubon, everyone.")</f>
        <v>Interested in the flood of Ubon, everyone.</v>
      </c>
      <c r="C1360" t="s">
        <v>1827</v>
      </c>
      <c r="D1360">
        <v>0.814744532108307</v>
      </c>
    </row>
    <row r="1361" spans="1:4" ht="14.25" customHeight="1" x14ac:dyDescent="0.2">
      <c r="A1361" s="1" t="s">
        <v>1360</v>
      </c>
      <c r="B1361" s="2" t="str">
        <f ca="1">IFERROR(__xludf.DUMMYFUNCTION("GOOGLETRANSLATE(A1361,DETECTLANGUAGE(A1361),""en"")"),"A lot already. Retan bought twenty twenty, but it's money.")</f>
        <v>A lot already. Retan bought twenty twenty, but it's money.</v>
      </c>
      <c r="C1361" t="s">
        <v>1828</v>
      </c>
      <c r="D1361">
        <v>0.48314896225929299</v>
      </c>
    </row>
    <row r="1362" spans="1:4" ht="14.25" customHeight="1" x14ac:dyDescent="0.2">
      <c r="A1362" s="1" t="s">
        <v>1361</v>
      </c>
      <c r="B1362" s="2" t="str">
        <f ca="1">IFERROR(__xludf.DUMMYFUNCTION("GOOGLETRANSLATE(A1362,DETECTLANGUAGE(A1362),""en"")"),"Miu Suphasit flooded U -Boya. It followed.")</f>
        <v>Miu Suphasit flooded U -Boya. It followed.</v>
      </c>
      <c r="C1362" t="s">
        <v>1827</v>
      </c>
      <c r="D1362">
        <v>0.64302366971969604</v>
      </c>
    </row>
    <row r="1363" spans="1:4" ht="14.25" customHeight="1" x14ac:dyDescent="0.2">
      <c r="A1363" s="1" t="s">
        <v>1362</v>
      </c>
      <c r="B1363" s="2" t="str">
        <f ca="1">IFERROR(__xludf.DUMMYFUNCTION("GOOGLETRANSLATE(A1363,DETECTLANGUAGE(A1363),""en"")"),"Online slots online baccarat online, new promotion, popular to receive up to links.")</f>
        <v>Online slots online baccarat online, new promotion, popular to receive up to links.</v>
      </c>
      <c r="C1363" t="s">
        <v>1827</v>
      </c>
      <c r="D1363">
        <v>0.68521916866302501</v>
      </c>
    </row>
    <row r="1364" spans="1:4" ht="14.25" customHeight="1" x14ac:dyDescent="0.2">
      <c r="A1364" s="1" t="s">
        <v>1363</v>
      </c>
      <c r="B1364" s="2" t="str">
        <f ca="1">IFERROR(__xludf.DUMMYFUNCTION("GOOGLETRANSLATE(A1364,DETECTLANGUAGE(A1364),""en"")"),"The government agency will only help when creating a picture of the water and then it will bring a stupid bag with a photo.")</f>
        <v>The government agency will only help when creating a picture of the water and then it will bring a stupid bag with a photo.</v>
      </c>
      <c r="C1364" t="s">
        <v>1827</v>
      </c>
      <c r="D1364">
        <v>0.76485419273376498</v>
      </c>
    </row>
    <row r="1365" spans="1:4" ht="14.25" customHeight="1" x14ac:dyDescent="0.2">
      <c r="A1365" s="1" t="s">
        <v>1364</v>
      </c>
      <c r="B1365" s="2" t="str">
        <f ca="1">IFERROR(__xludf.DUMMYFUNCTION("GOOGLETRANSLATE(A1365,DETECTLANGUAGE(A1365),""en"")"),"Interested in online work, money directly into the account, click on the front of the profile, flat, flooding, Nonthaburi.")</f>
        <v>Interested in online work, money directly into the account, click on the front of the profile, flat, flooding, Nonthaburi.</v>
      </c>
      <c r="C1365" t="s">
        <v>1829</v>
      </c>
      <c r="D1365">
        <v>0.41056242585182201</v>
      </c>
    </row>
    <row r="1366" spans="1:4" ht="14.25" customHeight="1" x14ac:dyDescent="0.2">
      <c r="A1366" s="1" t="s">
        <v>1365</v>
      </c>
      <c r="B1366" s="2" t="str">
        <f ca="1">IFERROR(__xludf.DUMMYFUNCTION("GOOGLETRANSLATE(A1366,DETECTLANGUAGE(A1366),""en"")"),"The weather is getting cold, the most comfortable and warm mattress is the mattress in the house itself, not a shelter.")</f>
        <v>The weather is getting cold, the most comfortable and warm mattress is the mattress in the house itself, not a shelter.</v>
      </c>
      <c r="C1366" t="s">
        <v>1829</v>
      </c>
      <c r="D1366">
        <v>0.16256590187549599</v>
      </c>
    </row>
    <row r="1367" spans="1:4" ht="14.25" customHeight="1" x14ac:dyDescent="0.2">
      <c r="A1367" s="1" t="s">
        <v>1366</v>
      </c>
      <c r="B1367" s="2" t="str">
        <f ca="1">IFERROR(__xludf.DUMMYFUNCTION("GOOGLETRANSLATE(A1367,DETECTLANGUAGE(A1367),""en"")"),"Help each other a bit. Everyone wants the government to coordinate to help people even more.")</f>
        <v>Help each other a bit. Everyone wants the government to coordinate to help people even more.</v>
      </c>
      <c r="C1367" t="s">
        <v>1828</v>
      </c>
      <c r="D1367">
        <v>0.59556686878204301</v>
      </c>
    </row>
    <row r="1368" spans="1:4" ht="14.25" customHeight="1" x14ac:dyDescent="0.2">
      <c r="A1368" s="1" t="s">
        <v>1367</v>
      </c>
      <c r="B1368" s="2" t="str">
        <f ca="1">IFERROR(__xludf.DUMMYFUNCTION("GOOGLETRANSLATE(A1368,DETECTLANGUAGE(A1368),""en"")"),"The cigarettes outside the CPI, the hot and tender, large, sent throughout Thailand, with cigarette destinations")</f>
        <v>The cigarettes outside the CPI, the hot and tender, large, sent throughout Thailand, with cigarette destinations</v>
      </c>
      <c r="C1368" t="s">
        <v>1827</v>
      </c>
      <c r="D1368">
        <v>0.74548816680908203</v>
      </c>
    </row>
    <row r="1369" spans="1:4" ht="14.25" customHeight="1" x14ac:dyDescent="0.2">
      <c r="A1369" s="1" t="s">
        <v>1368</v>
      </c>
      <c r="B1369" s="2" t="str">
        <f ca="1">IFERROR(__xludf.DUMMYFUNCTION("GOOGLETRANSLATE(A1369,DETECTLANGUAGE(A1369),""en"")"),"Anyone who wants to have extra income, working via mobile phones at home, can do it without limit. No application fees. Interested, please inquire.")</f>
        <v>Anyone who wants to have extra income, working via mobile phones at home, can do it without limit. No application fees. Interested, please inquire.</v>
      </c>
      <c r="C1369" t="s">
        <v>1829</v>
      </c>
      <c r="D1369">
        <v>0.361201852560043</v>
      </c>
    </row>
    <row r="1370" spans="1:4" ht="14.25" customHeight="1" x14ac:dyDescent="0.2">
      <c r="A1370" s="1" t="s">
        <v>1369</v>
      </c>
      <c r="B1370" s="2" t="str">
        <f ca="1">IFERROR(__xludf.DUMMYFUNCTION("GOOGLETRANSLATE(A1370,DETECTLANGUAGE(A1370),""en"")"),"Ting Ting is far away. Do not curse anyone because of one -year -old one.")</f>
        <v>Ting Ting is far away. Do not curse anyone because of one -year -old one.</v>
      </c>
      <c r="C1370" t="s">
        <v>1829</v>
      </c>
      <c r="D1370">
        <v>8.1360422074794797E-2</v>
      </c>
    </row>
    <row r="1371" spans="1:4" ht="14.25" customHeight="1" x14ac:dyDescent="0.2">
      <c r="A1371" s="1" t="s">
        <v>1370</v>
      </c>
      <c r="B1371" s="2" t="str">
        <f ca="1">IFERROR(__xludf.DUMMYFUNCTION("GOOGLETRANSLATE(A1371,DETECTLANGUAGE(A1371),""en"")"),"Recruiting many employees, free applications, free teaching, money, confirming the names in the delivery of products for customers without experience.")</f>
        <v>Recruiting many employees, free applications, free teaching, money, confirming the names in the delivery of products for customers without experience.</v>
      </c>
      <c r="C1371" t="s">
        <v>1827</v>
      </c>
      <c r="D1371">
        <v>0.67052644491195701</v>
      </c>
    </row>
    <row r="1372" spans="1:4" ht="14.25" customHeight="1" x14ac:dyDescent="0.2">
      <c r="A1372" s="1" t="s">
        <v>1371</v>
      </c>
      <c r="B1372" s="2" t="str">
        <f ca="1">IFERROR(__xludf.DUMMYFUNCTION("GOOGLETRANSLATE(A1372,DETECTLANGUAGE(A1372),""en"")"),"Uncle Kai is fat. I don't work.")</f>
        <v>Uncle Kai is fat. I don't work.</v>
      </c>
      <c r="C1372" t="s">
        <v>1829</v>
      </c>
      <c r="D1372">
        <v>9.2137694358825697E-2</v>
      </c>
    </row>
    <row r="1373" spans="1:4" ht="14.25" customHeight="1" x14ac:dyDescent="0.2">
      <c r="A1373" s="1" t="s">
        <v>1372</v>
      </c>
      <c r="B1373" s="2" t="str">
        <f ca="1">IFERROR(__xludf.DUMMYFUNCTION("GOOGLETRANSLATE(A1373,DETECTLANGUAGE(A1373),""en"")"),"Meaning that it was quiet. Some people were not yet flooded at Ubon")</f>
        <v>Meaning that it was quiet. Some people were not yet flooded at Ubon</v>
      </c>
      <c r="C1373" t="s">
        <v>1829</v>
      </c>
      <c r="D1373">
        <v>0.25637921690940901</v>
      </c>
    </row>
    <row r="1374" spans="1:4" ht="14.25" customHeight="1" x14ac:dyDescent="0.2">
      <c r="A1374" s="1" t="s">
        <v>1373</v>
      </c>
      <c r="B1374" s="2" t="str">
        <f ca="1">IFERROR(__xludf.DUMMYFUNCTION("GOOGLETRANSLATE(A1374,DETECTLANGUAGE(A1374),""en"")"),"Students are unemployed, can support various shops, shops, complete work, receive notifications into the account straight away.")</f>
        <v>Students are unemployed, can support various shops, shops, complete work, receive notifications into the account straight away.</v>
      </c>
      <c r="C1374" t="s">
        <v>1829</v>
      </c>
      <c r="D1374">
        <v>0.44328641891479498</v>
      </c>
    </row>
    <row r="1375" spans="1:4" ht="14.25" customHeight="1" x14ac:dyDescent="0.2">
      <c r="A1375" s="1" t="s">
        <v>1374</v>
      </c>
      <c r="B1375" s="2" t="str">
        <f ca="1">IFERROR(__xludf.DUMMYFUNCTION("GOOGLETRANSLATE(A1375,DETECTLANGUAGE(A1375),""en"")"),"If there is a disaster, then have to warn if every day must warn. Every day, people will know whether to stay or carry belongings.")</f>
        <v>If there is a disaster, then have to warn if every day must warn. Every day, people will know whether to stay or carry belongings.</v>
      </c>
      <c r="C1375" t="s">
        <v>1827</v>
      </c>
      <c r="D1375">
        <v>0.64122271537780795</v>
      </c>
    </row>
    <row r="1376" spans="1:4" ht="14.25" customHeight="1" x14ac:dyDescent="0.2">
      <c r="A1376" s="1" t="s">
        <v>1375</v>
      </c>
      <c r="B1376" s="2" t="str">
        <f ca="1">IFERROR(__xludf.DUMMYFUNCTION("GOOGLETRANSLATE(A1376,DETECTLANGUAGE(A1376),""en"")"),"Students are unemployed, can support various shops, shops, complete work, receive notifications into the account.")</f>
        <v>Students are unemployed, can support various shops, shops, complete work, receive notifications into the account.</v>
      </c>
      <c r="C1376" t="s">
        <v>1828</v>
      </c>
      <c r="D1376">
        <v>0.53937631845474199</v>
      </c>
    </row>
    <row r="1377" spans="1:4" ht="14.25" customHeight="1" x14ac:dyDescent="0.2">
      <c r="A1377" s="1" t="s">
        <v>1376</v>
      </c>
      <c r="B1377" s="2" t="str">
        <f ca="1">IFERROR(__xludf.DUMMYFUNCTION("GOOGLETRANSLATE(A1377,DETECTLANGUAGE(A1377),""en"")"),"Or the heat of the area and the person who will travel.")</f>
        <v>Or the heat of the area and the person who will travel.</v>
      </c>
      <c r="C1377" t="s">
        <v>1827</v>
      </c>
      <c r="D1377">
        <v>0.79619884490966797</v>
      </c>
    </row>
    <row r="1378" spans="1:4" ht="14.25" customHeight="1" x14ac:dyDescent="0.2">
      <c r="A1378" s="1" t="s">
        <v>1377</v>
      </c>
      <c r="B1378" s="2" t="str">
        <f ca="1">IFERROR(__xludf.DUMMYFUNCTION("GOOGLETRANSLATE(A1378,DETECTLANGUAGE(A1378),""en"")"),"Anyone who wants to have extra income, working via mobile phones at home, can do it without limit. No application fees. Interested, please inquire.")</f>
        <v>Anyone who wants to have extra income, working via mobile phones at home, can do it without limit. No application fees. Interested, please inquire.</v>
      </c>
      <c r="C1378" t="s">
        <v>1829</v>
      </c>
      <c r="D1378">
        <v>0.361201852560043</v>
      </c>
    </row>
    <row r="1379" spans="1:4" ht="14.25" customHeight="1" x14ac:dyDescent="0.2">
      <c r="A1379" s="1" t="s">
        <v>1378</v>
      </c>
      <c r="B1379" s="2" t="str">
        <f ca="1">IFERROR(__xludf.DUMMYFUNCTION("GOOGLETRANSLATE(A1379,DETECTLANGUAGE(A1379),""en"")"),"I used to talk to the brother. Hee said that the Thai bureaucratic system likes to work hard for people to run to themselves, even though they have all the central information.")</f>
        <v>I used to talk to the brother. Hee said that the Thai bureaucratic system likes to work hard for people to run to themselves, even though they have all the central information.</v>
      </c>
      <c r="C1379" t="s">
        <v>1829</v>
      </c>
      <c r="D1379">
        <v>8.1739857792854295E-2</v>
      </c>
    </row>
    <row r="1380" spans="1:4" ht="14.25" customHeight="1" x14ac:dyDescent="0.2">
      <c r="A1380" s="1" t="s">
        <v>1379</v>
      </c>
      <c r="B1380" s="2" t="str">
        <f ca="1">IFERROR(__xludf.DUMMYFUNCTION("GOOGLETRANSLATE(A1380,DETECTLANGUAGE(A1380),""en"")"),"According to Je Fong Beer, get a free guideline. Kim Son Hoi Longni")</f>
        <v>According to Je Fong Beer, get a free guideline. Kim Son Hoi Longni</v>
      </c>
      <c r="C1380" t="s">
        <v>1827</v>
      </c>
      <c r="D1380">
        <v>0.74730545282363903</v>
      </c>
    </row>
    <row r="1381" spans="1:4" ht="14.25" customHeight="1" x14ac:dyDescent="0.2">
      <c r="A1381" s="1" t="s">
        <v>1380</v>
      </c>
      <c r="B1381" s="2" t="str">
        <f ca="1">IFERROR(__xludf.DUMMYFUNCTION("GOOGLETRANSLATE(A1381,DETECTLANGUAGE(A1381),""en"")"),"Free giveaway, withdrawal balance")</f>
        <v>Free giveaway, withdrawal balance</v>
      </c>
      <c r="C1381" t="s">
        <v>1828</v>
      </c>
      <c r="D1381">
        <v>0.57226628065109297</v>
      </c>
    </row>
    <row r="1382" spans="1:4" ht="14.25" customHeight="1" x14ac:dyDescent="0.2">
      <c r="A1382" s="1" t="s">
        <v>1381</v>
      </c>
      <c r="B1382" s="2" t="str">
        <f ca="1">IFERROR(__xludf.DUMMYFUNCTION("GOOGLETRANSLATE(A1382,DETECTLANGUAGE(A1382),""en"")"),"The weather is getting cold, the most comfortable and warm mattress is the mattress in the house itself, not a shelter.")</f>
        <v>The weather is getting cold, the most comfortable and warm mattress is the mattress in the house itself, not a shelter.</v>
      </c>
      <c r="C1382" t="s">
        <v>1829</v>
      </c>
      <c r="D1382">
        <v>0.16256590187549599</v>
      </c>
    </row>
    <row r="1383" spans="1:4" ht="14.25" customHeight="1" x14ac:dyDescent="0.2">
      <c r="A1383" s="1" t="s">
        <v>1382</v>
      </c>
      <c r="B1383" s="2" t="str">
        <f ca="1">IFERROR(__xludf.DUMMYFUNCTION("GOOGLETRANSLATE(A1383,DETECTLANGUAGE(A1383),""en"")"),"Students are unemployed, can support various shops, shops, complete work, receive notifications into the account.")</f>
        <v>Students are unemployed, can support various shops, shops, complete work, receive notifications into the account.</v>
      </c>
      <c r="C1383" t="s">
        <v>1828</v>
      </c>
      <c r="D1383">
        <v>0.53937631845474199</v>
      </c>
    </row>
    <row r="1384" spans="1:4" ht="14.25" customHeight="1" x14ac:dyDescent="0.2">
      <c r="A1384" s="1" t="s">
        <v>1383</v>
      </c>
      <c r="B1384" s="2" t="str">
        <f ca="1">IFERROR(__xludf.DUMMYFUNCTION("GOOGLETRANSLATE(A1384,DETECTLANGUAGE(A1384),""en"")"),"Saw the news of the flood, Ubon, but prayed to pass through this condition is difficult enough, still have to come across something like this again")</f>
        <v>Saw the news of the flood, Ubon, but prayed to pass through this condition is difficult enough, still have to come across something like this again</v>
      </c>
      <c r="C1384" t="s">
        <v>1829</v>
      </c>
      <c r="D1384">
        <v>3.9685510098934201E-2</v>
      </c>
    </row>
    <row r="1385" spans="1:4" ht="14.25" customHeight="1" x14ac:dyDescent="0.2">
      <c r="A1385" s="1" t="s">
        <v>1384</v>
      </c>
      <c r="B1385" s="2" t="str">
        <f ca="1">IFERROR(__xludf.DUMMYFUNCTION("GOOGLETRANSLATE(A1385,DETECTLANGUAGE(A1385),""en"")"),"This work is not at the cover, is an investment or deposit and and floating insurance.")</f>
        <v>This work is not at the cover, is an investment or deposit and and floating insurance.</v>
      </c>
      <c r="C1385" t="s">
        <v>1829</v>
      </c>
      <c r="D1385">
        <v>0.13870184123516099</v>
      </c>
    </row>
    <row r="1386" spans="1:4" ht="14.25" customHeight="1" x14ac:dyDescent="0.2">
      <c r="A1386" s="1" t="s">
        <v>1385</v>
      </c>
      <c r="B1386" s="2" t="str">
        <f ca="1">IFERROR(__xludf.DUMMYFUNCTION("GOOGLETRANSLATE(A1386,DETECTLANGUAGE(A1386),""en"")"),"I came to play for a short while. I wonder if spinning together for a long time. Baccarat slots.")</f>
        <v>I came to play for a short while. I wonder if spinning together for a long time. Baccarat slots.</v>
      </c>
      <c r="C1386" t="s">
        <v>1827</v>
      </c>
      <c r="D1386">
        <v>0.69029468297958396</v>
      </c>
    </row>
    <row r="1387" spans="1:4" ht="14.25" customHeight="1" x14ac:dyDescent="0.2">
      <c r="A1387" s="1" t="s">
        <v>1386</v>
      </c>
      <c r="B1387" s="2" t="str">
        <f ca="1">IFERROR(__xludf.DUMMYFUNCTION("GOOGLETRANSLATE(A1387,DETECTLANGUAGE(A1387),""en"")"),"Miu Suphasit flooded Ubon, Khun Chai Ai Long Nai, money out and was fun to follow.")</f>
        <v>Miu Suphasit flooded Ubon, Khun Chai Ai Long Nai, money out and was fun to follow.</v>
      </c>
      <c r="C1387" t="s">
        <v>1827</v>
      </c>
      <c r="D1387">
        <v>0.81759750843048096</v>
      </c>
    </row>
    <row r="1388" spans="1:4" ht="14.25" customHeight="1" x14ac:dyDescent="0.2">
      <c r="A1388" s="1" t="s">
        <v>1387</v>
      </c>
      <c r="B1388" s="2" t="str">
        <f ca="1">IFERROR(__xludf.DUMMYFUNCTION("GOOGLETRANSLATE(A1388,DETECTLANGUAGE(A1388),""en"")"),"No disaster")</f>
        <v>No disaster</v>
      </c>
      <c r="C1388" t="s">
        <v>1828</v>
      </c>
      <c r="D1388">
        <v>0.56478953361511197</v>
      </c>
    </row>
    <row r="1389" spans="1:4" ht="14.25" customHeight="1" x14ac:dyDescent="0.2">
      <c r="A1389" s="1" t="s">
        <v>1388</v>
      </c>
      <c r="B1389" s="2" t="str">
        <f ca="1">IFERROR(__xludf.DUMMYFUNCTION("GOOGLETRANSLATE(A1389,DETECTLANGUAGE(A1389),""en"")"),"I understand that you don't have to warn every day because the disaster is not born every day, but when the danger comes, it must be used? Otherwise, it will name the tower.")</f>
        <v>I understand that you don't have to warn every day because the disaster is not born every day, but when the danger comes, it must be used? Otherwise, it will name the tower.</v>
      </c>
      <c r="C1389" t="s">
        <v>1829</v>
      </c>
      <c r="D1389">
        <v>2.8353121131658599E-2</v>
      </c>
    </row>
    <row r="1390" spans="1:4" ht="14.25" customHeight="1" x14ac:dyDescent="0.2">
      <c r="A1390" s="1" t="s">
        <v>1389</v>
      </c>
      <c r="B1390" s="2" t="str">
        <f ca="1">IFERROR(__xludf.DUMMYFUNCTION("GOOGLETRANSLATE(A1390,DETECTLANGUAGE(A1390),""en"")"),"Prepare to welcome each other. Ubon flooded Sisaket.")</f>
        <v>Prepare to welcome each other. Ubon flooded Sisaket.</v>
      </c>
      <c r="C1390" t="s">
        <v>1827</v>
      </c>
      <c r="D1390">
        <v>0.77581918239593495</v>
      </c>
    </row>
    <row r="1391" spans="1:4" ht="14.25" customHeight="1" x14ac:dyDescent="0.2">
      <c r="A1391" s="1" t="s">
        <v>1390</v>
      </c>
      <c r="B1391" s="2" t="str">
        <f ca="1">IFERROR(__xludf.DUMMYFUNCTION("GOOGLETRANSLATE(A1391,DETECTLANGUAGE(A1391),""en"")"),"Get a spinner, have an unemployed internet.")</f>
        <v>Get a spinner, have an unemployed internet.</v>
      </c>
      <c r="C1391" t="s">
        <v>1828</v>
      </c>
      <c r="D1391">
        <v>0.50753033161163297</v>
      </c>
    </row>
    <row r="1392" spans="1:4" ht="14.25" customHeight="1" x14ac:dyDescent="0.2">
      <c r="A1392" s="1" t="s">
        <v>1391</v>
      </c>
      <c r="B1392" s="2" t="str">
        <f ca="1">IFERROR(__xludf.DUMMYFUNCTION("GOOGLETRANSLATE(A1392,DETECTLANGUAGE(A1392),""en"")"),"Little capital, so cats multiply a lot, small wood, easy.")</f>
        <v>Little capital, so cats multiply a lot, small wood, easy.</v>
      </c>
      <c r="C1392" t="s">
        <v>1827</v>
      </c>
      <c r="D1392">
        <v>0.73719197511672996</v>
      </c>
    </row>
    <row r="1393" spans="1:4" ht="14.25" customHeight="1" x14ac:dyDescent="0.2">
      <c r="A1393" s="1" t="s">
        <v>1392</v>
      </c>
      <c r="B1393" s="2" t="str">
        <f ca="1">IFERROR(__xludf.DUMMYFUNCTION("GOOGLETRANSLATE(A1393,DETECTLANGUAGE(A1393),""en"")"),"Focusing on slowing down, fast, interested, can inquire. Phitsanulok, flooding Ubon Krung, Pathum Thani, Nonthaburi, Samut Sakhon")</f>
        <v>Focusing on slowing down, fast, interested, can inquire. Phitsanulok, flooding Ubon Krung, Pathum Thani, Nonthaburi, Samut Sakhon</v>
      </c>
      <c r="C1393" t="s">
        <v>1827</v>
      </c>
      <c r="D1393">
        <v>0.65746259689331099</v>
      </c>
    </row>
    <row r="1394" spans="1:4" ht="14.25" customHeight="1" x14ac:dyDescent="0.2">
      <c r="A1394" s="1" t="s">
        <v>1393</v>
      </c>
      <c r="B1394" s="2" t="str">
        <f ca="1">IFERROR(__xludf.DUMMYFUNCTION("GOOGLETRANSLATE(A1394,DETECTLANGUAGE(A1394),""en"")"),"Cafe suspiciously dodging the floods to rest the heart at the café for the cafes. Ubon Ubon is very sweet.")</f>
        <v>Cafe suspiciously dodging the floods to rest the heart at the café for the cafes. Ubon Ubon is very sweet.</v>
      </c>
      <c r="C1394" t="s">
        <v>1827</v>
      </c>
      <c r="D1394">
        <v>0.74169045686721802</v>
      </c>
    </row>
    <row r="1395" spans="1:4" ht="14.25" customHeight="1" x14ac:dyDescent="0.2">
      <c r="A1395" s="1" t="s">
        <v>1394</v>
      </c>
      <c r="B1395" s="2" t="str">
        <f ca="1">IFERROR(__xludf.DUMMYFUNCTION("GOOGLETRANSLATE(A1395,DETECTLANGUAGE(A1395),""en"")"),"Who has to spend money today, come to chat. Loan monthly borrowing every vinegar.")</f>
        <v>Who has to spend money today, come to chat. Loan monthly borrowing every vinegar.</v>
      </c>
      <c r="C1395" t="s">
        <v>1829</v>
      </c>
      <c r="D1395">
        <v>0.36506345868110701</v>
      </c>
    </row>
    <row r="1396" spans="1:4" ht="14.25" customHeight="1" x14ac:dyDescent="0.2">
      <c r="A1396" s="1" t="s">
        <v>1395</v>
      </c>
      <c r="B1396" s="2" t="str">
        <f ca="1">IFERROR(__xludf.DUMMYFUNCTION("GOOGLETRANSLATE(A1396,DETECTLANGUAGE(A1396),""en"")"),"Complete with the flooding system.")</f>
        <v>Complete with the flooding system.</v>
      </c>
      <c r="C1396" t="s">
        <v>1827</v>
      </c>
      <c r="D1396">
        <v>0.74227946996688798</v>
      </c>
    </row>
    <row r="1397" spans="1:4" ht="14.25" customHeight="1" x14ac:dyDescent="0.2">
      <c r="A1397" s="1" t="s">
        <v>1396</v>
      </c>
      <c r="B1397" s="2" t="str">
        <f ca="1">IFERROR(__xludf.DUMMYFUNCTION("GOOGLETRANSLATE(A1397,DETECTLANGUAGE(A1397),""en"")"),"You think that the damage from this flood is how much? The rough number is five billion baht. The scale is too big to have a military vehicle.")</f>
        <v>You think that the damage from this flood is how much? The rough number is five billion baht. The scale is too big to have a military vehicle.</v>
      </c>
      <c r="C1397" t="s">
        <v>1829</v>
      </c>
      <c r="D1397">
        <v>0.39473447203636203</v>
      </c>
    </row>
    <row r="1398" spans="1:4" ht="14.25" customHeight="1" x14ac:dyDescent="0.2">
      <c r="A1398" s="1" t="s">
        <v>1397</v>
      </c>
      <c r="B1398" s="2" t="str">
        <f ca="1">IFERROR(__xludf.DUMMYFUNCTION("GOOGLETRANSLATE(A1398,DETECTLANGUAGE(A1398),""en"")"),"Get a spinner, have an unemployed internet.")</f>
        <v>Get a spinner, have an unemployed internet.</v>
      </c>
      <c r="C1398" t="s">
        <v>1828</v>
      </c>
      <c r="D1398">
        <v>0.50753033161163297</v>
      </c>
    </row>
    <row r="1399" spans="1:4" ht="14.25" customHeight="1" x14ac:dyDescent="0.2">
      <c r="A1399" s="1" t="s">
        <v>1398</v>
      </c>
      <c r="B1399" s="2" t="str">
        <f ca="1">IFERROR(__xludf.DUMMYFUNCTION("GOOGLETRANSLATE(A1399,DETECTLANGUAGE(A1399),""en"")"),"Both flooded and cold wind all day.")</f>
        <v>Both flooded and cold wind all day.</v>
      </c>
      <c r="C1399" t="s">
        <v>1829</v>
      </c>
      <c r="D1399">
        <v>0.41843283176422102</v>
      </c>
    </row>
    <row r="1400" spans="1:4" ht="14.25" customHeight="1" x14ac:dyDescent="0.2">
      <c r="A1400" s="1" t="s">
        <v>1399</v>
      </c>
      <c r="B1400" s="2" t="str">
        <f ca="1">IFERROR(__xludf.DUMMYFUNCTION("GOOGLETRANSLATE(A1400,DETECTLANGUAGE(A1400),""en"")"),"Sip capital is dragged almost dead.")</f>
        <v>Sip capital is dragged almost dead.</v>
      </c>
      <c r="C1400" t="s">
        <v>1827</v>
      </c>
      <c r="D1400">
        <v>0.611655592918396</v>
      </c>
    </row>
    <row r="1401" spans="1:4" ht="14.25" customHeight="1" x14ac:dyDescent="0.2">
      <c r="A1401" s="1" t="s">
        <v>1400</v>
      </c>
      <c r="B1401" s="2" t="str">
        <f ca="1">IFERROR(__xludf.DUMMYFUNCTION("GOOGLETRANSLATE(A1401,DETECTLANGUAGE(A1401),""en"")"),"Focusing on erection. Interested in ordering. Inquire. Phitsanulok. Appointment to receive Monon Nakhon Sawan Phichit, Kamphaeng Phet.")</f>
        <v>Focusing on erection. Interested in ordering. Inquire. Phitsanulok. Appointment to receive Monon Nakhon Sawan Phichit, Kamphaeng Phet.</v>
      </c>
      <c r="C1401" t="s">
        <v>1827</v>
      </c>
      <c r="D1401">
        <v>0.69727879762649503</v>
      </c>
    </row>
    <row r="1402" spans="1:4" ht="14.25" customHeight="1" x14ac:dyDescent="0.2">
      <c r="A1402" s="1" t="s">
        <v>1401</v>
      </c>
      <c r="B1402" s="2" t="str">
        <f ca="1">IFERROR(__xludf.DUMMYFUNCTION("GOOGLETRANSLATE(A1402,DETECTLANGUAGE(A1402),""en"")"),"Not closed. Flooding Ubon.")</f>
        <v>Not closed. Flooding Ubon.</v>
      </c>
      <c r="C1402" t="s">
        <v>1829</v>
      </c>
      <c r="D1402">
        <v>0.130422383546829</v>
      </c>
    </row>
    <row r="1403" spans="1:4" ht="14.25" customHeight="1" x14ac:dyDescent="0.2">
      <c r="A1403" s="1" t="s">
        <v>1402</v>
      </c>
      <c r="B1403" s="2" t="str">
        <f ca="1">IFERROR(__xludf.DUMMYFUNCTION("GOOGLETRANSLATE(A1403,DETECTLANGUAGE(A1403),""en"")"),"Khun Phak slapped this road, not a canal flooding Ubon")</f>
        <v>Khun Phak slapped this road, not a canal flooding Ubon</v>
      </c>
      <c r="C1403" t="s">
        <v>1829</v>
      </c>
      <c r="D1403">
        <v>0.27642482519149802</v>
      </c>
    </row>
    <row r="1404" spans="1:4" ht="14.25" customHeight="1" x14ac:dyDescent="0.2">
      <c r="A1404" s="1" t="s">
        <v>1403</v>
      </c>
      <c r="B1404" s="2" t="str">
        <f ca="1">IFERROR(__xludf.DUMMYFUNCTION("GOOGLETRANSLATE(A1404,DETECTLANGUAGE(A1404),""en"")"),"This is the opposition. The budget does not come out by itself, while the barbarian side has the rules of the advertisement itself can use the tax money, still do not see the head.")</f>
        <v>This is the opposition. The budget does not come out by itself, while the barbarian side has the rules of the advertisement itself can use the tax money, still do not see the head.</v>
      </c>
      <c r="C1404" t="s">
        <v>1829</v>
      </c>
      <c r="D1404">
        <v>1.76152735948563E-2</v>
      </c>
    </row>
    <row r="1405" spans="1:4" ht="14.25" customHeight="1" x14ac:dyDescent="0.2">
      <c r="A1405" s="1" t="s">
        <v>1404</v>
      </c>
      <c r="B1405" s="2" t="str">
        <f ca="1">IFERROR(__xludf.DUMMYFUNCTION("GOOGLETRANSLATE(A1405,DETECTLANGUAGE(A1405),""en"")"),"Annoying tweets that are not related to the Ubon floods.")</f>
        <v>Annoying tweets that are not related to the Ubon floods.</v>
      </c>
      <c r="C1405" t="s">
        <v>1829</v>
      </c>
      <c r="D1405">
        <v>0.33856508135795599</v>
      </c>
    </row>
    <row r="1406" spans="1:4" ht="14.25" customHeight="1" x14ac:dyDescent="0.2">
      <c r="A1406" s="1" t="s">
        <v>1405</v>
      </c>
      <c r="B1406" s="2" t="str">
        <f ca="1">IFERROR(__xludf.DUMMYFUNCTION("GOOGLETRANSLATE(A1406,DETECTLANGUAGE(A1406),""en"")"),"What is the government heel?")</f>
        <v>What is the government heel?</v>
      </c>
      <c r="C1406" t="s">
        <v>1827</v>
      </c>
      <c r="D1406">
        <v>0.678272664546967</v>
      </c>
    </row>
    <row r="1407" spans="1:4" ht="14.25" customHeight="1" x14ac:dyDescent="0.2">
      <c r="A1407" s="1" t="s">
        <v>1406</v>
      </c>
      <c r="B1407" s="2" t="str">
        <f ca="1">IFERROR(__xludf.DUMMYFUNCTION("GOOGLETRANSLATE(A1407,DETECTLANGUAGE(A1407),""en"")"),"Warning tower that does not have to alert")</f>
        <v>Warning tower that does not have to alert</v>
      </c>
      <c r="C1407" t="s">
        <v>1829</v>
      </c>
      <c r="D1407">
        <v>0.13519275188446001</v>
      </c>
    </row>
    <row r="1408" spans="1:4" ht="14.25" customHeight="1" x14ac:dyDescent="0.2">
      <c r="A1408" s="1" t="s">
        <v>1407</v>
      </c>
      <c r="B1408" s="2" t="str">
        <f ca="1">IFERROR(__xludf.DUMMYFUNCTION("GOOGLETRANSLATE(A1408,DETECTLANGUAGE(A1408),""en"")"),"Ubon is already sinking. The high angle is to see only the roof and would like the involvement to help find a solution to this problem at the government.")</f>
        <v>Ubon is already sinking. The high angle is to see only the roof and would like the involvement to help find a solution to this problem at the government.</v>
      </c>
      <c r="C1408" t="s">
        <v>1829</v>
      </c>
      <c r="D1408">
        <v>0.15190708637237499</v>
      </c>
    </row>
    <row r="1409" spans="1:4" ht="14.25" customHeight="1" x14ac:dyDescent="0.2">
      <c r="A1409" s="1" t="s">
        <v>1408</v>
      </c>
      <c r="B1409" s="2" t="str">
        <f ca="1">IFERROR(__xludf.DUMMYFUNCTION("GOOGLETRANSLATE(A1409,DETECTLANGUAGE(A1409),""en"")"),"Photoster Website, suggesting to apply for a link as well.")</f>
        <v>Photoster Website, suggesting to apply for a link as well.</v>
      </c>
      <c r="C1409" t="s">
        <v>1827</v>
      </c>
      <c r="D1409">
        <v>0.78571242094039895</v>
      </c>
    </row>
    <row r="1410" spans="1:4" ht="14.25" customHeight="1" x14ac:dyDescent="0.2">
      <c r="A1410" s="1" t="s">
        <v>1409</v>
      </c>
      <c r="B1410" s="2" t="str">
        <f ca="1">IFERROR(__xludf.DUMMYFUNCTION("GOOGLETRANSLATE(A1410,DETECTLANGUAGE(A1410),""en"")"),"Another worrying thing is that this robbery has seen many houses that have a robber.")</f>
        <v>Another worrying thing is that this robbery has seen many houses that have a robber.</v>
      </c>
      <c r="C1410" t="s">
        <v>1829</v>
      </c>
      <c r="D1410">
        <v>0.21561475098133101</v>
      </c>
    </row>
    <row r="1411" spans="1:4" ht="14.25" customHeight="1" x14ac:dyDescent="0.2">
      <c r="A1411" s="1" t="s">
        <v>1410</v>
      </c>
      <c r="B1411" s="2" t="str">
        <f ca="1">IFERROR(__xludf.DUMMYFUNCTION("GOOGLETRANSLATE(A1411,DETECTLANGUAGE(A1411),""en"")"),"Open for betting, then the Thai government receives a free guideline. Here, the hot pot of happiness, Ubon Volleyball, flat women.")</f>
        <v>Open for betting, then the Thai government receives a free guideline. Here, the hot pot of happiness, Ubon Volleyball, flat women.</v>
      </c>
      <c r="C1411" t="s">
        <v>1827</v>
      </c>
      <c r="D1411">
        <v>0.74133217334747303</v>
      </c>
    </row>
    <row r="1412" spans="1:4" ht="14.25" customHeight="1" x14ac:dyDescent="0.2">
      <c r="A1412" s="1" t="s">
        <v>1411</v>
      </c>
      <c r="B1412" s="2" t="str">
        <f ca="1">IFERROR(__xludf.DUMMYFUNCTION("GOOGLETRANSLATE(A1412,DETECTLANGUAGE(A1412),""en"")"),"Open for betting, then the Thai government receives a free guideline. Here, the hot pot of happiness, Ubon volleyball.")</f>
        <v>Open for betting, then the Thai government receives a free guideline. Here, the hot pot of happiness, Ubon volleyball.</v>
      </c>
      <c r="C1412" t="s">
        <v>1827</v>
      </c>
      <c r="D1412">
        <v>0.78894698619842496</v>
      </c>
    </row>
    <row r="1413" spans="1:4" ht="14.25" customHeight="1" x14ac:dyDescent="0.2">
      <c r="A1413" s="1" t="s">
        <v>1412</v>
      </c>
      <c r="B1413" s="2" t="str">
        <f ca="1">IFERROR(__xludf.DUMMYFUNCTION("GOOGLETRANSLATE(A1413,DETECTLANGUAGE(A1413),""en"")"),"The water is here.")</f>
        <v>The water is here.</v>
      </c>
      <c r="C1413" t="s">
        <v>1828</v>
      </c>
      <c r="D1413">
        <v>0.58965837955474898</v>
      </c>
    </row>
    <row r="1414" spans="1:4" ht="14.25" customHeight="1" x14ac:dyDescent="0.2">
      <c r="A1414" s="1" t="s">
        <v>1413</v>
      </c>
      <c r="B1414" s="2" t="str">
        <f ca="1">IFERROR(__xludf.DUMMYFUNCTION("GOOGLETRANSLATE(A1414,DETECTLANGUAGE(A1414),""en"")"),"Moroheya powder, the king of vitamins, toxic substances without chemicals. Sold at the price of ฿. Can buy now.")</f>
        <v>Moroheya powder, the king of vitamins, toxic substances without chemicals. Sold at the price of ฿. Can buy now.</v>
      </c>
      <c r="C1414" t="s">
        <v>1827</v>
      </c>
      <c r="D1414">
        <v>0.68510752916336104</v>
      </c>
    </row>
    <row r="1415" spans="1:4" ht="14.25" customHeight="1" x14ac:dyDescent="0.2">
      <c r="A1415" s="1" t="s">
        <v>1414</v>
      </c>
      <c r="B1415" s="2" t="str">
        <f ca="1">IFERROR(__xludf.DUMMYFUNCTION("GOOGLETRANSLATE(A1415,DETECTLANGUAGE(A1415),""en"")"),"Money to use people who like to not miss at home. There is money into the account.")</f>
        <v>Money to use people who like to not miss at home. There is money into the account.</v>
      </c>
      <c r="C1415" t="s">
        <v>1829</v>
      </c>
      <c r="D1415">
        <v>8.1265307962894398E-2</v>
      </c>
    </row>
    <row r="1416" spans="1:4" ht="14.25" customHeight="1" x14ac:dyDescent="0.2">
      <c r="A1416" s="1" t="s">
        <v>1415</v>
      </c>
      <c r="B1416" s="2" t="str">
        <f ca="1">IFERROR(__xludf.DUMMYFUNCTION("GOOGLETRANSLATE(A1416,DETECTLANGUAGE(A1416),""en"")"),"Change the name to other dormitory.")</f>
        <v>Change the name to other dormitory.</v>
      </c>
      <c r="C1416" t="s">
        <v>1827</v>
      </c>
      <c r="D1416">
        <v>0.70697253942489602</v>
      </c>
    </row>
    <row r="1417" spans="1:4" ht="14.25" customHeight="1" x14ac:dyDescent="0.2">
      <c r="A1417" s="1" t="s">
        <v>1416</v>
      </c>
      <c r="B1417" s="2" t="str">
        <f ca="1">IFERROR(__xludf.DUMMYFUNCTION("GOOGLETRANSLATE(A1417,DETECTLANGUAGE(A1417),""en"")"),"Or the heat of the area and the person who will travel. This will go home in half a year, but the route that will be flooded will be")</f>
        <v>Or the heat of the area and the person who will travel. This will go home in half a year, but the route that will be flooded will be</v>
      </c>
      <c r="C1417" t="s">
        <v>1827</v>
      </c>
      <c r="D1417">
        <v>0.60549420118331898</v>
      </c>
    </row>
    <row r="1418" spans="1:4" ht="14.25" customHeight="1" x14ac:dyDescent="0.2">
      <c r="A1418" s="1" t="s">
        <v>1417</v>
      </c>
      <c r="B1418" s="2" t="str">
        <f ca="1">IFERROR(__xludf.DUMMYFUNCTION("GOOGLETRANSLATE(A1418,DETECTLANGUAGE(A1418),""en"")"),"Ubon Warin left only one line that can go to each other. If tonight, the water will definitely rise tomorrow and the day after tomorrow, Ubon Warin will definitely be cut off.")</f>
        <v>Ubon Warin left only one line that can go to each other. If tonight, the water will definitely rise tomorrow and the day after tomorrow, Ubon Warin will definitely be cut off.</v>
      </c>
      <c r="C1418" t="s">
        <v>1827</v>
      </c>
      <c r="D1418">
        <v>0.87725663185119596</v>
      </c>
    </row>
    <row r="1419" spans="1:4" ht="14.25" customHeight="1" x14ac:dyDescent="0.2">
      <c r="A1419" s="1" t="s">
        <v>1418</v>
      </c>
      <c r="B1419" s="2" t="str">
        <f ca="1">IFERROR(__xludf.DUMMYFUNCTION("GOOGLETRANSLATE(A1419,DETECTLANGUAGE(A1419),""en"")"),"I think that it is the most flooded, but when the year has flooded a lot, today there is still rain.")</f>
        <v>I think that it is the most flooded, but when the year has flooded a lot, today there is still rain.</v>
      </c>
      <c r="C1419" t="s">
        <v>1829</v>
      </c>
      <c r="D1419">
        <v>3.3182360231876401E-2</v>
      </c>
    </row>
    <row r="1420" spans="1:4" ht="14.25" customHeight="1" x14ac:dyDescent="0.2">
      <c r="A1420" s="1" t="s">
        <v>1419</v>
      </c>
      <c r="B1420" s="2" t="str">
        <f ca="1">IFERROR(__xludf.DUMMYFUNCTION("GOOGLETRANSLATE(A1420,DETECTLANGUAGE(A1420),""en"")"),"Should not miss applying immediately when receiving free credits.")</f>
        <v>Should not miss applying immediately when receiving free credits.</v>
      </c>
      <c r="C1420" t="s">
        <v>1829</v>
      </c>
      <c r="D1420">
        <v>0.28656020760536199</v>
      </c>
    </row>
    <row r="1421" spans="1:4" ht="14.25" customHeight="1" x14ac:dyDescent="0.2">
      <c r="A1421" s="1" t="s">
        <v>1420</v>
      </c>
      <c r="B1421" s="2" t="str">
        <f ca="1">IFERROR(__xludf.DUMMYFUNCTION("GOOGLETRANSLATE(A1421,DETECTLANGUAGE(A1421),""en"")"),"The line that the military vehicle runs over Ubon Varin is this size. The pickup truck is still almost like the people of the governor of the government. What are you doing?")</f>
        <v>The line that the military vehicle runs over Ubon Varin is this size. The pickup truck is still almost like the people of the governor of the government. What are you doing?</v>
      </c>
      <c r="C1421" t="s">
        <v>1828</v>
      </c>
      <c r="D1421">
        <v>0.54903018474578902</v>
      </c>
    </row>
    <row r="1422" spans="1:4" ht="14.25" customHeight="1" x14ac:dyDescent="0.2">
      <c r="A1422" s="1" t="s">
        <v>1421</v>
      </c>
      <c r="B1422" s="2" t="str">
        <f ca="1">IFERROR(__xludf.DUMMYFUNCTION("GOOGLETRANSLATE(A1422,DETECTLANGUAGE(A1422),""en"")"),"Everyone leaves the news to help fellow humans together.")</f>
        <v>Everyone leaves the news to help fellow humans together.</v>
      </c>
      <c r="C1422" t="s">
        <v>1827</v>
      </c>
      <c r="D1422">
        <v>0.667719125747681</v>
      </c>
    </row>
    <row r="1423" spans="1:4" ht="14.25" customHeight="1" x14ac:dyDescent="0.2">
      <c r="A1423" s="1" t="s">
        <v>1422</v>
      </c>
      <c r="B1423" s="2" t="str">
        <f ca="1">IFERROR(__xludf.DUMMYFUNCTION("GOOGLETRANSLATE(A1423,DETECTLANGUAGE(A1423),""en"")"),"The new system is easier to break. Challenge to try free Caps. Free giveaway.")</f>
        <v>The new system is easier to break. Challenge to try free Caps. Free giveaway.</v>
      </c>
      <c r="C1423" t="s">
        <v>1827</v>
      </c>
      <c r="D1423">
        <v>0.77491420507430997</v>
      </c>
    </row>
    <row r="1424" spans="1:4" ht="14.25" customHeight="1" x14ac:dyDescent="0.2">
      <c r="A1424" s="1" t="s">
        <v>1423</v>
      </c>
      <c r="B1424" s="2" t="str">
        <f ca="1">IFERROR(__xludf.DUMMYFUNCTION("GOOGLETRANSLATE(A1424,DETECTLANGUAGE(A1424),""en"")"),"Today I went to see the water level at the large market pier.")</f>
        <v>Today I went to see the water level at the large market pier.</v>
      </c>
      <c r="C1424" t="s">
        <v>1828</v>
      </c>
      <c r="D1424">
        <v>0.50506430864334095</v>
      </c>
    </row>
    <row r="1425" spans="1:4" ht="14.25" customHeight="1" x14ac:dyDescent="0.2">
      <c r="A1425" s="1" t="s">
        <v>1424</v>
      </c>
      <c r="B1425" s="2" t="str">
        <f ca="1">IFERROR(__xludf.DUMMYFUNCTION("GOOGLETRANSLATE(A1425,DETECTLANGUAGE(A1425),""en"")"),"Ask the water to reduce quickly.")</f>
        <v>Ask the water to reduce quickly.</v>
      </c>
      <c r="C1425" t="s">
        <v>1827</v>
      </c>
      <c r="D1425">
        <v>0.67360937595367398</v>
      </c>
    </row>
    <row r="1426" spans="1:4" ht="14.25" customHeight="1" x14ac:dyDescent="0.2">
      <c r="A1426" s="1" t="s">
        <v>1425</v>
      </c>
      <c r="B1426" s="2" t="str">
        <f ca="1">IFERROR(__xludf.DUMMYFUNCTION("GOOGLETRANSLATE(A1426,DETECTLANGUAGE(A1426),""en"")"),"This is a single road and the last line that can travel in and out of Ubon and lacking that it will soon flood everyone, help each other to push the tag to help each other.")</f>
        <v>This is a single road and the last line that can travel in and out of Ubon and lacking that it will soon flood everyone, help each other to push the tag to help each other.</v>
      </c>
      <c r="C1426" t="s">
        <v>1827</v>
      </c>
      <c r="D1426">
        <v>0.62383824586868297</v>
      </c>
    </row>
    <row r="1427" spans="1:4" ht="14.25" customHeight="1" x14ac:dyDescent="0.2">
      <c r="A1427" s="1" t="s">
        <v>1426</v>
      </c>
      <c r="B1427" s="2" t="str">
        <f ca="1">IFERROR(__xludf.DUMMYFUNCTION("GOOGLETRANSLATE(A1427,DETECTLANGUAGE(A1427),""en"")"),"Most recently, the big market on the river, Mun talked to the vendor at the big market, he said that his house is on the other side of the roof.")</f>
        <v>Most recently, the big market on the river, Mun talked to the vendor at the big market, he said that his house is on the other side of the roof.</v>
      </c>
      <c r="C1427" t="s">
        <v>1827</v>
      </c>
      <c r="D1427">
        <v>0.82252210378646895</v>
      </c>
    </row>
    <row r="1428" spans="1:4" ht="14.25" customHeight="1" x14ac:dyDescent="0.2">
      <c r="A1428" s="1" t="s">
        <v>1427</v>
      </c>
      <c r="B1428" s="2" t="str">
        <f ca="1">IFERROR(__xludf.DUMMYFUNCTION("GOOGLETRANSLATE(A1428,DETECTLANGUAGE(A1428),""en"")"),"Miu Suphasit flooded Ubon, Khun Chai Ai Long Nai until he wanted to have fun.")</f>
        <v>Miu Suphasit flooded Ubon, Khun Chai Ai Long Nai until he wanted to have fun.</v>
      </c>
      <c r="C1428" t="s">
        <v>1828</v>
      </c>
      <c r="D1428">
        <v>0.54415094852447499</v>
      </c>
    </row>
    <row r="1429" spans="1:4" ht="14.25" customHeight="1" x14ac:dyDescent="0.2">
      <c r="A1429" s="1" t="s">
        <v>1428</v>
      </c>
      <c r="B1429" s="2" t="str">
        <f ca="1">IFERROR(__xludf.DUMMYFUNCTION("GOOGLETRANSLATE(A1429,DETECTLANGUAGE(A1429),""en"")"),"Rabbit, the olites, Mahamaka, creating merit, charity, the duty of forgiveness for the horoscope to be better.")</f>
        <v>Rabbit, the olites, Mahamaka, creating merit, charity, the duty of forgiveness for the horoscope to be better.</v>
      </c>
      <c r="C1429" t="s">
        <v>1827</v>
      </c>
      <c r="D1429">
        <v>0.74878084659576405</v>
      </c>
    </row>
    <row r="1430" spans="1:4" ht="14.25" customHeight="1" x14ac:dyDescent="0.2">
      <c r="A1430" s="1" t="s">
        <v>1429</v>
      </c>
      <c r="B1430" s="2" t="str">
        <f ca="1">IFERROR(__xludf.DUMMYFUNCTION("GOOGLETRANSLATE(A1430,DETECTLANGUAGE(A1430),""en"")"),"Send the heart to the mall to see Home, Varain, sandbag, water barrier. There are executives and employees stuck inside. You can't help.")</f>
        <v>Send the heart to the mall to see Home, Varain, sandbag, water barrier. There are executives and employees stuck inside. You can't help.</v>
      </c>
      <c r="C1430" t="s">
        <v>1829</v>
      </c>
      <c r="D1430">
        <v>0.29989138245582603</v>
      </c>
    </row>
    <row r="1431" spans="1:4" ht="14.25" customHeight="1" x14ac:dyDescent="0.2">
      <c r="A1431" s="1" t="s">
        <v>1430</v>
      </c>
      <c r="B1431" s="2" t="str">
        <f ca="1">IFERROR(__xludf.DUMMYFUNCTION("GOOGLETRANSLATE(A1431,DETECTLANGUAGE(A1431),""en"")"),"Anyone who wants to get to register. Registration links and then can follow the actual steps.")</f>
        <v>Anyone who wants to get to register. Registration links and then can follow the actual steps.</v>
      </c>
      <c r="C1431" t="s">
        <v>1827</v>
      </c>
      <c r="D1431">
        <v>0.81010252237319902</v>
      </c>
    </row>
    <row r="1432" spans="1:4" ht="14.25" customHeight="1" x14ac:dyDescent="0.2">
      <c r="A1432" s="1" t="s">
        <v>1431</v>
      </c>
      <c r="B1432" s="2" t="str">
        <f ca="1">IFERROR(__xludf.DUMMYFUNCTION("GOOGLETRANSLATE(A1432,DETECTLANGUAGE(A1432),""en"")"),"Fighting")</f>
        <v>Fighting</v>
      </c>
      <c r="C1432" t="s">
        <v>1827</v>
      </c>
      <c r="D1432">
        <v>0.65596103668212902</v>
      </c>
    </row>
    <row r="1433" spans="1:4" ht="14.25" customHeight="1" x14ac:dyDescent="0.2">
      <c r="A1433" s="1" t="s">
        <v>1432</v>
      </c>
      <c r="B1433" s="2" t="str">
        <f ca="1">IFERROR(__xludf.DUMMYFUNCTION("GOOGLETRANSLATE(A1433,DETECTLANGUAGE(A1433),""en"")"),"Open for betting, then the Thai government is accurate. Guaranteed from the reviews in the free guidelines.")</f>
        <v>Open for betting, then the Thai government is accurate. Guaranteed from the reviews in the free guidelines.</v>
      </c>
      <c r="C1433" t="s">
        <v>1827</v>
      </c>
      <c r="D1433">
        <v>0.80879259109497104</v>
      </c>
    </row>
    <row r="1434" spans="1:4" ht="14.25" customHeight="1" x14ac:dyDescent="0.2">
      <c r="A1434" s="1" t="s">
        <v>1433</v>
      </c>
      <c r="B1434" s="2" t="str">
        <f ca="1">IFERROR(__xludf.DUMMYFUNCTION("GOOGLETRANSLATE(A1434,DETECTLANGUAGE(A1434),""en"")"),"Fake cow, just know. I like this clip. New knowledge. Watch yourself again. Click follow and your fans follow yourself.")</f>
        <v>Fake cow, just know. I like this clip. New knowledge. Watch yourself again. Click follow and your fans follow yourself.</v>
      </c>
      <c r="C1434" t="s">
        <v>1827</v>
      </c>
      <c r="D1434">
        <v>0.93813496828079201</v>
      </c>
    </row>
    <row r="1435" spans="1:4" ht="14.25" customHeight="1" x14ac:dyDescent="0.2">
      <c r="A1435" s="1" t="s">
        <v>1434</v>
      </c>
      <c r="B1435" s="2" t="str">
        <f ca="1">IFERROR(__xludf.DUMMYFUNCTION("GOOGLETRANSLATE(A1435,DETECTLANGUAGE(A1435),""en"")"),"Rabbit, the olites, Mahamaka, creating merit, charity, the duty of forgiveness for the horoscope to be better to suck the loan.")</f>
        <v>Rabbit, the olites, Mahamaka, creating merit, charity, the duty of forgiveness for the horoscope to be better to suck the loan.</v>
      </c>
      <c r="C1435" t="s">
        <v>1828</v>
      </c>
      <c r="D1435">
        <v>0.57304447889328003</v>
      </c>
    </row>
    <row r="1436" spans="1:4" ht="14.25" customHeight="1" x14ac:dyDescent="0.2">
      <c r="A1436" s="1" t="s">
        <v>1435</v>
      </c>
      <c r="B1436" s="2" t="str">
        <f ca="1">IFERROR(__xludf.DUMMYFUNCTION("GOOGLETRANSLATE(A1436,DETECTLANGUAGE(A1436),""en"")"),"The sky seems like it rains. Don't come down.")</f>
        <v>The sky seems like it rains. Don't come down.</v>
      </c>
      <c r="C1436" t="s">
        <v>1829</v>
      </c>
      <c r="D1436">
        <v>0.204603716731071</v>
      </c>
    </row>
    <row r="1437" spans="1:4" ht="14.25" customHeight="1" x14ac:dyDescent="0.2">
      <c r="A1437" s="1" t="s">
        <v>1436</v>
      </c>
      <c r="B1437" s="2" t="str">
        <f ca="1">IFERROR(__xludf.DUMMYFUNCTION("GOOGLETRANSLATE(A1437,DETECTLANGUAGE(A1437),""en"")"),"A collection of lucky numbers for Laos lottery, accurately, and then see the free number of floods, Ubon volleyball.")</f>
        <v>A collection of lucky numbers for Laos lottery, accurately, and then see the free number of floods, Ubon volleyball.</v>
      </c>
      <c r="C1437" t="s">
        <v>1827</v>
      </c>
      <c r="D1437">
        <v>0.82736259698867798</v>
      </c>
    </row>
    <row r="1438" spans="1:4" ht="14.25" customHeight="1" x14ac:dyDescent="0.2">
      <c r="A1438" s="1" t="s">
        <v>1437</v>
      </c>
      <c r="B1438" s="2" t="str">
        <f ca="1">IFERROR(__xludf.DUMMYFUNCTION("GOOGLETRANSLATE(A1438,DETECTLANGUAGE(A1438),""en"")"),"There was news of camouflage in Ban Slang Tone School at Buriram, Buriram, flooded Ubon Roror.")</f>
        <v>There was news of camouflage in Ban Slang Tone School at Buriram, Buriram, flooded Ubon Roror.</v>
      </c>
      <c r="C1438" t="s">
        <v>1829</v>
      </c>
      <c r="D1438">
        <v>0.28117555379867598</v>
      </c>
    </row>
    <row r="1439" spans="1:4" ht="14.25" customHeight="1" x14ac:dyDescent="0.2">
      <c r="A1439" s="1" t="s">
        <v>1438</v>
      </c>
      <c r="B1439" s="2" t="str">
        <f ca="1">IFERROR(__xludf.DUMMYFUNCTION("GOOGLETRANSLATE(A1439,DETECTLANGUAGE(A1439),""en"")"),"A collection of lucky numbers for Laos lottery, accurately, and then see the free number of floods, Ubon volleyball.")</f>
        <v>A collection of lucky numbers for Laos lottery, accurately, and then see the free number of floods, Ubon volleyball.</v>
      </c>
      <c r="C1439" t="s">
        <v>1827</v>
      </c>
      <c r="D1439">
        <v>0.82736259698867798</v>
      </c>
    </row>
    <row r="1440" spans="1:4" ht="14.25" customHeight="1" x14ac:dyDescent="0.2">
      <c r="A1440" s="1" t="s">
        <v>1439</v>
      </c>
      <c r="B1440" s="2" t="str">
        <f ca="1">IFERROR(__xludf.DUMMYFUNCTION("GOOGLETRANSLATE(A1440,DETECTLANGUAGE(A1440),""en"")"),"Amen.")</f>
        <v>Amen.</v>
      </c>
      <c r="C1440" t="s">
        <v>1827</v>
      </c>
      <c r="D1440">
        <v>0.69111305475234996</v>
      </c>
    </row>
    <row r="1441" spans="1:4" ht="14.25" customHeight="1" x14ac:dyDescent="0.2">
      <c r="A1441" s="1" t="s">
        <v>1440</v>
      </c>
      <c r="B1441" s="2" t="str">
        <f ca="1">IFERROR(__xludf.DUMMYFUNCTION("GOOGLETRANSLATE(A1441,DETECTLANGUAGE(A1441),""en"")"),"Leave to the relevant agencies to help the Ubon brothers and sisters.")</f>
        <v>Leave to the relevant agencies to help the Ubon brothers and sisters.</v>
      </c>
      <c r="C1441" t="s">
        <v>1828</v>
      </c>
      <c r="D1441">
        <v>0.59091788530349698</v>
      </c>
    </row>
    <row r="1442" spans="1:4" ht="14.25" customHeight="1" x14ac:dyDescent="0.2">
      <c r="A1442" s="1" t="s">
        <v>1441</v>
      </c>
      <c r="B1442" s="2" t="str">
        <f ca="1">IFERROR(__xludf.DUMMYFUNCTION("GOOGLETRANSLATE(A1442,DETECTLANGUAGE(A1442),""en"")"),"There is a warning tower but will not use a warning tower to use other warnings.")</f>
        <v>There is a warning tower but will not use a warning tower to use other warnings.</v>
      </c>
      <c r="C1442" t="s">
        <v>1829</v>
      </c>
      <c r="D1442">
        <v>0.25344890356063798</v>
      </c>
    </row>
    <row r="1443" spans="1:4" ht="14.25" customHeight="1" x14ac:dyDescent="0.2">
      <c r="A1443" s="1" t="s">
        <v>1442</v>
      </c>
      <c r="B1443" s="2" t="str">
        <f ca="1">IFERROR(__xludf.DUMMYFUNCTION("GOOGLETRANSLATE(A1443,DETECTLANGUAGE(A1443),""en"")"),"Real reviews in the group today, Hanoi is broken again. Continue in the Hanoi lottery group. Today, Hanoi lottery is flooded.")</f>
        <v>Real reviews in the group today, Hanoi is broken again. Continue in the Hanoi lottery group. Today, Hanoi lottery is flooded.</v>
      </c>
      <c r="C1443" t="s">
        <v>1829</v>
      </c>
      <c r="D1443">
        <v>0.22911709547042799</v>
      </c>
    </row>
    <row r="1444" spans="1:4" ht="14.25" customHeight="1" x14ac:dyDescent="0.2">
      <c r="A1444" s="1" t="s">
        <v>1443</v>
      </c>
      <c r="B1444" s="2" t="str">
        <f ca="1">IFERROR(__xludf.DUMMYFUNCTION("GOOGLETRANSLATE(A1444,DETECTLANGUAGE(A1444),""en"")"),"The new website is very strong. Real. Apply now. Accept immediately. Click. Flood. Nonthaburi.")</f>
        <v>The new website is very strong. Real. Apply now. Accept immediately. Click. Flood. Nonthaburi.</v>
      </c>
      <c r="C1444" t="s">
        <v>1827</v>
      </c>
      <c r="D1444">
        <v>0.80616736412048295</v>
      </c>
    </row>
    <row r="1445" spans="1:4" ht="14.25" customHeight="1" x14ac:dyDescent="0.2">
      <c r="A1445" s="1" t="s">
        <v>1444</v>
      </c>
      <c r="B1445" s="2" t="str">
        <f ca="1">IFERROR(__xludf.DUMMYFUNCTION("GOOGLETRANSLATE(A1445,DETECTLANGUAGE(A1445),""en"")"),"A collection of lucky numbers for Laos lottery, accurately, and then see the free number of floods, Ubon volleyball.")</f>
        <v>A collection of lucky numbers for Laos lottery, accurately, and then see the free number of floods, Ubon volleyball.</v>
      </c>
      <c r="C1445" t="s">
        <v>1827</v>
      </c>
      <c r="D1445">
        <v>0.82736259698867798</v>
      </c>
    </row>
    <row r="1446" spans="1:4" ht="14.25" customHeight="1" x14ac:dyDescent="0.2">
      <c r="A1446" s="1" t="s">
        <v>1445</v>
      </c>
      <c r="B1446" s="2" t="str">
        <f ca="1">IFERROR(__xludf.DUMMYFUNCTION("GOOGLETRANSLATE(A1446,DETECTLANGUAGE(A1446),""en"")"),"Floods, Nonthaburi, do not forget to flood Ubon and still flood Ayutthaya floods, Sisaket floods, floods and floods with other tags as well.")</f>
        <v>Floods, Nonthaburi, do not forget to flood Ubon and still flood Ayutthaya floods, Sisaket floods, floods and floods with other tags as well.</v>
      </c>
      <c r="C1446" t="s">
        <v>1828</v>
      </c>
      <c r="D1446">
        <v>0.45286726951599099</v>
      </c>
    </row>
    <row r="1447" spans="1:4" ht="14.25" customHeight="1" x14ac:dyDescent="0.2">
      <c r="A1447" s="1" t="s">
        <v>1446</v>
      </c>
      <c r="B1447" s="2" t="str">
        <f ca="1">IFERROR(__xludf.DUMMYFUNCTION("GOOGLETRANSLATE(A1447,DETECTLANGUAGE(A1447),""en"")"),"There are people who are drowned and unhappy, still selling, people are interested, like the city of the city.")</f>
        <v>There are people who are drowned and unhappy, still selling, people are interested, like the city of the city.</v>
      </c>
      <c r="C1447" t="s">
        <v>1827</v>
      </c>
      <c r="D1447">
        <v>0.67045158147811901</v>
      </c>
    </row>
    <row r="1448" spans="1:4" ht="14.25" customHeight="1" x14ac:dyDescent="0.2">
      <c r="A1448" s="1" t="s">
        <v>1447</v>
      </c>
      <c r="B1448" s="2" t="str">
        <f ca="1">IFERROR(__xludf.DUMMYFUNCTION("GOOGLETRANSLATE(A1448,DETECTLANGUAGE(A1448),""en"")"),"Meaning that it is very sinking, helping each other to push the flood")</f>
        <v>Meaning that it is very sinking, helping each other to push the flood</v>
      </c>
      <c r="C1448" t="s">
        <v>1827</v>
      </c>
      <c r="D1448">
        <v>0.67888349294662498</v>
      </c>
    </row>
    <row r="1449" spans="1:4" ht="14.25" customHeight="1" x14ac:dyDescent="0.2">
      <c r="A1449" s="1" t="s">
        <v>1448</v>
      </c>
      <c r="B1449" s="2" t="str">
        <f ca="1">IFERROR(__xludf.DUMMYFUNCTION("GOOGLETRANSLATE(A1449,DETECTLANGUAGE(A1449),""en"")"),"The floods of Ubon Warin are very impact because Ubon Warin is a large city next to Bangkok, the side of the Phra Nakhon, Ubon Yai, approximately.")</f>
        <v>The floods of Ubon Warin are very impact because Ubon Warin is a large city next to Bangkok, the side of the Phra Nakhon, Ubon Yai, approximately.</v>
      </c>
      <c r="C1449" t="s">
        <v>1827</v>
      </c>
      <c r="D1449">
        <v>0.72090876102447499</v>
      </c>
    </row>
    <row r="1450" spans="1:4" ht="14.25" customHeight="1" x14ac:dyDescent="0.2">
      <c r="A1450" s="1" t="s">
        <v>1449</v>
      </c>
      <c r="B1450" s="2" t="str">
        <f ca="1">IFERROR(__xludf.DUMMYFUNCTION("GOOGLETRANSLATE(A1450,DETECTLANGUAGE(A1450),""en"")"),"Give away free credits, not deposit before retweet and click the link below.")</f>
        <v>Give away free credits, not deposit before retweet and click the link below.</v>
      </c>
      <c r="C1450" t="s">
        <v>1829</v>
      </c>
      <c r="D1450">
        <v>0.344080179929733</v>
      </c>
    </row>
    <row r="1451" spans="1:4" ht="14.25" customHeight="1" x14ac:dyDescent="0.2">
      <c r="A1451" s="1" t="s">
        <v>1450</v>
      </c>
      <c r="B1451" s="2" t="str">
        <f ca="1">IFERROR(__xludf.DUMMYFUNCTION("GOOGLETRANSLATE(A1451,DETECTLANGUAGE(A1451),""en"")"),"Really heavy flooding. Pity for both people and the floods. Ubon flooded Sisaket.")</f>
        <v>Really heavy flooding. Pity for both people and the floods. Ubon flooded Sisaket.</v>
      </c>
      <c r="C1451" t="s">
        <v>1828</v>
      </c>
      <c r="D1451">
        <v>0.59355038404464699</v>
      </c>
    </row>
    <row r="1452" spans="1:4" ht="14.25" customHeight="1" x14ac:dyDescent="0.2">
      <c r="A1452" s="1" t="s">
        <v>1451</v>
      </c>
      <c r="B1452" s="2" t="str">
        <f ca="1">IFERROR(__xludf.DUMMYFUNCTION("GOOGLETRANSLATE(A1452,DETECTLANGUAGE(A1452),""en"")"),"Dao asks for permission to publicize the floods.")</f>
        <v>Dao asks for permission to publicize the floods.</v>
      </c>
      <c r="C1452" t="s">
        <v>1827</v>
      </c>
      <c r="D1452">
        <v>0.69572937488555897</v>
      </c>
    </row>
    <row r="1453" spans="1:4" ht="14.25" customHeight="1" x14ac:dyDescent="0.2">
      <c r="A1453" s="1" t="s">
        <v>1452</v>
      </c>
      <c r="B1453" s="2" t="str">
        <f ca="1">IFERROR(__xludf.DUMMYFUNCTION("GOOGLETRANSLATE(A1453,DETECTLANGUAGE(A1453),""en"")"),"The governor has a press conference for the flood situation in Ubon in the province that has passed. For those who are interested to follow.")</f>
        <v>The governor has a press conference for the flood situation in Ubon in the province that has passed. For those who are interested to follow.</v>
      </c>
      <c r="C1453" t="s">
        <v>1828</v>
      </c>
      <c r="D1453">
        <v>0.49917691946029702</v>
      </c>
    </row>
    <row r="1454" spans="1:4" ht="14.25" customHeight="1" x14ac:dyDescent="0.2">
      <c r="A1454" s="1" t="s">
        <v>1453</v>
      </c>
      <c r="B1454" s="2" t="str">
        <f ca="1">IFERROR(__xludf.DUMMYFUNCTION("GOOGLETRANSLATE(A1454,DETECTLANGUAGE(A1454),""en"")"),"Would like to share the news of the staff in each area to help the victims want to share the adult news to put out a solution.")</f>
        <v>Would like to share the news of the staff in each area to help the victims want to share the adult news to put out a solution.</v>
      </c>
      <c r="C1454" t="s">
        <v>1827</v>
      </c>
      <c r="D1454">
        <v>0.63753455877304099</v>
      </c>
    </row>
    <row r="1455" spans="1:4" ht="14.25" customHeight="1" x14ac:dyDescent="0.2">
      <c r="A1455" s="1" t="s">
        <v>1454</v>
      </c>
      <c r="B1455" s="2" t="str">
        <f ca="1">IFERROR(__xludf.DUMMYFUNCTION("GOOGLETRANSLATE(A1455,DETECTLANGUAGE(A1455),""en"")"),"Heavier than thought, sinking the roof.")</f>
        <v>Heavier than thought, sinking the roof.</v>
      </c>
      <c r="C1455" t="s">
        <v>1828</v>
      </c>
      <c r="D1455">
        <v>0.57178342342376698</v>
      </c>
    </row>
    <row r="1456" spans="1:4" ht="14.25" customHeight="1" x14ac:dyDescent="0.2">
      <c r="A1456" s="1" t="s">
        <v>1455</v>
      </c>
      <c r="B1456" s="2" t="str">
        <f ca="1">IFERROR(__xludf.DUMMYFUNCTION("GOOGLETRANSLATE(A1456,DETECTLANGUAGE(A1456),""en"")"),"Anyone, there are people and then would like to leave the flood of Ubon too. Not just Ubon, but there are also many flooded areas that help push the government to manage quickly.")</f>
        <v>Anyone, there are people and then would like to leave the flood of Ubon too. Not just Ubon, but there are also many flooded areas that help push the government to manage quickly.</v>
      </c>
      <c r="C1456" t="s">
        <v>1829</v>
      </c>
      <c r="D1456">
        <v>9.1149933636188493E-2</v>
      </c>
    </row>
    <row r="1457" spans="1:4" ht="14.25" customHeight="1" x14ac:dyDescent="0.2">
      <c r="A1457" s="1" t="s">
        <v>1456</v>
      </c>
      <c r="B1457" s="2" t="str">
        <f ca="1">IFERROR(__xludf.DUMMYFUNCTION("GOOGLETRANSLATE(A1457,DETECTLANGUAGE(A1457),""en"")"),"Help each other to spread the news. We want government agencies to help. Flooding Ubon Ubon floods.")</f>
        <v>Help each other to spread the news. We want government agencies to help. Flooding Ubon Ubon floods.</v>
      </c>
      <c r="C1457" t="s">
        <v>1827</v>
      </c>
      <c r="D1457">
        <v>0.61325258016586304</v>
      </c>
    </row>
    <row r="1458" spans="1:4" ht="14.25" customHeight="1" x14ac:dyDescent="0.2">
      <c r="A1458" s="1" t="s">
        <v>1457</v>
      </c>
      <c r="B1458" s="2" t="str">
        <f ca="1">IFERROR(__xludf.DUMMYFUNCTION("GOOGLETRANSLATE(A1458,DETECTLANGUAGE(A1458),""en"")"),"Chatchat is the governor, isn't it? What about the floods of Nonthaburi?")</f>
        <v>Chatchat is the governor, isn't it? What about the floods of Nonthaburi?</v>
      </c>
      <c r="C1458" t="s">
        <v>1828</v>
      </c>
      <c r="D1458">
        <v>0.52538734674453702</v>
      </c>
    </row>
    <row r="1459" spans="1:4" ht="14.25" customHeight="1" x14ac:dyDescent="0.2">
      <c r="A1459" s="1" t="s">
        <v>1458</v>
      </c>
      <c r="B1459" s="2" t="str">
        <f ca="1">IFERROR(__xludf.DUMMYFUNCTION("GOOGLETRANSLATE(A1459,DETECTLANGUAGE(A1459),""en"")"),"Give away free credits. No need to deposit before receiving the old and new reign. Restaurant. Click the link to get free.")</f>
        <v>Give away free credits. No need to deposit before receiving the old and new reign. Restaurant. Click the link to get free.</v>
      </c>
      <c r="C1459" t="s">
        <v>1827</v>
      </c>
      <c r="D1459">
        <v>0.83420300483703602</v>
      </c>
    </row>
    <row r="1460" spans="1:4" ht="14.25" customHeight="1" x14ac:dyDescent="0.2">
      <c r="A1460" s="1" t="s">
        <v>1459</v>
      </c>
      <c r="B1460" s="2" t="str">
        <f ca="1">IFERROR(__xludf.DUMMYFUNCTION("GOOGLETRANSLATE(A1460,DETECTLANGUAGE(A1460),""en"")"),"Monthly loans, use ID cards, no salary slip, can be recovered. There is no responsibility.")</f>
        <v>Monthly loans, use ID cards, no salary slip, can be recovered. There is no responsibility.</v>
      </c>
      <c r="C1460" t="s">
        <v>1829</v>
      </c>
      <c r="D1460">
        <v>0.34052541851997398</v>
      </c>
    </row>
    <row r="1461" spans="1:4" ht="14.25" customHeight="1" x14ac:dyDescent="0.2">
      <c r="A1461" s="1" t="s">
        <v>1460</v>
      </c>
      <c r="B1461" s="2" t="str">
        <f ca="1">IFERROR(__xludf.DUMMYFUNCTION("GOOGLETRANSLATE(A1461,DETECTLANGUAGE(A1461),""en"")"),"Would like to share the news of the staff in each area to help the victims want to share the adult news, come out, put a solution, difficult to share. Anyone who has it down")</f>
        <v>Would like to share the news of the staff in each area to help the victims want to share the adult news, come out, put a solution, difficult to share. Anyone who has it down</v>
      </c>
      <c r="C1461" t="s">
        <v>1829</v>
      </c>
      <c r="D1461">
        <v>0.41649335622787498</v>
      </c>
    </row>
    <row r="1462" spans="1:4" ht="14.25" customHeight="1" x14ac:dyDescent="0.2">
      <c r="A1462" s="1" t="s">
        <v>1461</v>
      </c>
      <c r="B1462" s="2" t="str">
        <f ca="1">IFERROR(__xludf.DUMMYFUNCTION("GOOGLETRANSLATE(A1462,DETECTLANGUAGE(A1462),""en"")"),"Apply for free. Click, so change the hundreds of money to ten thousand.")</f>
        <v>Apply for free. Click, so change the hundreds of money to ten thousand.</v>
      </c>
      <c r="C1462" t="s">
        <v>1828</v>
      </c>
      <c r="D1462">
        <v>0.55662041902542103</v>
      </c>
    </row>
    <row r="1463" spans="1:4" ht="14.25" customHeight="1" x14ac:dyDescent="0.2">
      <c r="A1463" s="1" t="s">
        <v>1462</v>
      </c>
      <c r="B1463" s="2" t="str">
        <f ca="1">IFERROR(__xludf.DUMMYFUNCTION("GOOGLETRANSLATE(A1463,DETECTLANGUAGE(A1463),""en"")"),"The news is quite quiet. Krokkorn, the bones do not do anything. The help. Delay. Tomorrow, I will go to the area.")</f>
        <v>The news is quite quiet. Krokkorn, the bones do not do anything. The help. Delay. Tomorrow, I will go to the area.</v>
      </c>
      <c r="C1463" t="s">
        <v>1829</v>
      </c>
      <c r="D1463">
        <v>0.22565138339996299</v>
      </c>
    </row>
    <row r="1464" spans="1:4" ht="14.25" customHeight="1" x14ac:dyDescent="0.2">
      <c r="A1464" s="1" t="s">
        <v>1463</v>
      </c>
      <c r="B1464" s="2" t="str">
        <f ca="1">IFERROR(__xludf.DUMMYFUNCTION("GOOGLETRANSLATE(A1464,DETECTLANGUAGE(A1464),""en"")"),"Ban Mill flooded Ubon")</f>
        <v>Ban Mill flooded Ubon</v>
      </c>
      <c r="C1464" t="s">
        <v>1827</v>
      </c>
      <c r="D1464">
        <v>0.67628782987594604</v>
      </c>
    </row>
    <row r="1465" spans="1:4" ht="14.25" customHeight="1" x14ac:dyDescent="0.2">
      <c r="A1465" s="1" t="s">
        <v>1464</v>
      </c>
      <c r="B1465" s="2" t="str">
        <f ca="1">IFERROR(__xludf.DUMMYFUNCTION("GOOGLETRANSLATE(A1465,DETECTLANGUAGE(A1465),""en"")"),"Ubon is heavier than expected. The roof of the state cannot stay still, must hurry to help.")</f>
        <v>Ubon is heavier than expected. The roof of the state cannot stay still, must hurry to help.</v>
      </c>
      <c r="C1465" t="s">
        <v>1829</v>
      </c>
      <c r="D1465">
        <v>0.29843756556510898</v>
      </c>
    </row>
    <row r="1466" spans="1:4" ht="14.25" customHeight="1" x14ac:dyDescent="0.2">
      <c r="A1466" s="1" t="s">
        <v>1465</v>
      </c>
      <c r="B1466" s="2" t="str">
        <f ca="1">IFERROR(__xludf.DUMMYFUNCTION("GOOGLETRANSLATE(A1466,DETECTLANGUAGE(A1466),""en"")"),"Thailand is not just Bangkok, flooding, Nonthaburi, floods, floods")</f>
        <v>Thailand is not just Bangkok, flooding, Nonthaburi, floods, floods</v>
      </c>
      <c r="C1466" t="s">
        <v>1829</v>
      </c>
      <c r="D1466">
        <v>0.21124570071697199</v>
      </c>
    </row>
    <row r="1467" spans="1:4" ht="14.25" customHeight="1" x14ac:dyDescent="0.2">
      <c r="A1467" s="1" t="s">
        <v>1466</v>
      </c>
      <c r="B1467" s="2" t="str">
        <f ca="1">IFERROR(__xludf.DUMMYFUNCTION("GOOGLETRANSLATE(A1467,DETECTLANGUAGE(A1467),""en"")"),"The news is quite quiet. Krokkorn, the bones do not do anything. The help. Delay. Tomorrow, Aipom will go to the area. Why do you create a burden instead?")</f>
        <v>The news is quite quiet. Krokkorn, the bones do not do anything. The help. Delay. Tomorrow, Aipom will go to the area. Why do you create a burden instead?</v>
      </c>
      <c r="C1467" t="s">
        <v>1829</v>
      </c>
      <c r="D1467">
        <v>0.148773983120918</v>
      </c>
    </row>
    <row r="1468" spans="1:4" ht="14.25" customHeight="1" x14ac:dyDescent="0.2">
      <c r="A1468" s="1" t="s">
        <v>1467</v>
      </c>
      <c r="B1468" s="2" t="str">
        <f ca="1">IFERROR(__xludf.DUMMYFUNCTION("GOOGLETRANSLATE(A1468,DETECTLANGUAGE(A1468),""en"")"),"Ubon is heavier than expected. The roof of the state cannot be silent. Must hurry to help.")</f>
        <v>Ubon is heavier than expected. The roof of the state cannot be silent. Must hurry to help.</v>
      </c>
      <c r="C1468" t="s">
        <v>1829</v>
      </c>
      <c r="D1468">
        <v>0.39776253700256298</v>
      </c>
    </row>
    <row r="1469" spans="1:4" ht="14.25" customHeight="1" x14ac:dyDescent="0.2">
      <c r="A1469" s="1" t="s">
        <v>1468</v>
      </c>
      <c r="B1469" s="2" t="str">
        <f ca="1">IFERROR(__xludf.DUMMYFUNCTION("GOOGLETRANSLATE(A1469,DETECTLANGUAGE(A1469),""en"")"),"Ubon is heavier than expected. The roof of the state cannot be silent. Must hurry to help immediately.")</f>
        <v>Ubon is heavier than expected. The roof of the state cannot be silent. Must hurry to help immediately.</v>
      </c>
      <c r="C1469" t="s">
        <v>1829</v>
      </c>
      <c r="D1469">
        <v>0.39776253700256298</v>
      </c>
    </row>
    <row r="1470" spans="1:4" ht="14.25" customHeight="1" x14ac:dyDescent="0.2">
      <c r="A1470" s="1" t="s">
        <v>1469</v>
      </c>
      <c r="B1470" s="2" t="str">
        <f ca="1">IFERROR(__xludf.DUMMYFUNCTION("GOOGLETRANSLATE(A1470,DETECTLANGUAGE(A1470),""en"")"),"Anyone, there are people, then would like to leave the flood of Ubon too, not just Ubon, but there are also many flooded areas as well, helping to push the government.")</f>
        <v>Anyone, there are people, then would like to leave the flood of Ubon too, not just Ubon, but there are also many flooded areas as well, helping to push the government.</v>
      </c>
      <c r="C1470" t="s">
        <v>1829</v>
      </c>
      <c r="D1470">
        <v>0.136730447411537</v>
      </c>
    </row>
    <row r="1471" spans="1:4" ht="14.25" customHeight="1" x14ac:dyDescent="0.2">
      <c r="A1471" s="1" t="s">
        <v>1470</v>
      </c>
      <c r="B1471" s="2" t="str">
        <f ca="1">IFERROR(__xludf.DUMMYFUNCTION("GOOGLETRANSLATE(A1471,DETECTLANGUAGE(A1471),""en"")"),"Invite you to join the merit -making of Ubon to buy dried tissue water to deliver to Ubon Ratchathani Municipality.")</f>
        <v>Invite you to join the merit -making of Ubon to buy dried tissue water to deliver to Ubon Ratchathani Municipality.</v>
      </c>
      <c r="C1471" t="s">
        <v>1827</v>
      </c>
      <c r="D1471">
        <v>0.81681847572326705</v>
      </c>
    </row>
    <row r="1472" spans="1:4" ht="14.25" customHeight="1" x14ac:dyDescent="0.2">
      <c r="A1472" s="1" t="s">
        <v>1471</v>
      </c>
      <c r="B1472" s="2" t="str">
        <f ca="1">IFERROR(__xludf.DUMMYFUNCTION("GOOGLETRANSLATE(A1472,DETECTLANGUAGE(A1472),""en"")"),"A little more is flooding the Phibun Bridge.")</f>
        <v>A little more is flooding the Phibun Bridge.</v>
      </c>
      <c r="C1472" t="s">
        <v>1828</v>
      </c>
      <c r="D1472">
        <v>0.59186178445815996</v>
      </c>
    </row>
    <row r="1473" spans="1:4" ht="14.25" customHeight="1" x14ac:dyDescent="0.2">
      <c r="A1473" s="1" t="s">
        <v>1472</v>
      </c>
      <c r="B1473" s="2" t="str">
        <f ca="1">IFERROR(__xludf.DUMMYFUNCTION("GOOGLETRANSLATE(A1473,DETECTLANGUAGE(A1473),""en"")"),"This buffalo")</f>
        <v>This buffalo</v>
      </c>
      <c r="C1473" t="s">
        <v>1827</v>
      </c>
      <c r="D1473">
        <v>0.61715966463089</v>
      </c>
    </row>
    <row r="1474" spans="1:4" ht="14.25" customHeight="1" x14ac:dyDescent="0.2">
      <c r="A1474" s="1" t="s">
        <v>1473</v>
      </c>
      <c r="B1474" s="2" t="str">
        <f ca="1">IFERROR(__xludf.DUMMYFUNCTION("GOOGLETRANSLATE(A1474,DETECTLANGUAGE(A1474),""en"")"),"Invite you to join the merit -making of Ubon to procure drinking water, tissue paper, dry food to deliver to Ubon Ratchathani Municipality")</f>
        <v>Invite you to join the merit -making of Ubon to procure drinking water, tissue paper, dry food to deliver to Ubon Ratchathani Municipality</v>
      </c>
      <c r="C1474" t="s">
        <v>1827</v>
      </c>
      <c r="D1474">
        <v>0.78474390506744396</v>
      </c>
    </row>
    <row r="1475" spans="1:4" ht="14.25" customHeight="1" x14ac:dyDescent="0.2">
      <c r="A1475" s="1" t="s">
        <v>1474</v>
      </c>
      <c r="B1475" s="2" t="str">
        <f ca="1">IFERROR(__xludf.DUMMYFUNCTION("GOOGLETRANSLATE(A1475,DETECTLANGUAGE(A1475),""en"")"),"The flooding tags only have a game. Six are trying to find something to update. The guys are not related. This tag. Just this, they forgot that the oil flooded.")</f>
        <v>The flooding tags only have a game. Six are trying to find something to update. The guys are not related. This tag. Just this, they forgot that the oil flooded.</v>
      </c>
      <c r="C1475" t="s">
        <v>1829</v>
      </c>
      <c r="D1475">
        <v>1.53465941548347E-2</v>
      </c>
    </row>
    <row r="1476" spans="1:4" ht="14.25" customHeight="1" x14ac:dyDescent="0.2">
      <c r="A1476" s="1" t="s">
        <v>1475</v>
      </c>
      <c r="B1476" s="2" t="str">
        <f ca="1">IFERROR(__xludf.DUMMYFUNCTION("GOOGLETRANSLATE(A1476,DETECTLANGUAGE(A1476),""en"")"),"Need a child, brewing the Mae Sot Trend, told us to brew the alcohol to the trainee, friends traveling to coyote")</f>
        <v>Need a child, brewing the Mae Sot Trend, told us to brew the alcohol to the trainee, friends traveling to coyote</v>
      </c>
      <c r="C1476" t="s">
        <v>1828</v>
      </c>
      <c r="D1476">
        <v>0.45168441534042397</v>
      </c>
    </row>
    <row r="1477" spans="1:4" ht="14.25" customHeight="1" x14ac:dyDescent="0.2">
      <c r="A1477" s="1" t="s">
        <v>1476</v>
      </c>
      <c r="B1477" s="2" t="str">
        <f ca="1">IFERROR(__xludf.DUMMYFUNCTION("GOOGLETRANSLATE(A1477,DETECTLANGUAGE(A1477),""en"")"),"Need a child, brewing the Mae Sot Trend, told us to brew the alcohol to the trainee friends")</f>
        <v>Need a child, brewing the Mae Sot Trend, told us to brew the alcohol to the trainee friends</v>
      </c>
      <c r="C1477" t="s">
        <v>1828</v>
      </c>
      <c r="D1477">
        <v>0.476429224014282</v>
      </c>
    </row>
    <row r="1478" spans="1:4" ht="14.25" customHeight="1" x14ac:dyDescent="0.2">
      <c r="A1478" s="1" t="s">
        <v>1477</v>
      </c>
      <c r="B1478" s="2" t="str">
        <f ca="1">IFERROR(__xludf.DUMMYFUNCTION("GOOGLETRANSLATE(A1478,DETECTLANGUAGE(A1478),""en"")"),"Then smash it. If the dormitory warns do not have to warn every day. Confused with this logic.")</f>
        <v>Then smash it. If the dormitory warns do not have to warn every day. Confused with this logic.</v>
      </c>
      <c r="C1478" t="s">
        <v>1829</v>
      </c>
      <c r="D1478">
        <v>0.24900078773498499</v>
      </c>
    </row>
    <row r="1479" spans="1:4" ht="14.25" customHeight="1" x14ac:dyDescent="0.2">
      <c r="A1479" s="1" t="s">
        <v>1478</v>
      </c>
      <c r="B1479" s="2" t="str">
        <f ca="1">IFERROR(__xludf.DUMMYFUNCTION("GOOGLETRANSLATE(A1479,DETECTLANGUAGE(A1479),""en"")"),"Need a child, brewing the Mae Sot Trend, told us to brew the alcohol, a friend, a friend to travel to the coyote Mae Sae.")</f>
        <v>Need a child, brewing the Mae Sot Trend, told us to brew the alcohol, a friend, a friend to travel to the coyote Mae Sae.</v>
      </c>
      <c r="C1479" t="s">
        <v>1827</v>
      </c>
      <c r="D1479">
        <v>0.61718404293060303</v>
      </c>
    </row>
    <row r="1480" spans="1:4" ht="14.25" customHeight="1" x14ac:dyDescent="0.2">
      <c r="A1480" s="1" t="s">
        <v>1479</v>
      </c>
      <c r="B1480" s="2" t="str">
        <f ca="1">IFERROR(__xludf.DUMMYFUNCTION("GOOGLETRANSLATE(A1480,DETECTLANGUAGE(A1480),""en"")"),"This joke is funny.")</f>
        <v>This joke is funny.</v>
      </c>
      <c r="C1480" t="s">
        <v>1827</v>
      </c>
      <c r="D1480">
        <v>0.72353935241699197</v>
      </c>
    </row>
    <row r="1481" spans="1:4" ht="14.25" customHeight="1" x14ac:dyDescent="0.2">
      <c r="A1481" s="1" t="s">
        <v>1480</v>
      </c>
      <c r="B1481" s="2" t="str">
        <f ca="1">IFERROR(__xludf.DUMMYFUNCTION("GOOGLETRANSLATE(A1481,DETECTLANGUAGE(A1481),""en"")"),"Right now, Kip will curse about the floods, it is afraid to come back to the father about the floods in Bangkok that solve any problems.")</f>
        <v>Right now, Kip will curse about the floods, it is afraid to come back to the father about the floods in Bangkok that solve any problems.</v>
      </c>
      <c r="C1481" t="s">
        <v>1829</v>
      </c>
      <c r="D1481">
        <v>0.193151980638504</v>
      </c>
    </row>
    <row r="1482" spans="1:4" ht="14.25" customHeight="1" x14ac:dyDescent="0.2">
      <c r="A1482" s="1" t="s">
        <v>1481</v>
      </c>
      <c r="B1482" s="2" t="str">
        <f ca="1">IFERROR(__xludf.DUMMYFUNCTION("GOOGLETRANSLATE(A1482,DETECTLANGUAGE(A1482),""en"")"),"Friends said since remembering to be the first year at the flooded house, that is, must be really heavy. Send encouragement to everyone.")</f>
        <v>Friends said since remembering to be the first year at the flooded house, that is, must be really heavy. Send encouragement to everyone.</v>
      </c>
      <c r="C1482" t="s">
        <v>1827</v>
      </c>
      <c r="D1482">
        <v>0.81370478868484497</v>
      </c>
    </row>
    <row r="1483" spans="1:4" ht="14.25" customHeight="1" x14ac:dyDescent="0.2">
      <c r="A1483" s="1" t="s">
        <v>1482</v>
      </c>
      <c r="B1483" s="2" t="str">
        <f ca="1">IFERROR(__xludf.DUMMYFUNCTION("GOOGLETRANSLATE(A1483,DETECTLANGUAGE(A1483),""en"")"),"The voltage level increases at the rate of decreased on October, increasing the date of increased date.")</f>
        <v>The voltage level increases at the rate of decreased on October, increasing the date of increased date.</v>
      </c>
      <c r="C1483" t="s">
        <v>1827</v>
      </c>
      <c r="D1483">
        <v>0.65817052125930797</v>
      </c>
    </row>
    <row r="1484" spans="1:4" ht="14.25" customHeight="1" x14ac:dyDescent="0.2">
      <c r="A1484" s="1" t="s">
        <v>1483</v>
      </c>
      <c r="B1484" s="2" t="str">
        <f ca="1">IFERROR(__xludf.DUMMYFUNCTION("GOOGLETRANSLATE(A1484,DETECTLANGUAGE(A1484),""en"")"),"His Highness works harder than I")</f>
        <v>His Highness works harder than I</v>
      </c>
      <c r="C1484" t="s">
        <v>1827</v>
      </c>
      <c r="D1484">
        <v>0.62471950054168701</v>
      </c>
    </row>
    <row r="1485" spans="1:4" ht="14.25" customHeight="1" x14ac:dyDescent="0.2">
      <c r="A1485" s="1" t="s">
        <v>1484</v>
      </c>
      <c r="B1485" s="2" t="str">
        <f ca="1">IFERROR(__xludf.DUMMYFUNCTION("GOOGLETRANSLATE(A1485,DETECTLANGUAGE(A1485),""en"")"),"A source of fun, just one click, just one fun source.")</f>
        <v>A source of fun, just one click, just one fun source.</v>
      </c>
      <c r="C1485" t="s">
        <v>1827</v>
      </c>
      <c r="D1485">
        <v>0.84030926227569602</v>
      </c>
    </row>
    <row r="1486" spans="1:4" ht="14.25" customHeight="1" x14ac:dyDescent="0.2">
      <c r="A1486" s="1" t="s">
        <v>1485</v>
      </c>
      <c r="B1486" s="2" t="str">
        <f ca="1">IFERROR(__xludf.DUMMYFUNCTION("GOOGLETRANSLATE(A1486,DETECTLANGUAGE(A1486),""en"")"),"Make money to eat. Skin. Renting back to the baht. Teach the way to visit in detail.")</f>
        <v>Make money to eat. Skin. Renting back to the baht. Teach the way to visit in detail.</v>
      </c>
      <c r="C1486" t="s">
        <v>1828</v>
      </c>
      <c r="D1486">
        <v>0.56369394063949596</v>
      </c>
    </row>
    <row r="1487" spans="1:4" ht="14.25" customHeight="1" x14ac:dyDescent="0.2">
      <c r="A1487" s="1" t="s">
        <v>1486</v>
      </c>
      <c r="B1487" s="2" t="str">
        <f ca="1">IFERROR(__xludf.DUMMYFUNCTION("GOOGLETRANSLATE(A1487,DETECTLANGUAGE(A1487),""en"")"),"During this period, I would like to flood the Ubon. The news is really quiet.")</f>
        <v>During this period, I would like to flood the Ubon. The news is really quiet.</v>
      </c>
      <c r="C1487" t="s">
        <v>1829</v>
      </c>
      <c r="D1487">
        <v>0.34744751453399703</v>
      </c>
    </row>
    <row r="1488" spans="1:4" ht="14.25" customHeight="1" x14ac:dyDescent="0.2">
      <c r="A1488" s="1" t="s">
        <v>1487</v>
      </c>
      <c r="B1488" s="2" t="str">
        <f ca="1">IFERROR(__xludf.DUMMYFUNCTION("GOOGLETRANSLATE(A1488,DETECTLANGUAGE(A1488),""en"")"),"This shop is hacked, IIG. We go to sell. Be careful. Who do not get lost, because this IG is from hacked, who will buy AIG, it looks good. Sell cough.")</f>
        <v>This shop is hacked, IIG. We go to sell. Be careful. Who do not get lost, because this IG is from hacked, who will buy AIG, it looks good. Sell cough.</v>
      </c>
      <c r="C1488" t="s">
        <v>1829</v>
      </c>
      <c r="D1488">
        <v>7.1718931198120103E-2</v>
      </c>
    </row>
    <row r="1489" spans="1:4" ht="14.25" customHeight="1" x14ac:dyDescent="0.2">
      <c r="A1489" s="1" t="s">
        <v>1488</v>
      </c>
      <c r="B1489" s="2" t="str">
        <f ca="1">IFERROR(__xludf.DUMMYFUNCTION("GOOGLETRANSLATE(A1489,DETECTLANGUAGE(A1489),""en"")"),"Oops, will it be happy? The Japanese cartoon anime is flooded.")</f>
        <v>Oops, will it be happy? The Japanese cartoon anime is flooded.</v>
      </c>
      <c r="C1489" t="s">
        <v>1827</v>
      </c>
      <c r="D1489">
        <v>0.83851808309555098</v>
      </c>
    </row>
    <row r="1490" spans="1:4" ht="14.25" customHeight="1" x14ac:dyDescent="0.2">
      <c r="A1490" s="1" t="s">
        <v>1489</v>
      </c>
      <c r="B1490" s="2" t="str">
        <f ca="1">IFERROR(__xludf.DUMMYFUNCTION("GOOGLETRANSLATE(A1490,DETECTLANGUAGE(A1490),""en"")"),"Help Ubon people too. Ubon floods.")</f>
        <v>Help Ubon people too. Ubon floods.</v>
      </c>
      <c r="C1490" t="s">
        <v>1827</v>
      </c>
      <c r="D1490">
        <v>0.602261662483215</v>
      </c>
    </row>
    <row r="1491" spans="1:4" ht="14.25" customHeight="1" x14ac:dyDescent="0.2">
      <c r="A1491" s="1" t="s">
        <v>1490</v>
      </c>
      <c r="B1491" s="2" t="str">
        <f ca="1">IFERROR(__xludf.DUMMYFUNCTION("GOOGLETRANSLATE(A1491,DETECTLANGUAGE(A1491),""en"")"),"Would like to donate directly without going through the government. Where to donate?")</f>
        <v>Would like to donate directly without going through the government. Where to donate?</v>
      </c>
      <c r="C1491" t="s">
        <v>1828</v>
      </c>
      <c r="D1491">
        <v>0.56538945436477706</v>
      </c>
    </row>
    <row r="1492" spans="1:4" ht="14.25" customHeight="1" x14ac:dyDescent="0.2">
      <c r="A1492" s="1" t="s">
        <v>1491</v>
      </c>
      <c r="B1492" s="2" t="str">
        <f ca="1">IFERROR(__xludf.DUMMYFUNCTION("GOOGLETRANSLATE(A1492,DETECTLANGUAGE(A1492),""en"")"),"Have to wait for the shocking incident to be really mass.")</f>
        <v>Have to wait for the shocking incident to be really mass.</v>
      </c>
      <c r="C1492" t="s">
        <v>1829</v>
      </c>
      <c r="D1492">
        <v>0.24781785905361201</v>
      </c>
    </row>
    <row r="1493" spans="1:4" ht="14.25" customHeight="1" x14ac:dyDescent="0.2">
      <c r="A1493" s="1" t="s">
        <v>1492</v>
      </c>
      <c r="B1493" s="2" t="str">
        <f ca="1">IFERROR(__xludf.DUMMYFUNCTION("GOOGLETRANSLATE(A1493,DETECTLANGUAGE(A1493),""en"")"),"In the big blessing, however, the song is like reinforcing the event of the loss of music.")</f>
        <v>In the big blessing, however, the song is like reinforcing the event of the loss of music.</v>
      </c>
      <c r="C1493" t="s">
        <v>1827</v>
      </c>
      <c r="D1493">
        <v>0.68888902664184604</v>
      </c>
    </row>
    <row r="1494" spans="1:4" ht="14.25" customHeight="1" x14ac:dyDescent="0.2">
      <c r="A1494" s="1" t="s">
        <v>1493</v>
      </c>
      <c r="B1494" s="2" t="str">
        <f ca="1">IFERROR(__xludf.DUMMYFUNCTION("GOOGLETRANSLATE(A1494,DETECTLANGUAGE(A1494),""en"")"),"The water is here.")</f>
        <v>The water is here.</v>
      </c>
      <c r="C1494" t="s">
        <v>1828</v>
      </c>
      <c r="D1494">
        <v>0.58965837955474898</v>
      </c>
    </row>
    <row r="1495" spans="1:4" ht="14.25" customHeight="1" x14ac:dyDescent="0.2">
      <c r="A1495" s="1" t="s">
        <v>1494</v>
      </c>
      <c r="B1495" s="2" t="str">
        <f ca="1">IFERROR(__xludf.DUMMYFUNCTION("GOOGLETRANSLATE(A1495,DETECTLANGUAGE(A1495),""en"")"),"The TV has just been completed.")</f>
        <v>The TV has just been completed.</v>
      </c>
      <c r="C1495" t="s">
        <v>1829</v>
      </c>
      <c r="D1495">
        <v>0.35552808642387401</v>
      </c>
    </row>
    <row r="1496" spans="1:4" ht="14.25" customHeight="1" x14ac:dyDescent="0.2">
      <c r="A1496" s="1" t="s">
        <v>1495</v>
      </c>
      <c r="B1496" s="2" t="str">
        <f ca="1">IFERROR(__xludf.DUMMYFUNCTION("GOOGLETRANSLATE(A1496,DETECTLANGUAGE(A1496),""en"")"),"A lot of Korean labels work, compared with hand -shaped hand, free delivery, secondhand clothes, hand clothing, Korean clothes")</f>
        <v>A lot of Korean labels work, compared with hand -shaped hand, free delivery, secondhand clothes, hand clothing, Korean clothes</v>
      </c>
      <c r="C1496" t="s">
        <v>1827</v>
      </c>
      <c r="D1496">
        <v>0.80189603567123402</v>
      </c>
    </row>
    <row r="1497" spans="1:4" ht="14.25" customHeight="1" x14ac:dyDescent="0.2">
      <c r="A1497" s="1" t="s">
        <v>1496</v>
      </c>
      <c r="B1497" s="2" t="str">
        <f ca="1">IFERROR(__xludf.DUMMYFUNCTION("GOOGLETRANSLATE(A1497,DETECTLANGUAGE(A1497),""en"")"),"Please do not come to sell the website, sell things by earn a living, do not earn a living on the suffering of others.")</f>
        <v>Please do not come to sell the website, sell things by earn a living, do not earn a living on the suffering of others.</v>
      </c>
      <c r="C1497" t="s">
        <v>1829</v>
      </c>
      <c r="D1497">
        <v>0.170437842607498</v>
      </c>
    </row>
    <row r="1498" spans="1:4" ht="14.25" customHeight="1" x14ac:dyDescent="0.2">
      <c r="A1498" s="1" t="s">
        <v>1497</v>
      </c>
      <c r="B1498" s="2" t="str">
        <f ca="1">IFERROR(__xludf.DUMMYFUNCTION("GOOGLETRANSLATE(A1498,DETECTLANGUAGE(A1498),""en"")"),"Warning, be careful of the dangers that come with the rainy season, communicable diseases, electric roads")</f>
        <v>Warning, be careful of the dangers that come with the rainy season, communicable diseases, electric roads</v>
      </c>
      <c r="C1498" t="s">
        <v>1827</v>
      </c>
      <c r="D1498">
        <v>0.83369332551956199</v>
      </c>
    </row>
    <row r="1499" spans="1:4" ht="14.25" customHeight="1" x14ac:dyDescent="0.2">
      <c r="A1499" s="1" t="s">
        <v>1498</v>
      </c>
      <c r="B1499" s="2" t="str">
        <f ca="1">IFERROR(__xludf.DUMMYFUNCTION("GOOGLETRANSLATE(A1499,DETECTLANGUAGE(A1499),""en"")"),"The state does not help the ricksman, after being scolded by the money to take over the flood.")</f>
        <v>The state does not help the ricksman, after being scolded by the money to take over the flood.</v>
      </c>
      <c r="C1499" t="s">
        <v>1829</v>
      </c>
      <c r="D1499">
        <v>0.130232304334641</v>
      </c>
    </row>
    <row r="1500" spans="1:4" ht="14.25" customHeight="1" x14ac:dyDescent="0.2">
      <c r="A1500" s="1" t="s">
        <v>1499</v>
      </c>
      <c r="B1500" s="2" t="str">
        <f ca="1">IFERROR(__xludf.DUMMYFUNCTION("GOOGLETRANSLATE(A1500,DETECTLANGUAGE(A1500),""en"")"),"Please do not come to sell the web, sell things by earn a living, do not earn a living on the suffering of others, floods, Ubon, flooding.")</f>
        <v>Please do not come to sell the web, sell things by earn a living, do not earn a living on the suffering of others, floods, Ubon, flooding.</v>
      </c>
      <c r="C1500" t="s">
        <v>1829</v>
      </c>
      <c r="D1500">
        <v>0.177206501364708</v>
      </c>
    </row>
    <row r="1501" spans="1:4" ht="14.25" customHeight="1" x14ac:dyDescent="0.2">
      <c r="A1501" s="1" t="s">
        <v>1500</v>
      </c>
      <c r="B1501" s="2" t="str">
        <f ca="1">IFERROR(__xludf.DUMMYFUNCTION("GOOGLETRANSLATE(A1501,DETECTLANGUAGE(A1501),""en"")"),"Really")</f>
        <v>Really</v>
      </c>
      <c r="C1501" t="s">
        <v>1827</v>
      </c>
      <c r="D1501">
        <v>0.61033040285110496</v>
      </c>
    </row>
    <row r="1502" spans="1:4" ht="14.25" customHeight="1" x14ac:dyDescent="0.2">
      <c r="A1502" s="1" t="s">
        <v>1501</v>
      </c>
      <c r="B1502" s="2" t="str">
        <f ca="1">IFERROR(__xludf.DUMMYFUNCTION("GOOGLETRANSLATE(A1502,DETECTLANGUAGE(A1502),""en"")"),"Like now, Ubon is an invisible city. No one can see. Even though we are not Ubon people, but it is a person in the northeast that grows in Bangkok.")</f>
        <v>Like now, Ubon is an invisible city. No one can see. Even though we are not Ubon people, but it is a person in the northeast that grows in Bangkok.</v>
      </c>
      <c r="C1502" t="s">
        <v>1829</v>
      </c>
      <c r="D1502">
        <v>9.2002637684345204E-2</v>
      </c>
    </row>
    <row r="1503" spans="1:4" ht="14.25" customHeight="1" x14ac:dyDescent="0.2">
      <c r="A1503" s="1" t="s">
        <v>1502</v>
      </c>
      <c r="B1503" s="2" t="str">
        <f ca="1">IFERROR(__xludf.DUMMYFUNCTION("GOOGLETRANSLATE(A1503,DETECTLANGUAGE(A1503),""en"")"),"Simple sports bets, minimum, water costs, sports, just join the football trick group.")</f>
        <v>Simple sports bets, minimum, water costs, sports, just join the football trick group.</v>
      </c>
      <c r="C1503" t="s">
        <v>1827</v>
      </c>
      <c r="D1503">
        <v>0.73492568731307995</v>
      </c>
    </row>
    <row r="1504" spans="1:4" ht="14.25" customHeight="1" x14ac:dyDescent="0.2">
      <c r="A1504" s="1" t="s">
        <v>1503</v>
      </c>
      <c r="B1504" s="2" t="str">
        <f ca="1">IFERROR(__xludf.DUMMYFUNCTION("GOOGLETRANSLATE(A1504,DETECTLANGUAGE(A1504),""en"")"),"Meet the disease, encountering disasters, like unfortunate, multiplied because the government does not tilt at all. People for the people.")</f>
        <v>Meet the disease, encountering disasters, like unfortunate, multiplied because the government does not tilt at all. People for the people.</v>
      </c>
      <c r="C1504" t="s">
        <v>1829</v>
      </c>
      <c r="D1504">
        <v>0.22241222858428999</v>
      </c>
    </row>
    <row r="1505" spans="1:4" ht="14.25" customHeight="1" x14ac:dyDescent="0.2">
      <c r="A1505" s="1" t="s">
        <v>1504</v>
      </c>
      <c r="B1505" s="2" t="str">
        <f ca="1">IFERROR(__xludf.DUMMYFUNCTION("GOOGLETRANSLATE(A1505,DETECTLANGUAGE(A1505),""en"")"),"Oh, what are you doing?")</f>
        <v>Oh, what are you doing?</v>
      </c>
      <c r="C1505" t="s">
        <v>1827</v>
      </c>
      <c r="D1505">
        <v>0.82617890834808405</v>
      </c>
    </row>
    <row r="1506" spans="1:4" ht="14.25" customHeight="1" x14ac:dyDescent="0.2">
      <c r="A1506" s="1" t="s">
        <v>1505</v>
      </c>
      <c r="B1506" s="2" t="str">
        <f ca="1">IFERROR(__xludf.DUMMYFUNCTION("GOOGLETRANSLATE(A1506,DETECTLANGUAGE(A1506),""en"")"),"Hello. Anyone who is free to find a snack? There is a job to recommend. Easy to do. Really get money.")</f>
        <v>Hello. Anyone who is free to find a snack? There is a job to recommend. Easy to do. Really get money.</v>
      </c>
      <c r="C1506" t="s">
        <v>1827</v>
      </c>
      <c r="D1506">
        <v>0.62688487768173196</v>
      </c>
    </row>
    <row r="1507" spans="1:4" ht="14.25" customHeight="1" x14ac:dyDescent="0.2">
      <c r="A1507" s="1" t="s">
        <v>1506</v>
      </c>
      <c r="B1507" s="2" t="str">
        <f ca="1">IFERROR(__xludf.DUMMYFUNCTION("GOOGLETRANSLATE(A1507,DETECTLANGUAGE(A1507),""en"")"),"The state does not help the ricksman, after being scolded by the money to take over the flood.")</f>
        <v>The state does not help the ricksman, after being scolded by the money to take over the flood.</v>
      </c>
      <c r="C1507" t="s">
        <v>1829</v>
      </c>
      <c r="D1507">
        <v>0.130232304334641</v>
      </c>
    </row>
    <row r="1508" spans="1:4" ht="14.25" customHeight="1" x14ac:dyDescent="0.2">
      <c r="A1508" s="1" t="s">
        <v>1507</v>
      </c>
      <c r="B1508" s="2" t="str">
        <f ca="1">IFERROR(__xludf.DUMMYFUNCTION("GOOGLETRANSLATE(A1508,DETECTLANGUAGE(A1508),""en"")"),"Hello. Anyone who is free to find a snack? There is a job to recommend. Easy to do. Real money.")</f>
        <v>Hello. Anyone who is free to find a snack? There is a job to recommend. Easy to do. Real money.</v>
      </c>
      <c r="C1508" t="s">
        <v>1827</v>
      </c>
      <c r="D1508">
        <v>0.67227500677108798</v>
      </c>
    </row>
    <row r="1509" spans="1:4" ht="14.25" customHeight="1" x14ac:dyDescent="0.2">
      <c r="A1509" s="1" t="s">
        <v>1508</v>
      </c>
      <c r="B1509" s="2" t="str">
        <f ca="1">IFERROR(__xludf.DUMMYFUNCTION("GOOGLETRANSLATE(A1509,DETECTLANGUAGE(A1509),""en"")"),"Who is he doing? Which channel?")</f>
        <v>Who is he doing? Which channel?</v>
      </c>
      <c r="C1509" t="s">
        <v>1827</v>
      </c>
      <c r="D1509">
        <v>0.701280057430267</v>
      </c>
    </row>
    <row r="1510" spans="1:4" ht="14.25" customHeight="1" x14ac:dyDescent="0.2">
      <c r="A1510" s="1" t="s">
        <v>1509</v>
      </c>
      <c r="B1510" s="2" t="str">
        <f ca="1">IFERROR(__xludf.DUMMYFUNCTION("GOOGLETRANSLATE(A1510,DETECTLANGUAGE(A1510),""en"")"),"The project was born. Khun Don has finished. Thank you to everyone for our team.")</f>
        <v>The project was born. Khun Don has finished. Thank you to everyone for our team.</v>
      </c>
      <c r="C1510" t="s">
        <v>1827</v>
      </c>
      <c r="D1510">
        <v>0.92645788192749001</v>
      </c>
    </row>
    <row r="1511" spans="1:4" ht="14.25" customHeight="1" x14ac:dyDescent="0.2">
      <c r="A1511" s="1" t="s">
        <v>1510</v>
      </c>
      <c r="B1511" s="2" t="str">
        <f ca="1">IFERROR(__xludf.DUMMYFUNCTION("GOOGLETRANSLATE(A1511,DETECTLANGUAGE(A1511),""en"")"),"Loan, daily, monthly, not complicated. Interested in chatting or flooding, Nonthaburi can launch yet.")</f>
        <v>Loan, daily, monthly, not complicated. Interested in chatting or flooding, Nonthaburi can launch yet.</v>
      </c>
      <c r="C1511" t="s">
        <v>1829</v>
      </c>
      <c r="D1511">
        <v>0.435766011476517</v>
      </c>
    </row>
    <row r="1512" spans="1:4" ht="14.25" customHeight="1" x14ac:dyDescent="0.2">
      <c r="A1512" s="1" t="s">
        <v>1511</v>
      </c>
      <c r="B1512" s="2" t="str">
        <f ca="1">IFERROR(__xludf.DUMMYFUNCTION("GOOGLETRANSLATE(A1512,DETECTLANGUAGE(A1512),""en"")"),"The news is out on the TV. The flood. Seeing the entire channel and Mono, the news page, they can't turn on the TV.")</f>
        <v>The news is out on the TV. The flood. Seeing the entire channel and Mono, the news page, they can't turn on the TV.</v>
      </c>
      <c r="C1512" t="s">
        <v>1829</v>
      </c>
      <c r="D1512">
        <v>0.19814537465572399</v>
      </c>
    </row>
    <row r="1513" spans="1:4" ht="14.25" customHeight="1" x14ac:dyDescent="0.2">
      <c r="A1513" s="1" t="s">
        <v>1512</v>
      </c>
      <c r="B1513" s="2" t="str">
        <f ca="1">IFERROR(__xludf.DUMMYFUNCTION("GOOGLETRANSLATE(A1513,DETECTLANGUAGE(A1513),""en"")"),"Helping to push the news that now floods in Chai Nat. The flood flooded in Chai Nat.")</f>
        <v>Helping to push the news that now floods in Chai Nat. The flood flooded in Chai Nat.</v>
      </c>
      <c r="C1513" t="s">
        <v>1828</v>
      </c>
      <c r="D1513">
        <v>0.52344232797622703</v>
      </c>
    </row>
    <row r="1514" spans="1:4" ht="14.25" customHeight="1" x14ac:dyDescent="0.2">
      <c r="A1514" s="1" t="s">
        <v>1513</v>
      </c>
      <c r="B1514" s="2" t="str">
        <f ca="1">IFERROR(__xludf.DUMMYFUNCTION("GOOGLETRANSLATE(A1514,DETECTLANGUAGE(A1514),""en"")"),"The name of Chatchat in the clip, Nonthaburi, not Chatchart, not having to curse anyone and flooded all the time, taking time to curse.")</f>
        <v>The name of Chatchat in the clip, Nonthaburi, not Chatchart, not having to curse anyone and flooded all the time, taking time to curse.</v>
      </c>
      <c r="C1514" t="s">
        <v>1829</v>
      </c>
      <c r="D1514">
        <v>5.5972997099161099E-2</v>
      </c>
    </row>
    <row r="1515" spans="1:4" ht="14.25" customHeight="1" x14ac:dyDescent="0.2">
      <c r="A1515" s="1" t="s">
        <v>1514</v>
      </c>
      <c r="B1515" s="2" t="str">
        <f ca="1">IFERROR(__xludf.DUMMYFUNCTION("GOOGLETRANSLATE(A1515,DETECTLANGUAGE(A1515),""en"")"),"Are you really confused?")</f>
        <v>Are you really confused?</v>
      </c>
      <c r="C1515" t="s">
        <v>1827</v>
      </c>
      <c r="D1515">
        <v>0.77146327495574996</v>
      </c>
    </row>
    <row r="1516" spans="1:4" ht="14.25" customHeight="1" x14ac:dyDescent="0.2">
      <c r="A1516" s="1" t="s">
        <v>1515</v>
      </c>
      <c r="B1516" s="2" t="str">
        <f ca="1">IFERROR(__xludf.DUMMYFUNCTION("GOOGLETRANSLATE(A1516,DETECTLANGUAGE(A1516),""en"")"),"The voltage level increases at the rate of decreased on October, increasing the date of increased date.")</f>
        <v>The voltage level increases at the rate of decreased on October, increasing the date of increased date.</v>
      </c>
      <c r="C1516" t="s">
        <v>1827</v>
      </c>
      <c r="D1516">
        <v>0.65817052125930797</v>
      </c>
    </row>
    <row r="1517" spans="1:4" ht="14.25" customHeight="1" x14ac:dyDescent="0.2">
      <c r="A1517" s="1" t="s">
        <v>1516</v>
      </c>
      <c r="B1517" s="2" t="str">
        <f ca="1">IFERROR(__xludf.DUMMYFUNCTION("GOOGLETRANSLATE(A1517,DETECTLANGUAGE(A1517),""en"")"),"The water is still rising and flooding. Ubon floods, Ubon, Ubon, the old man who wrapped the Tu Tu.")</f>
        <v>The water is still rising and flooding. Ubon floods, Ubon, Ubon, the old man who wrapped the Tu Tu.</v>
      </c>
      <c r="C1517" t="s">
        <v>1829</v>
      </c>
      <c r="D1517">
        <v>0.409667998552322</v>
      </c>
    </row>
    <row r="1518" spans="1:4" ht="14.25" customHeight="1" x14ac:dyDescent="0.2">
      <c r="A1518" s="1" t="s">
        <v>1517</v>
      </c>
      <c r="B1518" s="2" t="str">
        <f ca="1">IFERROR(__xludf.DUMMYFUNCTION("GOOGLETRANSLATE(A1518,DETECTLANGUAGE(A1518),""en"")"),"Warin Kanthara Rom, Ban Don Phueng line to Ban Bok Yang, can pass only a small truck, should not pass a small car to go to the city.")</f>
        <v>Warin Kanthara Rom, Ban Don Phueng line to Ban Bok Yang, can pass only a small truck, should not pass a small car to go to the city.</v>
      </c>
      <c r="C1518" t="s">
        <v>1829</v>
      </c>
      <c r="D1518">
        <v>8.0862306058406802E-2</v>
      </c>
    </row>
    <row r="1519" spans="1:4" ht="14.25" customHeight="1" x14ac:dyDescent="0.2">
      <c r="A1519" s="1" t="s">
        <v>1518</v>
      </c>
      <c r="B1519" s="2" t="str">
        <f ca="1">IFERROR(__xludf.DUMMYFUNCTION("GOOGLETRANSLATE(A1519,DETECTLANGUAGE(A1519),""en"")"),"Since birth to see the flood almost every year, saw people sleeping on the side of the road almost every year. Donated throughout the question, why is it repeated every year and heavy?")</f>
        <v>Since birth to see the flood almost every year, saw people sleeping on the side of the road almost every year. Donated throughout the question, why is it repeated every year and heavy?</v>
      </c>
      <c r="C1519" t="s">
        <v>1828</v>
      </c>
      <c r="D1519">
        <v>0.57147121429443404</v>
      </c>
    </row>
    <row r="1520" spans="1:4" ht="14.25" customHeight="1" x14ac:dyDescent="0.2">
      <c r="A1520" s="1" t="s">
        <v>1519</v>
      </c>
      <c r="B1520" s="2" t="str">
        <f ca="1">IFERROR(__xludf.DUMMYFUNCTION("GOOGLETRANSLATE(A1520,DETECTLANGUAGE(A1520),""en"")"),"See Home")</f>
        <v>See Home</v>
      </c>
      <c r="C1520" t="s">
        <v>1827</v>
      </c>
      <c r="D1520">
        <v>0.66179281473159801</v>
      </c>
    </row>
    <row r="1521" spans="1:4" ht="14.25" customHeight="1" x14ac:dyDescent="0.2">
      <c r="A1521" s="1" t="s">
        <v>1520</v>
      </c>
      <c r="B1521" s="2" t="str">
        <f ca="1">IFERROR(__xludf.DUMMYFUNCTION("GOOGLETRANSLATE(A1521,DETECTLANGUAGE(A1521),""en"")"),"Interested in online work, money directly into the account, click on the front of the profile, flat, flood, flood, Nonthaburi, loan for")</f>
        <v>Interested in online work, money directly into the account, click on the front of the profile, flat, flood, flood, Nonthaburi, loan for</v>
      </c>
      <c r="C1521" t="s">
        <v>1829</v>
      </c>
      <c r="D1521">
        <v>0.44119897484779402</v>
      </c>
    </row>
    <row r="1522" spans="1:4" ht="14.25" customHeight="1" x14ac:dyDescent="0.2">
      <c r="A1522" s="1" t="s">
        <v>1521</v>
      </c>
      <c r="B1522" s="2" t="str">
        <f ca="1">IFERROR(__xludf.DUMMYFUNCTION("GOOGLETRANSLATE(A1522,DETECTLANGUAGE(A1522),""en"")"),"Let the water enter the field. Let the water enter the field. Let the water enter the field. Let the water enter the field. Let the water enter the field.")</f>
        <v>Let the water enter the field. Let the water enter the field. Let the water enter the field. Let the water enter the field. Let the water enter the field.</v>
      </c>
      <c r="C1522" t="s">
        <v>1827</v>
      </c>
      <c r="D1522">
        <v>0.95855420827865601</v>
      </c>
    </row>
    <row r="1523" spans="1:4" ht="14.25" customHeight="1" x14ac:dyDescent="0.2">
      <c r="A1523" s="1" t="s">
        <v>1522</v>
      </c>
      <c r="B1523" s="2" t="str">
        <f ca="1">IFERROR(__xludf.DUMMYFUNCTION("GOOGLETRANSLATE(A1523,DETECTLANGUAGE(A1523),""en"")"),"We would like to push this tag because the matter is really quiet, flooding, Ubon Ubon floods.")</f>
        <v>We would like to push this tag because the matter is really quiet, flooding, Ubon Ubon floods.</v>
      </c>
      <c r="C1523" t="s">
        <v>1829</v>
      </c>
      <c r="D1523">
        <v>0.40463986992835999</v>
      </c>
    </row>
    <row r="1524" spans="1:4" ht="14.25" customHeight="1" x14ac:dyDescent="0.2">
      <c r="A1524" s="1" t="s">
        <v>1523</v>
      </c>
      <c r="B1524" s="2" t="str">
        <f ca="1">IFERROR(__xludf.DUMMYFUNCTION("GOOGLETRANSLATE(A1524,DETECTLANGUAGE(A1524),""en"")"),"Wow passed by the day, more flooded than before.")</f>
        <v>Wow passed by the day, more flooded than before.</v>
      </c>
      <c r="C1524" t="s">
        <v>1827</v>
      </c>
      <c r="D1524">
        <v>0.72752839326858498</v>
      </c>
    </row>
    <row r="1525" spans="1:4" ht="14.25" customHeight="1" x14ac:dyDescent="0.2">
      <c r="A1525" s="1" t="s">
        <v>1524</v>
      </c>
      <c r="B1525" s="2" t="str">
        <f ca="1">IFERROR(__xludf.DUMMYFUNCTION("GOOGLETRANSLATE(A1525,DETECTLANGUAGE(A1525),""en"")"),"Recorded for floods to Ubon to the window edge")</f>
        <v>Recorded for floods to Ubon to the window edge</v>
      </c>
      <c r="C1525" t="s">
        <v>1827</v>
      </c>
      <c r="D1525">
        <v>0.60631591081619296</v>
      </c>
    </row>
    <row r="1526" spans="1:4" ht="14.25" customHeight="1" x14ac:dyDescent="0.2">
      <c r="A1526" s="1" t="s">
        <v>1525</v>
      </c>
      <c r="B1526" s="2" t="str">
        <f ca="1">IFERROR(__xludf.DUMMYFUNCTION("GOOGLETRANSLATE(A1526,DETECTLANGUAGE(A1526),""en"")"),"Both handsome and kind, Patrick Nattawat Finkler and fans donated to help the flood victims of Ubon Ratchathani.")</f>
        <v>Both handsome and kind, Patrick Nattawat Finkler and fans donated to help the flood victims of Ubon Ratchathani.</v>
      </c>
      <c r="C1526" t="s">
        <v>1827</v>
      </c>
      <c r="D1526">
        <v>0.73775184154510498</v>
      </c>
    </row>
    <row r="1527" spans="1:4" ht="14.25" customHeight="1" x14ac:dyDescent="0.2">
      <c r="A1527" s="1" t="s">
        <v>1526</v>
      </c>
      <c r="B1527" s="2" t="str">
        <f ca="1">IFERROR(__xludf.DUMMYFUNCTION("GOOGLETRANSLATE(A1527,DETECTLANGUAGE(A1527),""en"")"),"Saraburi, Saad, Ban Krua, Ban Mor Cho, Saraburi.")</f>
        <v>Saraburi, Saad, Ban Krua, Ban Mor Cho, Saraburi.</v>
      </c>
      <c r="C1527" t="s">
        <v>1827</v>
      </c>
      <c r="D1527">
        <v>0.73321896791458097</v>
      </c>
    </row>
    <row r="1528" spans="1:4" ht="14.25" customHeight="1" x14ac:dyDescent="0.2">
      <c r="A1528" s="1" t="s">
        <v>1527</v>
      </c>
      <c r="B1528" s="2" t="str">
        <f ca="1">IFERROR(__xludf.DUMMYFUNCTION("GOOGLETRANSLATE(A1528,DETECTLANGUAGE(A1528),""en"")"),"May everything pass by. The flood of Ubon Patrick")</f>
        <v>May everything pass by. The flood of Ubon Patrick</v>
      </c>
      <c r="C1528" t="s">
        <v>1827</v>
      </c>
      <c r="D1528">
        <v>0.68099927902221702</v>
      </c>
    </row>
    <row r="1529" spans="1:4" ht="14.25" customHeight="1" x14ac:dyDescent="0.2">
      <c r="A1529" s="1" t="s">
        <v>1528</v>
      </c>
      <c r="B1529" s="2" t="str">
        <f ca="1">IFERROR(__xludf.DUMMYFUNCTION("GOOGLETRANSLATE(A1529,DETECTLANGUAGE(A1529),""en"")"),"Buy a ticket back to Thailand during the birthday of Nong Pat to collect the project but go home in Ubon, not very difficult to travel, have to take a military car or a boat across the Wa")</f>
        <v>Buy a ticket back to Thailand during the birthday of Nong Pat to collect the project but go home in Ubon, not very difficult to travel, have to take a military car or a boat across the Wa</v>
      </c>
      <c r="C1529" t="s">
        <v>1829</v>
      </c>
      <c r="D1529">
        <v>1.44147342070937E-2</v>
      </c>
    </row>
    <row r="1530" spans="1:4" ht="14.25" customHeight="1" x14ac:dyDescent="0.2">
      <c r="A1530" s="1" t="s">
        <v>1529</v>
      </c>
      <c r="B1530" s="2" t="str">
        <f ca="1">IFERROR(__xludf.DUMMYFUNCTION("GOOGLETRANSLATE(A1530,DETECTLANGUAGE(A1530),""en"")"),"Finish folding the Mike, good, flooding, Ubon floods, Nonthaburi, floods")</f>
        <v>Finish folding the Mike, good, flooding, Ubon floods, Nonthaburi, floods</v>
      </c>
      <c r="C1530" t="s">
        <v>1827</v>
      </c>
      <c r="D1530">
        <v>0.75610423088073697</v>
      </c>
    </row>
    <row r="1531" spans="1:4" ht="14.25" customHeight="1" x14ac:dyDescent="0.2">
      <c r="A1531" s="1" t="s">
        <v>1530</v>
      </c>
      <c r="B1531" s="2" t="str">
        <f ca="1">IFERROR(__xludf.DUMMYFUNCTION("GOOGLETRANSLATE(A1531,DETECTLANGUAGE(A1531),""en"")"),"The last line that can drive across the city must wake up in order to plan the trip yesterday. The problem is very clear.")</f>
        <v>The last line that can drive across the city must wake up in order to plan the trip yesterday. The problem is very clear.</v>
      </c>
      <c r="C1531" t="s">
        <v>1829</v>
      </c>
      <c r="D1531">
        <v>0.42031750082969699</v>
      </c>
    </row>
    <row r="1532" spans="1:4" ht="14.25" customHeight="1" x14ac:dyDescent="0.2">
      <c r="A1532" s="1" t="s">
        <v>1531</v>
      </c>
      <c r="B1532" s="2" t="str">
        <f ca="1">IFERROR(__xludf.DUMMYFUNCTION("GOOGLETRANSLATE(A1532,DETECTLANGUAGE(A1532),""en"")"),"At this time, there are still many people who have faith in the running industry to donate additional consumer goods.")</f>
        <v>At this time, there are still many people who have faith in the running industry to donate additional consumer goods.</v>
      </c>
      <c r="C1532" t="s">
        <v>1829</v>
      </c>
      <c r="D1532">
        <v>0.42635029554367099</v>
      </c>
    </row>
    <row r="1533" spans="1:4" ht="14.25" customHeight="1" x14ac:dyDescent="0.2">
      <c r="A1533" s="1" t="s">
        <v>1532</v>
      </c>
      <c r="B1533" s="2" t="str">
        <f ca="1">IFERROR(__xludf.DUMMYFUNCTION("GOOGLETRANSLATE(A1533,DETECTLANGUAGE(A1533),""en"")"),"If flooding to the hospital, it would be a big news. The hospital. The patient is overwhelming. Will not be interested today?")</f>
        <v>If flooding to the hospital, it would be a big news. The hospital. The patient is overwhelming. Will not be interested today?</v>
      </c>
      <c r="C1533" t="s">
        <v>1829</v>
      </c>
      <c r="D1533">
        <v>0.19776058197021501</v>
      </c>
    </row>
    <row r="1534" spans="1:4" ht="14.25" customHeight="1" x14ac:dyDescent="0.2">
      <c r="A1534" s="1" t="s">
        <v>1533</v>
      </c>
      <c r="B1534" s="2" t="str">
        <f ca="1">IFERROR(__xludf.DUMMYFUNCTION("GOOGLETRANSLATE(A1534,DETECTLANGUAGE(A1534),""en"")"),"Anyone who is looking for additional income, this way, transfer every day. Interested, click on the profile page link. Released and flooded Ubon.")</f>
        <v>Anyone who is looking for additional income, this way, transfer every day. Interested, click on the profile page link. Released and flooded Ubon.</v>
      </c>
      <c r="C1534" t="s">
        <v>1827</v>
      </c>
      <c r="D1534">
        <v>0.86111098527908303</v>
      </c>
    </row>
    <row r="1535" spans="1:4" ht="14.25" customHeight="1" x14ac:dyDescent="0.2">
      <c r="A1535" s="1" t="s">
        <v>1534</v>
      </c>
      <c r="B1535" s="2" t="str">
        <f ca="1">IFERROR(__xludf.DUMMYFUNCTION("GOOGLETRANSLATE(A1535,DETECTLANGUAGE(A1535),""en"")"),"Ubon Um, the water surrounded by the city, the main road was flooded.")</f>
        <v>Ubon Um, the water surrounded by the city, the main road was flooded.</v>
      </c>
      <c r="C1535" t="s">
        <v>1827</v>
      </c>
      <c r="D1535">
        <v>0.70149302482605003</v>
      </c>
    </row>
    <row r="1536" spans="1:4" ht="14.25" customHeight="1" x14ac:dyDescent="0.2">
      <c r="A1536" s="1" t="s">
        <v>1535</v>
      </c>
      <c r="B1536" s="2" t="str">
        <f ca="1">IFERROR(__xludf.DUMMYFUNCTION("GOOGLETRANSLATE(A1536,DETECTLANGUAGE(A1536),""en"")"),"Prepare to cope close to the time. Do not just gouge the governor of the house to die.")</f>
        <v>Prepare to cope close to the time. Do not just gouge the governor of the house to die.</v>
      </c>
      <c r="C1536" t="s">
        <v>1829</v>
      </c>
      <c r="D1536">
        <v>0.18585728108882901</v>
      </c>
    </row>
    <row r="1537" spans="1:4" ht="14.25" customHeight="1" x14ac:dyDescent="0.2">
      <c r="A1537" s="1" t="s">
        <v>1536</v>
      </c>
      <c r="B1537" s="2" t="str">
        <f ca="1">IFERROR(__xludf.DUMMYFUNCTION("GOOGLETRANSLATE(A1537,DETECTLANGUAGE(A1537),""en"")"),"Apply for free. No cost. Deposit. With Auto. Apply now. Giveaway. No need to share. No need to comment.")</f>
        <v>Apply for free. No cost. Deposit. With Auto. Apply now. Giveaway. No need to share. No need to comment.</v>
      </c>
      <c r="C1537" t="s">
        <v>1827</v>
      </c>
      <c r="D1537">
        <v>0.72615432739257801</v>
      </c>
    </row>
    <row r="1538" spans="1:4" ht="14.25" customHeight="1" x14ac:dyDescent="0.2">
      <c r="A1538" s="1" t="s">
        <v>1537</v>
      </c>
      <c r="B1538" s="2" t="str">
        <f ca="1">IFERROR(__xludf.DUMMYFUNCTION("GOOGLETRANSLATE(A1538,DETECTLANGUAGE(A1538),""en"")"),"Do not solve the problem of still, leaving the people to suffer, there is a government.")</f>
        <v>Do not solve the problem of still, leaving the people to suffer, there is a government.</v>
      </c>
      <c r="C1538" t="s">
        <v>1829</v>
      </c>
      <c r="D1538">
        <v>8.8944569230079706E-2</v>
      </c>
    </row>
    <row r="1539" spans="1:4" ht="14.25" customHeight="1" x14ac:dyDescent="0.2">
      <c r="A1539" s="1" t="s">
        <v>1538</v>
      </c>
      <c r="B1539" s="2" t="str">
        <f ca="1">IFERROR(__xludf.DUMMYFUNCTION("GOOGLETRANSLATE(A1539,DETECTLANGUAGE(A1539),""en"")"),"Lottery lovers. Try it. Free giveaway. Get it. Add LINE.")</f>
        <v>Lottery lovers. Try it. Free giveaway. Get it. Add LINE.</v>
      </c>
      <c r="C1539" t="s">
        <v>1827</v>
      </c>
      <c r="D1539">
        <v>0.79460304975509599</v>
      </c>
    </row>
    <row r="1540" spans="1:4" ht="14.25" customHeight="1" x14ac:dyDescent="0.2">
      <c r="A1540" s="1" t="s">
        <v>1539</v>
      </c>
      <c r="B1540" s="2" t="str">
        <f ca="1">IFERROR(__xludf.DUMMYFUNCTION("GOOGLETRANSLATE(A1540,DETECTLANGUAGE(A1540),""en"")"),"Now the water spills the hospital. The patients are really bad.")</f>
        <v>Now the water spills the hospital. The patients are really bad.</v>
      </c>
      <c r="C1540" t="s">
        <v>1829</v>
      </c>
      <c r="D1540">
        <v>0.12249908596277199</v>
      </c>
    </row>
    <row r="1541" spans="1:4" ht="14.25" customHeight="1" x14ac:dyDescent="0.2">
      <c r="A1541" s="1" t="s">
        <v>1540</v>
      </c>
      <c r="B1541" s="2" t="str">
        <f ca="1">IFERROR(__xludf.DUMMYFUNCTION("GOOGLETRANSLATE(A1541,DETECTLANGUAGE(A1541),""en"")"),"Outcry the rickshaw across the road, flooding, the reservoir reservoir, the wage of the service provider must buy oil to refill itself, not support.")</f>
        <v>Outcry the rickshaw across the road, flooding, the reservoir reservoir, the wage of the service provider must buy oil to refill itself, not support.</v>
      </c>
      <c r="C1541" t="s">
        <v>1828</v>
      </c>
      <c r="D1541">
        <v>0.47670650482177701</v>
      </c>
    </row>
    <row r="1542" spans="1:4" ht="14.25" customHeight="1" x14ac:dyDescent="0.2">
      <c r="A1542" s="1" t="s">
        <v>1541</v>
      </c>
      <c r="B1542" s="2" t="str">
        <f ca="1">IFERROR(__xludf.DUMMYFUNCTION("GOOGLETRANSLATE(A1542,DETECTLANGUAGE(A1542),""en"")"),"I already said that the volunteer spirit is not free. Call him to help, find wages, fuel costs, waste time, do not have to pay the shirt, hat, wrapped.")</f>
        <v>I already said that the volunteer spirit is not free. Call him to help, find wages, fuel costs, waste time, do not have to pay the shirt, hat, wrapped.</v>
      </c>
      <c r="C1542" t="s">
        <v>1829</v>
      </c>
      <c r="D1542">
        <v>1.4376793988049001E-2</v>
      </c>
    </row>
    <row r="1543" spans="1:4" ht="14.25" customHeight="1" x14ac:dyDescent="0.2">
      <c r="A1543" s="1" t="s">
        <v>1542</v>
      </c>
      <c r="B1543" s="2" t="str">
        <f ca="1">IFERROR(__xludf.DUMMYFUNCTION("GOOGLETRANSLATE(A1543,DETECTLANGUAGE(A1543),""en"")"),"While the Ubon people are looking for help from all sectors, especially the government, spy, please everyone to spread this news.")</f>
        <v>While the Ubon people are looking for help from all sectors, especially the government, spy, please everyone to spread this news.</v>
      </c>
      <c r="C1543" t="s">
        <v>1827</v>
      </c>
      <c r="D1543">
        <v>0.76472848653793302</v>
      </c>
    </row>
    <row r="1544" spans="1:4" ht="14.25" customHeight="1" x14ac:dyDescent="0.2">
      <c r="A1544" s="1" t="s">
        <v>1543</v>
      </c>
      <c r="B1544" s="2" t="str">
        <f ca="1">IFERROR(__xludf.DUMMYFUNCTION("GOOGLETRANSLATE(A1544,DETECTLANGUAGE(A1544),""en"")"),"Flooded the roof and then flooded Ubon at some point, depths of the meter, that is, the roof of the layer spills a lot harder than a year.")</f>
        <v>Flooded the roof and then flooded Ubon at some point, depths of the meter, that is, the roof of the layer spills a lot harder than a year.</v>
      </c>
      <c r="C1544" t="s">
        <v>1827</v>
      </c>
      <c r="D1544">
        <v>0.87831944227218595</v>
      </c>
    </row>
    <row r="1545" spans="1:4" ht="14.25" customHeight="1" x14ac:dyDescent="0.2">
      <c r="A1545" s="1" t="s">
        <v>1544</v>
      </c>
      <c r="B1545" s="2" t="str">
        <f ca="1">IFERROR(__xludf.DUMMYFUNCTION("GOOGLETRANSLATE(A1545,DETECTLANGUAGE(A1545),""en"")"),"Free credit, heart tweet, comments, actually give away. Caps send the admin number application.")</f>
        <v>Free credit, heart tweet, comments, actually give away. Caps send the admin number application.</v>
      </c>
      <c r="C1545" t="s">
        <v>1827</v>
      </c>
      <c r="D1545">
        <v>0.76232230663299605</v>
      </c>
    </row>
    <row r="1546" spans="1:4" ht="14.25" customHeight="1" x14ac:dyDescent="0.2">
      <c r="A1546" s="1" t="s">
        <v>1545</v>
      </c>
      <c r="B1546" s="2" t="str">
        <f ca="1">IFERROR(__xludf.DUMMYFUNCTION("GOOGLETRANSLATE(A1546,DETECTLANGUAGE(A1546),""en"")"),"Do not promise the public to report that at the meeting of the Royal Thai Army, ordered the Minister to enter the flooded area, but the time down.")</f>
        <v>Do not promise the public to report that at the meeting of the Royal Thai Army, ordered the Minister to enter the flooded area, but the time down.</v>
      </c>
      <c r="C1546" t="s">
        <v>1829</v>
      </c>
      <c r="D1546">
        <v>0.245169132947922</v>
      </c>
    </row>
    <row r="1547" spans="1:4" ht="14.25" customHeight="1" x14ac:dyDescent="0.2">
      <c r="A1547" s="1" t="s">
        <v>1546</v>
      </c>
      <c r="B1547" s="2" t="str">
        <f ca="1">IFERROR(__xludf.DUMMYFUNCTION("GOOGLETRANSLATE(A1547,DETECTLANGUAGE(A1547),""en"")"),"Now the water level in Ubon Ratchathani province is in many crisis. The area has been cut due to high flooding.")</f>
        <v>Now the water level in Ubon Ratchathani province is in many crisis. The area has been cut due to high flooding.</v>
      </c>
      <c r="C1547" t="s">
        <v>1829</v>
      </c>
      <c r="D1547">
        <v>9.8954111337661702E-2</v>
      </c>
    </row>
    <row r="1548" spans="1:4" ht="14.25" customHeight="1" x14ac:dyDescent="0.2">
      <c r="A1548" s="1" t="s">
        <v>1547</v>
      </c>
      <c r="B1548" s="2" t="str">
        <f ca="1">IFERROR(__xludf.DUMMYFUNCTION("GOOGLETRANSLATE(A1548,DETECTLANGUAGE(A1548),""en"")"),"Seriously, it shouldn't have the public to spread the news, ask for help by themselves. The unit should know early as well.")</f>
        <v>Seriously, it shouldn't have the public to spread the news, ask for help by themselves. The unit should know early as well.</v>
      </c>
      <c r="C1548" t="s">
        <v>1827</v>
      </c>
      <c r="D1548">
        <v>0.62805932760238603</v>
      </c>
    </row>
    <row r="1549" spans="1:4" ht="14.25" customHeight="1" x14ac:dyDescent="0.2">
      <c r="A1549" s="1" t="s">
        <v>1548</v>
      </c>
      <c r="B1549" s="2" t="str">
        <f ca="1">IFERROR(__xludf.DUMMYFUNCTION("GOOGLETRANSLATE(A1549,DETECTLANGUAGE(A1549),""en"")"),"The UDD is in trouble. He will die. Tiger told me not to promise. The UDD must come back to see the budget first.")</f>
        <v>The UDD is in trouble. He will die. Tiger told me not to promise. The UDD must come back to see the budget first.</v>
      </c>
      <c r="C1549" t="s">
        <v>1829</v>
      </c>
      <c r="D1549">
        <v>0.16194029152393299</v>
      </c>
    </row>
    <row r="1550" spans="1:4" ht="14.25" customHeight="1" x14ac:dyDescent="0.2">
      <c r="A1550" s="1" t="s">
        <v>1549</v>
      </c>
      <c r="B1550" s="2" t="str">
        <f ca="1">IFERROR(__xludf.DUMMYFUNCTION("GOOGLETRANSLATE(A1550,DETECTLANGUAGE(A1550),""en"")"),"Flooded the roof and then flooded Ubon at some point, depths of meters, that is, the roof of the layer spills a lot harder than the year.")</f>
        <v>Flooded the roof and then flooded Ubon at some point, depths of meters, that is, the roof of the layer spills a lot harder than the year.</v>
      </c>
      <c r="C1550" t="s">
        <v>1827</v>
      </c>
      <c r="D1550">
        <v>0.87286746501922596</v>
      </c>
    </row>
    <row r="1551" spans="1:4" ht="14.25" customHeight="1" x14ac:dyDescent="0.2">
      <c r="A1551" s="1" t="s">
        <v>1550</v>
      </c>
      <c r="B1551" s="2" t="str">
        <f ca="1">IFERROR(__xludf.DUMMYFUNCTION("GOOGLETRANSLATE(A1551,DETECTLANGUAGE(A1551),""en"")"),"New new website, free credit, free credit channels, go ahead.")</f>
        <v>New new website, free credit, free credit channels, go ahead.</v>
      </c>
      <c r="C1551" t="s">
        <v>1827</v>
      </c>
      <c r="D1551">
        <v>0.91039746999740601</v>
      </c>
    </row>
    <row r="1552" spans="1:4" ht="14.25" customHeight="1" x14ac:dyDescent="0.2">
      <c r="A1552" s="1" t="s">
        <v>1551</v>
      </c>
      <c r="B1552" s="2" t="str">
        <f ca="1">IFERROR(__xludf.DUMMYFUNCTION("GOOGLETRANSLATE(A1552,DETECTLANGUAGE(A1552),""en"")"),"We would like to continue to share. Who would like to take it down and help. Ubon floods.")</f>
        <v>We would like to continue to share. Who would like to take it down and help. Ubon floods.</v>
      </c>
      <c r="C1552" t="s">
        <v>1827</v>
      </c>
      <c r="D1552">
        <v>0.62240129709243797</v>
      </c>
    </row>
    <row r="1553" spans="1:4" ht="14.25" customHeight="1" x14ac:dyDescent="0.2">
      <c r="A1553" s="1" t="s">
        <v>1552</v>
      </c>
      <c r="B1553" s="2" t="str">
        <f ca="1">IFERROR(__xludf.DUMMYFUNCTION("GOOGLETRANSLATE(A1553,DETECTLANGUAGE(A1553),""en"")"),"Now the water spills the hospital. The patients are really bad.")</f>
        <v>Now the water spills the hospital. The patients are really bad.</v>
      </c>
      <c r="C1553" t="s">
        <v>1829</v>
      </c>
      <c r="D1553">
        <v>0.12249908596277199</v>
      </c>
    </row>
    <row r="1554" spans="1:4" ht="14.25" customHeight="1" x14ac:dyDescent="0.2">
      <c r="A1554" s="1" t="s">
        <v>1553</v>
      </c>
      <c r="B1554" s="2" t="str">
        <f ca="1">IFERROR(__xludf.DUMMYFUNCTION("GOOGLETRANSLATE(A1554,DETECTLANGUAGE(A1554),""en"")"),"Just a moment ago, I drove to see the water in the city in front of the hospital and the connection line.")</f>
        <v>Just a moment ago, I drove to see the water in the city in front of the hospital and the connection line.</v>
      </c>
      <c r="C1554" t="s">
        <v>1829</v>
      </c>
      <c r="D1554">
        <v>0.33545184135437001</v>
      </c>
    </row>
    <row r="1555" spans="1:4" ht="14.25" customHeight="1" x14ac:dyDescent="0.2">
      <c r="A1555" s="1" t="s">
        <v>1554</v>
      </c>
      <c r="B1555" s="2" t="str">
        <f ca="1">IFERROR(__xludf.DUMMYFUNCTION("GOOGLETRANSLATE(A1555,DETECTLANGUAGE(A1555),""en"")"),"Inquire about the size. ฿ Sign ฿ included. Send for forwarding, women's volleyball. Forward secondhand clothes.")</f>
        <v>Inquire about the size. ฿ Sign ฿ included. Send for forwarding, women's volleyball. Forward secondhand clothes.</v>
      </c>
      <c r="C1555" t="s">
        <v>1827</v>
      </c>
      <c r="D1555">
        <v>0.80536782741546598</v>
      </c>
    </row>
    <row r="1556" spans="1:4" ht="14.25" customHeight="1" x14ac:dyDescent="0.2">
      <c r="A1556" s="1" t="s">
        <v>1555</v>
      </c>
      <c r="B1556" s="2" t="str">
        <f ca="1">IFERROR(__xludf.DUMMYFUNCTION("GOOGLETRANSLATE(A1556,DETECTLANGUAGE(A1556),""en"")"),"From the heart of the military car to work every day, the water is very high. Very flowing. Ask for help. Ubon people.")</f>
        <v>From the heart of the military car to work every day, the water is very high. Very flowing. Ask for help. Ubon people.</v>
      </c>
      <c r="C1556" t="s">
        <v>1829</v>
      </c>
      <c r="D1556">
        <v>0.37915986776351901</v>
      </c>
    </row>
    <row r="1557" spans="1:4" ht="14.25" customHeight="1" x14ac:dyDescent="0.2">
      <c r="A1557" s="1" t="s">
        <v>1556</v>
      </c>
      <c r="B1557" s="2" t="str">
        <f ca="1">IFERROR(__xludf.DUMMYFUNCTION("GOOGLETRANSLATE(A1557,DETECTLANGUAGE(A1557),""en"")"),"The news is very quiet. The media is as normal as normal, even though it becomes a province that is already sinking.")</f>
        <v>The news is very quiet. The media is as normal as normal, even though it becomes a province that is already sinking.</v>
      </c>
      <c r="C1557" t="s">
        <v>1829</v>
      </c>
      <c r="D1557">
        <v>0.33130180835723899</v>
      </c>
    </row>
    <row r="1558" spans="1:4" ht="14.25" customHeight="1" x14ac:dyDescent="0.2">
      <c r="A1558" s="1" t="s">
        <v>1557</v>
      </c>
      <c r="B1558" s="2" t="str">
        <f ca="1">IFERROR(__xludf.DUMMYFUNCTION("GOOGLETRANSLATE(A1558,DETECTLANGUAGE(A1558),""en"")"),"It is an encouragement for the Ubon people. Ubon floods.")</f>
        <v>It is an encouragement for the Ubon people. Ubon floods.</v>
      </c>
      <c r="C1558" t="s">
        <v>1827</v>
      </c>
      <c r="D1558">
        <v>0.81997478008270297</v>
      </c>
    </row>
    <row r="1559" spans="1:4" ht="14.25" customHeight="1" x14ac:dyDescent="0.2">
      <c r="A1559" s="1" t="s">
        <v>1558</v>
      </c>
      <c r="B1559" s="2" t="str">
        <f ca="1">IFERROR(__xludf.DUMMYFUNCTION("GOOGLETRANSLATE(A1559,DETECTLANGUAGE(A1559),""en"")"),"Thank you to Thanayaphonphong for donating to help the flood victims.")</f>
        <v>Thank you to Thanayaphonphong for donating to help the flood victims.</v>
      </c>
      <c r="C1559" t="s">
        <v>1827</v>
      </c>
      <c r="D1559">
        <v>0.87343478202819802</v>
      </c>
    </row>
    <row r="1560" spans="1:4" ht="14.25" customHeight="1" x14ac:dyDescent="0.2">
      <c r="A1560" s="1" t="s">
        <v>1559</v>
      </c>
      <c r="B1560" s="2" t="str">
        <f ca="1">IFERROR(__xludf.DUMMYFUNCTION("GOOGLETRANSLATE(A1560,DETECTLANGUAGE(A1560),""en"")"),"The roof flooded at some point is too deep. This year is much heavier. Do not know if the water level will rise higher than this?")</f>
        <v>The roof flooded at some point is too deep. This year is much heavier. Do not know if the water level will rise higher than this?</v>
      </c>
      <c r="C1560" t="s">
        <v>1829</v>
      </c>
      <c r="D1560">
        <v>0.16870269179344199</v>
      </c>
    </row>
    <row r="1561" spans="1:4" ht="14.25" customHeight="1" x14ac:dyDescent="0.2">
      <c r="A1561" s="1" t="s">
        <v>1560</v>
      </c>
      <c r="B1561" s="2" t="str">
        <f ca="1">IFERROR(__xludf.DUMMYFUNCTION("GOOGLETRANSLATE(A1561,DETECTLANGUAGE(A1561),""en"")"),"Pay attention to this tag a bit. The water comes more than yesterday. Can you release the news yet? A little more to the hospital and flood.")</f>
        <v>Pay attention to this tag a bit. The water comes more than yesterday. Can you release the news yet? A little more to the hospital and flood.</v>
      </c>
      <c r="C1561" t="s">
        <v>1829</v>
      </c>
      <c r="D1561">
        <v>0.44317132234573398</v>
      </c>
    </row>
    <row r="1562" spans="1:4" ht="14.25" customHeight="1" x14ac:dyDescent="0.2">
      <c r="A1562" s="1" t="s">
        <v>1561</v>
      </c>
      <c r="B1562" s="2" t="str">
        <f ca="1">IFERROR(__xludf.DUMMYFUNCTION("GOOGLETRANSLATE(A1562,DETECTLANGUAGE(A1562),""en"")"),"Read the situation of the country through LINE. Do not promise. People have to come to see the budget before showing that it still does not help because there is no budget or how to manage.")</f>
        <v>Read the situation of the country through LINE. Do not promise. People have to come to see the budget before showing that it still does not help because there is no budget or how to manage.</v>
      </c>
      <c r="C1562" t="s">
        <v>1829</v>
      </c>
      <c r="D1562">
        <v>2.47308705002069E-3</v>
      </c>
    </row>
    <row r="1563" spans="1:4" ht="14.25" customHeight="1" x14ac:dyDescent="0.2">
      <c r="A1563" s="1" t="s">
        <v>1562</v>
      </c>
      <c r="B1563" s="2" t="str">
        <f ca="1">IFERROR(__xludf.DUMMYFUNCTION("GOOGLETRANSLATE(A1563,DETECTLANGUAGE(A1563),""en"")"),"The flood situation in many provinces, northeast, due to the influence of the Noro storm, especially the screen of the Mun River.")</f>
        <v>The flood situation in many provinces, northeast, due to the influence of the Noro storm, especially the screen of the Mun River.</v>
      </c>
      <c r="C1563" t="s">
        <v>1829</v>
      </c>
      <c r="D1563">
        <v>0.32168886065483099</v>
      </c>
    </row>
    <row r="1564" spans="1:4" ht="14.25" customHeight="1" x14ac:dyDescent="0.2">
      <c r="A1564" s="1" t="s">
        <v>1563</v>
      </c>
      <c r="B1564" s="2" t="str">
        <f ca="1">IFERROR(__xludf.DUMMYFUNCTION("GOOGLETRANSLATE(A1564,DETECTLANGUAGE(A1564),""en"")"),"It is encouraged. The sea comes to support again. The organizer should not be exploited.")</f>
        <v>It is encouraged. The sea comes to support again. The organizer should not be exploited.</v>
      </c>
      <c r="C1564" t="s">
        <v>1829</v>
      </c>
      <c r="D1564">
        <v>0.29366037249565102</v>
      </c>
    </row>
    <row r="1565" spans="1:4" ht="14.25" customHeight="1" x14ac:dyDescent="0.2">
      <c r="A1565" s="1" t="s">
        <v>1564</v>
      </c>
      <c r="B1565" s="2" t="str">
        <f ca="1">IFERROR(__xludf.DUMMYFUNCTION("GOOGLETRANSLATE(A1565,DETECTLANGUAGE(A1565),""en"")"),"Well, it is quiet. Help each other a little bit. Other things can help each other.")</f>
        <v>Well, it is quiet. Help each other a little bit. Other things can help each other.</v>
      </c>
      <c r="C1565" t="s">
        <v>1827</v>
      </c>
      <c r="D1565">
        <v>0.75912731885910001</v>
      </c>
    </row>
    <row r="1566" spans="1:4" ht="14.25" customHeight="1" x14ac:dyDescent="0.2">
      <c r="A1566" s="1" t="s">
        <v>1565</v>
      </c>
      <c r="B1566" s="2" t="str">
        <f ca="1">IFERROR(__xludf.DUMMYFUNCTION("GOOGLETRANSLATE(A1566,DETECTLANGUAGE(A1566),""en"")"),"Everyone wants you to try it on the website. There will be any floods in the past day. At least see the trend.")</f>
        <v>Everyone wants you to try it on the website. There will be any floods in the past day. At least see the trend.</v>
      </c>
      <c r="C1566" t="s">
        <v>1827</v>
      </c>
      <c r="D1566">
        <v>0.86917859315872203</v>
      </c>
    </row>
    <row r="1567" spans="1:4" ht="14.25" customHeight="1" x14ac:dyDescent="0.2">
      <c r="A1567" s="1" t="s">
        <v>1566</v>
      </c>
      <c r="B1567" s="2" t="str">
        <f ca="1">IFERROR(__xludf.DUMMYFUNCTION("GOOGLETRANSLATE(A1567,DETECTLANGUAGE(A1567),""en"")"),"It is encouraged. The sea water can be supported again. The organizer should not take advantage of the flooding, flooding, flooding.")</f>
        <v>It is encouraged. The sea water can be supported again. The organizer should not take advantage of the flooding, flooding, flooding.</v>
      </c>
      <c r="C1567" t="s">
        <v>1829</v>
      </c>
      <c r="D1567">
        <v>0.28537181019782998</v>
      </c>
    </row>
    <row r="1568" spans="1:4" ht="14.25" customHeight="1" x14ac:dyDescent="0.2">
      <c r="A1568" s="1" t="s">
        <v>1567</v>
      </c>
      <c r="B1568" s="2" t="str">
        <f ca="1">IFERROR(__xludf.DUMMYFUNCTION("GOOGLETRANSLATE(A1568,DETECTLANGUAGE(A1568),""en"")"),"This Ubon floods are not just people who are affected, even animals are also affected. Fighting together.")</f>
        <v>This Ubon floods are not just people who are affected, even animals are also affected. Fighting together.</v>
      </c>
      <c r="C1568" t="s">
        <v>1829</v>
      </c>
      <c r="D1568">
        <v>0.273799598217011</v>
      </c>
    </row>
    <row r="1569" spans="1:4" ht="14.25" customHeight="1" x14ac:dyDescent="0.2">
      <c r="A1569" s="1" t="s">
        <v>1568</v>
      </c>
      <c r="B1569" s="2" t="str">
        <f ca="1">IFERROR(__xludf.DUMMYFUNCTION("GOOGLETRANSLATE(A1569,DETECTLANGUAGE(A1569),""en"")"),"High angle view in the city of Central, surrounded by floods, Ubon, allowing the owner of the image")</f>
        <v>High angle view in the city of Central, surrounded by floods, Ubon, allowing the owner of the image</v>
      </c>
      <c r="C1569" t="s">
        <v>1827</v>
      </c>
      <c r="D1569">
        <v>0.73638188838958696</v>
      </c>
    </row>
    <row r="1570" spans="1:4" ht="14.25" customHeight="1" x14ac:dyDescent="0.2">
      <c r="A1570" s="1" t="s">
        <v>1569</v>
      </c>
      <c r="B1570" s="2" t="str">
        <f ca="1">IFERROR(__xludf.DUMMYFUNCTION("GOOGLETRANSLATE(A1570,DETECTLANGUAGE(A1570),""en"")"),"Normally, when flooding, shares that often create good returns, including shares, construction materials, sanitary ware and equipment")</f>
        <v>Normally, when flooding, shares that often create good returns, including shares, construction materials, sanitary ware and equipment</v>
      </c>
      <c r="C1570" t="s">
        <v>1827</v>
      </c>
      <c r="D1570">
        <v>0.75985544919967696</v>
      </c>
    </row>
    <row r="1571" spans="1:4" ht="14.25" customHeight="1" x14ac:dyDescent="0.2">
      <c r="A1571" s="1" t="s">
        <v>1570</v>
      </c>
      <c r="B1571" s="2" t="str">
        <f ca="1">IFERROR(__xludf.DUMMYFUNCTION("GOOGLETRANSLATE(A1571,DETECTLANGUAGE(A1571),""en"")"),"People have to help the people themselves.")</f>
        <v>People have to help the people themselves.</v>
      </c>
      <c r="C1571" t="s">
        <v>1829</v>
      </c>
      <c r="D1571">
        <v>0.42320832610130299</v>
      </c>
    </row>
    <row r="1572" spans="1:4" ht="14.25" customHeight="1" x14ac:dyDescent="0.2">
      <c r="A1572" s="1" t="s">
        <v>1571</v>
      </c>
      <c r="B1572" s="2" t="str">
        <f ca="1">IFERROR(__xludf.DUMMYFUNCTION("GOOGLETRANSLATE(A1572,DETECTLANGUAGE(A1572),""en"")"),"Did the Ubon flood?")</f>
        <v>Did the Ubon flood?</v>
      </c>
      <c r="C1572" t="s">
        <v>1827</v>
      </c>
      <c r="D1572">
        <v>0.67913311719894398</v>
      </c>
    </row>
    <row r="1573" spans="1:4" ht="14.25" customHeight="1" x14ac:dyDescent="0.2">
      <c r="A1573" s="1" t="s">
        <v>1572</v>
      </c>
      <c r="B1573" s="2" t="str">
        <f ca="1">IFERROR(__xludf.DUMMYFUNCTION("GOOGLETRANSLATE(A1573,DETECTLANGUAGE(A1573),""en"")"),"Ubon's heaviest floods in the year are encouraging Ubon people to pass this crisis.")</f>
        <v>Ubon's heaviest floods in the year are encouraging Ubon people to pass this crisis.</v>
      </c>
      <c r="C1573" t="s">
        <v>1827</v>
      </c>
      <c r="D1573">
        <v>0.70429980754852295</v>
      </c>
    </row>
    <row r="1574" spans="1:4" ht="14.25" customHeight="1" x14ac:dyDescent="0.2">
      <c r="A1574" s="1" t="s">
        <v>1573</v>
      </c>
      <c r="B1574" s="2" t="str">
        <f ca="1">IFERROR(__xludf.DUMMYFUNCTION("GOOGLETRANSLATE(A1574,DETECTLANGUAGE(A1574),""en"")"),"Normally, when flooding shares that often create good returns, including shares, construction materials, sanitary ware and home appliances.")</f>
        <v>Normally, when flooding shares that often create good returns, including shares, construction materials, sanitary ware and home appliances.</v>
      </c>
      <c r="C1574" t="s">
        <v>1827</v>
      </c>
      <c r="D1574">
        <v>0.708548724651337</v>
      </c>
    </row>
    <row r="1575" spans="1:4" ht="14.25" customHeight="1" x14ac:dyDescent="0.2">
      <c r="A1575" s="1" t="s">
        <v>1574</v>
      </c>
      <c r="B1575" s="2" t="str">
        <f ca="1">IFERROR(__xludf.DUMMYFUNCTION("GOOGLETRANSLATE(A1575,DETECTLANGUAGE(A1575),""en"")"),"Public relations, announced to find the owner of the ID card, dropped while getting on the bus across the fighter in front of Warin fire.")</f>
        <v>Public relations, announced to find the owner of the ID card, dropped while getting on the bus across the fighter in front of Warin fire.</v>
      </c>
      <c r="C1575" t="s">
        <v>1829</v>
      </c>
      <c r="D1575">
        <v>0.214016377925873</v>
      </c>
    </row>
    <row r="1576" spans="1:4" ht="14.25" customHeight="1" x14ac:dyDescent="0.2">
      <c r="A1576" s="1" t="s">
        <v>1575</v>
      </c>
      <c r="B1576" s="2" t="str">
        <f ca="1">IFERROR(__xludf.DUMMYFUNCTION("GOOGLETRANSLATE(A1576,DETECTLANGUAGE(A1576),""en"")"),"Would like to publicize. You can support donations at the Warehouse Warehouse.")</f>
        <v>Would like to publicize. You can support donations at the Warehouse Warehouse.</v>
      </c>
      <c r="C1576" t="s">
        <v>1827</v>
      </c>
      <c r="D1576">
        <v>0.687633037567139</v>
      </c>
    </row>
    <row r="1577" spans="1:4" ht="14.25" customHeight="1" x14ac:dyDescent="0.2">
      <c r="A1577" s="1" t="s">
        <v>1576</v>
      </c>
      <c r="B1577" s="2" t="str">
        <f ca="1">IFERROR(__xludf.DUMMYFUNCTION("GOOGLETRANSLATE(A1577,DETECTLANGUAGE(A1577),""en"")"),"Anyone who is experiencing floods, would like to send a box to share with dry food, water, water, etc. In case it can help the number of boxes.")</f>
        <v>Anyone who is experiencing floods, would like to send a box to share with dry food, water, water, etc. In case it can help the number of boxes.</v>
      </c>
      <c r="C1577" t="s">
        <v>1827</v>
      </c>
      <c r="D1577">
        <v>0.88169425725936901</v>
      </c>
    </row>
    <row r="1578" spans="1:4" ht="14.25" customHeight="1" x14ac:dyDescent="0.2">
      <c r="A1578" s="1" t="s">
        <v>1577</v>
      </c>
      <c r="B1578" s="2" t="str">
        <f ca="1">IFERROR(__xludf.DUMMYFUNCTION("GOOGLETRANSLATE(A1578,DETECTLANGUAGE(A1578),""en"")"),"The flood situation right now is very heavy. Anyone who likes to think who is the government is the prime minister. It's not the same.")</f>
        <v>The flood situation right now is very heavy. Anyone who likes to think who is the government is the prime minister. It's not the same.</v>
      </c>
      <c r="C1578" t="s">
        <v>1829</v>
      </c>
      <c r="D1578">
        <v>0.26703104376792902</v>
      </c>
    </row>
    <row r="1579" spans="1:4" ht="14.25" customHeight="1" x14ac:dyDescent="0.2">
      <c r="A1579" s="1" t="s">
        <v>1578</v>
      </c>
      <c r="B1579" s="2" t="str">
        <f ca="1">IFERROR(__xludf.DUMMYFUNCTION("GOOGLETRANSLATE(A1579,DETECTLANGUAGE(A1579),""en"")"),"At the city of Sisaket. The entrance to the house is now a underworld city. Any water is increasing every day. This year is really heavy.")</f>
        <v>At the city of Sisaket. The entrance to the house is now a underworld city. Any water is increasing every day. This year is really heavy.</v>
      </c>
      <c r="C1579" t="s">
        <v>1829</v>
      </c>
      <c r="D1579">
        <v>0.182567238807678</v>
      </c>
    </row>
    <row r="1580" spans="1:4" ht="14.25" customHeight="1" x14ac:dyDescent="0.2">
      <c r="A1580" s="1" t="s">
        <v>1579</v>
      </c>
      <c r="B1580" s="2" t="str">
        <f ca="1">IFERROR(__xludf.DUMMYFUNCTION("GOOGLETRANSLATE(A1580,DETECTLANGUAGE(A1580),""en"")"),"We are on each side. So, when you can deliver the goods to the customers, but this is a heavy flood. The news is quiet, not trendy at all.")</f>
        <v>We are on each side. So, when you can deliver the goods to the customers, but this is a heavy flood. The news is quiet, not trendy at all.</v>
      </c>
      <c r="C1580" t="s">
        <v>1829</v>
      </c>
      <c r="D1580">
        <v>0.241951107978821</v>
      </c>
    </row>
    <row r="1581" spans="1:4" ht="14.25" customHeight="1" x14ac:dyDescent="0.2">
      <c r="A1581" s="1" t="s">
        <v>1580</v>
      </c>
      <c r="B1581" s="2" t="str">
        <f ca="1">IFERROR(__xludf.DUMMYFUNCTION("GOOGLETRANSLATE(A1581,DETECTLANGUAGE(A1581),""en"")"),"The prime minister of the flood situation now allows each department to do as follows. Everyone in the LINE group.")</f>
        <v>The prime minister of the flood situation now allows each department to do as follows. Everyone in the LINE group.</v>
      </c>
      <c r="C1581" t="s">
        <v>1827</v>
      </c>
      <c r="D1581">
        <v>0.66778695583343495</v>
      </c>
    </row>
    <row r="1582" spans="1:4" ht="14.25" customHeight="1" x14ac:dyDescent="0.2">
      <c r="A1582" s="1" t="s">
        <v>1581</v>
      </c>
      <c r="B1582" s="2" t="str">
        <f ca="1">IFERROR(__xludf.DUMMYFUNCTION("GOOGLETRANSLATE(A1582,DETECTLANGUAGE(A1582),""en"")"),"The roof flooded at some point is too deep. This year is much heavier. Do not know if the water level will rise higher than this?")</f>
        <v>The roof flooded at some point is too deep. This year is much heavier. Do not know if the water level will rise higher than this?</v>
      </c>
      <c r="C1582" t="s">
        <v>1829</v>
      </c>
      <c r="D1582">
        <v>0.16870269179344199</v>
      </c>
    </row>
    <row r="1583" spans="1:4" ht="14.25" customHeight="1" x14ac:dyDescent="0.2">
      <c r="A1583" s="1" t="s">
        <v>1582</v>
      </c>
      <c r="B1583" s="2" t="str">
        <f ca="1">IFERROR(__xludf.DUMMYFUNCTION("GOOGLETRANSLATE(A1583,DETECTLANGUAGE(A1583),""en"")"),"Ubon floods did not improve, so cursed until the back pain")</f>
        <v>Ubon floods did not improve, so cursed until the back pain</v>
      </c>
      <c r="C1583" t="s">
        <v>1829</v>
      </c>
      <c r="D1583">
        <v>7.9130172729492201E-2</v>
      </c>
    </row>
    <row r="1584" spans="1:4" ht="14.25" customHeight="1" x14ac:dyDescent="0.2">
      <c r="A1584" s="1" t="s">
        <v>1583</v>
      </c>
      <c r="B1584" s="2" t="str">
        <f ca="1">IFERROR(__xludf.DUMMYFUNCTION("GOOGLETRANSLATE(A1584,DETECTLANGUAGE(A1584),""en"")"),"The Election Commission has a rule not to give away floods because it will be considered the purchase of the right to sell sound, but the government does not see anything to help at all.")</f>
        <v>The Election Commission has a rule not to give away floods because it will be considered the purchase of the right to sell sound, but the government does not see anything to help at all.</v>
      </c>
      <c r="C1584" t="s">
        <v>1829</v>
      </c>
      <c r="D1584">
        <v>8.4217786788940395E-3</v>
      </c>
    </row>
    <row r="1585" spans="1:4" ht="14.25" customHeight="1" x14ac:dyDescent="0.2">
      <c r="A1585" s="1" t="s">
        <v>1584</v>
      </c>
      <c r="B1585" s="2" t="str">
        <f ca="1">IFERROR(__xludf.DUMMYFUNCTION("GOOGLETRANSLATE(A1585,DETECTLANGUAGE(A1585),""en"")"),"Thank you for helping to share as another important voice to help spread the news to help the Ubon people and the people.")</f>
        <v>Thank you for helping to share as another important voice to help spread the news to help the Ubon people and the people.</v>
      </c>
      <c r="C1585" t="s">
        <v>1827</v>
      </c>
      <c r="D1585">
        <v>0.89798069000244096</v>
      </c>
    </row>
    <row r="1586" spans="1:4" ht="14.25" customHeight="1" x14ac:dyDescent="0.2">
      <c r="A1586" s="1" t="s">
        <v>1585</v>
      </c>
      <c r="B1586" s="2" t="str">
        <f ca="1">IFERROR(__xludf.DUMMYFUNCTION("GOOGLETRANSLATE(A1586,DETECTLANGUAGE(A1586),""en"")"),"At the time of the golden, gold, high, flooding, water, long time, so quiet that he thought that chewing something sticky.")</f>
        <v>At the time of the golden, gold, high, flooding, water, long time, so quiet that he thought that chewing something sticky.</v>
      </c>
      <c r="C1586" t="s">
        <v>1827</v>
      </c>
      <c r="D1586">
        <v>0.66178625822067305</v>
      </c>
    </row>
    <row r="1587" spans="1:4" ht="14.25" customHeight="1" x14ac:dyDescent="0.2">
      <c r="A1587" s="1" t="s">
        <v>1586</v>
      </c>
      <c r="B1587" s="2" t="str">
        <f ca="1">IFERROR(__xludf.DUMMYFUNCTION("GOOGLETRANSLATE(A1587,DETECTLANGUAGE(A1587),""en"")"),"Want to know if Ubon can still travel or flood the road and the road is flooded and flooded Ubon")</f>
        <v>Want to know if Ubon can still travel or flood the road and the road is flooded and flooded Ubon</v>
      </c>
      <c r="C1587" t="s">
        <v>1827</v>
      </c>
      <c r="D1587">
        <v>0.70013743638992298</v>
      </c>
    </row>
    <row r="1588" spans="1:4" ht="14.25" customHeight="1" x14ac:dyDescent="0.2">
      <c r="A1588" s="1" t="s">
        <v>1587</v>
      </c>
      <c r="B1588" s="2" t="str">
        <f ca="1">IFERROR(__xludf.DUMMYFUNCTION("GOOGLETRANSLATE(A1588,DETECTLANGUAGE(A1588),""en"")"),"Will donate floods, donate money and consumer goods, which way? Anyone who knows, send the details to me, we will donate money and")</f>
        <v>Will donate floods, donate money and consumer goods, which way? Anyone who knows, send the details to me, we will donate money and</v>
      </c>
      <c r="C1588" t="s">
        <v>1827</v>
      </c>
      <c r="D1588">
        <v>0.78028100728988603</v>
      </c>
    </row>
    <row r="1589" spans="1:4" ht="14.25" customHeight="1" x14ac:dyDescent="0.2">
      <c r="A1589" s="1" t="s">
        <v>1588</v>
      </c>
      <c r="B1589" s="2" t="str">
        <f ca="1">IFERROR(__xludf.DUMMYFUNCTION("GOOGLETRANSLATE(A1589,DETECTLANGUAGE(A1589),""en"")"),"Ban Kho, Yang Chum Noi District, Floods, Sisaket, flooded Ubon")</f>
        <v>Ban Kho, Yang Chum Noi District, Floods, Sisaket, flooded Ubon</v>
      </c>
      <c r="C1589" t="s">
        <v>1827</v>
      </c>
      <c r="D1589">
        <v>0.62170380353927601</v>
      </c>
    </row>
    <row r="1590" spans="1:4" ht="14.25" customHeight="1" x14ac:dyDescent="0.2">
      <c r="A1590" s="1" t="s">
        <v>1589</v>
      </c>
      <c r="B1590" s="2" t="str">
        <f ca="1">IFERROR(__xludf.DUMMYFUNCTION("GOOGLETRANSLATE(A1590,DETECTLANGUAGE(A1590),""en"")"),"Flood news, floods, floods, Sisaket")</f>
        <v>Flood news, floods, floods, Sisaket</v>
      </c>
      <c r="C1590" t="s">
        <v>1827</v>
      </c>
      <c r="D1590">
        <v>0.66110008955001798</v>
      </c>
    </row>
    <row r="1591" spans="1:4" ht="14.25" customHeight="1" x14ac:dyDescent="0.2">
      <c r="A1591" s="1" t="s">
        <v>1590</v>
      </c>
      <c r="B1591" s="2" t="str">
        <f ca="1">IFERROR(__xludf.DUMMYFUNCTION("GOOGLETRANSLATE(A1591,DETECTLANGUAGE(A1591),""en"")"),"Accepting new online jobs, choosing work hours, students are unemployed, unemployed or have a regular job.")</f>
        <v>Accepting new online jobs, choosing work hours, students are unemployed, unemployed or have a regular job.</v>
      </c>
      <c r="C1591" t="s">
        <v>1827</v>
      </c>
      <c r="D1591">
        <v>0.634593665599823</v>
      </c>
    </row>
    <row r="1592" spans="1:4" ht="14.25" customHeight="1" x14ac:dyDescent="0.2">
      <c r="A1592" s="1" t="s">
        <v>1591</v>
      </c>
      <c r="B1592" s="2" t="str">
        <f ca="1">IFERROR(__xludf.DUMMYFUNCTION("GOOGLETRANSLATE(A1592,DETECTLANGUAGE(A1592),""en"")"),"No need to leave the rights only. Click to follow the heart tweet for free. Add accounts and get privileges.")</f>
        <v>No need to leave the rights only. Click to follow the heart tweet for free. Add accounts and get privileges.</v>
      </c>
      <c r="C1592" t="s">
        <v>1827</v>
      </c>
      <c r="D1592">
        <v>0.627874135971069</v>
      </c>
    </row>
    <row r="1593" spans="1:4" ht="14.25" customHeight="1" x14ac:dyDescent="0.2">
      <c r="A1593" s="1" t="s">
        <v>1592</v>
      </c>
      <c r="B1593" s="2" t="str">
        <f ca="1">IFERROR(__xludf.DUMMYFUNCTION("GOOGLETRANSLATE(A1593,DETECTLANGUAGE(A1593),""en"")"),"Leave you too")</f>
        <v>Leave you too</v>
      </c>
      <c r="C1593" t="s">
        <v>1827</v>
      </c>
      <c r="D1593">
        <v>0.65359228849411</v>
      </c>
    </row>
    <row r="1594" spans="1:4" ht="14.25" customHeight="1" x14ac:dyDescent="0.2">
      <c r="A1594" s="1" t="s">
        <v>1593</v>
      </c>
      <c r="B1594" s="2" t="str">
        <f ca="1">IFERROR(__xludf.DUMMYFUNCTION("GOOGLETRANSLATE(A1594,DETECTLANGUAGE(A1594),""en"")"),"Yeah, if it was like the year, would there be someone to help?")</f>
        <v>Yeah, if it was like the year, would there be someone to help?</v>
      </c>
      <c r="C1594" t="s">
        <v>1827</v>
      </c>
      <c r="D1594">
        <v>0.67730391025543202</v>
      </c>
    </row>
    <row r="1595" spans="1:4" ht="14.25" customHeight="1" x14ac:dyDescent="0.2">
      <c r="A1595" s="1" t="s">
        <v>1594</v>
      </c>
      <c r="B1595" s="2" t="str">
        <f ca="1">IFERROR(__xludf.DUMMYFUNCTION("GOOGLETRANSLATE(A1595,DETECTLANGUAGE(A1595),""en"")"),"Ubon Rajabhat University is an educational institution that allows us to have a job today. The screen is like a house that allows")</f>
        <v>Ubon Rajabhat University is an educational institution that allows us to have a job today. The screen is like a house that allows</v>
      </c>
      <c r="C1595" t="s">
        <v>1827</v>
      </c>
      <c r="D1595">
        <v>0.70148897171020497</v>
      </c>
    </row>
    <row r="1596" spans="1:4" ht="14.25" customHeight="1" x14ac:dyDescent="0.2">
      <c r="A1596" s="1" t="s">
        <v>1595</v>
      </c>
      <c r="B1596" s="2" t="str">
        <f ca="1">IFERROR(__xludf.DUMMYFUNCTION("GOOGLETRANSLATE(A1596,DETECTLANGUAGE(A1596),""en"")"),"Currently, there are floods in the entire province. Everyone helps to spread the news for the relevant government to help the people.")</f>
        <v>Currently, there are floods in the entire province. Everyone helps to spread the news for the relevant government to help the people.</v>
      </c>
      <c r="C1596" t="s">
        <v>1827</v>
      </c>
      <c r="D1596">
        <v>0.882340848445892</v>
      </c>
    </row>
    <row r="1597" spans="1:4" ht="14.25" customHeight="1" x14ac:dyDescent="0.2">
      <c r="A1597" s="1" t="s">
        <v>1596</v>
      </c>
      <c r="B1597" s="2" t="str">
        <f ca="1">IFERROR(__xludf.DUMMYFUNCTION("GOOGLETRANSLATE(A1597,DETECTLANGUAGE(A1597),""en"")"),"Come, have the main adults in the government to look black?")</f>
        <v>Come, have the main adults in the government to look black?</v>
      </c>
      <c r="C1597" t="s">
        <v>1827</v>
      </c>
      <c r="D1597">
        <v>0.62004661560058605</v>
      </c>
    </row>
    <row r="1598" spans="1:4" ht="14.25" customHeight="1" x14ac:dyDescent="0.2">
      <c r="A1598" s="1" t="s">
        <v>1597</v>
      </c>
      <c r="B1598" s="2" t="str">
        <f ca="1">IFERROR(__xludf.DUMMYFUNCTION("GOOGLETRANSLATE(A1598,DETECTLANGUAGE(A1598),""en"")"),"Free credit, heart tweet, comments, actually give away. Caps send the admin number application.")</f>
        <v>Free credit, heart tweet, comments, actually give away. Caps send the admin number application.</v>
      </c>
      <c r="C1598" t="s">
        <v>1827</v>
      </c>
      <c r="D1598">
        <v>0.76232230663299605</v>
      </c>
    </row>
    <row r="1599" spans="1:4" ht="14.25" customHeight="1" x14ac:dyDescent="0.2">
      <c r="A1599" s="1" t="s">
        <v>1598</v>
      </c>
      <c r="B1599" s="2" t="str">
        <f ca="1">IFERROR(__xludf.DUMMYFUNCTION("GOOGLETRANSLATE(A1599,DETECTLANGUAGE(A1599),""en"")"),"Would like to know how to drain the water out of Ubon. How do the government have plans in this matter?")</f>
        <v>Would like to know how to drain the water out of Ubon. How do the government have plans in this matter?</v>
      </c>
      <c r="C1599" t="s">
        <v>1829</v>
      </c>
      <c r="D1599">
        <v>0.36854329705238298</v>
      </c>
    </row>
    <row r="1600" spans="1:4" ht="14.25" customHeight="1" x14ac:dyDescent="0.2">
      <c r="A1600" s="1" t="s">
        <v>1599</v>
      </c>
      <c r="B1600" s="2" t="str">
        <f ca="1">IFERROR(__xludf.DUMMYFUNCTION("GOOGLETRANSLATE(A1600,DETECTLANGUAGE(A1600),""en"")"),"Looking for a job online, lonely, horny, an appointment that is not about flooding. Don't you have to wear a hashtag of flooding?")</f>
        <v>Looking for a job online, lonely, horny, an appointment that is not about flooding. Don't you have to wear a hashtag of flooding?</v>
      </c>
      <c r="C1600" t="s">
        <v>1829</v>
      </c>
      <c r="D1600">
        <v>5.4271627217531197E-2</v>
      </c>
    </row>
    <row r="1601" spans="1:4" ht="14.25" customHeight="1" x14ac:dyDescent="0.2">
      <c r="A1601" s="1" t="s">
        <v>1600</v>
      </c>
      <c r="B1601" s="2" t="str">
        <f ca="1">IFERROR(__xludf.DUMMYFUNCTION("GOOGLETRANSLATE(A1601,DETECTLANGUAGE(A1601),""en"")"),"Worse than the floods this year is heavier than the past, Ubon flooded every year, but never been resolved at the root and scary that the Ubon people have to get used to it.")</f>
        <v>Worse than the floods this year is heavier than the past, Ubon flooded every year, but never been resolved at the root and scary that the Ubon people have to get used to it.</v>
      </c>
      <c r="C1601" t="s">
        <v>1829</v>
      </c>
      <c r="D1601">
        <v>0.10085381567478199</v>
      </c>
    </row>
    <row r="1602" spans="1:4" ht="14.25" customHeight="1" x14ac:dyDescent="0.2">
      <c r="A1602" s="1" t="s">
        <v>1601</v>
      </c>
      <c r="B1602" s="2" t="str">
        <f ca="1">IFERROR(__xludf.DUMMYFUNCTION("GOOGLETRANSLATE(A1602,DETECTLANGUAGE(A1602),""en"")"),"Shackle")</f>
        <v>Shackle</v>
      </c>
      <c r="C1602" t="s">
        <v>1827</v>
      </c>
      <c r="D1602">
        <v>0.65724915266036998</v>
      </c>
    </row>
    <row r="1603" spans="1:4" ht="14.25" customHeight="1" x14ac:dyDescent="0.2">
      <c r="A1603" s="1" t="s">
        <v>1602</v>
      </c>
      <c r="B1603" s="2" t="str">
        <f ca="1">IFERROR(__xludf.DUMMYFUNCTION("GOOGLETRANSLATE(A1603,DETECTLANGUAGE(A1603),""en"")"),"Who wants to find a snack or want to make money into the account, diligence, responsibility, do not pour the job, add to the opening")</f>
        <v>Who wants to find a snack or want to make money into the account, diligence, responsibility, do not pour the job, add to the opening</v>
      </c>
      <c r="C1603" t="s">
        <v>1829</v>
      </c>
      <c r="D1603">
        <v>6.7317791283130604E-2</v>
      </c>
    </row>
    <row r="1604" spans="1:4" ht="14.25" customHeight="1" x14ac:dyDescent="0.2">
      <c r="A1604" s="1" t="s">
        <v>1603</v>
      </c>
      <c r="B1604" s="2" t="str">
        <f ca="1">IFERROR(__xludf.DUMMYFUNCTION("GOOGLETRANSLATE(A1604,DETECTLANGUAGE(A1604),""en"")"),"Who wants to find a snack or want to make money into the account, diligence, responsible, do not pour the job, add to the opening.")</f>
        <v>Who wants to find a snack or want to make money into the account, diligence, responsible, do not pour the job, add to the opening.</v>
      </c>
      <c r="C1604" t="s">
        <v>1829</v>
      </c>
      <c r="D1604">
        <v>6.9502428174018901E-2</v>
      </c>
    </row>
    <row r="1605" spans="1:4" ht="14.25" customHeight="1" x14ac:dyDescent="0.2">
      <c r="A1605" s="1" t="s">
        <v>1604</v>
      </c>
      <c r="B1605" s="2" t="str">
        <f ca="1">IFERROR(__xludf.DUMMYFUNCTION("GOOGLETRANSLATE(A1605,DETECTLANGUAGE(A1605),""en"")"),"The water is close to the hospital. In truth, if coming up continuously, this does not want to think of a huge damage. The rights are the hospitals that accept patients from")</f>
        <v>The water is close to the hospital. In truth, if coming up continuously, this does not want to think of a huge damage. The rights are the hospitals that accept patients from</v>
      </c>
      <c r="C1605" t="s">
        <v>1829</v>
      </c>
      <c r="D1605">
        <v>3.2066199928522103E-2</v>
      </c>
    </row>
    <row r="1606" spans="1:4" ht="14.25" customHeight="1" x14ac:dyDescent="0.2">
      <c r="A1606" s="1" t="s">
        <v>1605</v>
      </c>
      <c r="B1606" s="2" t="str">
        <f ca="1">IFERROR(__xludf.DUMMYFUNCTION("GOOGLETRANSLATE(A1606,DETECTLANGUAGE(A1606),""en"")"),"The military of the people, the flood situation in Ubon province has not improved.")</f>
        <v>The military of the people, the flood situation in Ubon province has not improved.</v>
      </c>
      <c r="C1606" t="s">
        <v>1829</v>
      </c>
      <c r="D1606">
        <v>0.11970067024231</v>
      </c>
    </row>
    <row r="1607" spans="1:4" ht="14.25" customHeight="1" x14ac:dyDescent="0.2">
      <c r="A1607" s="1" t="s">
        <v>1606</v>
      </c>
      <c r="B1607" s="2" t="str">
        <f ca="1">IFERROR(__xludf.DUMMYFUNCTION("GOOGLETRANSLATE(A1607,DETECTLANGUAGE(A1607),""en"")"),"Now the flooding in Ubon Ratchathani province is still crisis and some areas cannot access help because there is still high floods.")</f>
        <v>Now the flooding in Ubon Ratchathani province is still crisis and some areas cannot access help because there is still high floods.</v>
      </c>
      <c r="C1607" t="s">
        <v>1829</v>
      </c>
      <c r="D1607">
        <v>4.3878462165594101E-2</v>
      </c>
    </row>
    <row r="1608" spans="1:4" ht="14.25" customHeight="1" x14ac:dyDescent="0.2">
      <c r="A1608" s="1" t="s">
        <v>1607</v>
      </c>
      <c r="B1608" s="2" t="str">
        <f ca="1">IFERROR(__xludf.DUMMYFUNCTION("GOOGLETRANSLATE(A1608,DETECTLANGUAGE(A1608),""en"")"),"Morning. Every morning, I have to watch the news of the floods first. The doctor is still lucky that the house is far away.")</f>
        <v>Morning. Every morning, I have to watch the news of the floods first. The doctor is still lucky that the house is far away.</v>
      </c>
      <c r="C1608" t="s">
        <v>1829</v>
      </c>
      <c r="D1608">
        <v>6.1771664768457399E-2</v>
      </c>
    </row>
    <row r="1609" spans="1:4" ht="14.25" customHeight="1" x14ac:dyDescent="0.2">
      <c r="A1609" s="1" t="s">
        <v>1608</v>
      </c>
      <c r="B1609" s="2" t="str">
        <f ca="1">IFERROR(__xludf.DUMMYFUNCTION("GOOGLETRANSLATE(A1609,DETECTLANGUAGE(A1609),""en"")"),"Do you have to wait for it to flood your house before you come to believe it?")</f>
        <v>Do you have to wait for it to flood your house before you come to believe it?</v>
      </c>
      <c r="C1609" t="s">
        <v>1828</v>
      </c>
      <c r="D1609">
        <v>0.57338172197341897</v>
      </c>
    </row>
    <row r="1610" spans="1:4" ht="14.25" customHeight="1" x14ac:dyDescent="0.2">
      <c r="A1610" s="1" t="s">
        <v>1609</v>
      </c>
      <c r="B1610" s="2" t="str">
        <f ca="1">IFERROR(__xludf.DUMMYFUNCTION("GOOGLETRANSLATE(A1610,DETECTLANGUAGE(A1610),""en"")"),"The past is that it will come out for an hour.")</f>
        <v>The past is that it will come out for an hour.</v>
      </c>
      <c r="C1610" t="s">
        <v>1827</v>
      </c>
      <c r="D1610">
        <v>0.65070021152496305</v>
      </c>
    </row>
    <row r="1611" spans="1:4" ht="14.25" customHeight="1" x14ac:dyDescent="0.2">
      <c r="A1611" s="1" t="s">
        <v>1610</v>
      </c>
      <c r="B1611" s="2" t="str">
        <f ca="1">IFERROR(__xludf.DUMMYFUNCTION("GOOGLETRANSLATE(A1611,DETECTLANGUAGE(A1611),""en"")"),"Requesting a different person to help push the tag as well. Ubon people want to help us. People have to help the people together.")</f>
        <v>Requesting a different person to help push the tag as well. Ubon people want to help us. People have to help the people together.</v>
      </c>
      <c r="C1611" t="s">
        <v>1829</v>
      </c>
      <c r="D1611">
        <v>0.32216006517410301</v>
      </c>
    </row>
    <row r="1612" spans="1:4" ht="14.25" customHeight="1" x14ac:dyDescent="0.2">
      <c r="A1612" s="1" t="s">
        <v>1611</v>
      </c>
      <c r="B1612" s="2" t="str">
        <f ca="1">IFERROR(__xludf.DUMMYFUNCTION("GOOGLETRANSLATE(A1612,DETECTLANGUAGE(A1612),""en"")"),"Do you have to flood your house before you come to help, see that the flood is a joke?")</f>
        <v>Do you have to flood your house before you come to help, see that the flood is a joke?</v>
      </c>
      <c r="C1612" t="s">
        <v>1827</v>
      </c>
      <c r="D1612">
        <v>0.75188326835632302</v>
      </c>
    </row>
    <row r="1613" spans="1:4" ht="14.25" customHeight="1" x14ac:dyDescent="0.2">
      <c r="A1613" s="1" t="s">
        <v>1612</v>
      </c>
      <c r="B1613" s="2" t="str">
        <f ca="1">IFERROR(__xludf.DUMMYFUNCTION("GOOGLETRANSLATE(A1613,DETECTLANGUAGE(A1613),""en"")"),"SPAPACPACU Ubon, is there a name?")</f>
        <v>SPAPACPACU Ubon, is there a name?</v>
      </c>
      <c r="C1613" t="s">
        <v>1827</v>
      </c>
      <c r="D1613">
        <v>0.67936587333679199</v>
      </c>
    </row>
    <row r="1614" spans="1:4" ht="14.25" customHeight="1" x14ac:dyDescent="0.2">
      <c r="A1614" s="1" t="s">
        <v>1613</v>
      </c>
      <c r="B1614" s="2" t="str">
        <f ca="1">IFERROR(__xludf.DUMMYFUNCTION("GOOGLETRANSLATE(A1614,DETECTLANGUAGE(A1614),""en"")"),"The best casino, please please the scholarship.")</f>
        <v>The best casino, please please the scholarship.</v>
      </c>
      <c r="C1614" t="s">
        <v>1827</v>
      </c>
      <c r="D1614">
        <v>0.84147685766220104</v>
      </c>
    </row>
    <row r="1615" spans="1:4" ht="14.25" customHeight="1" x14ac:dyDescent="0.2">
      <c r="A1615" s="1" t="s">
        <v>1614</v>
      </c>
      <c r="B1615" s="2" t="str">
        <f ca="1">IFERROR(__xludf.DUMMYFUNCTION("GOOGLETRANSLATE(A1615,DETECTLANGUAGE(A1615),""en"")"),"No need to warn every day, why can you think of this? Can you think of it from the brain?")</f>
        <v>No need to warn every day, why can you think of this? Can you think of it from the brain?</v>
      </c>
      <c r="C1615" t="s">
        <v>1827</v>
      </c>
      <c r="D1615">
        <v>0.627599656581879</v>
      </c>
    </row>
    <row r="1616" spans="1:4" ht="14.25" customHeight="1" x14ac:dyDescent="0.2">
      <c r="A1616" s="1" t="s">
        <v>1615</v>
      </c>
      <c r="B1616" s="2" t="str">
        <f ca="1">IFERROR(__xludf.DUMMYFUNCTION("GOOGLETRANSLATE(A1616,DETECTLANGUAGE(A1616),""en"")"),"Before moving the news in the tag, there was only a lot of action. No matter how much blog, it was also flooded. Nonthaburi flooded Ubon")</f>
        <v>Before moving the news in the tag, there was only a lot of action. No matter how much blog, it was also flooded. Nonthaburi flooded Ubon</v>
      </c>
      <c r="C1616" t="s">
        <v>1829</v>
      </c>
      <c r="D1616">
        <v>0.37594571709632901</v>
      </c>
    </row>
    <row r="1617" spans="1:4" ht="14.25" customHeight="1" x14ac:dyDescent="0.2">
      <c r="A1617" s="1" t="s">
        <v>1616</v>
      </c>
      <c r="B1617" s="2" t="str">
        <f ca="1">IFERROR(__xludf.DUMMYFUNCTION("GOOGLETRANSLATE(A1617,DETECTLANGUAGE(A1617),""en"")"),"The water has been street since the storm has not yet entered. At this time, the main road is closed to prevent the car passing through the district, not flooding, but near each other, around the outside is almost all.")</f>
        <v>The water has been street since the storm has not yet entered. At this time, the main road is closed to prevent the car passing through the district, not flooding, but near each other, around the outside is almost all.</v>
      </c>
      <c r="C1617" t="s">
        <v>1829</v>
      </c>
      <c r="D1617">
        <v>4.7945542610250403E-4</v>
      </c>
    </row>
    <row r="1618" spans="1:4" ht="14.25" customHeight="1" x14ac:dyDescent="0.2">
      <c r="A1618" s="1" t="s">
        <v>1617</v>
      </c>
      <c r="B1618" s="2" t="str">
        <f ca="1">IFERROR(__xludf.DUMMYFUNCTION("GOOGLETRANSLATE(A1618,DETECTLANGUAGE(A1618),""en"")"),"Flooded the house, but my father told me to help the dog before carrying Ubon's floods.")</f>
        <v>Flooded the house, but my father told me to help the dog before carrying Ubon's floods.</v>
      </c>
      <c r="C1618" t="s">
        <v>1829</v>
      </c>
      <c r="D1618">
        <v>0.12602880597114599</v>
      </c>
    </row>
    <row r="1619" spans="1:4" ht="14.25" customHeight="1" x14ac:dyDescent="0.2">
      <c r="A1619" s="1" t="s">
        <v>1618</v>
      </c>
      <c r="B1619" s="2" t="str">
        <f ca="1">IFERROR(__xludf.DUMMYFUNCTION("GOOGLETRANSLATE(A1619,DETECTLANGUAGE(A1619),""en"")"),"Fast, safe, secure, deposit, with no minimum new customers. Get a maximum promotion. Apply. Click.")</f>
        <v>Fast, safe, secure, deposit, with no minimum new customers. Get a maximum promotion. Apply. Click.</v>
      </c>
      <c r="C1619" t="s">
        <v>1827</v>
      </c>
      <c r="D1619">
        <v>0.77655565738678001</v>
      </c>
    </row>
    <row r="1620" spans="1:4" ht="14.25" customHeight="1" x14ac:dyDescent="0.2">
      <c r="A1620" s="1" t="s">
        <v>1619</v>
      </c>
      <c r="B1620" s="2" t="str">
        <f ca="1">IFERROR(__xludf.DUMMYFUNCTION("GOOGLETRANSLATE(A1620,DETECTLANGUAGE(A1620),""en"")"),"Fast, safe, stable, deposit, with no minimum new customers. Get a maximum promotion. Apply, click at")</f>
        <v>Fast, safe, stable, deposit, with no minimum new customers. Get a maximum promotion. Apply, click at</v>
      </c>
      <c r="C1620" t="s">
        <v>1827</v>
      </c>
      <c r="D1620">
        <v>0.73344331979751598</v>
      </c>
    </row>
    <row r="1621" spans="1:4" ht="14.25" customHeight="1" x14ac:dyDescent="0.2">
      <c r="A1621" s="1" t="s">
        <v>1620</v>
      </c>
      <c r="B1621" s="2" t="str">
        <f ca="1">IFERROR(__xludf.DUMMYFUNCTION("GOOGLETRANSLATE(A1621,DETECTLANGUAGE(A1621),""en"")"),"Thank you to the volunteers for cooking for the victims to be full. The victims can come to eat at the roundabout circle Ubon.")</f>
        <v>Thank you to the volunteers for cooking for the victims to be full. The victims can come to eat at the roundabout circle Ubon.</v>
      </c>
      <c r="C1621" t="s">
        <v>1827</v>
      </c>
      <c r="D1621">
        <v>0.91091686487197898</v>
      </c>
    </row>
    <row r="1622" spans="1:4" ht="14.25" customHeight="1" x14ac:dyDescent="0.2">
      <c r="A1622" s="1" t="s">
        <v>1621</v>
      </c>
      <c r="B1622" s="2" t="str">
        <f ca="1">IFERROR(__xludf.DUMMYFUNCTION("GOOGLETRANSLATE(A1622,DETECTLANGUAGE(A1622),""en"")"),"This one, I pushed a hundred billion water management project that covers the province, so we don't have to encounter drought and floods.")</f>
        <v>This one, I pushed a hundred billion water management project that covers the province, so we don't have to encounter drought and floods.</v>
      </c>
      <c r="C1622" t="s">
        <v>1829</v>
      </c>
      <c r="D1622">
        <v>0.11904403567314099</v>
      </c>
    </row>
    <row r="1623" spans="1:4" ht="14.25" customHeight="1" x14ac:dyDescent="0.2">
      <c r="A1623" s="1" t="s">
        <v>1622</v>
      </c>
      <c r="B1623" s="2" t="str">
        <f ca="1">IFERROR(__xludf.DUMMYFUNCTION("GOOGLETRANSLATE(A1623,DETECTLANGUAGE(A1623),""en"")"),"Our voices are not loud enough or why not turn to look at each other, doing still, still, it is normal. What is the solution to help?")</f>
        <v>Our voices are not loud enough or why not turn to look at each other, doing still, still, it is normal. What is the solution to help?</v>
      </c>
      <c r="C1623" t="s">
        <v>1829</v>
      </c>
      <c r="D1623">
        <v>2.5338632985949499E-2</v>
      </c>
    </row>
    <row r="1624" spans="1:4" ht="14.25" customHeight="1" x14ac:dyDescent="0.2">
      <c r="A1624" s="1" t="s">
        <v>1623</v>
      </c>
      <c r="B1624" s="2" t="str">
        <f ca="1">IFERROR(__xludf.DUMMYFUNCTION("GOOGLETRANSLATE(A1624,DETECTLANGUAGE(A1624),""en"")"),"Passed by another day")</f>
        <v>Passed by another day</v>
      </c>
      <c r="C1624" t="s">
        <v>1828</v>
      </c>
      <c r="D1624">
        <v>0.59584856033325195</v>
      </c>
    </row>
    <row r="1625" spans="1:4" ht="14.25" customHeight="1" x14ac:dyDescent="0.2">
      <c r="A1625" s="1" t="s">
        <v>1624</v>
      </c>
      <c r="B1625" s="2" t="str">
        <f ca="1">IFERROR(__xludf.DUMMYFUNCTION("GOOGLETRANSLATE(A1625,DETECTLANGUAGE(A1625),""en"")"),"The kindness of the people of the people to help each other in times of flooding, Ubon")</f>
        <v>The kindness of the people of the people to help each other in times of flooding, Ubon</v>
      </c>
      <c r="C1625" t="s">
        <v>1827</v>
      </c>
      <c r="D1625">
        <v>0.670643150806427</v>
      </c>
    </row>
    <row r="1626" spans="1:4" ht="14.25" customHeight="1" x14ac:dyDescent="0.2">
      <c r="A1626" s="1" t="s">
        <v>1625</v>
      </c>
      <c r="B1626" s="2" t="str">
        <f ca="1">IFERROR(__xludf.DUMMYFUNCTION("GOOGLETRANSLATE(A1626,DETECTLANGUAGE(A1626),""en"")"),"Do not disappoint me to tell Tono to Tono Tono Tono Phakin, shooting Nong Bua Lamphu, flooding, Ubon news, put an egg in the trend.")</f>
        <v>Do not disappoint me to tell Tono to Tono Tono Tono Phakin, shooting Nong Bua Lamphu, flooding, Ubon news, put an egg in the trend.</v>
      </c>
      <c r="C1626" t="s">
        <v>1829</v>
      </c>
      <c r="D1626">
        <v>0.210162073373795</v>
      </c>
    </row>
    <row r="1627" spans="1:4" ht="14.25" customHeight="1" x14ac:dyDescent="0.2">
      <c r="A1627" s="1" t="s">
        <v>1626</v>
      </c>
      <c r="B1627" s="2" t="str">
        <f ca="1">IFERROR(__xludf.DUMMYFUNCTION("GOOGLETRANSLATE(A1627,DETECTLANGUAGE(A1627),""en"")"),"I never saw the solution of this government, so it helped to break a lot of floods.")</f>
        <v>I never saw the solution of this government, so it helped to break a lot of floods.</v>
      </c>
      <c r="C1627" t="s">
        <v>1829</v>
      </c>
      <c r="D1627">
        <v>0.34469223022460899</v>
      </c>
    </row>
    <row r="1628" spans="1:4" ht="14.25" customHeight="1" x14ac:dyDescent="0.2">
      <c r="A1628" s="1" t="s">
        <v>1627</v>
      </c>
      <c r="B1628" s="2" t="str">
        <f ca="1">IFERROR(__xludf.DUMMYFUNCTION("GOOGLETRANSLATE(A1628,DETECTLANGUAGE(A1628),""en"")"),"Wherever the floods know, only the fingertips are loaded. Convenient. Flooding Ubon, rain, flooding, heavy rain.")</f>
        <v>Wherever the floods know, only the fingertips are loaded. Convenient. Flooding Ubon, rain, flooding, heavy rain.</v>
      </c>
      <c r="C1628" t="s">
        <v>1827</v>
      </c>
      <c r="D1628">
        <v>0.61704266071319602</v>
      </c>
    </row>
    <row r="1629" spans="1:4" ht="14.25" customHeight="1" x14ac:dyDescent="0.2">
      <c r="A1629" s="1" t="s">
        <v>1628</v>
      </c>
      <c r="B1629" s="2" t="str">
        <f ca="1">IFERROR(__xludf.DUMMYFUNCTION("GOOGLETRANSLATE(A1629,DETECTLANGUAGE(A1629),""en"")"),"Ubon Ratchathani Zoo informed the flood only in front of Ubon Ratchathani Zoo.")</f>
        <v>Ubon Ratchathani Zoo informed the flood only in front of Ubon Ratchathani Zoo.</v>
      </c>
      <c r="C1629" t="s">
        <v>1829</v>
      </c>
      <c r="D1629">
        <v>0.41544452309608498</v>
      </c>
    </row>
    <row r="1630" spans="1:4" ht="14.25" customHeight="1" x14ac:dyDescent="0.2">
      <c r="A1630" s="1" t="s">
        <v>1629</v>
      </c>
      <c r="B1630" s="2" t="str">
        <f ca="1">IFERROR(__xludf.DUMMYFUNCTION("GOOGLETRANSLATE(A1630,DETECTLANGUAGE(A1630),""en"")"),"Cigarettes outside the cape, red, hot, big, large, tight, sending throughout Thailand, has a cigarette destination.")</f>
        <v>Cigarettes outside the cape, red, hot, big, large, tight, sending throughout Thailand, has a cigarette destination.</v>
      </c>
      <c r="C1630" t="s">
        <v>1829</v>
      </c>
      <c r="D1630">
        <v>0.39280161261558499</v>
      </c>
    </row>
    <row r="1631" spans="1:4" ht="14.25" customHeight="1" x14ac:dyDescent="0.2">
      <c r="A1631" s="1" t="s">
        <v>1630</v>
      </c>
      <c r="B1631" s="2" t="str">
        <f ca="1">IFERROR(__xludf.DUMMYFUNCTION("GOOGLETRANSLATE(A1631,DETECTLANGUAGE(A1631),""en"")"),"I couldn't see any solutions from this government. So bad.")</f>
        <v>I couldn't see any solutions from this government. So bad.</v>
      </c>
      <c r="C1631" t="s">
        <v>1829</v>
      </c>
      <c r="D1631">
        <v>6.8124055862426799E-2</v>
      </c>
    </row>
    <row r="1632" spans="1:4" ht="14.25" customHeight="1" x14ac:dyDescent="0.2">
      <c r="A1632" s="1" t="s">
        <v>1631</v>
      </c>
      <c r="B1632" s="2" t="str">
        <f ca="1">IFERROR(__xludf.DUMMYFUNCTION("GOOGLETRANSLATE(A1632,DETECTLANGUAGE(A1632),""en"")"),"Our voices are not loud enough or why not turn to look at each other, doing still, still, it is normal. What is the solution to help?")</f>
        <v>Our voices are not loud enough or why not turn to look at each other, doing still, still, it is normal. What is the solution to help?</v>
      </c>
      <c r="C1632" t="s">
        <v>1829</v>
      </c>
      <c r="D1632">
        <v>2.5338632985949499E-2</v>
      </c>
    </row>
    <row r="1633" spans="1:4" ht="14.25" customHeight="1" x14ac:dyDescent="0.2">
      <c r="A1633" s="1" t="s">
        <v>1632</v>
      </c>
      <c r="B1633" s="2" t="str">
        <f ca="1">IFERROR(__xludf.DUMMYFUNCTION("GOOGLETRANSLATE(A1633,DETECTLANGUAGE(A1633),""en"")"),"The military of the people, the flood situation in Ubon province has not improved.")</f>
        <v>The military of the people, the flood situation in Ubon province has not improved.</v>
      </c>
      <c r="C1633" t="s">
        <v>1829</v>
      </c>
      <c r="D1633">
        <v>0.11970067024231</v>
      </c>
    </row>
    <row r="1634" spans="1:4" ht="14.25" customHeight="1" x14ac:dyDescent="0.2">
      <c r="A1634" s="1" t="s">
        <v>1633</v>
      </c>
      <c r="B1634" s="2" t="str">
        <f ca="1">IFERROR(__xludf.DUMMYFUNCTION("GOOGLETRANSLATE(A1634,DETECTLANGUAGE(A1634),""en"")"),"So much, why the news of the flooding Ubon is so quiet?")</f>
        <v>So much, why the news of the flooding Ubon is so quiet?</v>
      </c>
      <c r="C1634" t="s">
        <v>1829</v>
      </c>
      <c r="D1634">
        <v>0.25140440464019798</v>
      </c>
    </row>
    <row r="1635" spans="1:4" ht="14.25" customHeight="1" x14ac:dyDescent="0.2">
      <c r="A1635" s="1" t="s">
        <v>1634</v>
      </c>
      <c r="B1635" s="2" t="str">
        <f ca="1">IFERROR(__xludf.DUMMYFUNCTION("GOOGLETRANSLATE(A1635,DETECTLANGUAGE(A1635),""en"")"),"What are you doing? What do you want your house to flood?")</f>
        <v>What are you doing? What do you want your house to flood?</v>
      </c>
      <c r="C1635" t="s">
        <v>1827</v>
      </c>
      <c r="D1635">
        <v>0.90522420406341597</v>
      </c>
    </row>
    <row r="1636" spans="1:4" ht="14.25" customHeight="1" x14ac:dyDescent="0.2">
      <c r="A1636" s="1" t="s">
        <v>1635</v>
      </c>
      <c r="B1636" s="2" t="str">
        <f ca="1">IFERROR(__xludf.DUMMYFUNCTION("GOOGLETRANSLATE(A1636,DETECTLANGUAGE(A1636),""en"")"),"Credit water costs to pay at the flooding, Nonthaburi floods for her to be happy.")</f>
        <v>Credit water costs to pay at the flooding, Nonthaburi floods for her to be happy.</v>
      </c>
      <c r="C1636" t="s">
        <v>1827</v>
      </c>
      <c r="D1636">
        <v>0.63356649875640902</v>
      </c>
    </row>
    <row r="1637" spans="1:4" ht="14.25" customHeight="1" x14ac:dyDescent="0.2">
      <c r="A1637" s="1" t="s">
        <v>1636</v>
      </c>
      <c r="B1637" s="2" t="str">
        <f ca="1">IFERROR(__xludf.DUMMYFUNCTION("GOOGLETRANSLATE(A1637,DETECTLANGUAGE(A1637),""en"")"),"Code to buy less, reduce the minimum, flood, Nonthaburi, flood, Ubon for her to be happy, the organizer is not")</f>
        <v>Code to buy less, reduce the minimum, flood, Nonthaburi, flood, Ubon for her to be happy, the organizer is not</v>
      </c>
      <c r="C1637" t="s">
        <v>1829</v>
      </c>
      <c r="D1637">
        <v>0.34596851468086198</v>
      </c>
    </row>
    <row r="1638" spans="1:4" ht="14.25" customHeight="1" x14ac:dyDescent="0.2">
      <c r="A1638" s="1" t="s">
        <v>1637</v>
      </c>
      <c r="B1638" s="2" t="str">
        <f ca="1">IFERROR(__xludf.DUMMYFUNCTION("GOOGLETRANSLATE(A1638,DETECTLANGUAGE(A1638),""en"")"),"Little purchase code, no minimum, flooding, Nonthaburi, flooding, Ubon, for her to be happy, the organizer is not")</f>
        <v>Little purchase code, no minimum, flooding, Nonthaburi, flooding, Ubon, for her to be happy, the organizer is not</v>
      </c>
      <c r="C1638" t="s">
        <v>1829</v>
      </c>
      <c r="D1638">
        <v>0.30651122331619302</v>
      </c>
    </row>
    <row r="1639" spans="1:4" ht="14.25" customHeight="1" x14ac:dyDescent="0.2">
      <c r="A1639" s="1" t="s">
        <v>1638</v>
      </c>
      <c r="B1639" s="2" t="str">
        <f ca="1">IFERROR(__xludf.DUMMYFUNCTION("GOOGLETRANSLATE(A1639,DETECTLANGUAGE(A1639),""en"")"),"Code of refunds, no minimum floods, Nonthaburi, flooding Ubon for her to be happy, the organizer should not")</f>
        <v>Code of refunds, no minimum floods, Nonthaburi, flooding Ubon for her to be happy, the organizer should not</v>
      </c>
      <c r="C1639" t="s">
        <v>1828</v>
      </c>
      <c r="D1639">
        <v>0.51219701766967796</v>
      </c>
    </row>
    <row r="1640" spans="1:4" ht="14.25" customHeight="1" x14ac:dyDescent="0.2">
      <c r="A1640" s="1" t="s">
        <v>1639</v>
      </c>
      <c r="B1640" s="2" t="str">
        <f ca="1">IFERROR(__xludf.DUMMYFUNCTION("GOOGLETRANSLATE(A1640,DETECTLANGUAGE(A1640),""en"")"),"The code is reduced. There is no minimum flood. Nonthaburi flooded Ubon for her.")</f>
        <v>The code is reduced. There is no minimum flood. Nonthaburi flooded Ubon for her.</v>
      </c>
      <c r="C1640" t="s">
        <v>1828</v>
      </c>
      <c r="D1640">
        <v>0.45833617448806802</v>
      </c>
    </row>
    <row r="1641" spans="1:4" ht="14.25" customHeight="1" x14ac:dyDescent="0.2">
      <c r="A1641" s="1" t="s">
        <v>1640</v>
      </c>
      <c r="B1641" s="2" t="str">
        <f ca="1">IFERROR(__xludf.DUMMYFUNCTION("GOOGLETRANSLATE(A1641,DETECTLANGUAGE(A1641),""en"")"),"Free delivery code, including the app, no minimum floods, Nonthaburi, flooding Ubon for her to be happy. The organizer should not")</f>
        <v>Free delivery code, including the app, no minimum floods, Nonthaburi, flooding Ubon for her to be happy. The organizer should not</v>
      </c>
      <c r="C1641" t="s">
        <v>1827</v>
      </c>
      <c r="D1641">
        <v>0.61309719085693404</v>
      </c>
    </row>
    <row r="1642" spans="1:4" ht="14.25" customHeight="1" x14ac:dyDescent="0.2">
      <c r="A1642" s="1" t="s">
        <v>1641</v>
      </c>
      <c r="B1642" s="2" t="str">
        <f ca="1">IFERROR(__xludf.DUMMYFUNCTION("GOOGLETRANSLATE(A1642,DETECTLANGUAGE(A1642),""en"")"),"Stop by to push the tag for another day. Taek has been drowned and flooded Ubon.")</f>
        <v>Stop by to push the tag for another day. Taek has been drowned and flooded Ubon.</v>
      </c>
      <c r="C1642" t="s">
        <v>1829</v>
      </c>
      <c r="D1642">
        <v>0.343457400798798</v>
      </c>
    </row>
    <row r="1643" spans="1:4" ht="14.25" customHeight="1" x14ac:dyDescent="0.2">
      <c r="A1643" s="1" t="s">
        <v>1642</v>
      </c>
      <c r="B1643" s="2" t="str">
        <f ca="1">IFERROR(__xludf.DUMMYFUNCTION("GOOGLETRANSLATE(A1643,DETECTLANGUAGE(A1643),""en"")"),"Sappasit Hospital, is this a Ubon Provincial Hospital? I heard that the water has arrived at the hospital.")</f>
        <v>Sappasit Hospital, is this a Ubon Provincial Hospital? I heard that the water has arrived at the hospital.</v>
      </c>
      <c r="C1643" t="s">
        <v>1829</v>
      </c>
      <c r="D1643">
        <v>3.6946915090084097E-2</v>
      </c>
    </row>
    <row r="1644" spans="1:4" ht="14.25" customHeight="1" x14ac:dyDescent="0.2">
      <c r="A1644" s="1" t="s">
        <v>1643</v>
      </c>
      <c r="B1644" s="2" t="str">
        <f ca="1">IFERROR(__xludf.DUMMYFUNCTION("GOOGLETRANSLATE(A1644,DETECTLANGUAGE(A1644),""en"")"),"The final road connecting the water is about to be overwhelming.")</f>
        <v>The final road connecting the water is about to be overwhelming.</v>
      </c>
      <c r="C1644" t="s">
        <v>1828</v>
      </c>
      <c r="D1644">
        <v>0.49771499633789101</v>
      </c>
    </row>
    <row r="1645" spans="1:4" ht="14.25" customHeight="1" x14ac:dyDescent="0.2">
      <c r="A1645" s="1" t="s">
        <v>1644</v>
      </c>
      <c r="B1645" s="2" t="str">
        <f ca="1">IFERROR(__xludf.DUMMYFUNCTION("GOOGLETRANSLATE(A1645,DETECTLANGUAGE(A1645),""en"")"),"Sappasit Hospital, is this a Ubon Provincial Hospital? I heard that the water has arrived at the hospital.")</f>
        <v>Sappasit Hospital, is this a Ubon Provincial Hospital? I heard that the water has arrived at the hospital.</v>
      </c>
      <c r="C1645" t="s">
        <v>1829</v>
      </c>
      <c r="D1645">
        <v>3.6946915090084097E-2</v>
      </c>
    </row>
    <row r="1646" spans="1:4" ht="14.25" customHeight="1" x14ac:dyDescent="0.2">
      <c r="A1646" s="1" t="s">
        <v>1645</v>
      </c>
      <c r="B1646" s="2" t="str">
        <f ca="1">IFERROR(__xludf.DUMMYFUNCTION("GOOGLETRANSLATE(A1646,DETECTLANGUAGE(A1646),""en"")"),"Accepting people to see the shop, work at home, day a day, premium, have students unemployed. Interested in Damma to ask.")</f>
        <v>Accepting people to see the shop, work at home, day a day, premium, have students unemployed. Interested in Damma to ask.</v>
      </c>
      <c r="C1646" t="s">
        <v>1828</v>
      </c>
      <c r="D1646">
        <v>0.55403196811676003</v>
      </c>
    </row>
    <row r="1647" spans="1:4" ht="14.25" customHeight="1" x14ac:dyDescent="0.2">
      <c r="A1647" s="1" t="s">
        <v>1646</v>
      </c>
      <c r="B1647" s="2" t="str">
        <f ca="1">IFERROR(__xludf.DUMMYFUNCTION("GOOGLETRANSLATE(A1647,DETECTLANGUAGE(A1647),""en"")"),"The water grows continuously. Ubon floods.")</f>
        <v>The water grows continuously. Ubon floods.</v>
      </c>
      <c r="C1647" t="s">
        <v>1828</v>
      </c>
      <c r="D1647">
        <v>0.53028517961502097</v>
      </c>
    </row>
    <row r="1648" spans="1:4" ht="14.25" customHeight="1" x14ac:dyDescent="0.2">
      <c r="A1648" s="1" t="s">
        <v>1647</v>
      </c>
      <c r="B1648" s="2" t="str">
        <f ca="1">IFERROR(__xludf.DUMMYFUNCTION("GOOGLETRANSLATE(A1648,DETECTLANGUAGE(A1648),""en"")"),"The water is close to the hospital. In truth, if coming up continuously, this does not want to think of a huge damage.")</f>
        <v>The water is close to the hospital. In truth, if coming up continuously, this does not want to think of a huge damage.</v>
      </c>
      <c r="C1648" t="s">
        <v>1829</v>
      </c>
      <c r="D1648">
        <v>2.51002237200737E-2</v>
      </c>
    </row>
    <row r="1649" spans="1:4" ht="14.25" customHeight="1" x14ac:dyDescent="0.2">
      <c r="A1649" s="1" t="s">
        <v>1648</v>
      </c>
      <c r="B1649" s="2" t="str">
        <f ca="1">IFERROR(__xludf.DUMMYFUNCTION("GOOGLETRANSLATE(A1649,DETECTLANGUAGE(A1649),""en"")"),"In the evening, it could not be delivered because the dark way was not enough fire. Some people came to the pier and then had to go back to get in the military car.")</f>
        <v>In the evening, it could not be delivered because the dark way was not enough fire. Some people came to the pier and then had to go back to get in the military car.</v>
      </c>
      <c r="C1649" t="s">
        <v>1829</v>
      </c>
      <c r="D1649">
        <v>7.9616941511630995E-3</v>
      </c>
    </row>
    <row r="1650" spans="1:4" ht="14.25" customHeight="1" x14ac:dyDescent="0.2">
      <c r="A1650" s="1" t="s">
        <v>1649</v>
      </c>
      <c r="B1650" s="2" t="str">
        <f ca="1">IFERROR(__xludf.DUMMYFUNCTION("GOOGLETRANSLATE(A1650,DETECTLANGUAGE(A1650),""en"")"),"Please help. What do you come in? Ohhhhhhhhhhhh.")</f>
        <v>Please help. What do you come in? Ohhhhhhhhhhhh.</v>
      </c>
      <c r="C1650" t="s">
        <v>1827</v>
      </c>
      <c r="D1650">
        <v>0.64372360706329301</v>
      </c>
    </row>
    <row r="1651" spans="1:4" ht="14.25" customHeight="1" x14ac:dyDescent="0.2">
      <c r="A1651" s="1" t="s">
        <v>1650</v>
      </c>
      <c r="B1651" s="2" t="str">
        <f ca="1">IFERROR(__xludf.DUMMYFUNCTION("GOOGLETRANSLATE(A1651,DETECTLANGUAGE(A1651),""en"")"),"Cock")</f>
        <v>Cock</v>
      </c>
      <c r="C1651" t="s">
        <v>1827</v>
      </c>
      <c r="D1651">
        <v>0.66110008955001798</v>
      </c>
    </row>
    <row r="1652" spans="1:4" ht="14.25" customHeight="1" x14ac:dyDescent="0.2">
      <c r="A1652" s="1" t="s">
        <v>1651</v>
      </c>
      <c r="B1652" s="2" t="str">
        <f ca="1">IFERROR(__xludf.DUMMYFUNCTION("GOOGLETRANSLATE(A1652,DETECTLANGUAGE(A1652),""en"")"),"The Thai government has a lot of reviews. Get a free guideline. Here, ban on the government lottery, ban lottery, Thai government.")</f>
        <v>The Thai government has a lot of reviews. Get a free guideline. Here, ban on the government lottery, ban lottery, Thai government.</v>
      </c>
      <c r="C1652" t="s">
        <v>1827</v>
      </c>
      <c r="D1652">
        <v>0.61233919858932495</v>
      </c>
    </row>
    <row r="1653" spans="1:4" ht="14.25" customHeight="1" x14ac:dyDescent="0.2">
      <c r="A1653" s="1" t="s">
        <v>1652</v>
      </c>
      <c r="B1653" s="2" t="str">
        <f ca="1">IFERROR(__xludf.DUMMYFUNCTION("GOOGLETRANSLATE(A1653,DETECTLANGUAGE(A1653),""en"")"),"The village that has been forgotten to be deeply sank to a meter. Now, it's almost a underworld, and the state is doing something.")</f>
        <v>The village that has been forgotten to be deeply sank to a meter. Now, it's almost a underworld, and the state is doing something.</v>
      </c>
      <c r="C1653" t="s">
        <v>1829</v>
      </c>
      <c r="D1653">
        <v>0.263219594955444</v>
      </c>
    </row>
    <row r="1654" spans="1:4" ht="14.25" customHeight="1" x14ac:dyDescent="0.2">
      <c r="A1654" s="1" t="s">
        <v>1653</v>
      </c>
      <c r="B1654" s="2" t="str">
        <f ca="1">IFERROR(__xludf.DUMMYFUNCTION("GOOGLETRANSLATE(A1654,DETECTLANGUAGE(A1654),""en"")"),"The water has been street since the storm has not yet entered. At this time, the main road is closed to prevent the car passing through the district, not flooding, but near each other, almost all. If asked if")</f>
        <v>The water has been street since the storm has not yet entered. At this time, the main road is closed to prevent the car passing through the district, not flooding, but near each other, almost all. If asked if</v>
      </c>
      <c r="C1654" t="s">
        <v>1829</v>
      </c>
      <c r="D1654">
        <v>7.9204520443454396E-4</v>
      </c>
    </row>
    <row r="1655" spans="1:4" ht="14.25" customHeight="1" x14ac:dyDescent="0.2">
      <c r="A1655" s="1" t="s">
        <v>1654</v>
      </c>
      <c r="B1655" s="2" t="str">
        <f ca="1">IFERROR(__xludf.DUMMYFUNCTION("GOOGLETRANSLATE(A1655,DETECTLANGUAGE(A1655),""en"")"),"Floods all over the sky, Thailand gathered to curse Chatchart. Now, the high -rise is a month.")</f>
        <v>Floods all over the sky, Thailand gathered to curse Chatchart. Now, the high -rise is a month.</v>
      </c>
      <c r="C1655" t="s">
        <v>1829</v>
      </c>
      <c r="D1655">
        <v>0.41119265556335399</v>
      </c>
    </row>
    <row r="1656" spans="1:4" ht="14.25" customHeight="1" x14ac:dyDescent="0.2">
      <c r="A1656" s="1" t="s">
        <v>1655</v>
      </c>
      <c r="B1656" s="2" t="str">
        <f ca="1">IFERROR(__xludf.DUMMYFUNCTION("GOOGLETRANSLATE(A1656,DETECTLANGUAGE(A1656),""en"")"),"The village that has been forgotten to be deeply sank to a meter. Now, it's almost a underworld, and the state is doing.")</f>
        <v>The village that has been forgotten to be deeply sank to a meter. Now, it's almost a underworld, and the state is doing.</v>
      </c>
      <c r="C1656" t="s">
        <v>1829</v>
      </c>
      <c r="D1656">
        <v>0.263219594955444</v>
      </c>
    </row>
    <row r="1657" spans="1:4" ht="14.25" customHeight="1" x14ac:dyDescent="0.2">
      <c r="A1657" s="1" t="s">
        <v>1656</v>
      </c>
      <c r="B1657" s="2" t="str">
        <f ca="1">IFERROR(__xludf.DUMMYFUNCTION("GOOGLETRANSLATE(A1657,DETECTLANGUAGE(A1657),""en"")"),"Would like to have a unemployed income at home, empty students, not limited to life, guaranteeing income, baht, legal work, takes a minute")</f>
        <v>Would like to have a unemployed income at home, empty students, not limited to life, guaranteeing income, baht, legal work, takes a minute</v>
      </c>
      <c r="C1657" t="s">
        <v>1829</v>
      </c>
      <c r="D1657">
        <v>0.166325733065605</v>
      </c>
    </row>
    <row r="1658" spans="1:4" ht="14.25" customHeight="1" x14ac:dyDescent="0.2">
      <c r="A1658" s="1" t="s">
        <v>1657</v>
      </c>
      <c r="B1658" s="2" t="str">
        <f ca="1">IFERROR(__xludf.DUMMYFUNCTION("GOOGLETRANSLATE(A1658,DETECTLANGUAGE(A1658),""en"")"),"Who has to spend money today, Dam comes to chat. Loan, monthly borrowing, all of the protagonists.")</f>
        <v>Who has to spend money today, Dam comes to chat. Loan, monthly borrowing, all of the protagonists.</v>
      </c>
      <c r="C1658" t="s">
        <v>1829</v>
      </c>
      <c r="D1658">
        <v>0.34903770685195901</v>
      </c>
    </row>
    <row r="1659" spans="1:4" ht="14.25" customHeight="1" x14ac:dyDescent="0.2">
      <c r="A1659" s="1" t="s">
        <v>1658</v>
      </c>
      <c r="B1659" s="2" t="str">
        <f ca="1">IFERROR(__xludf.DUMMYFUNCTION("GOOGLETRANSLATE(A1659,DETECTLANGUAGE(A1659),""en"")"),"Hey, it's too much. The flood. Ubon state. There is no way to drain or remedy for people to suffer from floods.")</f>
        <v>Hey, it's too much. The flood. Ubon state. There is no way to drain or remedy for people to suffer from floods.</v>
      </c>
      <c r="C1659" t="s">
        <v>1829</v>
      </c>
      <c r="D1659">
        <v>0.32873770594596902</v>
      </c>
    </row>
    <row r="1660" spans="1:4" ht="14.25" customHeight="1" x14ac:dyDescent="0.2">
      <c r="A1660" s="1" t="s">
        <v>1659</v>
      </c>
      <c r="B1660" s="2" t="str">
        <f ca="1">IFERROR(__xludf.DUMMYFUNCTION("GOOGLETRANSLATE(A1660,DETECTLANGUAGE(A1660),""en"")"),"Mill has opened and flooded Ubon Ben Mill.")</f>
        <v>Mill has opened and flooded Ubon Ben Mill.</v>
      </c>
      <c r="C1660" t="s">
        <v>1829</v>
      </c>
      <c r="D1660">
        <v>0.37930881977081299</v>
      </c>
    </row>
    <row r="1661" spans="1:4" ht="14.25" customHeight="1" x14ac:dyDescent="0.2">
      <c r="A1661" s="1" t="s">
        <v>1660</v>
      </c>
      <c r="B1661" s="2" t="str">
        <f ca="1">IFERROR(__xludf.DUMMYFUNCTION("GOOGLETRANSLATE(A1661,DETECTLANGUAGE(A1661),""en"")"),"Fighting")</f>
        <v>Fighting</v>
      </c>
      <c r="C1661" t="s">
        <v>1827</v>
      </c>
      <c r="D1661">
        <v>0.65596103668212902</v>
      </c>
    </row>
    <row r="1662" spans="1:4" ht="14.25" customHeight="1" x14ac:dyDescent="0.2">
      <c r="A1662" s="1" t="s">
        <v>1661</v>
      </c>
      <c r="B1662" s="2" t="str">
        <f ca="1">IFERROR(__xludf.DUMMYFUNCTION("GOOGLETRANSLATE(A1662,DETECTLANGUAGE(A1662),""en"")"),"Nothing is more astonishing than flooding in many provinces in the country, but the government is quiet, like death.")</f>
        <v>Nothing is more astonishing than flooding in many provinces in the country, but the government is quiet, like death.</v>
      </c>
      <c r="C1662" t="s">
        <v>1829</v>
      </c>
      <c r="D1662">
        <v>0.22850777208805101</v>
      </c>
    </row>
    <row r="1663" spans="1:4" ht="14.25" customHeight="1" x14ac:dyDescent="0.2">
      <c r="A1663" s="1" t="s">
        <v>1662</v>
      </c>
      <c r="B1663" s="2" t="str">
        <f ca="1">IFERROR(__xludf.DUMMYFUNCTION("GOOGLETRANSLATE(A1663,DETECTLANGUAGE(A1663),""en"")"),"Where are the centers helping the victims? Share it. Assistance will reach quickly. Nonthaburi floods Ubon.")</f>
        <v>Where are the centers helping the victims? Share it. Assistance will reach quickly. Nonthaburi floods Ubon.</v>
      </c>
      <c r="C1663" t="s">
        <v>1827</v>
      </c>
      <c r="D1663">
        <v>0.61381810903549205</v>
      </c>
    </row>
    <row r="1664" spans="1:4" ht="14.25" customHeight="1" x14ac:dyDescent="0.2">
      <c r="A1664" s="1" t="s">
        <v>1663</v>
      </c>
      <c r="B1664" s="2" t="str">
        <f ca="1">IFERROR(__xludf.DUMMYFUNCTION("GOOGLETRANSLATE(A1664,DETECTLANGUAGE(A1664),""en"")"),"Would like to have a unemployed income at home, empty students, unlimited, guaranteeing income, baht, legal work, takes a minute to engrave")</f>
        <v>Would like to have a unemployed income at home, empty students, unlimited, guaranteeing income, baht, legal work, takes a minute to engrave</v>
      </c>
      <c r="C1664" t="s">
        <v>1828</v>
      </c>
      <c r="D1664">
        <v>0.45343187451362599</v>
      </c>
    </row>
    <row r="1665" spans="1:4" ht="14.25" customHeight="1" x14ac:dyDescent="0.2">
      <c r="A1665" s="1" t="s">
        <v>1664</v>
      </c>
      <c r="B1665" s="2" t="str">
        <f ca="1">IFERROR(__xludf.DUMMYFUNCTION("GOOGLETRANSLATE(A1665,DETECTLANGUAGE(A1665),""en"")"),"Thai soldiers are relying on every occasion. The water level increases the kindness, never reducing the boundaries and volunteer volunteers to move the belongings.")</f>
        <v>Thai soldiers are relying on every occasion. The water level increases the kindness, never reducing the boundaries and volunteer volunteers to move the belongings.</v>
      </c>
      <c r="C1665" t="s">
        <v>1827</v>
      </c>
      <c r="D1665">
        <v>0.68235021829605103</v>
      </c>
    </row>
    <row r="1666" spans="1:4" ht="14.25" customHeight="1" x14ac:dyDescent="0.2">
      <c r="A1666" s="1" t="s">
        <v>1665</v>
      </c>
      <c r="B1666" s="2" t="str">
        <f ca="1">IFERROR(__xludf.DUMMYFUNCTION("GOOGLETRANSLATE(A1666,DETECTLANGUAGE(A1666),""en"")"),"This size will torture when the water is reduced to believe in the moisture disease, Phang Fuger, car, clothes, everything, tiredness in clearing the house.")</f>
        <v>This size will torture when the water is reduced to believe in the moisture disease, Phang Fuger, car, clothes, everything, tiredness in clearing the house.</v>
      </c>
      <c r="C1666" t="s">
        <v>1829</v>
      </c>
      <c r="D1666">
        <v>0.37472432851791398</v>
      </c>
    </row>
    <row r="1667" spans="1:4" ht="14.25" customHeight="1" x14ac:dyDescent="0.2">
      <c r="A1667" s="1" t="s">
        <v>1666</v>
      </c>
      <c r="B1667" s="2" t="str">
        <f ca="1">IFERROR(__xludf.DUMMYFUNCTION("GOOGLETRANSLATE(A1667,DETECTLANGUAGE(A1667),""en"")"),"The main road, Ayutthaya, Ang Thong, Sing Buri, Chai Nat, heavy flood? Can you still drive a car through the floods, floods, Ayutthaya floods?")</f>
        <v>The main road, Ayutthaya, Ang Thong, Sing Buri, Chai Nat, heavy flood? Can you still drive a car through the floods, floods, Ayutthaya floods?</v>
      </c>
      <c r="C1667" t="s">
        <v>1827</v>
      </c>
      <c r="D1667">
        <v>0.60418289899826105</v>
      </c>
    </row>
    <row r="1668" spans="1:4" ht="14.25" customHeight="1" x14ac:dyDescent="0.2">
      <c r="A1668" s="1" t="s">
        <v>1667</v>
      </c>
      <c r="B1668" s="2" t="str">
        <f ca="1">IFERROR(__xludf.DUMMYFUNCTION("GOOGLETRANSLATE(A1668,DETECTLANGUAGE(A1668),""en"")"),"Thai soldiers are worried about not leaving each other.")</f>
        <v>Thai soldiers are worried about not leaving each other.</v>
      </c>
      <c r="C1668" t="s">
        <v>1829</v>
      </c>
      <c r="D1668">
        <v>8.2043059170246097E-2</v>
      </c>
    </row>
    <row r="1669" spans="1:4" ht="14.25" customHeight="1" x14ac:dyDescent="0.2">
      <c r="A1669" s="1" t="s">
        <v>1668</v>
      </c>
      <c r="B1669" s="2" t="str">
        <f ca="1">IFERROR(__xludf.DUMMYFUNCTION("GOOGLETRANSLATE(A1669,DETECTLANGUAGE(A1669),""en"")"),"The water level increases every day. The work must be done, but to ask for help or solutions from the state. Never pay tax for citizens.")</f>
        <v>The water level increases every day. The work must be done, but to ask for help or solutions from the state. Never pay tax for citizens.</v>
      </c>
      <c r="C1669" t="s">
        <v>1828</v>
      </c>
      <c r="D1669">
        <v>0.57593232393264804</v>
      </c>
    </row>
    <row r="1670" spans="1:4" ht="14.25" customHeight="1" x14ac:dyDescent="0.2">
      <c r="A1670" s="1" t="s">
        <v>1669</v>
      </c>
      <c r="B1670" s="2" t="str">
        <f ca="1">IFERROR(__xludf.DUMMYFUNCTION("GOOGLETRANSLATE(A1670,DETECTLANGUAGE(A1670),""en"")"),"The flood this year is heavy in many decades, second only to the year. Pity himself. Pity the house. Ubon is flooded.")</f>
        <v>The flood this year is heavy in many decades, second only to the year. Pity himself. Pity the house. Ubon is flooded.</v>
      </c>
      <c r="C1670" t="s">
        <v>1829</v>
      </c>
      <c r="D1670">
        <v>0.15094108879566201</v>
      </c>
    </row>
    <row r="1671" spans="1:4" ht="14.25" customHeight="1" x14ac:dyDescent="0.2">
      <c r="A1671" s="1" t="s">
        <v>1670</v>
      </c>
      <c r="B1671" s="2" t="str">
        <f ca="1">IFERROR(__xludf.DUMMYFUNCTION("GOOGLETRANSLATE(A1671,DETECTLANGUAGE(A1671),""en"")"),"We can't do anything except to help pay the news and encourage it.")</f>
        <v>We can't do anything except to help pay the news and encourage it.</v>
      </c>
      <c r="C1671" t="s">
        <v>1829</v>
      </c>
      <c r="D1671">
        <v>0.35758718848228499</v>
      </c>
    </row>
    <row r="1672" spans="1:4" ht="14.25" customHeight="1" x14ac:dyDescent="0.2">
      <c r="A1672" s="1" t="s">
        <v>1671</v>
      </c>
      <c r="B1672" s="2" t="str">
        <f ca="1">IFERROR(__xludf.DUMMYFUNCTION("GOOGLETRANSLATE(A1672,DETECTLANGUAGE(A1672),""en"")"),"What did the opposition do?")</f>
        <v>What did the opposition do?</v>
      </c>
      <c r="C1672" t="s">
        <v>1827</v>
      </c>
      <c r="D1672">
        <v>0.68736815452575695</v>
      </c>
    </row>
    <row r="1673" spans="1:4" ht="14.25" customHeight="1" x14ac:dyDescent="0.2">
      <c r="A1673" s="1" t="s">
        <v>1672</v>
      </c>
      <c r="B1673" s="2" t="str">
        <f ca="1">IFERROR(__xludf.DUMMYFUNCTION("GOOGLETRANSLATE(A1673,DETECTLANGUAGE(A1673),""en"")"),"Leave the tag to flood Ubon as well. This year is really heavy and the news is very quiet, will flood the whole Ubon and transport some transportation, do not deliver the goods to Ubon.")</f>
        <v>Leave the tag to flood Ubon as well. This year is really heavy and the news is very quiet, will flood the whole Ubon and transport some transportation, do not deliver the goods to Ubon.</v>
      </c>
      <c r="C1673" t="s">
        <v>1829</v>
      </c>
      <c r="D1673">
        <v>0.17768497765064201</v>
      </c>
    </row>
    <row r="1674" spans="1:4" ht="14.25" customHeight="1" x14ac:dyDescent="0.2">
      <c r="A1674" s="1" t="s">
        <v>1673</v>
      </c>
      <c r="B1674" s="2" t="str">
        <f ca="1">IFERROR(__xludf.DUMMYFUNCTION("GOOGLETRANSLATE(A1674,DETECTLANGUAGE(A1674),""en"")"),"Can donate to the victims.")</f>
        <v>Can donate to the victims.</v>
      </c>
      <c r="C1674" t="s">
        <v>1827</v>
      </c>
      <c r="D1674">
        <v>0.68635284900665305</v>
      </c>
    </row>
    <row r="1675" spans="1:4" ht="14.25" customHeight="1" x14ac:dyDescent="0.2">
      <c r="A1675" s="1" t="s">
        <v>1674</v>
      </c>
      <c r="B1675" s="2" t="str">
        <f ca="1">IFERROR(__xludf.DUMMYFUNCTION("GOOGLETRANSLATE(A1675,DETECTLANGUAGE(A1675),""en"")"),"The water was flooded in the cold wind and the water was cold.")</f>
        <v>The water was flooded in the cold wind and the water was cold.</v>
      </c>
      <c r="C1675" t="s">
        <v>1829</v>
      </c>
      <c r="D1675">
        <v>0.28845953941345198</v>
      </c>
    </row>
    <row r="1676" spans="1:4" ht="14.25" customHeight="1" x14ac:dyDescent="0.2">
      <c r="A1676" s="1" t="s">
        <v>1675</v>
      </c>
      <c r="B1676" s="2" t="str">
        <f ca="1">IFERROR(__xludf.DUMMYFUNCTION("GOOGLETRANSLATE(A1676,DETECTLANGUAGE(A1676),""en"")"),"Where are the centers helping the victims? Share it. Assistance will arrive quickly. Flooding. Nonthaburi floods.")</f>
        <v>Where are the centers helping the victims? Share it. Assistance will arrive quickly. Flooding. Nonthaburi floods.</v>
      </c>
      <c r="C1676" t="s">
        <v>1827</v>
      </c>
      <c r="D1676">
        <v>0.62993860244750999</v>
      </c>
    </row>
    <row r="1677" spans="1:4" ht="14.25" customHeight="1" x14ac:dyDescent="0.2">
      <c r="A1677" s="1" t="s">
        <v>1676</v>
      </c>
      <c r="B1677" s="2" t="str">
        <f ca="1">IFERROR(__xludf.DUMMYFUNCTION("GOOGLETRANSLATE(A1677,DETECTLANGUAGE(A1677),""en"")"),"Ubon floods flooded Ubon")</f>
        <v>Ubon floods flooded Ubon</v>
      </c>
      <c r="C1677" t="s">
        <v>1827</v>
      </c>
      <c r="D1677">
        <v>0.63769096136093095</v>
      </c>
    </row>
    <row r="1678" spans="1:4" ht="14.25" customHeight="1" x14ac:dyDescent="0.2">
      <c r="A1678" s="1" t="s">
        <v>1677</v>
      </c>
      <c r="B1678" s="2" t="str">
        <f ca="1">IFERROR(__xludf.DUMMYFUNCTION("GOOGLETRANSLATE(A1678,DETECTLANGUAGE(A1678),""en"")"),"Sorry, the face is not sharp, the face is round, and the dip is flooded. Nonthaburi Mill, the organizer should not take advantage.")</f>
        <v>Sorry, the face is not sharp, the face is round, and the dip is flooded. Nonthaburi Mill, the organizer should not take advantage.</v>
      </c>
      <c r="C1678" t="s">
        <v>1829</v>
      </c>
      <c r="D1678">
        <v>2.9873378574848199E-2</v>
      </c>
    </row>
    <row r="1679" spans="1:4" ht="14.25" customHeight="1" x14ac:dyDescent="0.2">
      <c r="A1679" s="1" t="s">
        <v>1678</v>
      </c>
      <c r="B1679" s="2" t="str">
        <f ca="1">IFERROR(__xludf.DUMMYFUNCTION("GOOGLETRANSLATE(A1679,DETECTLANGUAGE(A1679),""en"")"),"Ubon's flood.")</f>
        <v>Ubon's flood.</v>
      </c>
      <c r="C1679" t="s">
        <v>1827</v>
      </c>
      <c r="D1679">
        <v>0.704439997673035</v>
      </c>
    </row>
    <row r="1680" spans="1:4" ht="14.25" customHeight="1" x14ac:dyDescent="0.2">
      <c r="A1680" s="1" t="s">
        <v>1679</v>
      </c>
      <c r="B1680" s="2" t="str">
        <f ca="1">IFERROR(__xludf.DUMMYFUNCTION("GOOGLETRANSLATE(A1680,DETECTLANGUAGE(A1680),""en"")"),"Ubon flooded floods, floods, floods")</f>
        <v>Ubon flooded floods, floods, floods</v>
      </c>
      <c r="C1680" t="s">
        <v>1827</v>
      </c>
      <c r="D1680">
        <v>0.63769096136093095</v>
      </c>
    </row>
    <row r="1681" spans="1:4" ht="14.25" customHeight="1" x14ac:dyDescent="0.2">
      <c r="A1681" s="1" t="s">
        <v>1680</v>
      </c>
      <c r="B1681" s="2" t="str">
        <f ca="1">IFERROR(__xludf.DUMMYFUNCTION("GOOGLETRANSLATE(A1681,DETECTLANGUAGE(A1681),""en"")"),"Krung Thai intersection, Ban Du Nam pushed until the villagers had to use the boat and flooded the flood.")</f>
        <v>Krung Thai intersection, Ban Du Nam pushed until the villagers had to use the boat and flooded the flood.</v>
      </c>
      <c r="C1681" t="s">
        <v>1828</v>
      </c>
      <c r="D1681">
        <v>0.51615309715270996</v>
      </c>
    </row>
    <row r="1682" spans="1:4" ht="14.25" customHeight="1" x14ac:dyDescent="0.2">
      <c r="A1682" s="1" t="s">
        <v>1681</v>
      </c>
      <c r="B1682" s="2" t="str">
        <f ca="1">IFERROR(__xludf.DUMMYFUNCTION("GOOGLETRANSLATE(A1682,DETECTLANGUAGE(A1682),""en"")"),"Ubon floods flooded years, flooding, floods, Ayutthaya floods, Sisaket floods")</f>
        <v>Ubon floods flooded years, flooding, floods, Ayutthaya floods, Sisaket floods</v>
      </c>
      <c r="C1682" t="s">
        <v>1827</v>
      </c>
      <c r="D1682">
        <v>0.65046066045761097</v>
      </c>
    </row>
    <row r="1683" spans="1:4" ht="14.25" customHeight="1" x14ac:dyDescent="0.2">
      <c r="A1683" s="1" t="s">
        <v>1682</v>
      </c>
      <c r="B1683" s="2" t="str">
        <f ca="1">IFERROR(__xludf.DUMMYFUNCTION("GOOGLETRANSLATE(A1683,DETECTLANGUAGE(A1683),""en"")"),"Give away free credits, not deposit before retweet and click the link below.")</f>
        <v>Give away free credits, not deposit before retweet and click the link below.</v>
      </c>
      <c r="C1683" t="s">
        <v>1829</v>
      </c>
      <c r="D1683">
        <v>0.344080179929733</v>
      </c>
    </row>
    <row r="1684" spans="1:4" ht="14.25" customHeight="1" x14ac:dyDescent="0.2">
      <c r="A1684" s="1" t="s">
        <v>1683</v>
      </c>
      <c r="B1684" s="2" t="str">
        <f ca="1">IFERROR(__xludf.DUMMYFUNCTION("GOOGLETRANSLATE(A1684,DETECTLANGUAGE(A1684),""en"")"),"Flooding floods, floods, Ayutthaya floods")</f>
        <v>Flooding floods, floods, Ayutthaya floods</v>
      </c>
      <c r="C1684" t="s">
        <v>1827</v>
      </c>
      <c r="D1684">
        <v>0.67346721887588501</v>
      </c>
    </row>
    <row r="1685" spans="1:4" ht="14.25" customHeight="1" x14ac:dyDescent="0.2">
      <c r="A1685" s="1" t="s">
        <v>1684</v>
      </c>
      <c r="B1685" s="2" t="str">
        <f ca="1">IFERROR(__xludf.DUMMYFUNCTION("GOOGLETRANSLATE(A1685,DETECTLANGUAGE(A1685),""en"")"),"Ban")</f>
        <v>Ban</v>
      </c>
      <c r="C1685" t="s">
        <v>1827</v>
      </c>
      <c r="D1685">
        <v>0.69838267564773604</v>
      </c>
    </row>
    <row r="1686" spans="1:4" ht="14.25" customHeight="1" x14ac:dyDescent="0.2">
      <c r="A1686" s="1" t="s">
        <v>1685</v>
      </c>
      <c r="B1686" s="2" t="str">
        <f ca="1">IFERROR(__xludf.DUMMYFUNCTION("GOOGLETRANSLATE(A1686,DETECTLANGUAGE(A1686),""en"")"),"Thank you for not leaving the children. May the water reduce quickly.")</f>
        <v>Thank you for not leaving the children. May the water reduce quickly.</v>
      </c>
      <c r="C1686" t="s">
        <v>1828</v>
      </c>
      <c r="D1686">
        <v>0.48373892903327897</v>
      </c>
    </row>
    <row r="1687" spans="1:4" ht="14.25" customHeight="1" x14ac:dyDescent="0.2">
      <c r="A1687" s="1" t="s">
        <v>1686</v>
      </c>
      <c r="B1687" s="2" t="str">
        <f ca="1">IFERROR(__xludf.DUMMYFUNCTION("GOOGLETRANSLATE(A1687,DETECTLANGUAGE(A1687),""en"")"),"Share until the government can solve the problem.")</f>
        <v>Share until the government can solve the problem.</v>
      </c>
      <c r="C1687" t="s">
        <v>1827</v>
      </c>
      <c r="D1687">
        <v>0.661177217960358</v>
      </c>
    </row>
    <row r="1688" spans="1:4" ht="14.25" customHeight="1" x14ac:dyDescent="0.2">
      <c r="A1688" s="1" t="s">
        <v>1687</v>
      </c>
      <c r="B1688" s="2" t="str">
        <f ca="1">IFERROR(__xludf.DUMMYFUNCTION("GOOGLETRANSLATE(A1688,DETECTLANGUAGE(A1688),""en"")"),"Please warn all friends. Do not order pants with this shop. She has an unusual cheat history.")</f>
        <v>Please warn all friends. Do not order pants with this shop. She has an unusual cheat history.</v>
      </c>
      <c r="C1688" t="s">
        <v>1829</v>
      </c>
      <c r="D1688">
        <v>0.193976759910584</v>
      </c>
    </row>
    <row r="1689" spans="1:4" ht="14.25" customHeight="1" x14ac:dyDescent="0.2">
      <c r="A1689" s="1" t="s">
        <v>1688</v>
      </c>
      <c r="B1689" s="2" t="str">
        <f ca="1">IFERROR(__xludf.DUMMYFUNCTION("GOOGLETRANSLATE(A1689,DETECTLANGUAGE(A1689),""en"")"),"Flooding floods, floods, floods")</f>
        <v>Flooding floods, floods, floods</v>
      </c>
      <c r="C1689" t="s">
        <v>1827</v>
      </c>
      <c r="D1689">
        <v>0.66110008955001798</v>
      </c>
    </row>
    <row r="1690" spans="1:4" ht="14.25" customHeight="1" x14ac:dyDescent="0.2">
      <c r="A1690" s="1" t="s">
        <v>1689</v>
      </c>
      <c r="B1690" s="2" t="str">
        <f ca="1">IFERROR(__xludf.DUMMYFUNCTION("GOOGLETRANSLATE(A1690,DETECTLANGUAGE(A1690),""en"")"),"The water is still increasing and expanding. The Ubon floods that see this one, but tomorrow is not this number.")</f>
        <v>The water is still increasing and expanding. The Ubon floods that see this one, but tomorrow is not this number.</v>
      </c>
      <c r="C1690" t="s">
        <v>1829</v>
      </c>
      <c r="D1690">
        <v>3.6406725645065301E-2</v>
      </c>
    </row>
    <row r="1691" spans="1:4" ht="14.25" customHeight="1" x14ac:dyDescent="0.2">
      <c r="A1691" s="1" t="s">
        <v>1690</v>
      </c>
      <c r="B1691" s="2" t="str">
        <f ca="1">IFERROR(__xludf.DUMMYFUNCTION("GOOGLETRANSLATE(A1691,DETECTLANGUAGE(A1691),""en"")"),"New members, special bonuses, Piab quickly applications, free credit captions, free giveaway")</f>
        <v>New members, special bonuses, Piab quickly applications, free credit captions, free giveaway</v>
      </c>
      <c r="C1691" t="s">
        <v>1827</v>
      </c>
      <c r="D1691">
        <v>0.86147546768188499</v>
      </c>
    </row>
    <row r="1692" spans="1:4" ht="14.25" customHeight="1" x14ac:dyDescent="0.2">
      <c r="A1692" s="1" t="s">
        <v>1691</v>
      </c>
      <c r="B1692" s="2" t="str">
        <f ca="1">IFERROR(__xludf.DUMMYFUNCTION("GOOGLETRANSLATE(A1692,DETECTLANGUAGE(A1692),""en"")"),"Year of the water level, water level, water level, water level, help to spin the tag. This year")</f>
        <v>Year of the water level, water level, water level, water level, help to spin the tag. This year</v>
      </c>
      <c r="C1692" t="s">
        <v>1829</v>
      </c>
      <c r="D1692">
        <v>0.41820207238197299</v>
      </c>
    </row>
    <row r="1693" spans="1:4" ht="14.25" customHeight="1" x14ac:dyDescent="0.2">
      <c r="A1693" s="1" t="s">
        <v>1692</v>
      </c>
      <c r="B1693" s="2" t="str">
        <f ca="1">IFERROR(__xludf.DUMMYFUNCTION("GOOGLETRANSLATE(A1693,DETECTLANGUAGE(A1693),""en"")"),"Sisaket is drowning in some areas, then sinking the roof and we want the answer that this year is bad.")</f>
        <v>Sisaket is drowning in some areas, then sinking the roof and we want the answer that this year is bad.</v>
      </c>
      <c r="C1693" t="s">
        <v>1829</v>
      </c>
      <c r="D1693">
        <v>0.24476113915443401</v>
      </c>
    </row>
    <row r="1694" spans="1:4" ht="14.25" customHeight="1" x14ac:dyDescent="0.2">
      <c r="A1694" s="1" t="s">
        <v>1693</v>
      </c>
      <c r="B1694" s="2" t="str">
        <f ca="1">IFERROR(__xludf.DUMMYFUNCTION("GOOGLETRANSLATE(A1694,DETECTLANGUAGE(A1694),""en"")"),"Not named the National Music Hall")</f>
        <v>Not named the National Music Hall</v>
      </c>
      <c r="C1694" t="s">
        <v>1829</v>
      </c>
      <c r="D1694">
        <v>0.40944120287895203</v>
      </c>
    </row>
    <row r="1695" spans="1:4" ht="14.25" customHeight="1" x14ac:dyDescent="0.2">
      <c r="A1695" s="1" t="s">
        <v>1694</v>
      </c>
      <c r="B1695" s="2" t="str">
        <f ca="1">IFERROR(__xludf.DUMMYFUNCTION("GOOGLETRANSLATE(A1695,DETECTLANGUAGE(A1695),""en"")"),"Ubon's flood.")</f>
        <v>Ubon's flood.</v>
      </c>
      <c r="C1695" t="s">
        <v>1827</v>
      </c>
      <c r="D1695">
        <v>0.704439997673035</v>
      </c>
    </row>
    <row r="1696" spans="1:4" ht="14.25" customHeight="1" x14ac:dyDescent="0.2">
      <c r="A1696" s="1" t="s">
        <v>1695</v>
      </c>
      <c r="B1696" s="2" t="str">
        <f ca="1">IFERROR(__xludf.DUMMYFUNCTION("GOOGLETRANSLATE(A1696,DETECTLANGUAGE(A1696),""en"")"),"Invited to see the objectives of the organizer team, organized the event to earn money to help the flood victims in front of the donation.")</f>
        <v>Invited to see the objectives of the organizer team, organized the event to earn money to help the flood victims in front of the donation.</v>
      </c>
      <c r="C1696" t="s">
        <v>1828</v>
      </c>
      <c r="D1696">
        <v>0.57933652400970503</v>
      </c>
    </row>
    <row r="1697" spans="1:4" ht="14.25" customHeight="1" x14ac:dyDescent="0.2">
      <c r="A1697" s="1" t="s">
        <v>1696</v>
      </c>
      <c r="B1697" s="2" t="str">
        <f ca="1">IFERROR(__xludf.DUMMYFUNCTION("GOOGLETRANSLATE(A1697,DETECTLANGUAGE(A1697),""en"")"),"Flooding to the roof is pathetic, but the news is very quiet. The floods Ubon help push the tag.")</f>
        <v>Flooding to the roof is pathetic, but the news is very quiet. The floods Ubon help push the tag.</v>
      </c>
      <c r="C1697" t="s">
        <v>1829</v>
      </c>
      <c r="D1697">
        <v>0.39552932977676403</v>
      </c>
    </row>
    <row r="1698" spans="1:4" ht="14.25" customHeight="1" x14ac:dyDescent="0.2">
      <c r="A1698" s="1" t="s">
        <v>1697</v>
      </c>
      <c r="B1698" s="2" t="str">
        <f ca="1">IFERROR(__xludf.DUMMYFUNCTION("GOOGLETRANSLATE(A1698,DETECTLANGUAGE(A1698),""en"")"),"Ubon Warin Chamchu because he had to receive the water that accelerated from the dam in the dam in the Mun Basin and the dam in the Basin Basin yesterday.")</f>
        <v>Ubon Warin Chamchu because he had to receive the water that accelerated from the dam in the dam in the Mun Basin and the dam in the Basin Basin yesterday.</v>
      </c>
      <c r="C1698" t="s">
        <v>1829</v>
      </c>
      <c r="D1698">
        <v>0.330964624881744</v>
      </c>
    </row>
    <row r="1699" spans="1:4" ht="14.25" customHeight="1" x14ac:dyDescent="0.2">
      <c r="A1699" s="1" t="s">
        <v>1698</v>
      </c>
      <c r="B1699" s="2" t="str">
        <f ca="1">IFERROR(__xludf.DUMMYFUNCTION("GOOGLETRANSLATE(A1699,DETECTLANGUAGE(A1699),""en"")"),"Ubon Warin Chamchu because he had to receive the water that accelerated from the dam in the dam in the Mun Basin and the dam in the Basin Basin yesterday.")</f>
        <v>Ubon Warin Chamchu because he had to receive the water that accelerated from the dam in the dam in the Mun Basin and the dam in the Basin Basin yesterday.</v>
      </c>
      <c r="C1699" t="s">
        <v>1829</v>
      </c>
      <c r="D1699">
        <v>0.330964624881744</v>
      </c>
    </row>
    <row r="1700" spans="1:4" ht="14.25" customHeight="1" x14ac:dyDescent="0.2">
      <c r="A1700" s="1" t="s">
        <v>1699</v>
      </c>
      <c r="B1700" s="2" t="str">
        <f ca="1">IFERROR(__xludf.DUMMYFUNCTION("GOOGLETRANSLATE(A1700,DETECTLANGUAGE(A1700),""en"")"),"Flooding floods, Ubon, flood situation, Warin Chamrap, Ubon Ratchathani Province, on the top")</f>
        <v>Flooding floods, Ubon, flood situation, Warin Chamrap, Ubon Ratchathani Province, on the top</v>
      </c>
      <c r="C1700" t="s">
        <v>1828</v>
      </c>
      <c r="D1700">
        <v>0.59670132398605302</v>
      </c>
    </row>
    <row r="1701" spans="1:4" ht="14.25" customHeight="1" x14ac:dyDescent="0.2">
      <c r="A1701" s="1" t="s">
        <v>1700</v>
      </c>
      <c r="B1701" s="2" t="str">
        <f ca="1">IFERROR(__xludf.DUMMYFUNCTION("GOOGLETRANSLATE(A1701,DETECTLANGUAGE(A1701),""en"")"),"Flooding floods, floods, floods, Ayutthaya floods")</f>
        <v>Flooding floods, floods, floods, Ayutthaya floods</v>
      </c>
      <c r="C1701" t="s">
        <v>1827</v>
      </c>
      <c r="D1701">
        <v>0.67346721887588501</v>
      </c>
    </row>
    <row r="1702" spans="1:4" ht="14.25" customHeight="1" x14ac:dyDescent="0.2">
      <c r="A1702" s="1" t="s">
        <v>1701</v>
      </c>
      <c r="B1702" s="2" t="str">
        <f ca="1">IFERROR(__xludf.DUMMYFUNCTION("GOOGLETRANSLATE(A1702,DETECTLANGUAGE(A1702),""en"")"),"Saw the image of sending a sticker, Swasdee, Monday, Monday.")</f>
        <v>Saw the image of sending a sticker, Swasdee, Monday, Monday.</v>
      </c>
      <c r="C1702" t="s">
        <v>1828</v>
      </c>
      <c r="D1702">
        <v>0.530656337738037</v>
      </c>
    </row>
    <row r="1703" spans="1:4" ht="14.25" customHeight="1" x14ac:dyDescent="0.2">
      <c r="A1703" s="1" t="s">
        <v>1702</v>
      </c>
      <c r="B1703" s="2" t="str">
        <f ca="1">IFERROR(__xludf.DUMMYFUNCTION("GOOGLETRANSLATE(A1703,DETECTLANGUAGE(A1703),""en"")"),"Please tag again. We really want. Anyone who has our hands of an affordable price. Thank you Weir Sukonwat.")</f>
        <v>Please tag again. We really want. Anyone who has our hands of an affordable price. Thank you Weir Sukonwat.</v>
      </c>
      <c r="C1703" t="s">
        <v>1828</v>
      </c>
      <c r="D1703">
        <v>0.51017391681671098</v>
      </c>
    </row>
    <row r="1704" spans="1:4" ht="14.25" customHeight="1" x14ac:dyDescent="0.2">
      <c r="A1704" s="1" t="s">
        <v>1703</v>
      </c>
      <c r="B1704" s="2" t="str">
        <f ca="1">IFERROR(__xludf.DUMMYFUNCTION("GOOGLETRANSLATE(A1704,DETECTLANGUAGE(A1704),""en"")"),"The flood is the most like. Now, everyone is trying to evacuate thousands of households. The government must enter the crisis.")</f>
        <v>The flood is the most like. Now, everyone is trying to evacuate thousands of households. The government must enter the crisis.</v>
      </c>
      <c r="C1704" t="s">
        <v>1828</v>
      </c>
      <c r="D1704">
        <v>0.58686816692352295</v>
      </c>
    </row>
    <row r="1705" spans="1:4" ht="14.25" customHeight="1" x14ac:dyDescent="0.2">
      <c r="A1705" s="1" t="s">
        <v>1704</v>
      </c>
      <c r="B1705" s="2" t="str">
        <f ca="1">IFERROR(__xludf.DUMMYFUNCTION("GOOGLETRANSLATE(A1705,DETECTLANGUAGE(A1705),""en"")"),"And the band Ubon is a very frequent water receiving area. Eight years. What are you doing? He made a voice to fight. Have you ever listened to it?")</f>
        <v>And the band Ubon is a very frequent water receiving area. Eight years. What are you doing? He made a voice to fight. Have you ever listened to it?</v>
      </c>
      <c r="C1705" t="s">
        <v>1827</v>
      </c>
      <c r="D1705">
        <v>0.93017649650573697</v>
      </c>
    </row>
    <row r="1706" spans="1:4" ht="14.25" customHeight="1" x14ac:dyDescent="0.2">
      <c r="A1706" s="1" t="s">
        <v>1705</v>
      </c>
      <c r="B1706" s="2" t="str">
        <f ca="1">IFERROR(__xludf.DUMMYFUNCTION("GOOGLETRANSLATE(A1706,DETECTLANGUAGE(A1706),""en"")"),"Pity the tree. Ah, soaked in the water for so long.")</f>
        <v>Pity the tree. Ah, soaked in the water for so long.</v>
      </c>
      <c r="C1706" t="s">
        <v>1828</v>
      </c>
      <c r="D1706">
        <v>0.58094686269760099</v>
      </c>
    </row>
    <row r="1707" spans="1:4" ht="14.25" customHeight="1" x14ac:dyDescent="0.2">
      <c r="A1707" s="1" t="s">
        <v>1706</v>
      </c>
      <c r="B1707" s="2" t="str">
        <f ca="1">IFERROR(__xludf.DUMMYFUNCTION("GOOGLETRANSLATE(A1707,DETECTLANGUAGE(A1707),""en"")"),"How many days have been cut off the water? Cut the power. Still understand, but why do you have to cut the water?")</f>
        <v>How many days have been cut off the water? Cut the power. Still understand, but why do you have to cut the water?</v>
      </c>
      <c r="C1707" t="s">
        <v>1829</v>
      </c>
      <c r="D1707">
        <v>4.3486766517162302E-2</v>
      </c>
    </row>
    <row r="1708" spans="1:4" ht="14.25" customHeight="1" x14ac:dyDescent="0.2">
      <c r="A1708" s="1" t="s">
        <v>1707</v>
      </c>
      <c r="B1708" s="2" t="str">
        <f ca="1">IFERROR(__xludf.DUMMYFUNCTION("GOOGLETRANSLATE(A1708,DETECTLANGUAGE(A1708),""en"")"),"A friend who lives in Ubon is to lose the whole house. The work is not going to do migration to the villagers. Do not know how to contact again?")</f>
        <v>A friend who lives in Ubon is to lose the whole house. The work is not going to do migration to the villagers. Do not know how to contact again?</v>
      </c>
      <c r="C1708" t="s">
        <v>1829</v>
      </c>
      <c r="D1708">
        <v>1.47556150332093E-2</v>
      </c>
    </row>
    <row r="1709" spans="1:4" ht="14.25" customHeight="1" x14ac:dyDescent="0.2">
      <c r="A1709" s="1" t="s">
        <v>1708</v>
      </c>
      <c r="B1709" s="2" t="str">
        <f ca="1">IFERROR(__xludf.DUMMYFUNCTION("GOOGLETRANSLATE(A1709,DETECTLANGUAGE(A1709),""en"")"),"Stopped back to Ubon Jung for a month")</f>
        <v>Stopped back to Ubon Jung for a month</v>
      </c>
      <c r="C1709" t="s">
        <v>1828</v>
      </c>
      <c r="D1709">
        <v>0.53000450134277299</v>
      </c>
    </row>
    <row r="1710" spans="1:4" ht="14.25" customHeight="1" x14ac:dyDescent="0.2">
      <c r="A1710" s="1" t="s">
        <v>1709</v>
      </c>
      <c r="B1710" s="2" t="str">
        <f ca="1">IFERROR(__xludf.DUMMYFUNCTION("GOOGLETRANSLATE(A1710,DETECTLANGUAGE(A1710),""en"")"),"Confused")</f>
        <v>Confused</v>
      </c>
      <c r="C1710" t="s">
        <v>1827</v>
      </c>
      <c r="D1710">
        <v>0.62873375415802002</v>
      </c>
    </row>
    <row r="1711" spans="1:4" ht="14.25" customHeight="1" x14ac:dyDescent="0.2">
      <c r="A1711" s="1" t="s">
        <v>1710</v>
      </c>
      <c r="B1711" s="2" t="str">
        <f ca="1">IFERROR(__xludf.DUMMYFUNCTION("GOOGLETRANSLATE(A1711,DETECTLANGUAGE(A1711),""en"")"),"Unexpected state")</f>
        <v>Unexpected state</v>
      </c>
      <c r="C1711" t="s">
        <v>1827</v>
      </c>
      <c r="D1711">
        <v>0.66110008955001798</v>
      </c>
    </row>
    <row r="1712" spans="1:4" ht="14.25" customHeight="1" x14ac:dyDescent="0.2">
      <c r="A1712" s="1" t="s">
        <v>1711</v>
      </c>
      <c r="B1712" s="2" t="str">
        <f ca="1">IFERROR(__xludf.DUMMYFUNCTION("GOOGLETRANSLATE(A1712,DETECTLANGUAGE(A1712),""en"")"),"Seriously, it shouldn't have the public to spread the news, ask for help by themselves. The unit should know early as well.")</f>
        <v>Seriously, it shouldn't have the public to spread the news, ask for help by themselves. The unit should know early as well.</v>
      </c>
      <c r="C1712" t="s">
        <v>1827</v>
      </c>
      <c r="D1712">
        <v>0.62805932760238603</v>
      </c>
    </row>
    <row r="1713" spans="1:4" ht="14.25" customHeight="1" x14ac:dyDescent="0.2">
      <c r="A1713" s="1" t="s">
        <v>1712</v>
      </c>
      <c r="B1713" s="2" t="str">
        <f ca="1">IFERROR(__xludf.DUMMYFUNCTION("GOOGLETRANSLATE(A1713,DETECTLANGUAGE(A1713),""en"")"),"Ubon flooded floods, Nonthaburi, rain")</f>
        <v>Ubon flooded floods, Nonthaburi, rain</v>
      </c>
      <c r="C1713" t="s">
        <v>1827</v>
      </c>
      <c r="D1713">
        <v>0.60760968923568703</v>
      </c>
    </row>
    <row r="1714" spans="1:4" ht="14.25" customHeight="1" x14ac:dyDescent="0.2">
      <c r="A1714" s="1" t="s">
        <v>1713</v>
      </c>
      <c r="B1714" s="2" t="str">
        <f ca="1">IFERROR(__xludf.DUMMYFUNCTION("GOOGLETRANSLATE(A1714,DETECTLANGUAGE(A1714),""en"")"),"May I inform the public relations news? The Bua Bua Thoeng line. During the night, the Highway will be on duty throughout the night.")</f>
        <v>May I inform the public relations news? The Bua Bua Thoeng line. During the night, the Highway will be on duty throughout the night.</v>
      </c>
      <c r="C1714" t="s">
        <v>1827</v>
      </c>
      <c r="D1714">
        <v>0.80284941196441695</v>
      </c>
    </row>
    <row r="1715" spans="1:4" ht="14.25" customHeight="1" x14ac:dyDescent="0.2">
      <c r="A1715" s="1" t="s">
        <v>1714</v>
      </c>
      <c r="B1715" s="2" t="str">
        <f ca="1">IFERROR(__xludf.DUMMYFUNCTION("GOOGLETRANSLATE(A1715,DETECTLANGUAGE(A1715),""en"")"),"It is better to donate through the account, would like Donet to pass the account named about the victims or university agencies.")</f>
        <v>It is better to donate through the account, would like Donet to pass the account named about the victims or university agencies.</v>
      </c>
      <c r="C1715" t="s">
        <v>1827</v>
      </c>
      <c r="D1715">
        <v>0.79268467426300004</v>
      </c>
    </row>
    <row r="1716" spans="1:4" ht="14.25" customHeight="1" x14ac:dyDescent="0.2">
      <c r="A1716" s="1" t="s">
        <v>1715</v>
      </c>
      <c r="B1716" s="2" t="str">
        <f ca="1">IFERROR(__xludf.DUMMYFUNCTION("GOOGLETRANSLATE(A1716,DETECTLANGUAGE(A1716),""en"")"),"Where is the happiest meal?")</f>
        <v>Where is the happiest meal?</v>
      </c>
      <c r="C1716" t="s">
        <v>1828</v>
      </c>
      <c r="D1716">
        <v>0.49978443980217002</v>
      </c>
    </row>
    <row r="1717" spans="1:4" ht="14.25" customHeight="1" x14ac:dyDescent="0.2">
      <c r="A1717" s="1" t="s">
        <v>1716</v>
      </c>
      <c r="B1717" s="2" t="str">
        <f ca="1">IFERROR(__xludf.DUMMYFUNCTION("GOOGLETRANSLATE(A1717,DETECTLANGUAGE(A1717),""en"")"),"The person says that Ubon is not like developing a city, but so small that Udon Phatthana overtakes many.")</f>
        <v>The person says that Ubon is not like developing a city, but so small that Udon Phatthana overtakes many.</v>
      </c>
      <c r="C1717" t="s">
        <v>1829</v>
      </c>
      <c r="D1717">
        <v>0.10251256823539701</v>
      </c>
    </row>
    <row r="1718" spans="1:4" ht="14.25" customHeight="1" x14ac:dyDescent="0.2">
      <c r="A1718" s="1" t="s">
        <v>1717</v>
      </c>
      <c r="B1718" s="2" t="str">
        <f ca="1">IFERROR(__xludf.DUMMYFUNCTION("GOOGLETRANSLATE(A1718,DETECTLANGUAGE(A1718),""en"")"),"The body is free in the frame. Secondhand clothes, clothing, Korean clothes, secondhand clothes, hot pot of happiness.")</f>
        <v>The body is free in the frame. Secondhand clothes, clothing, Korean clothes, secondhand clothes, hot pot of happiness.</v>
      </c>
      <c r="C1718" t="s">
        <v>1827</v>
      </c>
      <c r="D1718">
        <v>0.73561537265777599</v>
      </c>
    </row>
    <row r="1719" spans="1:4" ht="14.25" customHeight="1" x14ac:dyDescent="0.2">
      <c r="A1719" s="1" t="s">
        <v>1718</v>
      </c>
      <c r="B1719" s="2" t="str">
        <f ca="1">IFERROR(__xludf.DUMMYFUNCTION("GOOGLETRANSLATE(A1719,DETECTLANGUAGE(A1719),""en"")"),"Thank you, Patrick.")</f>
        <v>Thank you, Patrick.</v>
      </c>
      <c r="C1719" t="s">
        <v>1827</v>
      </c>
      <c r="D1719">
        <v>0.84615391492843595</v>
      </c>
    </row>
    <row r="1720" spans="1:4" ht="14.25" customHeight="1" x14ac:dyDescent="0.2">
      <c r="A1720" s="1" t="s">
        <v>1719</v>
      </c>
      <c r="B1720" s="2" t="str">
        <f ca="1">IFERROR(__xludf.DUMMYFUNCTION("GOOGLETRANSLATE(A1720,DETECTLANGUAGE(A1720),""en"")"),"Ubon Rong Flood Floods")</f>
        <v>Ubon Rong Flood Floods</v>
      </c>
      <c r="C1720" t="s">
        <v>1827</v>
      </c>
      <c r="D1720">
        <v>0.66110008955001798</v>
      </c>
    </row>
    <row r="1721" spans="1:4" ht="14.25" customHeight="1" x14ac:dyDescent="0.2">
      <c r="A1721" s="1" t="s">
        <v>1720</v>
      </c>
      <c r="B1721" s="2" t="str">
        <f ca="1">IFERROR(__xludf.DUMMYFUNCTION("GOOGLETRANSLATE(A1721,DETECTLANGUAGE(A1721),""en"")"),"I would like to publicize as well.")</f>
        <v>I would like to publicize as well.</v>
      </c>
      <c r="C1721" t="s">
        <v>1827</v>
      </c>
      <c r="D1721">
        <v>0.67073649168014504</v>
      </c>
    </row>
    <row r="1722" spans="1:4" ht="14.25" customHeight="1" x14ac:dyDescent="0.2">
      <c r="A1722" s="1" t="s">
        <v>1721</v>
      </c>
      <c r="B1722" s="2" t="str">
        <f ca="1">IFERROR(__xludf.DUMMYFUNCTION("GOOGLETRANSLATE(A1722,DETECTLANGUAGE(A1722),""en"")"),"The government is really quiet. Hey, it's really heavy. There are even dead people, but I can't find the news that the government has accelerated to help.")</f>
        <v>The government is really quiet. Hey, it's really heavy. There are even dead people, but I can't find the news that the government has accelerated to help.</v>
      </c>
      <c r="C1722" t="s">
        <v>1829</v>
      </c>
      <c r="D1722">
        <v>1.4953413046896499E-2</v>
      </c>
    </row>
    <row r="1723" spans="1:4" ht="14.25" customHeight="1" x14ac:dyDescent="0.2">
      <c r="A1723" s="1" t="s">
        <v>1722</v>
      </c>
      <c r="B1723" s="2" t="str">
        <f ca="1">IFERROR(__xludf.DUMMYFUNCTION("GOOGLETRANSLATE(A1723,DETECTLANGUAGE(A1723),""en"")"),"Everyone submitted the capital to help the victims of Ubon Nang floods.")</f>
        <v>Everyone submitted the capital to help the victims of Ubon Nang floods.</v>
      </c>
      <c r="C1723" t="s">
        <v>1827</v>
      </c>
      <c r="D1723">
        <v>0.72982704639434803</v>
      </c>
    </row>
    <row r="1724" spans="1:4" ht="14.25" customHeight="1" x14ac:dyDescent="0.2">
      <c r="A1724" s="1" t="s">
        <v>1723</v>
      </c>
      <c r="B1724" s="2" t="str">
        <f ca="1">IFERROR(__xludf.DUMMYFUNCTION("GOOGLETRANSLATE(A1724,DETECTLANGUAGE(A1724),""en"")"),"Push the tag flooding, Ubon Ratchathani floods, floods")</f>
        <v>Push the tag flooding, Ubon Ratchathani floods, floods</v>
      </c>
      <c r="C1724" t="s">
        <v>1827</v>
      </c>
      <c r="D1724">
        <v>0.68655729293823198</v>
      </c>
    </row>
    <row r="1725" spans="1:4" ht="14.25" customHeight="1" x14ac:dyDescent="0.2">
      <c r="A1725" s="1" t="s">
        <v>1724</v>
      </c>
      <c r="B1725" s="2" t="str">
        <f ca="1">IFERROR(__xludf.DUMMYFUNCTION("GOOGLETRANSLATE(A1725,DETECTLANGUAGE(A1725),""en"")"),"You help push Saraburi urgently, helping to prevent forests, the villagers will not catch the villagers. Now, it is lacking because he can't keep up. Why?")</f>
        <v>You help push Saraburi urgently, helping to prevent forests, the villagers will not catch the villagers. Now, it is lacking because he can't keep up. Why?</v>
      </c>
      <c r="C1725" t="s">
        <v>1829</v>
      </c>
      <c r="D1725">
        <v>6.4724221825599698E-2</v>
      </c>
    </row>
    <row r="1726" spans="1:4" ht="14.25" customHeight="1" x14ac:dyDescent="0.2">
      <c r="A1726" s="1" t="s">
        <v>1725</v>
      </c>
      <c r="B1726" s="2" t="str">
        <f ca="1">IFERROR(__xludf.DUMMYFUNCTION("GOOGLETRANSLATE(A1726,DETECTLANGUAGE(A1726),""en"")"),"When I was in Ubon, I used to see the full amount of water almost overflowing.")</f>
        <v>When I was in Ubon, I used to see the full amount of water almost overflowing.</v>
      </c>
      <c r="C1726" t="s">
        <v>1829</v>
      </c>
      <c r="D1726">
        <v>0.255215644836426</v>
      </c>
    </row>
    <row r="1727" spans="1:4" ht="14.25" customHeight="1" x14ac:dyDescent="0.2">
      <c r="A1727" s="1" t="s">
        <v>1726</v>
      </c>
      <c r="B1727" s="2" t="str">
        <f ca="1">IFERROR(__xludf.DUMMYFUNCTION("GOOGLETRANSLATE(A1727,DETECTLANGUAGE(A1727),""en"")"),"Many villagers decided to evacuate after the water flooded in the meter. After previously, I didn't think that the flood would flood the Ubon Dam.")</f>
        <v>Many villagers decided to evacuate after the water flooded in the meter. After previously, I didn't think that the flood would flood the Ubon Dam.</v>
      </c>
      <c r="C1727" t="s">
        <v>1829</v>
      </c>
      <c r="D1727">
        <v>0.30283895134925798</v>
      </c>
    </row>
    <row r="1728" spans="1:4" ht="14.25" customHeight="1" x14ac:dyDescent="0.2">
      <c r="A1728" s="1" t="s">
        <v>1727</v>
      </c>
      <c r="B1728" s="2" t="str">
        <f ca="1">IFERROR(__xludf.DUMMYFUNCTION("GOOGLETRANSLATE(A1728,DETECTLANGUAGE(A1728),""en"")"),"Is the city flooded?")</f>
        <v>Is the city flooded?</v>
      </c>
      <c r="C1728" t="s">
        <v>1827</v>
      </c>
      <c r="D1728">
        <v>0.682930707931519</v>
      </c>
    </row>
    <row r="1729" spans="1:4" ht="14.25" customHeight="1" x14ac:dyDescent="0.2">
      <c r="A1729" s="1" t="s">
        <v>1728</v>
      </c>
      <c r="B1729" s="2" t="str">
        <f ca="1">IFERROR(__xludf.DUMMYFUNCTION("GOOGLETRANSLATE(A1729,DETECTLANGUAGE(A1729),""en"")"),"Want to help? What can you do? Not in the area, not a relative, there is no money.")</f>
        <v>Want to help? What can you do? Not in the area, not a relative, there is no money.</v>
      </c>
      <c r="C1729" t="s">
        <v>1829</v>
      </c>
      <c r="D1729">
        <v>1.2964451685547799E-2</v>
      </c>
    </row>
    <row r="1730" spans="1:4" ht="14.25" customHeight="1" x14ac:dyDescent="0.2">
      <c r="A1730" s="1" t="s">
        <v>1729</v>
      </c>
      <c r="B1730" s="2" t="str">
        <f ca="1">IFERROR(__xludf.DUMMYFUNCTION("GOOGLETRANSLATE(A1730,DETECTLANGUAGE(A1730),""en"")"),"Please leave the traffic route in each area. Each area. Where to go, check the route first and travel is still safe.")</f>
        <v>Please leave the traffic route in each area. Each area. Where to go, check the route first and travel is still safe.</v>
      </c>
      <c r="C1730" t="s">
        <v>1829</v>
      </c>
      <c r="D1730">
        <v>0.25404524803161599</v>
      </c>
    </row>
    <row r="1731" spans="1:4" ht="14.25" customHeight="1" x14ac:dyDescent="0.2">
      <c r="A1731" s="1" t="s">
        <v>1730</v>
      </c>
      <c r="B1731" s="2" t="str">
        <f ca="1">IFERROR(__xludf.DUMMYFUNCTION("GOOGLETRANSLATE(A1731,DETECTLANGUAGE(A1731),""en"")"),"Ubon")</f>
        <v>Ubon</v>
      </c>
      <c r="C1731" t="s">
        <v>1827</v>
      </c>
      <c r="D1731">
        <v>0.66110008955001798</v>
      </c>
    </row>
    <row r="1732" spans="1:4" ht="14.25" customHeight="1" x14ac:dyDescent="0.2">
      <c r="A1732" s="1" t="s">
        <v>1731</v>
      </c>
      <c r="B1732" s="2" t="str">
        <f ca="1">IFERROR(__xludf.DUMMYFUNCTION("GOOGLETRANSLATE(A1732,DETECTLANGUAGE(A1732),""en"")"),"Ubon is flooded. There is only one way left. The car can run in one way. Between Muang and Avarin, the military vehicle began to break at some point.")</f>
        <v>Ubon is flooded. There is only one way left. The car can run in one way. Between Muang and Avarin, the military vehicle began to break at some point.</v>
      </c>
      <c r="C1732" t="s">
        <v>1829</v>
      </c>
      <c r="D1732">
        <v>0.29645454883575401</v>
      </c>
    </row>
    <row r="1733" spans="1:4" ht="14.25" customHeight="1" x14ac:dyDescent="0.2">
      <c r="A1733" s="1" t="s">
        <v>1732</v>
      </c>
      <c r="B1733" s="2" t="str">
        <f ca="1">IFERROR(__xludf.DUMMYFUNCTION("GOOGLETRANSLATE(A1733,DETECTLANGUAGE(A1733),""en"")"),"What is the government doing? This one wants to know many people waiting for help, which is more dead? To come out to do good deeds.")</f>
        <v>What is the government doing? This one wants to know many people waiting for help, which is more dead? To come out to do good deeds.</v>
      </c>
      <c r="C1733" t="s">
        <v>1828</v>
      </c>
      <c r="D1733">
        <v>0.50093954801559404</v>
      </c>
    </row>
    <row r="1734" spans="1:4" ht="14.25" customHeight="1" x14ac:dyDescent="0.2">
      <c r="A1734" s="1" t="s">
        <v>1733</v>
      </c>
      <c r="B1734" s="2" t="str">
        <f ca="1">IFERROR(__xludf.DUMMYFUNCTION("GOOGLETRANSLATE(A1734,DETECTLANGUAGE(A1734),""en"")"),"Please leave the traffic route in each area. Each area. Where to go, check the route first and travel is still safe.")</f>
        <v>Please leave the traffic route in each area. Each area. Where to go, check the route first and travel is still safe.</v>
      </c>
      <c r="C1734" t="s">
        <v>1829</v>
      </c>
      <c r="D1734">
        <v>0.25404524803161599</v>
      </c>
    </row>
    <row r="1735" spans="1:4" ht="14.25" customHeight="1" x14ac:dyDescent="0.2">
      <c r="A1735" s="1" t="s">
        <v>1734</v>
      </c>
      <c r="B1735" s="2" t="str">
        <f ca="1">IFERROR(__xludf.DUMMYFUNCTION("GOOGLETRANSLATE(A1735,DETECTLANGUAGE(A1735),""en"")"),"The road was cut, almost all left. The route of Mueang District and Warin, one route, traffic jam, at least an hour.")</f>
        <v>The road was cut, almost all left. The route of Mueang District and Warin, one route, traffic jam, at least an hour.</v>
      </c>
      <c r="C1735" t="s">
        <v>1828</v>
      </c>
      <c r="D1735">
        <v>0.51473391056060802</v>
      </c>
    </row>
    <row r="1736" spans="1:4" ht="14.25" customHeight="1" x14ac:dyDescent="0.2">
      <c r="A1736" s="1" t="s">
        <v>1735</v>
      </c>
      <c r="B1736" s="2" t="str">
        <f ca="1">IFERROR(__xludf.DUMMYFUNCTION("GOOGLETRANSLATE(A1736,DETECTLANGUAGE(A1736),""en"")"),"The stupid prime minister went anywhere. Let the floods in many provinces live for eight years. What are you doing? Don't you think about solving the flooding problem?")</f>
        <v>The stupid prime minister went anywhere. Let the floods in many provinces live for eight years. What are you doing? Don't you think about solving the flooding problem?</v>
      </c>
      <c r="C1736" t="s">
        <v>1827</v>
      </c>
      <c r="D1736">
        <v>0.72665429115295399</v>
      </c>
    </row>
    <row r="1737" spans="1:4" ht="14.25" customHeight="1" x14ac:dyDescent="0.2">
      <c r="A1737" s="1" t="s">
        <v>1736</v>
      </c>
      <c r="B1737" s="2" t="str">
        <f ca="1">IFERROR(__xludf.DUMMYFUNCTION("GOOGLETRANSLATE(A1737,DETECTLANGUAGE(A1737),""en"")"),"The royal bag was flooded.")</f>
        <v>The royal bag was flooded.</v>
      </c>
      <c r="C1737" t="s">
        <v>1827</v>
      </c>
      <c r="D1737">
        <v>0.62777370214462302</v>
      </c>
    </row>
    <row r="1738" spans="1:4" ht="14.25" customHeight="1" x14ac:dyDescent="0.2">
      <c r="A1738" s="1" t="s">
        <v>1737</v>
      </c>
      <c r="B1738" s="2" t="str">
        <f ca="1">IFERROR(__xludf.DUMMYFUNCTION("GOOGLETRANSLATE(A1738,DETECTLANGUAGE(A1738),""en"")"),"Quiet power")</f>
        <v>Quiet power</v>
      </c>
      <c r="C1738" t="s">
        <v>1827</v>
      </c>
      <c r="D1738">
        <v>0.63172972202301003</v>
      </c>
    </row>
    <row r="1739" spans="1:4" ht="14.25" customHeight="1" x14ac:dyDescent="0.2">
      <c r="A1739" s="1" t="s">
        <v>1738</v>
      </c>
      <c r="B1739" s="2" t="str">
        <f ca="1">IFERROR(__xludf.DUMMYFUNCTION("GOOGLETRANSLATE(A1739,DETECTLANGUAGE(A1739),""en"")"),"You help push Saraburi urgently, helping to prevent the forest, the villagers are not in time, now lack because of not being able to catch up. Why not warn?")</f>
        <v>You help push Saraburi urgently, helping to prevent the forest, the villagers are not in time, now lack because of not being able to catch up. Why not warn?</v>
      </c>
      <c r="C1739" t="s">
        <v>1829</v>
      </c>
      <c r="D1739">
        <v>5.3902929648756998E-3</v>
      </c>
    </row>
    <row r="1740" spans="1:4" ht="14.25" customHeight="1" x14ac:dyDescent="0.2">
      <c r="A1740" s="1" t="s">
        <v>1739</v>
      </c>
      <c r="B1740" s="2" t="str">
        <f ca="1">IFERROR(__xludf.DUMMYFUNCTION("GOOGLETRANSLATE(A1740,DETECTLANGUAGE(A1740),""en"")"),"Sleep, just spinning the news, cursing Chatchat, follows the Prime Minister to take care of the floods in the provinces with floods, Nonthaburi, floods.")</f>
        <v>Sleep, just spinning the news, cursing Chatchat, follows the Prime Minister to take care of the floods in the provinces with floods, Nonthaburi, floods.</v>
      </c>
      <c r="C1740" t="s">
        <v>1827</v>
      </c>
      <c r="D1740">
        <v>0.77652025222778298</v>
      </c>
    </row>
    <row r="1741" spans="1:4" ht="14.25" customHeight="1" x14ac:dyDescent="0.2">
      <c r="A1741" s="1" t="s">
        <v>1740</v>
      </c>
      <c r="B1741" s="2" t="str">
        <f ca="1">IFERROR(__xludf.DUMMYFUNCTION("GOOGLETRANSLATE(A1741,DETECTLANGUAGE(A1741),""en"")"),"Free. Secondhand clothes, clothing, Korean clothes, secondhand clothes, hot pot of happiness.")</f>
        <v>Free. Secondhand clothes, clothing, Korean clothes, secondhand clothes, hot pot of happiness.</v>
      </c>
      <c r="C1741" t="s">
        <v>1827</v>
      </c>
      <c r="D1741">
        <v>0.67632627487182595</v>
      </c>
    </row>
    <row r="1742" spans="1:4" ht="14.25" customHeight="1" x14ac:dyDescent="0.2">
      <c r="A1742" s="1" t="s">
        <v>1741</v>
      </c>
      <c r="B1742" s="2" t="str">
        <f ca="1">IFERROR(__xludf.DUMMYFUNCTION("GOOGLETRANSLATE(A1742,DETECTLANGUAGE(A1742),""en"")"),"Free. Secondhand clothes, clothing, Korean clothes, secondhand clothes, good condition, forwarded secondhand clothes.")</f>
        <v>Free. Secondhand clothes, clothing, Korean clothes, secondhand clothes, good condition, forwarded secondhand clothes.</v>
      </c>
      <c r="C1742" t="s">
        <v>1827</v>
      </c>
      <c r="D1742">
        <v>0.79758083820342995</v>
      </c>
    </row>
    <row r="1743" spans="1:4" ht="14.25" customHeight="1" x14ac:dyDescent="0.2">
      <c r="A1743" s="1" t="s">
        <v>1742</v>
      </c>
      <c r="B1743" s="2" t="str">
        <f ca="1">IFERROR(__xludf.DUMMYFUNCTION("GOOGLETRANSLATE(A1743,DETECTLANGUAGE(A1743),""en"")"),"feel sorry")</f>
        <v>feel sorry</v>
      </c>
      <c r="C1743" t="s">
        <v>1829</v>
      </c>
      <c r="D1743">
        <v>0.31059309840202298</v>
      </c>
    </row>
    <row r="1744" spans="1:4" ht="14.25" customHeight="1" x14ac:dyDescent="0.2">
      <c r="A1744" s="1" t="s">
        <v>1743</v>
      </c>
      <c r="B1744" s="2" t="str">
        <f ca="1">IFERROR(__xludf.DUMMYFUNCTION("GOOGLETRANSLATE(A1744,DETECTLANGUAGE(A1744),""en"")"),"Lottery lovers. Try it. I give away free. I got it. Add LINE. Ban Mill flooded.")</f>
        <v>Lottery lovers. Try it. I give away free. I got it. Add LINE. Ban Mill flooded.</v>
      </c>
      <c r="C1744" t="s">
        <v>1828</v>
      </c>
      <c r="D1744">
        <v>0.55663269758224498</v>
      </c>
    </row>
    <row r="1745" spans="1:4" ht="14.25" customHeight="1" x14ac:dyDescent="0.2">
      <c r="A1745" s="1" t="s">
        <v>1744</v>
      </c>
      <c r="B1745" s="2" t="str">
        <f ca="1">IFERROR(__xludf.DUMMYFUNCTION("GOOGLETRANSLATE(A1745,DETECTLANGUAGE(A1745),""en"")"),"Flooding Ubon, traveling to work, using military vehicles")</f>
        <v>Flooding Ubon, traveling to work, using military vehicles</v>
      </c>
      <c r="C1745" t="s">
        <v>1829</v>
      </c>
      <c r="D1745">
        <v>0.35027050971984902</v>
      </c>
    </row>
    <row r="1746" spans="1:4" ht="14.25" customHeight="1" x14ac:dyDescent="0.2">
      <c r="A1746" s="1" t="s">
        <v>1745</v>
      </c>
      <c r="B1746" s="2" t="str">
        <f ca="1">IFERROR(__xludf.DUMMYFUNCTION("GOOGLETRANSLATE(A1746,DETECTLANGUAGE(A1746),""en"")"),"Continue, including the size, release to the Ubon Noo flooded shirt.")</f>
        <v>Continue, including the size, release to the Ubon Noo flooded shirt.</v>
      </c>
      <c r="C1746" t="s">
        <v>1827</v>
      </c>
      <c r="D1746">
        <v>0.70185494422912598</v>
      </c>
    </row>
    <row r="1747" spans="1:4" ht="14.25" customHeight="1" x14ac:dyDescent="0.2">
      <c r="A1747" s="1" t="s">
        <v>1746</v>
      </c>
      <c r="B1747" s="2" t="str">
        <f ca="1">IFERROR(__xludf.DUMMYFUNCTION("GOOGLETRANSLATE(A1747,DETECTLANGUAGE(A1747),""en"")"),"Ubon province is not the season, because the water is sleeping.")</f>
        <v>Ubon province is not the season, because the water is sleeping.</v>
      </c>
      <c r="C1747" t="s">
        <v>1829</v>
      </c>
      <c r="D1747">
        <v>0.188164427876472</v>
      </c>
    </row>
    <row r="1748" spans="1:4" ht="14.25" customHeight="1" x14ac:dyDescent="0.2">
      <c r="A1748" s="1" t="s">
        <v>1747</v>
      </c>
      <c r="B1748" s="2" t="str">
        <f ca="1">IFERROR(__xludf.DUMMYFUNCTION("GOOGLETRANSLATE(A1748,DETECTLANGUAGE(A1748),""en"")"),"Ubon is a very heavy flooding, but why is everything quiet? The government is too indifferent? This year, Ubon is very flooded.")</f>
        <v>Ubon is a very heavy flooding, but why is everything quiet? The government is too indifferent? This year, Ubon is very flooded.</v>
      </c>
      <c r="C1748" t="s">
        <v>1829</v>
      </c>
      <c r="D1748">
        <v>9.8766215145587893E-2</v>
      </c>
    </row>
    <row r="1749" spans="1:4" ht="14.25" customHeight="1" x14ac:dyDescent="0.2">
      <c r="A1749" s="1" t="s">
        <v>1748</v>
      </c>
      <c r="B1749" s="2" t="str">
        <f ca="1">IFERROR(__xludf.DUMMYFUNCTION("GOOGLETRANSLATE(A1749,DETECTLANGUAGE(A1749),""en"")"),"The flooding of Ubon is very strong. Traveling to work, using military vehicles.")</f>
        <v>The flooding of Ubon is very strong. Traveling to work, using military vehicles.</v>
      </c>
      <c r="C1749" t="s">
        <v>1829</v>
      </c>
      <c r="D1749">
        <v>0.28212046623230003</v>
      </c>
    </row>
    <row r="1750" spans="1:4" ht="14.25" customHeight="1" x14ac:dyDescent="0.2">
      <c r="A1750" s="1" t="s">
        <v>1749</v>
      </c>
      <c r="B1750" s="2" t="str">
        <f ca="1">IFERROR(__xludf.DUMMYFUNCTION("GOOGLETRANSLATE(A1750,DETECTLANGUAGE(A1750),""en"")"),"Ubon floods for anyone traveling")</f>
        <v>Ubon floods for anyone traveling</v>
      </c>
      <c r="C1750" t="s">
        <v>1827</v>
      </c>
      <c r="D1750">
        <v>0.72153669595718395</v>
      </c>
    </row>
    <row r="1751" spans="1:4" ht="14.25" customHeight="1" x14ac:dyDescent="0.2">
      <c r="A1751" s="1" t="s">
        <v>1750</v>
      </c>
      <c r="B1751" s="2" t="str">
        <f ca="1">IFERROR(__xludf.DUMMYFUNCTION("GOOGLETRANSLATE(A1751,DETECTLANGUAGE(A1751),""en"")"),"Now, who is in Ubon, around the flood, do you announce anything more? In addition to watching the water, is there any predicted whether to increase?")</f>
        <v>Now, who is in Ubon, around the flood, do you announce anything more? In addition to watching the water, is there any predicted whether to increase?</v>
      </c>
      <c r="C1751" t="s">
        <v>1827</v>
      </c>
      <c r="D1751">
        <v>0.83985888957977295</v>
      </c>
    </row>
    <row r="1752" spans="1:4" ht="14.25" customHeight="1" x14ac:dyDescent="0.2">
      <c r="A1752" s="1" t="s">
        <v>1751</v>
      </c>
      <c r="B1752" s="2" t="str">
        <f ca="1">IFERROR(__xludf.DUMMYFUNCTION("GOOGLETRANSLATE(A1752,DETECTLANGUAGE(A1752),""en"")"),"Very depressed. Mom is sick, depressed. The child is an autism. I like to hurt myself and people close to me. Now, the mother has to be treated, but")</f>
        <v>Very depressed. Mom is sick, depressed. The child is an autism. I like to hurt myself and people close to me. Now, the mother has to be treated, but</v>
      </c>
      <c r="C1752" t="s">
        <v>1829</v>
      </c>
      <c r="D1752">
        <v>1.7804156988859201E-2</v>
      </c>
    </row>
    <row r="1753" spans="1:4" ht="14.25" customHeight="1" x14ac:dyDescent="0.2">
      <c r="A1753" s="1" t="s">
        <v>1752</v>
      </c>
      <c r="B1753" s="2" t="str">
        <f ca="1">IFERROR(__xludf.DUMMYFUNCTION("GOOGLETRANSLATE(A1753,DETECTLANGUAGE(A1753),""en"")"),"Can you just say this? The National Water Resources Office is the unit that the Prime Minister oversee the National Water Resources Committee or Nok.")</f>
        <v>Can you just say this? The National Water Resources Office is the unit that the Prime Minister oversee the National Water Resources Committee or Nok.</v>
      </c>
      <c r="C1753" t="s">
        <v>1827</v>
      </c>
      <c r="D1753">
        <v>0.71239596605300903</v>
      </c>
    </row>
    <row r="1754" spans="1:4" ht="14.25" customHeight="1" x14ac:dyDescent="0.2">
      <c r="A1754" s="1" t="s">
        <v>1753</v>
      </c>
      <c r="B1754" s="2" t="str">
        <f ca="1">IFERROR(__xludf.DUMMYFUNCTION("GOOGLETRANSLATE(A1754,DETECTLANGUAGE(A1754),""en"")"),"You really will cry. What a bad lesson. You are a solution to this problem.")</f>
        <v>You really will cry. What a bad lesson. You are a solution to this problem.</v>
      </c>
      <c r="C1754" t="s">
        <v>1827</v>
      </c>
      <c r="D1754">
        <v>0.76262831687927202</v>
      </c>
    </row>
    <row r="1755" spans="1:4" ht="14.25" customHeight="1" x14ac:dyDescent="0.2">
      <c r="A1755" s="1" t="s">
        <v>1754</v>
      </c>
      <c r="B1755" s="2" t="str">
        <f ca="1">IFERROR(__xludf.DUMMYFUNCTION("GOOGLETRANSLATE(A1755,DETECTLANGUAGE(A1755),""en"")"),"The way of traveling to the flood worker Ubon")</f>
        <v>The way of traveling to the flood worker Ubon</v>
      </c>
      <c r="C1755" t="s">
        <v>1827</v>
      </c>
      <c r="D1755">
        <v>0.77022635936737105</v>
      </c>
    </row>
    <row r="1756" spans="1:4" ht="14.25" customHeight="1" x14ac:dyDescent="0.2">
      <c r="A1756" s="1" t="s">
        <v>1755</v>
      </c>
      <c r="B1756" s="2" t="str">
        <f ca="1">IFERROR(__xludf.DUMMYFUNCTION("GOOGLETRANSLATE(A1756,DETECTLANGUAGE(A1756),""en"")"),"Hey, have to push all the tags. Each thing is that people have to be in their own eyes. There is like no government.")</f>
        <v>Hey, have to push all the tags. Each thing is that people have to be in their own eyes. There is like no government.</v>
      </c>
      <c r="C1756" t="s">
        <v>1829</v>
      </c>
      <c r="D1756">
        <v>0.14297713339328799</v>
      </c>
    </row>
    <row r="1757" spans="1:4" ht="14.25" customHeight="1" x14ac:dyDescent="0.2">
      <c r="A1757" s="1" t="s">
        <v>1756</v>
      </c>
      <c r="B1757" s="2" t="str">
        <f ca="1">IFERROR(__xludf.DUMMYFUNCTION("GOOGLETRANSLATE(A1757,DETECTLANGUAGE(A1757),""en"")"),"That Ubon is very bad. This has been like this for months. Why is the government? If the problem is not flooded, Ubon")</f>
        <v>That Ubon is very bad. This has been like this for months. Why is the government? If the problem is not flooded, Ubon</v>
      </c>
      <c r="C1757" t="s">
        <v>1829</v>
      </c>
      <c r="D1757">
        <v>1.06515083462E-2</v>
      </c>
    </row>
    <row r="1758" spans="1:4" ht="14.25" customHeight="1" x14ac:dyDescent="0.2">
      <c r="A1758" s="1" t="s">
        <v>1757</v>
      </c>
      <c r="B1758" s="2" t="str">
        <f ca="1">IFERROR(__xludf.DUMMYFUNCTION("GOOGLETRANSLATE(A1758,DETECTLANGUAGE(A1758),""en"")"),"Very scary. The flood will be the roof, but the news is very quiet. Seriously, if not seen through the tweet, I do not know the state or the news to help pay attention to")</f>
        <v>Very scary. The flood will be the roof, but the news is very quiet. Seriously, if not seen through the tweet, I do not know the state or the news to help pay attention to</v>
      </c>
      <c r="C1758" t="s">
        <v>1829</v>
      </c>
      <c r="D1758">
        <v>4.8398938030004501E-2</v>
      </c>
    </row>
    <row r="1759" spans="1:4" ht="14.25" customHeight="1" x14ac:dyDescent="0.2">
      <c r="A1759" s="1" t="s">
        <v>1758</v>
      </c>
      <c r="B1759" s="2" t="str">
        <f ca="1">IFERROR(__xludf.DUMMYFUNCTION("GOOGLETRANSLATE(A1759,DETECTLANGUAGE(A1759),""en"")"),"Ubon province is not a season, because of sleeping in the water, the feet are all decomposed.")</f>
        <v>Ubon province is not a season, because of sleeping in the water, the feet are all decomposed.</v>
      </c>
      <c r="C1759" t="s">
        <v>1829</v>
      </c>
      <c r="D1759">
        <v>0.15199935436248799</v>
      </c>
    </row>
    <row r="1760" spans="1:4" ht="14.25" customHeight="1" x14ac:dyDescent="0.2">
      <c r="A1760" s="1" t="s">
        <v>1759</v>
      </c>
      <c r="B1760" s="2" t="str">
        <f ca="1">IFERROR(__xludf.DUMMYFUNCTION("GOOGLETRANSLATE(A1760,DETECTLANGUAGE(A1760),""en"")"),"The road was cut, almost all the routes of Mueang District and Warin, the only traffic jam.")</f>
        <v>The road was cut, almost all the routes of Mueang District and Warin, the only traffic jam.</v>
      </c>
      <c r="C1760" t="s">
        <v>1827</v>
      </c>
      <c r="D1760">
        <v>0.65900248289108299</v>
      </c>
    </row>
    <row r="1761" spans="1:4" ht="14.25" customHeight="1" x14ac:dyDescent="0.2">
      <c r="A1761" s="1" t="s">
        <v>1760</v>
      </c>
      <c r="B1761" s="2" t="str">
        <f ca="1">IFERROR(__xludf.DUMMYFUNCTION("GOOGLETRANSLATE(A1761,DETECTLANGUAGE(A1761),""en"")"),"Don't be anything. Buying a plane is flooding. Ubon government.")</f>
        <v>Don't be anything. Buying a plane is flooding. Ubon government.</v>
      </c>
      <c r="C1761" t="s">
        <v>1829</v>
      </c>
      <c r="D1761">
        <v>0.275590300559998</v>
      </c>
    </row>
    <row r="1762" spans="1:4" ht="14.25" customHeight="1" x14ac:dyDescent="0.2">
      <c r="A1762" s="1" t="s">
        <v>1761</v>
      </c>
      <c r="B1762" s="2" t="str">
        <f ca="1">IFERROR(__xludf.DUMMYFUNCTION("GOOGLETRANSLATE(A1762,DETECTLANGUAGE(A1762),""en"")"),"The people are so much in this much. Why does the state do nothing at all? There are people who die and still do not do anything. People will live together.")</f>
        <v>The people are so much in this much. Why does the state do nothing at all? There are people who die and still do not do anything. People will live together.</v>
      </c>
      <c r="C1762" t="s">
        <v>1829</v>
      </c>
      <c r="D1762">
        <v>2.84972437657416E-3</v>
      </c>
    </row>
    <row r="1763" spans="1:4" ht="14.25" customHeight="1" x14ac:dyDescent="0.2">
      <c r="A1763" s="1" t="s">
        <v>1762</v>
      </c>
      <c r="B1763" s="2" t="str">
        <f ca="1">IFERROR(__xludf.DUMMYFUNCTION("GOOGLETRANSLATE(A1763,DETECTLANGUAGE(A1763),""en"")"),"Ubon flooded the way of the worker.")</f>
        <v>Ubon flooded the way of the worker.</v>
      </c>
      <c r="C1763" t="s">
        <v>1827</v>
      </c>
      <c r="D1763">
        <v>0.75646722316741899</v>
      </c>
    </row>
    <row r="1764" spans="1:4" ht="14.25" customHeight="1" x14ac:dyDescent="0.2">
      <c r="A1764" s="1" t="s">
        <v>1763</v>
      </c>
      <c r="B1764" s="2" t="str">
        <f ca="1">IFERROR(__xludf.DUMMYFUNCTION("GOOGLETRANSLATE(A1764,DETECTLANGUAGE(A1764),""en"")"),"You will really cry. The lesson. What are you doing? You are to fix this problem.")</f>
        <v>You will really cry. The lesson. What are you doing? You are to fix this problem.</v>
      </c>
      <c r="C1764" t="s">
        <v>1827</v>
      </c>
      <c r="D1764">
        <v>0.92211514711380005</v>
      </c>
    </row>
    <row r="1765" spans="1:4" ht="14.25" customHeight="1" x14ac:dyDescent="0.2">
      <c r="A1765" s="1" t="s">
        <v>1764</v>
      </c>
      <c r="B1765" s="2" t="str">
        <f ca="1">IFERROR(__xludf.DUMMYFUNCTION("GOOGLETRANSLATE(A1765,DETECTLANGUAGE(A1765),""en"")"),"The oil rises every day. The rain falls every day. This is a little fish that the fish that you see only has the NACC to help each other for a long time until they help.")</f>
        <v>The oil rises every day. The rain falls every day. This is a little fish that the fish that you see only has the NACC to help each other for a long time until they help.</v>
      </c>
      <c r="C1765" t="s">
        <v>1829</v>
      </c>
      <c r="D1765">
        <v>0.41971498727798501</v>
      </c>
    </row>
    <row r="1766" spans="1:4" ht="14.25" customHeight="1" x14ac:dyDescent="0.2">
      <c r="A1766" s="1" t="s">
        <v>1765</v>
      </c>
      <c r="B1766" s="2" t="str">
        <f ca="1">IFERROR(__xludf.DUMMYFUNCTION("GOOGLETRANSLATE(A1766,DETECTLANGUAGE(A1766),""en"")"),"For those who need to travel through each point, floods, floods, Ubon Ratchathani, floods.")</f>
        <v>For those who need to travel through each point, floods, floods, Ubon Ratchathani, floods.</v>
      </c>
      <c r="C1766" t="s">
        <v>1827</v>
      </c>
      <c r="D1766">
        <v>0.67113327980041504</v>
      </c>
    </row>
    <row r="1767" spans="1:4" ht="14.25" customHeight="1" x14ac:dyDescent="0.2">
      <c r="A1767" s="1" t="s">
        <v>1766</v>
      </c>
      <c r="B1767" s="2" t="str">
        <f ca="1">IFERROR(__xludf.DUMMYFUNCTION("GOOGLETRANSLATE(A1767,DETECTLANGUAGE(A1767),""en"")"),"Now who is in Ubon, some floods, do you announce anything more? In addition to monitoring the water, is there any predicted whether to increase? Water from Khon Kaen.")</f>
        <v>Now who is in Ubon, some floods, do you announce anything more? In addition to monitoring the water, is there any predicted whether to increase? Water from Khon Kaen.</v>
      </c>
      <c r="C1767" t="s">
        <v>1827</v>
      </c>
      <c r="D1767">
        <v>0.67028856277465798</v>
      </c>
    </row>
    <row r="1768" spans="1:4" ht="14.25" customHeight="1" x14ac:dyDescent="0.2">
      <c r="A1768" s="1" t="s">
        <v>1767</v>
      </c>
      <c r="B1768" s="2" t="str">
        <f ca="1">IFERROR(__xludf.DUMMYFUNCTION("GOOGLETRANSLATE(A1768,DETECTLANGUAGE(A1768),""en"")"),"Very heavy and very little news. People who normally do not watch TV, do not play tweets, almost do not know that the floods of Ubon are so heavy.")</f>
        <v>Very heavy and very little news. People who normally do not watch TV, do not play tweets, almost do not know that the floods of Ubon are so heavy.</v>
      </c>
      <c r="C1768" t="s">
        <v>1829</v>
      </c>
      <c r="D1768">
        <v>2.1531285718083399E-2</v>
      </c>
    </row>
    <row r="1769" spans="1:4" ht="14.25" customHeight="1" x14ac:dyDescent="0.2">
      <c r="A1769" s="1" t="s">
        <v>1768</v>
      </c>
      <c r="B1769" s="2" t="str">
        <f ca="1">IFERROR(__xludf.DUMMYFUNCTION("GOOGLETRANSLATE(A1769,DETECTLANGUAGE(A1769),""en"")"),"The prime minister went to Ubon yet. Come and wake up. Want to know what they help?")</f>
        <v>The prime minister went to Ubon yet. Come and wake up. Want to know what they help?</v>
      </c>
      <c r="C1769" t="s">
        <v>1829</v>
      </c>
      <c r="D1769">
        <v>0.41268178820610002</v>
      </c>
    </row>
    <row r="1770" spans="1:4" ht="14.25" customHeight="1" x14ac:dyDescent="0.2">
      <c r="A1770" s="1" t="s">
        <v>1769</v>
      </c>
      <c r="B1770" s="2" t="str">
        <f ca="1">IFERROR(__xludf.DUMMYFUNCTION("GOOGLETRANSLATE(A1770,DETECTLANGUAGE(A1770),""en"")"),"One word is bad.")</f>
        <v>One word is bad.</v>
      </c>
      <c r="C1770" t="s">
        <v>1828</v>
      </c>
      <c r="D1770">
        <v>0.46418249607086198</v>
      </c>
    </row>
    <row r="1771" spans="1:4" ht="14.25" customHeight="1" x14ac:dyDescent="0.2">
      <c r="A1771" s="1" t="s">
        <v>1770</v>
      </c>
      <c r="B1771" s="2" t="str">
        <f ca="1">IFERROR(__xludf.DUMMYFUNCTION("GOOGLETRANSLATE(A1771,DETECTLANGUAGE(A1771),""en"")"),"I would like to ask if the main channel news is out. This is not watching the news at all, but on the tweet, the government can come out to fix it.")</f>
        <v>I would like to ask if the main channel news is out. This is not watching the news at all, but on the tweet, the government can come out to fix it.</v>
      </c>
      <c r="C1771" t="s">
        <v>1829</v>
      </c>
      <c r="D1771">
        <v>0.19497312605381001</v>
      </c>
    </row>
    <row r="1772" spans="1:4" ht="14.25" customHeight="1" x14ac:dyDescent="0.2">
      <c r="A1772" s="1" t="s">
        <v>1771</v>
      </c>
      <c r="B1772" s="2" t="str">
        <f ca="1">IFERROR(__xludf.DUMMYFUNCTION("GOOGLETRANSLATE(A1772,DETECTLANGUAGE(A1772),""en"")"),"Millil")</f>
        <v>Millil</v>
      </c>
      <c r="C1772" t="s">
        <v>1827</v>
      </c>
      <c r="D1772">
        <v>0.66110008955001798</v>
      </c>
    </row>
    <row r="1773" spans="1:4" ht="14.25" customHeight="1" x14ac:dyDescent="0.2">
      <c r="A1773" s="1" t="s">
        <v>1772</v>
      </c>
      <c r="B1773" s="2" t="str">
        <f ca="1">IFERROR(__xludf.DUMMYFUNCTION("GOOGLETRANSLATE(A1773,DETECTLANGUAGE(A1773),""en"")"),"Would like to ask if the main news channel is out?")</f>
        <v>Would like to ask if the main news channel is out?</v>
      </c>
      <c r="C1773" t="s">
        <v>1827</v>
      </c>
      <c r="D1773">
        <v>0.731406390666962</v>
      </c>
    </row>
    <row r="1774" spans="1:4" ht="14.25" customHeight="1" x14ac:dyDescent="0.2">
      <c r="A1774" s="1" t="s">
        <v>1773</v>
      </c>
      <c r="B1774" s="2" t="str">
        <f ca="1">IFERROR(__xludf.DUMMYFUNCTION("GOOGLETRANSLATE(A1774,DETECTLANGUAGE(A1774),""en"")"),"This way is going to be a meeting.")</f>
        <v>This way is going to be a meeting.</v>
      </c>
      <c r="C1774" t="s">
        <v>1828</v>
      </c>
      <c r="D1774">
        <v>0.59799623489379905</v>
      </c>
    </row>
    <row r="1775" spans="1:4" ht="14.25" customHeight="1" x14ac:dyDescent="0.2">
      <c r="A1775" s="1" t="s">
        <v>1774</v>
      </c>
      <c r="B1775" s="2" t="str">
        <f ca="1">IFERROR(__xludf.DUMMYFUNCTION("GOOGLETRANSLATE(A1775,DETECTLANGUAGE(A1775),""en"")"),"I am very sad. The situation doesn't improve. It's been several days. I haven't seen the Ubon people receiving help thoroughly.")</f>
        <v>I am very sad. The situation doesn't improve. It's been several days. I haven't seen the Ubon people receiving help thoroughly.</v>
      </c>
      <c r="C1775" t="s">
        <v>1829</v>
      </c>
      <c r="D1775">
        <v>1.2284183874726301E-2</v>
      </c>
    </row>
    <row r="1776" spans="1:4" ht="14.25" customHeight="1" x14ac:dyDescent="0.2">
      <c r="A1776" s="1" t="s">
        <v>1775</v>
      </c>
      <c r="B1776" s="2" t="str">
        <f ca="1">IFERROR(__xludf.DUMMYFUNCTION("GOOGLETRANSLATE(A1776,DETECTLANGUAGE(A1776),""en"")"),"I am very sad. The situation does not improve. It's been several days. I haven't seen the Ubon people receiving help thoroughly.")</f>
        <v>I am very sad. The situation does not improve. It's been several days. I haven't seen the Ubon people receiving help thoroughly.</v>
      </c>
      <c r="C1776" t="s">
        <v>1829</v>
      </c>
      <c r="D1776">
        <v>9.6567990258336102E-3</v>
      </c>
    </row>
    <row r="1777" spans="1:4" ht="14.25" customHeight="1" x14ac:dyDescent="0.2">
      <c r="A1777" s="1" t="s">
        <v>1776</v>
      </c>
      <c r="B1777" s="2" t="str">
        <f ca="1">IFERROR(__xludf.DUMMYFUNCTION("GOOGLETRANSLATE(A1777,DETECTLANGUAGE(A1777),""en"")"),"Encouragement")</f>
        <v>Encouragement</v>
      </c>
      <c r="C1777" t="s">
        <v>1827</v>
      </c>
      <c r="D1777">
        <v>0.67628771066665605</v>
      </c>
    </row>
    <row r="1778" spans="1:4" ht="14.25" customHeight="1" x14ac:dyDescent="0.2">
      <c r="A1778" s="1" t="s">
        <v>1777</v>
      </c>
      <c r="B1778" s="2" t="str">
        <f ca="1">IFERROR(__xludf.DUMMYFUNCTION("GOOGLETRANSLATE(A1778,DETECTLANGUAGE(A1778),""en"")"),"Flooding floods, floods, Ubon Ratchathani floods")</f>
        <v>Flooding floods, floods, Ubon Ratchathani floods</v>
      </c>
      <c r="C1778" t="s">
        <v>1827</v>
      </c>
      <c r="D1778">
        <v>0.66873800754547097</v>
      </c>
    </row>
    <row r="1779" spans="1:4" ht="14.25" customHeight="1" x14ac:dyDescent="0.2">
      <c r="A1779" s="1" t="s">
        <v>1778</v>
      </c>
      <c r="B1779" s="2" t="str">
        <f ca="1">IFERROR(__xludf.DUMMYFUNCTION("GOOGLETRANSLATE(A1779,DETECTLANGUAGE(A1779),""en"")"),"What is the government to help? Still not creating benefits, why not see how much the UDD is in the flood of Ubon?")</f>
        <v>What is the government to help? Still not creating benefits, why not see how much the UDD is in the flood of Ubon?</v>
      </c>
      <c r="C1779" t="s">
        <v>1829</v>
      </c>
      <c r="D1779">
        <v>4.8287097364664099E-2</v>
      </c>
    </row>
    <row r="1780" spans="1:4" ht="14.25" customHeight="1" x14ac:dyDescent="0.2">
      <c r="A1780" s="1" t="s">
        <v>1779</v>
      </c>
      <c r="B1780" s="2" t="str">
        <f ca="1">IFERROR(__xludf.DUMMYFUNCTION("GOOGLETRANSLATE(A1780,DETECTLANGUAGE(A1780),""en"")"),"It's here that the customers have been waiting for the month.")</f>
        <v>It's here that the customers have been waiting for the month.</v>
      </c>
      <c r="C1780" t="s">
        <v>1828</v>
      </c>
      <c r="D1780">
        <v>0.58963191509246804</v>
      </c>
    </row>
    <row r="1781" spans="1:4" ht="14.25" customHeight="1" x14ac:dyDescent="0.2">
      <c r="A1781" s="1" t="s">
        <v>1780</v>
      </c>
      <c r="B1781" s="2" t="str">
        <f ca="1">IFERROR(__xludf.DUMMYFUNCTION("GOOGLETRANSLATE(A1781,DETECTLANGUAGE(A1781),""en"")"),"The news is very quiet. If not, must count the stock and call the area. The area is not knowing that this flood.")</f>
        <v>The news is very quiet. If not, must count the stock and call the area. The area is not knowing that this flood.</v>
      </c>
      <c r="C1781" t="s">
        <v>1829</v>
      </c>
      <c r="D1781">
        <v>0.112212516367435</v>
      </c>
    </row>
    <row r="1782" spans="1:4" ht="14.25" customHeight="1" x14ac:dyDescent="0.2">
      <c r="A1782" s="1" t="s">
        <v>1781</v>
      </c>
      <c r="B1782" s="2" t="str">
        <f ca="1">IFERROR(__xludf.DUMMYFUNCTION("GOOGLETRANSLATE(A1782,DETECTLANGUAGE(A1782),""en"")"),"Flooding, Ubon flooded, riding a boat to work")</f>
        <v>Flooding, Ubon flooded, riding a boat to work</v>
      </c>
      <c r="C1782" t="s">
        <v>1829</v>
      </c>
      <c r="D1782">
        <v>0.39601638913154602</v>
      </c>
    </row>
    <row r="1783" spans="1:4" ht="14.25" customHeight="1" x14ac:dyDescent="0.2">
      <c r="A1783" s="1" t="s">
        <v>1782</v>
      </c>
      <c r="B1783" s="2" t="str">
        <f ca="1">IFERROR(__xludf.DUMMYFUNCTION("GOOGLETRANSLATE(A1783,DETECTLANGUAGE(A1783),""en"")"),"In the central region, the flood level is already higher than the year, and still increasing. The Royal Irrigation Department still does not turn into the water.")</f>
        <v>In the central region, the flood level is already higher than the year, and still increasing. The Royal Irrigation Department still does not turn into the water.</v>
      </c>
      <c r="C1783" t="s">
        <v>1829</v>
      </c>
      <c r="D1783">
        <v>5.4456226527690901E-2</v>
      </c>
    </row>
    <row r="1784" spans="1:4" ht="14.25" customHeight="1" x14ac:dyDescent="0.2">
      <c r="A1784" s="1" t="s">
        <v>1783</v>
      </c>
      <c r="B1784" s="2" t="str">
        <f ca="1">IFERROR(__xludf.DUMMYFUNCTION("GOOGLETRANSLATE(A1784,DETECTLANGUAGE(A1784),""en"")"),"Frame Baanamasa, Muang Thong, every day, inquire about the queue. Reserve a doctor.")</f>
        <v>Frame Baanamasa, Muang Thong, every day, inquire about the queue. Reserve a doctor.</v>
      </c>
      <c r="C1784" t="s">
        <v>1827</v>
      </c>
      <c r="D1784">
        <v>0.66888618469238303</v>
      </c>
    </row>
    <row r="1785" spans="1:4" ht="14.25" customHeight="1" x14ac:dyDescent="0.2">
      <c r="A1785" s="1" t="s">
        <v>1784</v>
      </c>
      <c r="B1785" s="2" t="str">
        <f ca="1">IFERROR(__xludf.DUMMYFUNCTION("GOOGLETRANSLATE(A1785,DETECTLANGUAGE(A1785),""en"")"),"The tag that must be pushed to show how much the management fails. There is no brain and potential to manage the country.")</f>
        <v>The tag that must be pushed to show how much the management fails. There is no brain and potential to manage the country.</v>
      </c>
      <c r="C1785" t="s">
        <v>1829</v>
      </c>
      <c r="D1785">
        <v>0.35351094603538502</v>
      </c>
    </row>
    <row r="1786" spans="1:4" ht="14.25" customHeight="1" x14ac:dyDescent="0.2">
      <c r="A1786" s="1" t="s">
        <v>1785</v>
      </c>
      <c r="B1786" s="2" t="str">
        <f ca="1">IFERROR(__xludf.DUMMYFUNCTION("GOOGLETRANSLATE(A1786,DETECTLANGUAGE(A1786),""en"")"),"Flooding the roof. Ah, how do people have to live? I can't think of it. Really help him. What are the government?")</f>
        <v>Flooding the roof. Ah, how do people have to live? I can't think of it. Really help him. What are the government?</v>
      </c>
      <c r="C1786" t="s">
        <v>1829</v>
      </c>
      <c r="D1786">
        <v>0.20215429365634899</v>
      </c>
    </row>
    <row r="1787" spans="1:4" ht="14.25" customHeight="1" x14ac:dyDescent="0.2">
      <c r="A1787" s="1" t="s">
        <v>1786</v>
      </c>
      <c r="B1787" s="2" t="str">
        <f ca="1">IFERROR(__xludf.DUMMYFUNCTION("GOOGLETRANSLATE(A1787,DETECTLANGUAGE(A1787),""en"")"),"Restaurant and click the link below. Inform that receiving free credit, free credit, latest free credit")</f>
        <v>Restaurant and click the link below. Inform that receiving free credit, free credit, latest free credit</v>
      </c>
      <c r="C1787" t="s">
        <v>1827</v>
      </c>
      <c r="D1787">
        <v>0.87845546007156405</v>
      </c>
    </row>
    <row r="1788" spans="1:4" ht="14.25" customHeight="1" x14ac:dyDescent="0.2">
      <c r="A1788" s="1" t="s">
        <v>1787</v>
      </c>
      <c r="B1788" s="2" t="str">
        <f ca="1">IFERROR(__xludf.DUMMYFUNCTION("GOOGLETRANSLATE(A1788,DETECTLANGUAGE(A1788),""en"")"),"The tag that must be pushed to show how much the management failed. There were no brain and potential.")</f>
        <v>The tag that must be pushed to show how much the management failed. There were no brain and potential.</v>
      </c>
      <c r="C1788" t="s">
        <v>1828</v>
      </c>
      <c r="D1788">
        <v>0.56975919008255005</v>
      </c>
    </row>
    <row r="1789" spans="1:4" ht="14.25" customHeight="1" x14ac:dyDescent="0.2">
      <c r="A1789" s="1" t="s">
        <v>1788</v>
      </c>
      <c r="B1789" s="2" t="str">
        <f ca="1">IFERROR(__xludf.DUMMYFUNCTION("GOOGLETRANSLATE(A1789,DETECTLANGUAGE(A1789),""en"")"),"Can be opened in the settings, but there is still no, but it is recommended to load the Meteorological Department.")</f>
        <v>Can be opened in the settings, but there is still no, but it is recommended to load the Meteorological Department.</v>
      </c>
      <c r="C1789" t="s">
        <v>1829</v>
      </c>
      <c r="D1789">
        <v>3.9627894759178203E-2</v>
      </c>
    </row>
    <row r="1790" spans="1:4" ht="14.25" customHeight="1" x14ac:dyDescent="0.2">
      <c r="A1790" s="1" t="s">
        <v>1789</v>
      </c>
      <c r="B1790" s="2" t="str">
        <f ca="1">IFERROR(__xludf.DUMMYFUNCTION("GOOGLETRANSLATE(A1790,DETECTLANGUAGE(A1790),""en"")"),"People who used to feel that a tease that has been eaten on the roof of the house in the heavy flood is a joke.")</f>
        <v>People who used to feel that a tease that has been eaten on the roof of the house in the heavy flood is a joke.</v>
      </c>
      <c r="C1790" t="s">
        <v>1829</v>
      </c>
      <c r="D1790">
        <v>0.23883782327175099</v>
      </c>
    </row>
    <row r="1791" spans="1:4" ht="14.25" customHeight="1" x14ac:dyDescent="0.2">
      <c r="A1791" s="1" t="s">
        <v>1790</v>
      </c>
      <c r="B1791" s="2" t="str">
        <f ca="1">IFERROR(__xludf.DUMMYFUNCTION("GOOGLETRANSLATE(A1791,DETECTLANGUAGE(A1791),""en"")"),"Sleep, just spinning the news, cursing Chatchat, follows the prime minister to take care of the floods in the provinces with floods, Nonthaburi, floods, floods")</f>
        <v>Sleep, just spinning the news, cursing Chatchat, follows the prime minister to take care of the floods in the provinces with floods, Nonthaburi, floods, floods</v>
      </c>
      <c r="C1791" t="s">
        <v>1827</v>
      </c>
      <c r="D1791">
        <v>0.77652025222778298</v>
      </c>
    </row>
    <row r="1792" spans="1:4" ht="14.25" customHeight="1" x14ac:dyDescent="0.2">
      <c r="A1792" s="1" t="s">
        <v>1791</v>
      </c>
      <c r="B1792" s="2" t="str">
        <f ca="1">IFERROR(__xludf.DUMMYFUNCTION("GOOGLETRANSLATE(A1792,DETECTLANGUAGE(A1792),""en"")"),"Because Ubon is not Bangkok at all, there is no government agencies accelerating to help, because if it is not the day, there will be many relevant agencies and")</f>
        <v>Because Ubon is not Bangkok at all, there is no government agencies accelerating to help, because if it is not the day, there will be many relevant agencies and</v>
      </c>
      <c r="C1792" t="s">
        <v>1829</v>
      </c>
      <c r="D1792">
        <v>1.9415499642491299E-2</v>
      </c>
    </row>
    <row r="1793" spans="1:4" ht="14.25" customHeight="1" x14ac:dyDescent="0.2">
      <c r="A1793" s="1" t="s">
        <v>1792</v>
      </c>
      <c r="B1793" s="2" t="str">
        <f ca="1">IFERROR(__xludf.DUMMYFUNCTION("GOOGLETRANSLATE(A1793,DETECTLANGUAGE(A1793),""en"")"),"People who have felt that a teasing of an advertisement that someone had eaten on the roof of the house in the heavy flood was a joke. I hope that today you would")</f>
        <v>People who have felt that a teasing of an advertisement that someone had eaten on the roof of the house in the heavy flood was a joke. I hope that today you would</v>
      </c>
      <c r="C1793" t="s">
        <v>1829</v>
      </c>
      <c r="D1793">
        <v>0.32688194513320901</v>
      </c>
    </row>
    <row r="1794" spans="1:4" ht="14.25" customHeight="1" x14ac:dyDescent="0.2">
      <c r="A1794" s="1" t="s">
        <v>1793</v>
      </c>
      <c r="B1794" s="2" t="str">
        <f ca="1">IFERROR(__xludf.DUMMYFUNCTION("GOOGLETRANSLATE(A1794,DETECTLANGUAGE(A1794),""en"")"),"Ubon flooded floods, Ubon Ratchathani floods")</f>
        <v>Ubon flooded floods, Ubon Ratchathani floods</v>
      </c>
      <c r="C1794" t="s">
        <v>1827</v>
      </c>
      <c r="D1794">
        <v>0.64557361602783203</v>
      </c>
    </row>
    <row r="1795" spans="1:4" ht="14.25" customHeight="1" x14ac:dyDescent="0.2">
      <c r="A1795" s="1" t="s">
        <v>1794</v>
      </c>
      <c r="B1795" s="2" t="str">
        <f ca="1">IFERROR(__xludf.DUMMYFUNCTION("GOOGLETRANSLATE(A1795,DETECTLANGUAGE(A1795),""en"")"),"This tweet, we have a message. We leave everyone to help push the tags to flood the Ubon.")</f>
        <v>This tweet, we have a message. We leave everyone to help push the tags to flood the Ubon.</v>
      </c>
      <c r="C1795" t="s">
        <v>1827</v>
      </c>
      <c r="D1795">
        <v>0.62843912839889504</v>
      </c>
    </row>
    <row r="1796" spans="1:4" ht="14.25" customHeight="1" x14ac:dyDescent="0.2">
      <c r="A1796" s="1" t="s">
        <v>1795</v>
      </c>
      <c r="B1796" s="2" t="str">
        <f ca="1">IFERROR(__xludf.DUMMYFUNCTION("GOOGLETRANSLATE(A1796,DETECTLANGUAGE(A1796),""en"")"),"If not showing off, claiming that it will not curse the parcel sent to justice.")</f>
        <v>If not showing off, claiming that it will not curse the parcel sent to justice.</v>
      </c>
      <c r="C1796" t="s">
        <v>1829</v>
      </c>
      <c r="D1796">
        <v>0.17376460134983099</v>
      </c>
    </row>
    <row r="1797" spans="1:4" ht="14.25" customHeight="1" x14ac:dyDescent="0.2">
      <c r="A1797" s="1" t="s">
        <v>1796</v>
      </c>
      <c r="B1797" s="2" t="str">
        <f ca="1">IFERROR(__xludf.DUMMYFUNCTION("GOOGLETRANSLATE(A1797,DETECTLANGUAGE(A1797),""en"")"),"Can be opened in the settings, but there is still no, but recommend to load the Meteorological Department.")</f>
        <v>Can be opened in the settings, but there is still no, but recommend to load the Meteorological Department.</v>
      </c>
      <c r="C1797" t="s">
        <v>1829</v>
      </c>
      <c r="D1797">
        <v>6.0145974159240702E-2</v>
      </c>
    </row>
    <row r="1798" spans="1:4" ht="14.25" customHeight="1" x14ac:dyDescent="0.2">
      <c r="A1798" s="1" t="s">
        <v>1797</v>
      </c>
      <c r="B1798" s="2" t="str">
        <f ca="1">IFERROR(__xludf.DUMMYFUNCTION("GOOGLETRANSLATE(A1798,DETECTLANGUAGE(A1798),""en"")"),"We said that the news was very quiet. There were no government agencies to help, aside from going to take pictures, then the villagers had to help each other.")</f>
        <v>We said that the news was very quiet. There were no government agencies to help, aside from going to take pictures, then the villagers had to help each other.</v>
      </c>
      <c r="C1798" t="s">
        <v>1829</v>
      </c>
      <c r="D1798">
        <v>0.32152646780013999</v>
      </c>
    </row>
    <row r="1799" spans="1:4" ht="14.25" customHeight="1" x14ac:dyDescent="0.2">
      <c r="A1799" s="1" t="s">
        <v>1798</v>
      </c>
      <c r="B1799" s="2" t="str">
        <f ca="1">IFERROR(__xludf.DUMMYFUNCTION("GOOGLETRANSLATE(A1799,DETECTLANGUAGE(A1799),""en"")"),"Can you just say this? The National Water Resources Office is a unit that the Prime Minister oversee the National Water Resources Committee or")</f>
        <v>Can you just say this? The National Water Resources Office is a unit that the Prime Minister oversee the National Water Resources Committee or</v>
      </c>
      <c r="C1799" t="s">
        <v>1827</v>
      </c>
      <c r="D1799">
        <v>0.72848212718963601</v>
      </c>
    </row>
    <row r="1800" spans="1:4" ht="14.25" customHeight="1" x14ac:dyDescent="0.2">
      <c r="A1800" s="1" t="s">
        <v>1799</v>
      </c>
      <c r="B1800" s="2" t="str">
        <f ca="1">IFERROR(__xludf.DUMMYFUNCTION("GOOGLETRANSLATE(A1800,DETECTLANGUAGE(A1800),""en"")"),"We said that the news was very quiet. There were no government agencies to help, aside from going to take pictures, and then returned to the villagers to help each other.")</f>
        <v>We said that the news was very quiet. There were no government agencies to help, aside from going to take pictures, and then returned to the villagers to help each other.</v>
      </c>
      <c r="C1800" t="s">
        <v>1828</v>
      </c>
      <c r="D1800">
        <v>0.525915026664734</v>
      </c>
    </row>
    <row r="1801" spans="1:4" ht="14.25" customHeight="1" x14ac:dyDescent="0.2">
      <c r="A1801" s="1" t="s">
        <v>1800</v>
      </c>
      <c r="B1801" s="2" t="str">
        <f ca="1">IFERROR(__xludf.DUMMYFUNCTION("GOOGLETRANSLATE(A1801,DETECTLANGUAGE(A1801),""en"")"),"Oh, why does the tag not trend? Why doesn't it look like a big deal?")</f>
        <v>Oh, why does the tag not trend? Why doesn't it look like a big deal?</v>
      </c>
      <c r="C1801" t="s">
        <v>1829</v>
      </c>
      <c r="D1801">
        <v>4.5313574373722097E-2</v>
      </c>
    </row>
    <row r="1802" spans="1:4" ht="14.25" customHeight="1" x14ac:dyDescent="0.2">
      <c r="A1802" s="1" t="s">
        <v>1801</v>
      </c>
      <c r="B1802" s="2" t="str">
        <f ca="1">IFERROR(__xludf.DUMMYFUNCTION("GOOGLETRANSLATE(A1802,DETECTLANGUAGE(A1802),""en"")"),"Flooded in many provinces at the same time. If this is another government, many tours have gone down many times and then accidentally dropped the prime chair.")</f>
        <v>Flooded in many provinces at the same time. If this is another government, many tours have gone down many times and then accidentally dropped the prime chair.</v>
      </c>
      <c r="C1802" t="s">
        <v>1829</v>
      </c>
      <c r="D1802">
        <v>7.9600095748901395E-2</v>
      </c>
    </row>
    <row r="1803" spans="1:4" ht="14.25" customHeight="1" x14ac:dyDescent="0.2">
      <c r="A1803" s="1" t="s">
        <v>1802</v>
      </c>
      <c r="B1803" s="2" t="str">
        <f ca="1">IFERROR(__xludf.DUMMYFUNCTION("GOOGLETRANSLATE(A1803,DETECTLANGUAGE(A1803),""en"")"),"In other provinces, not the monkey cheeks of Bangkok. Flooding in the provinces, metropolitan areas, the government does not provide water management plans to be a year or not.")</f>
        <v>In other provinces, not the monkey cheeks of Bangkok. Flooding in the provinces, metropolitan areas, the government does not provide water management plans to be a year or not.</v>
      </c>
      <c r="C1803" t="s">
        <v>1829</v>
      </c>
      <c r="D1803">
        <v>2.5554247200488999E-2</v>
      </c>
    </row>
    <row r="1804" spans="1:4" ht="14.25" customHeight="1" x14ac:dyDescent="0.2">
      <c r="A1804" s="1" t="s">
        <v>1803</v>
      </c>
      <c r="B1804" s="2" t="str">
        <f ca="1">IFERROR(__xludf.DUMMYFUNCTION("GOOGLETRANSLATE(A1804,DETECTLANGUAGE(A1804),""en"")"),"Well, to say that the water is cut off, it is not right. There is a house that does not flood, but the flooded house is cut off the electricity, but it is really difficult to live.")</f>
        <v>Well, to say that the water is cut off, it is not right. There is a house that does not flood, but the flooded house is cut off the electricity, but it is really difficult to live.</v>
      </c>
      <c r="C1804" t="s">
        <v>1829</v>
      </c>
      <c r="D1804">
        <v>2.2088710684329302E-3</v>
      </c>
    </row>
    <row r="1805" spans="1:4" ht="14.25" customHeight="1" x14ac:dyDescent="0.2">
      <c r="A1805" s="1" t="s">
        <v>1804</v>
      </c>
      <c r="B1805" s="2" t="str">
        <f ca="1">IFERROR(__xludf.DUMMYFUNCTION("GOOGLETRANSLATE(A1805,DETECTLANGUAGE(A1805),""en"")"),"Is there anyone who can contact to help the Ubon brothers and sisters? Want to help the children at home drowning.")</f>
        <v>Is there anyone who can contact to help the Ubon brothers and sisters? Want to help the children at home drowning.</v>
      </c>
      <c r="C1805" t="s">
        <v>1829</v>
      </c>
      <c r="D1805">
        <v>0.39705210924148598</v>
      </c>
    </row>
    <row r="1806" spans="1:4" ht="14.25" customHeight="1" x14ac:dyDescent="0.2">
      <c r="A1806" s="1" t="s">
        <v>1805</v>
      </c>
      <c r="B1806" s="2" t="str">
        <f ca="1">IFERROR(__xludf.DUMMYFUNCTION("GOOGLETRANSLATE(A1806,DETECTLANGUAGE(A1806),""en"")"),"Everyone is fighting. Flooding floods, Nonthaburi, floods, Ubon, asking for the current Ubon people.")</f>
        <v>Everyone is fighting. Flooding floods, Nonthaburi, floods, Ubon, asking for the current Ubon people.</v>
      </c>
      <c r="C1806" t="s">
        <v>1827</v>
      </c>
      <c r="D1806">
        <v>0.75684273242950395</v>
      </c>
    </row>
    <row r="1807" spans="1:4" ht="14.25" customHeight="1" x14ac:dyDescent="0.2">
      <c r="A1807" s="1" t="s">
        <v>1806</v>
      </c>
      <c r="B1807" s="2" t="str">
        <f ca="1">IFERROR(__xludf.DUMMYFUNCTION("GOOGLETRANSLATE(A1807,DETECTLANGUAGE(A1807),""en"")"),"Right now, from Warin into Ubon, a small car still has a way to flood Ubon.")</f>
        <v>Right now, from Warin into Ubon, a small car still has a way to flood Ubon.</v>
      </c>
      <c r="C1807" t="s">
        <v>1829</v>
      </c>
      <c r="D1807">
        <v>0.130886450409889</v>
      </c>
    </row>
    <row r="1808" spans="1:4" ht="14.25" customHeight="1" x14ac:dyDescent="0.2">
      <c r="A1808" s="1" t="s">
        <v>1807</v>
      </c>
      <c r="B1808" s="2" t="str">
        <f ca="1">IFERROR(__xludf.DUMMYFUNCTION("GOOGLETRANSLATE(A1808,DETECTLANGUAGE(A1808),""en"")"),"Ubon Ratchathani Zoo, only flooding in front of Ubon Ratchathani Zoo. As for wildlife children in the zoo")</f>
        <v>Ubon Ratchathani Zoo, only flooding in front of Ubon Ratchathani Zoo. As for wildlife children in the zoo</v>
      </c>
      <c r="C1808" t="s">
        <v>1828</v>
      </c>
      <c r="D1808">
        <v>0.49488356709480302</v>
      </c>
    </row>
    <row r="1809" spans="1:4" ht="14.25" customHeight="1" x14ac:dyDescent="0.2">
      <c r="A1809" s="1" t="s">
        <v>1808</v>
      </c>
      <c r="B1809" s="2" t="str">
        <f ca="1">IFERROR(__xludf.DUMMYFUNCTION("GOOGLETRANSLATE(A1809,DETECTLANGUAGE(A1809),""en"")"),"It's encouragement.")</f>
        <v>It's encouragement.</v>
      </c>
      <c r="C1809" t="s">
        <v>1827</v>
      </c>
      <c r="D1809">
        <v>0.70047217607498202</v>
      </c>
    </row>
    <row r="1810" spans="1:4" ht="14.25" customHeight="1" x14ac:dyDescent="0.2">
      <c r="A1810" s="1" t="s">
        <v>1809</v>
      </c>
      <c r="B1810" s="2" t="str">
        <f ca="1">IFERROR(__xludf.DUMMYFUNCTION("GOOGLETRANSLATE(A1810,DETECTLANGUAGE(A1810),""en"")"),"We leave various assistance from the Ubon flood situation.")</f>
        <v>We leave various assistance from the Ubon flood situation.</v>
      </c>
      <c r="C1810" t="s">
        <v>1828</v>
      </c>
      <c r="D1810">
        <v>0.53526389598846402</v>
      </c>
    </row>
    <row r="1811" spans="1:4" ht="14.25" customHeight="1" x14ac:dyDescent="0.2">
      <c r="A1811" s="1" t="s">
        <v>1810</v>
      </c>
      <c r="B1811" s="2" t="str">
        <f ca="1">IFERROR(__xludf.DUMMYFUNCTION("GOOGLETRANSLATE(A1811,DETECTLANGUAGE(A1811),""en"")"),"The authentic state of the Trendy, True, did not go out to flood. Ubon, the stupid prime minister, we will die.")</f>
        <v>The authentic state of the Trendy, True, did not go out to flood. Ubon, the stupid prime minister, we will die.</v>
      </c>
      <c r="C1811" t="s">
        <v>1829</v>
      </c>
      <c r="D1811">
        <v>0.40200406312942499</v>
      </c>
    </row>
    <row r="1812" spans="1:4" ht="14.25" customHeight="1" x14ac:dyDescent="0.2">
      <c r="A1812" s="1" t="s">
        <v>1811</v>
      </c>
      <c r="B1812" s="2" t="str">
        <f ca="1">IFERROR(__xludf.DUMMYFUNCTION("GOOGLETRANSLATE(A1812,DETECTLANGUAGE(A1812),""en"")"),"Women's volleyball with merit")</f>
        <v>Women's volleyball with merit</v>
      </c>
      <c r="C1812" t="s">
        <v>1827</v>
      </c>
      <c r="D1812">
        <v>0.78356808423996005</v>
      </c>
    </row>
    <row r="1813" spans="1:4" ht="14.25" customHeight="1" x14ac:dyDescent="0.2">
      <c r="A1813" s="1" t="s">
        <v>1812</v>
      </c>
      <c r="B1813" s="2" t="str">
        <f ca="1">IFERROR(__xludf.DUMMYFUNCTION("GOOGLETRANSLATE(A1813,DETECTLANGUAGE(A1813),""en"")"),"Frustrated in the state. This is not the first day. It will be a month, but there is no help. Any help is still quiet.")</f>
        <v>Frustrated in the state. This is not the first day. It will be a month, but there is no help. Any help is still quiet.</v>
      </c>
      <c r="C1813" t="s">
        <v>1829</v>
      </c>
      <c r="D1813">
        <v>1.8395408987999001E-2</v>
      </c>
    </row>
    <row r="1814" spans="1:4" ht="14.25" customHeight="1" x14ac:dyDescent="0.2">
      <c r="A1814" s="1" t="s">
        <v>1813</v>
      </c>
      <c r="B1814" s="2" t="str">
        <f ca="1">IFERROR(__xludf.DUMMYFUNCTION("GOOGLETRANSLATE(A1814,DETECTLANGUAGE(A1814),""en"")"),"Flood flooded Ubon")</f>
        <v>Flood flooded Ubon</v>
      </c>
      <c r="C1814" t="s">
        <v>1827</v>
      </c>
      <c r="D1814">
        <v>0.63769096136093095</v>
      </c>
    </row>
    <row r="1815" spans="1:4" ht="14.25" customHeight="1" x14ac:dyDescent="0.2">
      <c r="A1815" s="1" t="s">
        <v>1814</v>
      </c>
      <c r="B1815" s="2" t="str">
        <f ca="1">IFERROR(__xludf.DUMMYFUNCTION("GOOGLETRANSLATE(A1815,DETECTLANGUAGE(A1815),""en"")"),"I am the one who will travel through the flooded lines, who are in trouble throughout the country, both the people who are traveling, especially the people in the area, they will use Chi.")</f>
        <v>I am the one who will travel through the flooded lines, who are in trouble throughout the country, both the people who are traveling, especially the people in the area, they will use Chi.</v>
      </c>
      <c r="C1815" t="s">
        <v>1827</v>
      </c>
      <c r="D1815">
        <v>0.77811443805694602</v>
      </c>
    </row>
    <row r="1816" spans="1:4" ht="14.25" customHeight="1" x14ac:dyDescent="0.2">
      <c r="A1816" s="1" t="s">
        <v>1815</v>
      </c>
      <c r="B1816" s="2" t="str">
        <f ca="1">IFERROR(__xludf.DUMMYFUNCTION("GOOGLETRANSLATE(A1816,DETECTLANGUAGE(A1816),""en"")"),"Just one fun source of fun.")</f>
        <v>Just one fun source of fun.</v>
      </c>
      <c r="C1816" t="s">
        <v>1827</v>
      </c>
      <c r="D1816">
        <v>0.80653285980224598</v>
      </c>
    </row>
    <row r="1817" spans="1:4" ht="14.25" customHeight="1" x14ac:dyDescent="0.2">
      <c r="A1817" s="1" t="s">
        <v>1816</v>
      </c>
      <c r="B1817" s="2" t="str">
        <f ca="1">IFERROR(__xludf.DUMMYFUNCTION("GOOGLETRANSLATE(A1817,DETECTLANGUAGE(A1817),""en"")"),"Saw the news of the flood every morning, not just flooding, Nonthaburi, flooding, flooding, Ayutthaya floods, Sisaket floods, Maha Sarakham")</f>
        <v>Saw the news of the flood every morning, not just flooding, Nonthaburi, flooding, flooding, Ayutthaya floods, Sisaket floods, Maha Sarakham</v>
      </c>
      <c r="C1817" t="s">
        <v>1829</v>
      </c>
      <c r="D1817">
        <v>0.38904264569282498</v>
      </c>
    </row>
    <row r="1818" spans="1:4" ht="14.25" customHeight="1" x14ac:dyDescent="0.2">
      <c r="A1818" s="1" t="s">
        <v>1817</v>
      </c>
      <c r="B1818" s="2" t="str">
        <f ca="1">IFERROR(__xludf.DUMMYFUNCTION("GOOGLETRANSLATE(A1818,DETECTLANGUAGE(A1818),""en"")"),"What is it?")</f>
        <v>What is it?</v>
      </c>
      <c r="C1818" t="s">
        <v>1828</v>
      </c>
      <c r="D1818">
        <v>0.598416447639465</v>
      </c>
    </row>
    <row r="1819" spans="1:4" ht="14.25" customHeight="1" x14ac:dyDescent="0.2">
      <c r="A1819" s="1" t="s">
        <v>1818</v>
      </c>
      <c r="B1819" s="2" t="str">
        <f ca="1">IFERROR(__xludf.DUMMYFUNCTION("GOOGLETRANSLATE(A1819,DETECTLANGUAGE(A1819),""en"")"),"The life of the Thai people flooded in Bangkok. There was still a head governor making a plans to solve fever, but the floods flooded Ayutthaya floods in Nonthaburi.")</f>
        <v>The life of the Thai people flooded in Bangkok. There was still a head governor making a plans to solve fever, but the floods flooded Ayutthaya floods in Nonthaburi.</v>
      </c>
      <c r="C1819" t="s">
        <v>1829</v>
      </c>
      <c r="D1819">
        <v>0.21137776970863301</v>
      </c>
    </row>
    <row r="1820" spans="1:4" ht="14.25" customHeight="1" x14ac:dyDescent="0.2">
      <c r="A1820" s="1" t="s">
        <v>1819</v>
      </c>
      <c r="B1820" s="2" t="str">
        <f ca="1">IFERROR(__xludf.DUMMYFUNCTION("GOOGLETRANSLATE(A1820,DETECTLANGUAGE(A1820),""en"")"),"Is there still any dignity to believe? I don't know what to disgust you first. I don't think there will be people as disgusting as you before.")</f>
        <v>Is there still any dignity to believe? I don't know what to disgust you first. I don't think there will be people as disgusting as you before.</v>
      </c>
      <c r="C1820" t="s">
        <v>1829</v>
      </c>
      <c r="D1820">
        <v>6.8533495068550096E-2</v>
      </c>
    </row>
    <row r="1821" spans="1:4" ht="14.25" customHeight="1" x14ac:dyDescent="0.2">
      <c r="A1821" s="1" t="s">
        <v>1820</v>
      </c>
      <c r="B1821" s="2" t="str">
        <f ca="1">IFERROR(__xludf.DUMMYFUNCTION("GOOGLETRANSLATE(A1821,DETECTLANGUAGE(A1821),""en"")"),"Ubon has been flooded for many days. There is still no attitude that the prime minister who has worked for eight years will solve problems or remedy, but Slee is quiet.")</f>
        <v>Ubon has been flooded for many days. There is still no attitude that the prime minister who has worked for eight years will solve problems or remedy, but Slee is quiet.</v>
      </c>
      <c r="C1821" t="s">
        <v>1829</v>
      </c>
      <c r="D1821">
        <v>1.81604009121656E-2</v>
      </c>
    </row>
    <row r="1822" spans="1:4" ht="14.25" customHeight="1" x14ac:dyDescent="0.2">
      <c r="A1822" s="1" t="s">
        <v>1821</v>
      </c>
      <c r="B1822" s="2" t="str">
        <f ca="1">IFERROR(__xludf.DUMMYFUNCTION("GOOGLETRANSLATE(A1822,DETECTLANGUAGE(A1822),""en"")"),"The water has not reduced yet. The storm will come again. Supporting the brothers and sisters of Ubon people.")</f>
        <v>The water has not reduced yet. The storm will come again. Supporting the brothers and sisters of Ubon people.</v>
      </c>
      <c r="C1822" t="s">
        <v>1829</v>
      </c>
      <c r="D1822">
        <v>0.138318911194801</v>
      </c>
    </row>
    <row r="1823" spans="1:4" ht="14.25" customHeight="1" x14ac:dyDescent="0.2">
      <c r="A1823" s="1" t="s">
        <v>1822</v>
      </c>
      <c r="B1823" s="2" t="str">
        <f ca="1">IFERROR(__xludf.DUMMYFUNCTION("GOOGLETRANSLATE(A1823,DETECTLANGUAGE(A1823),""en"")"),"Ubon has been flooded for many days. There is still no attitude that the prime minister who has worked for eight years will solve the problem or heal.")</f>
        <v>Ubon has been flooded for many days. There is still no attitude that the prime minister who has worked for eight years will solve the problem or heal.</v>
      </c>
      <c r="C1823" t="s">
        <v>1829</v>
      </c>
      <c r="D1823">
        <v>4.8228777945041698E-2</v>
      </c>
    </row>
    <row r="1824" spans="1:4" ht="14.25" customHeight="1" x14ac:dyDescent="0.2">
      <c r="A1824" s="1" t="s">
        <v>1823</v>
      </c>
      <c r="B1824" s="2" t="str">
        <f ca="1">IFERROR(__xludf.DUMMYFUNCTION("GOOGLETRANSLATE(A1824,DETECTLANGUAGE(A1824),""en"")"),"Mr Kor went to Ubon area. When he went, he was finding a picture again, but he said that he didn't come to see the flood. Ubon will say that the floods then Lam Ba")</f>
        <v>Mr Kor went to Ubon area. When he went, he was finding a picture again, but he said that he didn't come to see the flood. Ubon will say that the floods then Lam Ba</v>
      </c>
      <c r="C1824" t="s">
        <v>1829</v>
      </c>
      <c r="D1824">
        <v>0.138332113623619</v>
      </c>
    </row>
  </sheetData>
  <pageMargins left="0.7" right="0.7" top="0.75" bottom="0.75" header="0" footer="0"/>
  <pageSetup orientation="landscape"/>
  <extLst>
    <ext xmlns:x15="http://schemas.microsoft.com/office/spreadsheetml/2010/11/main" uri="{F7C9EE02-42E1-4005-9D12-6889AFFD525C}">
      <x15:webExtensions xmlns:xm="http://schemas.microsoft.com/office/excel/2006/main">
        <x15:webExtension appRef="{D6D779F8-8174-4D16-8512-FF68C2CCEE0B}">
          <xm:f>TwitterCleanData!$B$1:$B$1824</xm:f>
        </x15:webExtension>
        <x15:webExtension appRef="{0BFD8B8B-5858-4A05-AF99-4424F69A089E}">
          <xm:f>TwitterCleanData!$B$1:$B$1824</xm:f>
        </x15:webExtension>
        <x15:webExtension appRef="{4B433C42-2133-4326-8C33-E2149198C7FC}">
          <xm:f>TwitterCleanData!C1</xm:f>
        </x15:webExtension>
        <x15:webExtension appRef="{62A96327-4D11-4E96-B69F-5A7B4B60A846}">
          <xm:f>TwitterCleanData!C1</xm:f>
        </x15:webExtension>
        <x15:webExtension appRef="{A0DEBC65-99EA-48DD-834B-CDA404223E2E}">
          <xm:f>TwitterCleanData!C1:D1824</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TwitterCleanData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Nonrapak</dc:creator>
  <cp:lastModifiedBy>Nonrapak</cp:lastModifiedBy>
  <dcterms:created xsi:type="dcterms:W3CDTF">2022-10-14T12:45:15Z</dcterms:created>
  <dcterms:modified xsi:type="dcterms:W3CDTF">2022-10-14T12:49:29Z</dcterms:modified>
</cp:coreProperties>
</file>