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Pukul6\CalculatorWisata\data\"/>
    </mc:Choice>
  </mc:AlternateContent>
  <xr:revisionPtr revIDLastSave="0" documentId="13_ncr:1_{9EDD14CF-05B9-493D-A840-0506FF4DCF18}" xr6:coauthVersionLast="47" xr6:coauthVersionMax="47" xr10:uidLastSave="{00000000-0000-0000-0000-000000000000}"/>
  <bookViews>
    <workbookView xWindow="-120" yWindow="-120" windowWidth="29040" windowHeight="15720" activeTab="1" xr2:uid="{00000000-000D-0000-FFFF-FFFF00000000}"/>
  </bookViews>
  <sheets>
    <sheet name="HOTEL" sheetId="1" r:id="rId1"/>
    <sheet name="VILLA" sheetId="2" r:id="rId2"/>
    <sheet name="TIKET MASUK" sheetId="3" r:id="rId3"/>
    <sheet name="ACTIVITY" sheetId="4" r:id="rId4"/>
    <sheet name="Sheet7" sheetId="5" r:id="rId5"/>
    <sheet name="Meeting Room" sheetId="6" r:id="rId6"/>
    <sheet name="INDIAN RESTAURANT" sheetId="7" r:id="rId7"/>
    <sheet name="RESTAURANT" sheetId="8" r:id="rId8"/>
  </sheets>
  <definedNames>
    <definedName name="_xlnm._FilterDatabase" localSheetId="2" hidden="1">'TIKET MASUK'!$B$5:$G$86</definedName>
  </definedNames>
  <calcPr calcId="191029"/>
</workbook>
</file>

<file path=xl/calcChain.xml><?xml version="1.0" encoding="utf-8"?>
<calcChain xmlns="http://schemas.openxmlformats.org/spreadsheetml/2006/main">
  <c r="G26" i="8" l="1"/>
  <c r="E26" i="8"/>
  <c r="G20" i="8"/>
  <c r="E20" i="8"/>
  <c r="G19" i="8"/>
  <c r="E19" i="8"/>
  <c r="D47" i="7"/>
  <c r="D46" i="7"/>
  <c r="D45" i="7"/>
  <c r="D44" i="7"/>
  <c r="D27" i="7"/>
  <c r="D26" i="7"/>
  <c r="D25" i="7"/>
  <c r="D24" i="7"/>
  <c r="D20" i="7"/>
  <c r="D19" i="7"/>
  <c r="D18" i="7"/>
  <c r="D17" i="7"/>
  <c r="D16" i="7"/>
  <c r="D15" i="7"/>
  <c r="D14" i="7"/>
  <c r="D13" i="7"/>
  <c r="F12" i="7"/>
  <c r="D12" i="7"/>
  <c r="F11" i="7"/>
  <c r="D11" i="7"/>
  <c r="F10" i="7"/>
  <c r="D10" i="7"/>
  <c r="F9" i="7"/>
  <c r="D9" i="7"/>
  <c r="D8" i="7"/>
  <c r="D7" i="7"/>
  <c r="D6" i="7"/>
  <c r="D5" i="7"/>
  <c r="E55" i="4"/>
  <c r="E54" i="4"/>
  <c r="E53" i="4"/>
  <c r="E52" i="4"/>
  <c r="E51" i="4"/>
  <c r="E50" i="4"/>
  <c r="E49" i="4"/>
  <c r="E48" i="4"/>
  <c r="E47" i="4"/>
  <c r="M21" i="4"/>
  <c r="M13" i="4"/>
  <c r="L13" i="4"/>
  <c r="M12" i="4"/>
  <c r="L12" i="4"/>
  <c r="M11" i="4"/>
  <c r="M10" i="4"/>
  <c r="M9" i="4"/>
  <c r="M4" i="4"/>
  <c r="L4" i="4"/>
  <c r="F630" i="2"/>
  <c r="E630" i="2"/>
  <c r="F629" i="2"/>
  <c r="E629" i="2"/>
  <c r="F624" i="2"/>
  <c r="E624" i="2"/>
  <c r="F623" i="2"/>
  <c r="E623" i="2"/>
  <c r="F622" i="2"/>
  <c r="E622" i="2"/>
  <c r="F621" i="2"/>
  <c r="E621" i="2"/>
  <c r="F620" i="2"/>
  <c r="E620" i="2"/>
  <c r="G579" i="2"/>
  <c r="G578" i="2"/>
  <c r="F564" i="2"/>
  <c r="E564" i="2"/>
  <c r="F559" i="2"/>
  <c r="E559" i="2"/>
  <c r="F554" i="2"/>
  <c r="E554" i="2"/>
  <c r="F549" i="2"/>
  <c r="E549" i="2"/>
  <c r="F544" i="2"/>
  <c r="E544" i="2"/>
  <c r="F543" i="2"/>
  <c r="E543" i="2"/>
  <c r="F538" i="2"/>
  <c r="E538" i="2"/>
  <c r="F537" i="2"/>
  <c r="E537" i="2"/>
  <c r="F532" i="2"/>
  <c r="E532" i="2"/>
  <c r="F531" i="2"/>
  <c r="E531" i="2"/>
  <c r="F526" i="2"/>
  <c r="E526" i="2"/>
  <c r="F525" i="2"/>
  <c r="E525" i="2"/>
  <c r="F520" i="2"/>
  <c r="E520" i="2"/>
  <c r="F519" i="2"/>
  <c r="E519" i="2"/>
  <c r="F518" i="2"/>
  <c r="E518" i="2"/>
  <c r="G513" i="2"/>
  <c r="F513" i="2"/>
  <c r="G512" i="2"/>
  <c r="F512" i="2"/>
  <c r="G511" i="2"/>
  <c r="F511" i="2"/>
  <c r="G510" i="2"/>
  <c r="F510" i="2"/>
  <c r="F505" i="2"/>
  <c r="E505" i="2"/>
  <c r="F500" i="2"/>
  <c r="E500" i="2"/>
  <c r="F499" i="2"/>
  <c r="E499" i="2"/>
  <c r="F494" i="2"/>
  <c r="E494" i="2"/>
  <c r="F493" i="2"/>
  <c r="E493" i="2"/>
  <c r="F488" i="2"/>
  <c r="E488" i="2"/>
  <c r="F483" i="2"/>
  <c r="E483" i="2"/>
  <c r="F482" i="2"/>
  <c r="E482" i="2"/>
  <c r="F481" i="2"/>
  <c r="E481" i="2"/>
  <c r="F476" i="2"/>
  <c r="E476" i="2"/>
  <c r="F475" i="2"/>
  <c r="E475" i="2"/>
  <c r="F470" i="2"/>
  <c r="E470" i="2"/>
  <c r="F469" i="2"/>
  <c r="E469" i="2"/>
  <c r="F468" i="2"/>
  <c r="E468" i="2"/>
  <c r="F463" i="2"/>
  <c r="E463" i="2"/>
  <c r="F462" i="2"/>
  <c r="E462" i="2"/>
  <c r="F461" i="2"/>
  <c r="E461" i="2"/>
  <c r="F460" i="2"/>
  <c r="E460" i="2"/>
  <c r="H455" i="2"/>
  <c r="G455" i="2"/>
  <c r="F455" i="2"/>
  <c r="E455" i="2"/>
  <c r="H454" i="2"/>
  <c r="G454" i="2"/>
  <c r="F454" i="2"/>
  <c r="E454" i="2"/>
  <c r="H453" i="2"/>
  <c r="G453" i="2"/>
  <c r="F453" i="2"/>
  <c r="E453" i="2"/>
  <c r="G448" i="2"/>
  <c r="F448" i="2"/>
  <c r="G447" i="2"/>
  <c r="F447" i="2"/>
  <c r="G446" i="2"/>
  <c r="F446" i="2"/>
  <c r="G445" i="2"/>
  <c r="F445" i="2"/>
  <c r="G440" i="2"/>
  <c r="F440" i="2"/>
  <c r="G439" i="2"/>
  <c r="F439" i="2"/>
  <c r="G438" i="2"/>
  <c r="F438" i="2"/>
  <c r="G437" i="2"/>
  <c r="F437" i="2"/>
  <c r="I432" i="2"/>
  <c r="H432" i="2"/>
  <c r="G432" i="2"/>
  <c r="F432" i="2"/>
  <c r="I431" i="2"/>
  <c r="H431" i="2"/>
  <c r="G431" i="2"/>
  <c r="F431" i="2"/>
  <c r="G426" i="2"/>
  <c r="F426" i="2"/>
  <c r="G421" i="2"/>
  <c r="I421" i="2" s="1"/>
  <c r="F421" i="2"/>
  <c r="G416" i="2"/>
  <c r="H416" i="2" s="1"/>
  <c r="F416" i="2"/>
  <c r="H415" i="2"/>
  <c r="G415" i="2"/>
  <c r="F415" i="2"/>
  <c r="G414" i="2"/>
  <c r="H414" i="2" s="1"/>
  <c r="F414" i="2"/>
  <c r="I409" i="2"/>
  <c r="H409" i="2"/>
  <c r="G409" i="2"/>
  <c r="F409" i="2"/>
  <c r="I408" i="2"/>
  <c r="H408" i="2"/>
  <c r="G408" i="2"/>
  <c r="F408" i="2"/>
  <c r="G403" i="2"/>
  <c r="H403" i="2" s="1"/>
  <c r="F403" i="2"/>
  <c r="G402" i="2"/>
  <c r="H402" i="2" s="1"/>
  <c r="F402" i="2"/>
  <c r="G397" i="2"/>
  <c r="F397" i="2"/>
  <c r="G396" i="2"/>
  <c r="F396" i="2"/>
  <c r="G395" i="2"/>
  <c r="F395" i="2"/>
  <c r="G394" i="2"/>
  <c r="F394" i="2"/>
  <c r="G393" i="2"/>
  <c r="F393" i="2"/>
  <c r="G392" i="2"/>
  <c r="F392" i="2"/>
  <c r="G387" i="2"/>
  <c r="F387" i="2"/>
  <c r="G386" i="2"/>
  <c r="F386" i="2"/>
  <c r="G385" i="2"/>
  <c r="F385" i="2"/>
  <c r="G384" i="2"/>
  <c r="F384" i="2"/>
  <c r="G383" i="2"/>
  <c r="F383" i="2"/>
  <c r="G382" i="2"/>
  <c r="F382" i="2"/>
  <c r="G377" i="2"/>
  <c r="F377" i="2"/>
  <c r="G376" i="2"/>
  <c r="F376" i="2"/>
  <c r="G375" i="2"/>
  <c r="F375" i="2"/>
  <c r="G374" i="2"/>
  <c r="F374" i="2"/>
  <c r="G373" i="2"/>
  <c r="F373" i="2"/>
  <c r="G372" i="2"/>
  <c r="F372" i="2"/>
  <c r="G371" i="2"/>
  <c r="F371" i="2"/>
  <c r="G370" i="2"/>
  <c r="F370" i="2"/>
  <c r="G348" i="2"/>
  <c r="F348" i="2"/>
  <c r="G347" i="2"/>
  <c r="F347" i="2"/>
  <c r="G346" i="2"/>
  <c r="F346" i="2"/>
  <c r="G345" i="2"/>
  <c r="F345" i="2"/>
  <c r="G344" i="2"/>
  <c r="F344" i="2"/>
  <c r="G343" i="2"/>
  <c r="F343" i="2"/>
  <c r="F338" i="2"/>
  <c r="H338" i="2" s="1"/>
  <c r="E338" i="2"/>
  <c r="G337" i="2"/>
  <c r="F337" i="2"/>
  <c r="H337" i="2" s="1"/>
  <c r="E337" i="2"/>
  <c r="G332" i="2"/>
  <c r="F332" i="2"/>
  <c r="H332" i="2" s="1"/>
  <c r="E332" i="2"/>
  <c r="G331" i="2"/>
  <c r="F331" i="2"/>
  <c r="H331" i="2" s="1"/>
  <c r="E331" i="2"/>
  <c r="G330" i="2"/>
  <c r="F330" i="2"/>
  <c r="H330" i="2" s="1"/>
  <c r="E330" i="2"/>
  <c r="F325" i="2"/>
  <c r="E325" i="2"/>
  <c r="F324" i="2"/>
  <c r="E324" i="2"/>
  <c r="G312" i="2"/>
  <c r="F312" i="2"/>
  <c r="H307" i="2"/>
  <c r="G307" i="2"/>
  <c r="F307" i="2"/>
  <c r="H306" i="2"/>
  <c r="G306" i="2"/>
  <c r="F306" i="2"/>
  <c r="H305" i="2"/>
  <c r="G305" i="2"/>
  <c r="F305" i="2"/>
  <c r="H300" i="2"/>
  <c r="G300" i="2"/>
  <c r="F300" i="2"/>
  <c r="H299" i="2"/>
  <c r="G299" i="2"/>
  <c r="F299" i="2"/>
  <c r="H298" i="2"/>
  <c r="G298" i="2"/>
  <c r="F298" i="2"/>
  <c r="H297" i="2"/>
  <c r="G297" i="2"/>
  <c r="F297" i="2"/>
  <c r="H295" i="2"/>
  <c r="G295" i="2"/>
  <c r="F295" i="2"/>
  <c r="H294" i="2"/>
  <c r="G294" i="2"/>
  <c r="F294" i="2"/>
  <c r="H293" i="2"/>
  <c r="G293" i="2"/>
  <c r="F293" i="2"/>
  <c r="H292" i="2"/>
  <c r="G292" i="2"/>
  <c r="F292" i="2"/>
  <c r="F286" i="2"/>
  <c r="F285" i="2"/>
  <c r="F284" i="2"/>
  <c r="F283" i="2"/>
  <c r="I274" i="2"/>
  <c r="H274" i="2"/>
  <c r="G274" i="2"/>
  <c r="I273" i="2"/>
  <c r="H273" i="2"/>
  <c r="G273" i="2"/>
  <c r="I272" i="2"/>
  <c r="H272" i="2"/>
  <c r="G272" i="2"/>
  <c r="I267" i="2"/>
  <c r="H267" i="2"/>
  <c r="G267" i="2"/>
  <c r="I266" i="2"/>
  <c r="H266" i="2"/>
  <c r="G266" i="2"/>
  <c r="I261" i="2"/>
  <c r="H261" i="2"/>
  <c r="G261" i="2"/>
  <c r="I260" i="2"/>
  <c r="H260" i="2"/>
  <c r="G260" i="2"/>
  <c r="I259" i="2"/>
  <c r="H259" i="2"/>
  <c r="G259" i="2"/>
  <c r="I254" i="2"/>
  <c r="H254" i="2"/>
  <c r="G254" i="2"/>
  <c r="I253" i="2"/>
  <c r="H253" i="2"/>
  <c r="G253" i="2"/>
  <c r="I252" i="2"/>
  <c r="H252" i="2"/>
  <c r="G252" i="2"/>
  <c r="I247" i="2"/>
  <c r="H247" i="2"/>
  <c r="G247" i="2"/>
  <c r="I246" i="2"/>
  <c r="H246" i="2"/>
  <c r="G246" i="2"/>
  <c r="I241" i="2"/>
  <c r="H241" i="2"/>
  <c r="G241" i="2"/>
  <c r="I240" i="2"/>
  <c r="H240" i="2"/>
  <c r="G240" i="2"/>
  <c r="I239" i="2"/>
  <c r="H239" i="2"/>
  <c r="G239" i="2"/>
  <c r="I234" i="2"/>
  <c r="H234" i="2"/>
  <c r="G234" i="2"/>
  <c r="I233" i="2"/>
  <c r="H233" i="2"/>
  <c r="G233" i="2"/>
  <c r="I232" i="2"/>
  <c r="H232" i="2"/>
  <c r="G232" i="2"/>
  <c r="I227" i="2"/>
  <c r="H227" i="2"/>
  <c r="G227" i="2"/>
  <c r="I226" i="2"/>
  <c r="H226" i="2"/>
  <c r="G226" i="2"/>
  <c r="I225" i="2"/>
  <c r="H225" i="2"/>
  <c r="G225" i="2"/>
  <c r="I224" i="2"/>
  <c r="H224" i="2"/>
  <c r="G224" i="2"/>
  <c r="I219" i="2"/>
  <c r="H219" i="2"/>
  <c r="G219" i="2"/>
  <c r="I214" i="2"/>
  <c r="H214" i="2"/>
  <c r="G214" i="2"/>
  <c r="I213" i="2"/>
  <c r="H213" i="2"/>
  <c r="G213" i="2"/>
  <c r="I212" i="2"/>
  <c r="H212" i="2"/>
  <c r="G212" i="2"/>
  <c r="I211" i="2"/>
  <c r="H211" i="2"/>
  <c r="G211" i="2"/>
  <c r="I207" i="2"/>
  <c r="H207" i="2"/>
  <c r="G207" i="2"/>
  <c r="I206" i="2"/>
  <c r="H206" i="2"/>
  <c r="G206" i="2"/>
  <c r="I205" i="2"/>
  <c r="H205" i="2"/>
  <c r="G205" i="2"/>
  <c r="I200" i="2"/>
  <c r="H200" i="2"/>
  <c r="G200" i="2"/>
  <c r="I199" i="2"/>
  <c r="H199" i="2"/>
  <c r="G199" i="2"/>
  <c r="I194" i="2"/>
  <c r="H194" i="2"/>
  <c r="G194" i="2"/>
  <c r="I193" i="2"/>
  <c r="H193" i="2"/>
  <c r="G193" i="2"/>
  <c r="I188" i="2"/>
  <c r="H188" i="2"/>
  <c r="G188" i="2"/>
  <c r="I187" i="2"/>
  <c r="H187" i="2"/>
  <c r="G187" i="2"/>
  <c r="I186" i="2"/>
  <c r="H186" i="2"/>
  <c r="G186" i="2"/>
  <c r="I185" i="2"/>
  <c r="H185" i="2"/>
  <c r="G185" i="2"/>
  <c r="I180" i="2"/>
  <c r="H180" i="2"/>
  <c r="G180" i="2"/>
  <c r="I179" i="2"/>
  <c r="H179" i="2"/>
  <c r="G179" i="2"/>
  <c r="I178" i="2"/>
  <c r="H178" i="2"/>
  <c r="G178" i="2"/>
  <c r="I173" i="2"/>
  <c r="H173" i="2"/>
  <c r="G173" i="2"/>
  <c r="I172" i="2"/>
  <c r="H172" i="2"/>
  <c r="G172" i="2"/>
  <c r="I167" i="2"/>
  <c r="H167" i="2"/>
  <c r="G167" i="2"/>
  <c r="I166" i="2"/>
  <c r="H166" i="2"/>
  <c r="G166" i="2"/>
  <c r="I165" i="2"/>
  <c r="H165" i="2"/>
  <c r="G165" i="2"/>
  <c r="I160" i="2"/>
  <c r="H160" i="2"/>
  <c r="G160" i="2"/>
  <c r="I159" i="2"/>
  <c r="H159" i="2"/>
  <c r="G159" i="2"/>
  <c r="I158" i="2"/>
  <c r="H158" i="2"/>
  <c r="G158" i="2"/>
  <c r="I157" i="2"/>
  <c r="H157" i="2"/>
  <c r="G157" i="2"/>
  <c r="I156" i="2"/>
  <c r="H156" i="2"/>
  <c r="G156" i="2"/>
  <c r="I155" i="2"/>
  <c r="H155" i="2"/>
  <c r="G155" i="2"/>
  <c r="I154" i="2"/>
  <c r="H154" i="2"/>
  <c r="G154" i="2"/>
  <c r="I149" i="2"/>
  <c r="H149" i="2"/>
  <c r="G149" i="2"/>
  <c r="I148" i="2"/>
  <c r="H148" i="2"/>
  <c r="G148" i="2"/>
  <c r="I143" i="2"/>
  <c r="H143" i="2"/>
  <c r="G143" i="2"/>
  <c r="I142" i="2"/>
  <c r="H142" i="2"/>
  <c r="G142" i="2"/>
  <c r="I141" i="2"/>
  <c r="H141" i="2"/>
  <c r="G141" i="2"/>
  <c r="I140" i="2"/>
  <c r="H140" i="2"/>
  <c r="G140" i="2"/>
  <c r="I135" i="2"/>
  <c r="H135" i="2"/>
  <c r="G135" i="2"/>
  <c r="I134" i="2"/>
  <c r="H134" i="2"/>
  <c r="G134" i="2"/>
  <c r="I133" i="2"/>
  <c r="H133" i="2"/>
  <c r="G133" i="2"/>
  <c r="I132" i="2"/>
  <c r="H132" i="2"/>
  <c r="G132" i="2"/>
  <c r="I127" i="2"/>
  <c r="H127" i="2"/>
  <c r="G127" i="2"/>
  <c r="I126" i="2"/>
  <c r="H126" i="2"/>
  <c r="G126" i="2"/>
  <c r="I121" i="2"/>
  <c r="H121" i="2"/>
  <c r="G121" i="2"/>
  <c r="I116" i="2"/>
  <c r="H116" i="2"/>
  <c r="G116" i="2"/>
  <c r="I115" i="2"/>
  <c r="H115" i="2"/>
  <c r="G115" i="2"/>
  <c r="I110" i="2"/>
  <c r="H110" i="2"/>
  <c r="G110" i="2"/>
  <c r="I109" i="2"/>
  <c r="H109" i="2"/>
  <c r="G109" i="2"/>
  <c r="I104" i="2"/>
  <c r="H104" i="2"/>
  <c r="G104" i="2"/>
  <c r="I103" i="2"/>
  <c r="H103" i="2"/>
  <c r="G103" i="2"/>
  <c r="I98" i="2"/>
  <c r="H98" i="2"/>
  <c r="G98" i="2"/>
  <c r="I93" i="2"/>
  <c r="H93" i="2"/>
  <c r="G93" i="2"/>
  <c r="I92" i="2"/>
  <c r="H92" i="2"/>
  <c r="G92" i="2"/>
  <c r="I91" i="2"/>
  <c r="H91" i="2"/>
  <c r="G91" i="2"/>
  <c r="I86" i="2"/>
  <c r="H86" i="2"/>
  <c r="G86" i="2"/>
  <c r="I81" i="2"/>
  <c r="H81" i="2"/>
  <c r="G81" i="2"/>
  <c r="I76" i="2"/>
  <c r="H76" i="2"/>
  <c r="G76" i="2"/>
  <c r="I75" i="2"/>
  <c r="H75" i="2"/>
  <c r="G75" i="2"/>
  <c r="I74" i="2"/>
  <c r="H74" i="2"/>
  <c r="G74" i="2"/>
  <c r="I73" i="2"/>
  <c r="H73" i="2"/>
  <c r="G73" i="2"/>
  <c r="I72" i="2"/>
  <c r="H72" i="2"/>
  <c r="G72" i="2"/>
  <c r="I67" i="2"/>
  <c r="H67" i="2"/>
  <c r="G67" i="2"/>
  <c r="I66" i="2"/>
  <c r="H66" i="2"/>
  <c r="G66" i="2"/>
  <c r="I65" i="2"/>
  <c r="H65" i="2"/>
  <c r="G65" i="2"/>
  <c r="I64" i="2"/>
  <c r="H64" i="2"/>
  <c r="G64" i="2"/>
  <c r="I63" i="2"/>
  <c r="H63" i="2"/>
  <c r="G63" i="2"/>
  <c r="I62" i="2"/>
  <c r="H62" i="2"/>
  <c r="G62" i="2"/>
  <c r="I57" i="2"/>
  <c r="H57" i="2"/>
  <c r="G57" i="2"/>
  <c r="I56" i="2"/>
  <c r="H56" i="2"/>
  <c r="G56" i="2"/>
  <c r="I55" i="2"/>
  <c r="H55" i="2"/>
  <c r="G55" i="2"/>
  <c r="I54" i="2"/>
  <c r="H54" i="2"/>
  <c r="G54" i="2"/>
  <c r="I53" i="2"/>
  <c r="H53" i="2"/>
  <c r="G53" i="2"/>
  <c r="I52" i="2"/>
  <c r="H52" i="2"/>
  <c r="G52" i="2"/>
  <c r="I51" i="2"/>
  <c r="H51" i="2"/>
  <c r="G51" i="2"/>
  <c r="I50" i="2"/>
  <c r="H50" i="2"/>
  <c r="G50" i="2"/>
  <c r="I45" i="2"/>
  <c r="H45" i="2"/>
  <c r="G45" i="2"/>
  <c r="I44" i="2"/>
  <c r="H44" i="2"/>
  <c r="G44" i="2"/>
  <c r="I43" i="2"/>
  <c r="H43" i="2"/>
  <c r="G43" i="2"/>
  <c r="I42" i="2"/>
  <c r="H42" i="2"/>
  <c r="G42" i="2"/>
  <c r="I41" i="2"/>
  <c r="H41" i="2"/>
  <c r="G41" i="2"/>
  <c r="I36" i="2"/>
  <c r="H36" i="2"/>
  <c r="G36" i="2"/>
  <c r="I35" i="2"/>
  <c r="H35" i="2"/>
  <c r="G35" i="2"/>
  <c r="I34" i="2"/>
  <c r="H34" i="2"/>
  <c r="G34" i="2"/>
  <c r="I29" i="2"/>
  <c r="H29" i="2"/>
  <c r="G29" i="2"/>
  <c r="I28" i="2"/>
  <c r="H28" i="2"/>
  <c r="G28" i="2"/>
  <c r="I27" i="2"/>
  <c r="H27" i="2"/>
  <c r="G27" i="2"/>
  <c r="I26" i="2"/>
  <c r="H26" i="2"/>
  <c r="G26" i="2"/>
  <c r="I25" i="2"/>
  <c r="H25" i="2"/>
  <c r="G25" i="2"/>
  <c r="I24" i="2"/>
  <c r="H24" i="2"/>
  <c r="G24" i="2"/>
  <c r="I19" i="2"/>
  <c r="H19" i="2"/>
  <c r="G19" i="2"/>
  <c r="I18" i="2"/>
  <c r="H18" i="2"/>
  <c r="G18" i="2"/>
  <c r="I17" i="2"/>
  <c r="H17" i="2"/>
  <c r="G17" i="2"/>
  <c r="I16" i="2"/>
  <c r="H16" i="2"/>
  <c r="G16" i="2"/>
  <c r="I15" i="2"/>
  <c r="H15" i="2"/>
  <c r="G15" i="2"/>
  <c r="I14" i="2"/>
  <c r="H14" i="2"/>
  <c r="G14" i="2"/>
  <c r="I13" i="2"/>
  <c r="H13" i="2"/>
  <c r="G13" i="2"/>
  <c r="I12" i="2"/>
  <c r="H12" i="2"/>
  <c r="G12" i="2"/>
  <c r="G1016" i="1"/>
  <c r="H1016" i="1" s="1"/>
  <c r="F1016" i="1"/>
  <c r="H1015" i="1"/>
  <c r="G1015" i="1"/>
  <c r="F1015" i="1"/>
  <c r="H1014" i="1"/>
  <c r="G1014" i="1"/>
  <c r="F1014" i="1"/>
  <c r="G1009" i="1"/>
  <c r="F1009" i="1"/>
  <c r="G1008" i="1"/>
  <c r="F1008" i="1"/>
  <c r="G1007" i="1"/>
  <c r="F1007" i="1"/>
  <c r="G1006" i="1"/>
  <c r="F1006" i="1"/>
  <c r="G1005" i="1"/>
  <c r="F1005" i="1"/>
  <c r="G1004" i="1"/>
  <c r="F1004" i="1"/>
  <c r="F999" i="1"/>
  <c r="F998" i="1"/>
  <c r="F997" i="1"/>
  <c r="F996" i="1"/>
  <c r="F995" i="1"/>
  <c r="G994" i="1"/>
  <c r="F994" i="1"/>
  <c r="G976" i="1"/>
  <c r="F976" i="1"/>
  <c r="G975" i="1"/>
  <c r="F975" i="1"/>
  <c r="G974" i="1"/>
  <c r="F974" i="1"/>
  <c r="G973" i="1"/>
  <c r="F973" i="1"/>
  <c r="G972" i="1"/>
  <c r="F972" i="1"/>
  <c r="I957" i="1"/>
  <c r="H957" i="1"/>
  <c r="G957" i="1"/>
  <c r="I956" i="1"/>
  <c r="H956" i="1"/>
  <c r="G956" i="1"/>
  <c r="I955" i="1"/>
  <c r="H955" i="1"/>
  <c r="G955" i="1"/>
  <c r="I954" i="1"/>
  <c r="H954" i="1"/>
  <c r="G954" i="1"/>
  <c r="I953" i="1"/>
  <c r="H953" i="1"/>
  <c r="G953" i="1"/>
  <c r="G940" i="1"/>
  <c r="F940" i="1"/>
  <c r="G939" i="1"/>
  <c r="F939" i="1"/>
  <c r="G938" i="1"/>
  <c r="F938" i="1"/>
  <c r="G937" i="1"/>
  <c r="F937" i="1"/>
  <c r="G936" i="1"/>
  <c r="F936" i="1"/>
  <c r="G935" i="1"/>
  <c r="F935" i="1"/>
  <c r="G934" i="1"/>
  <c r="F934" i="1"/>
  <c r="G933" i="1"/>
  <c r="F933" i="1"/>
  <c r="G932" i="1"/>
  <c r="F932" i="1"/>
  <c r="K927" i="1"/>
  <c r="J927" i="1"/>
  <c r="I927" i="1"/>
  <c r="H927" i="1"/>
  <c r="G927" i="1"/>
  <c r="K926" i="1"/>
  <c r="J926" i="1"/>
  <c r="I926" i="1"/>
  <c r="H926" i="1"/>
  <c r="G926" i="1"/>
  <c r="K925" i="1"/>
  <c r="J925" i="1"/>
  <c r="I925" i="1"/>
  <c r="H925" i="1"/>
  <c r="G925" i="1"/>
  <c r="K924" i="1"/>
  <c r="J924" i="1"/>
  <c r="I924" i="1"/>
  <c r="H924" i="1"/>
  <c r="G924" i="1"/>
  <c r="K923" i="1"/>
  <c r="J923" i="1"/>
  <c r="I923" i="1"/>
  <c r="H923" i="1"/>
  <c r="G923" i="1"/>
  <c r="K922" i="1"/>
  <c r="J922" i="1"/>
  <c r="I922" i="1"/>
  <c r="H922" i="1"/>
  <c r="G922" i="1"/>
  <c r="K921" i="1"/>
  <c r="J921" i="1"/>
  <c r="I921" i="1"/>
  <c r="H921" i="1"/>
  <c r="G921" i="1"/>
  <c r="K920" i="1"/>
  <c r="J920" i="1"/>
  <c r="I920" i="1"/>
  <c r="H920" i="1"/>
  <c r="G920" i="1"/>
  <c r="K919" i="1"/>
  <c r="J919" i="1"/>
  <c r="I919" i="1"/>
  <c r="H919" i="1"/>
  <c r="G919" i="1"/>
  <c r="K918" i="1"/>
  <c r="J918" i="1"/>
  <c r="I918" i="1"/>
  <c r="H918" i="1"/>
  <c r="G918" i="1"/>
  <c r="H916" i="1"/>
  <c r="G916" i="1"/>
  <c r="F916" i="1"/>
  <c r="H915" i="1"/>
  <c r="G915" i="1"/>
  <c r="F915" i="1"/>
  <c r="H914" i="1"/>
  <c r="G914" i="1"/>
  <c r="F914" i="1"/>
  <c r="H913" i="1"/>
  <c r="G913" i="1"/>
  <c r="F913" i="1"/>
  <c r="H912" i="1"/>
  <c r="G912" i="1"/>
  <c r="F912" i="1"/>
  <c r="H911" i="1"/>
  <c r="G911" i="1"/>
  <c r="F911" i="1"/>
  <c r="H910" i="1"/>
  <c r="G910" i="1"/>
  <c r="F910" i="1"/>
  <c r="H909" i="1"/>
  <c r="G909" i="1"/>
  <c r="F909" i="1"/>
  <c r="H908" i="1"/>
  <c r="G908" i="1"/>
  <c r="F908" i="1"/>
  <c r="H907" i="1"/>
  <c r="G907" i="1"/>
  <c r="F907" i="1"/>
  <c r="F902" i="1"/>
  <c r="F901" i="1"/>
  <c r="F900" i="1"/>
  <c r="F899" i="1"/>
  <c r="F898" i="1"/>
  <c r="F897" i="1"/>
  <c r="F896" i="1"/>
  <c r="F895" i="1"/>
  <c r="F894" i="1"/>
  <c r="F893" i="1"/>
  <c r="F892" i="1"/>
  <c r="F891" i="1"/>
  <c r="G886" i="1"/>
  <c r="F886" i="1"/>
  <c r="G885" i="1"/>
  <c r="F885" i="1"/>
  <c r="G884" i="1"/>
  <c r="F884" i="1"/>
  <c r="G883" i="1"/>
  <c r="F883" i="1"/>
  <c r="F851" i="1"/>
  <c r="E851" i="1"/>
  <c r="F850" i="1"/>
  <c r="E850" i="1"/>
  <c r="F849" i="1"/>
  <c r="E849" i="1"/>
  <c r="F844" i="1"/>
  <c r="E844" i="1"/>
  <c r="F843" i="1"/>
  <c r="E843" i="1"/>
  <c r="F838" i="1"/>
  <c r="E838" i="1"/>
  <c r="F837" i="1"/>
  <c r="E837" i="1"/>
  <c r="F832" i="1"/>
  <c r="E832" i="1"/>
  <c r="F831" i="1"/>
  <c r="E831" i="1"/>
  <c r="F830" i="1"/>
  <c r="E830" i="1"/>
  <c r="F825" i="1"/>
  <c r="E825" i="1"/>
  <c r="F824" i="1"/>
  <c r="E824" i="1"/>
  <c r="F823" i="1"/>
  <c r="E823" i="1"/>
  <c r="F794" i="1"/>
  <c r="F793" i="1"/>
  <c r="F792" i="1"/>
  <c r="F787" i="1"/>
  <c r="H787" i="1" s="1"/>
  <c r="E787" i="1"/>
  <c r="F786" i="1"/>
  <c r="G786" i="1" s="1"/>
  <c r="E786" i="1"/>
  <c r="G785" i="1"/>
  <c r="F785" i="1"/>
  <c r="H785" i="1" s="1"/>
  <c r="E785" i="1"/>
  <c r="G780" i="1"/>
  <c r="F780" i="1"/>
  <c r="G779" i="1"/>
  <c r="F779" i="1"/>
  <c r="G778" i="1"/>
  <c r="F778" i="1"/>
  <c r="G773" i="1"/>
  <c r="F773" i="1"/>
  <c r="G772" i="1"/>
  <c r="F772" i="1"/>
  <c r="G771" i="1"/>
  <c r="F771" i="1"/>
  <c r="G770" i="1"/>
  <c r="F770" i="1"/>
  <c r="G769" i="1"/>
  <c r="F769" i="1"/>
  <c r="G764" i="1"/>
  <c r="G763" i="1"/>
  <c r="G762" i="1"/>
  <c r="G761" i="1"/>
  <c r="G760" i="1"/>
  <c r="G750" i="1"/>
  <c r="F750" i="1"/>
  <c r="G749" i="1"/>
  <c r="F749" i="1"/>
  <c r="G748" i="1"/>
  <c r="F748" i="1"/>
  <c r="G743" i="1"/>
  <c r="H743" i="1" s="1"/>
  <c r="F743" i="1"/>
  <c r="G742" i="1"/>
  <c r="H742" i="1" s="1"/>
  <c r="F742" i="1"/>
  <c r="H741" i="1"/>
  <c r="G741" i="1"/>
  <c r="F741" i="1"/>
  <c r="G740" i="1"/>
  <c r="H740" i="1" s="1"/>
  <c r="F740" i="1"/>
  <c r="F735" i="1"/>
  <c r="F734" i="1"/>
  <c r="F733" i="1"/>
  <c r="F732" i="1"/>
  <c r="F731" i="1"/>
  <c r="G726" i="1"/>
  <c r="F726" i="1"/>
  <c r="G725" i="1"/>
  <c r="F725" i="1"/>
  <c r="G720" i="1"/>
  <c r="I720" i="1" s="1"/>
  <c r="F720" i="1"/>
  <c r="G719" i="1"/>
  <c r="H719" i="1" s="1"/>
  <c r="F719" i="1"/>
  <c r="H718" i="1"/>
  <c r="G718" i="1"/>
  <c r="I718" i="1" s="1"/>
  <c r="F718" i="1"/>
  <c r="G717" i="1"/>
  <c r="I717" i="1" s="1"/>
  <c r="F717" i="1"/>
  <c r="G712" i="1"/>
  <c r="F712" i="1"/>
  <c r="G711" i="1"/>
  <c r="F711" i="1"/>
  <c r="G710" i="1"/>
  <c r="F710" i="1"/>
  <c r="G709" i="1"/>
  <c r="F709" i="1"/>
  <c r="G704" i="1"/>
  <c r="I704" i="1" s="1"/>
  <c r="F704" i="1"/>
  <c r="G703" i="1"/>
  <c r="H703" i="1" s="1"/>
  <c r="F703" i="1"/>
  <c r="H698" i="1"/>
  <c r="G698" i="1"/>
  <c r="I698" i="1" s="1"/>
  <c r="F698" i="1"/>
  <c r="G697" i="1"/>
  <c r="I697" i="1" s="1"/>
  <c r="F697" i="1"/>
  <c r="G696" i="1"/>
  <c r="H696" i="1" s="1"/>
  <c r="F696" i="1"/>
  <c r="H695" i="1"/>
  <c r="G695" i="1"/>
  <c r="I695" i="1" s="1"/>
  <c r="F695" i="1"/>
  <c r="G690" i="1"/>
  <c r="H690" i="1" s="1"/>
  <c r="F690" i="1"/>
  <c r="G689" i="1"/>
  <c r="H689" i="1" s="1"/>
  <c r="F689" i="1"/>
  <c r="G684" i="1"/>
  <c r="H684" i="1" s="1"/>
  <c r="F684" i="1"/>
  <c r="H683" i="1"/>
  <c r="G683" i="1"/>
  <c r="F683" i="1"/>
  <c r="G682" i="1"/>
  <c r="H682" i="1" s="1"/>
  <c r="F682" i="1"/>
  <c r="G681" i="1"/>
  <c r="H681" i="1" s="1"/>
  <c r="F681" i="1"/>
  <c r="G680" i="1"/>
  <c r="H680" i="1" s="1"/>
  <c r="F680" i="1"/>
  <c r="H679" i="1"/>
  <c r="G679" i="1"/>
  <c r="F679" i="1"/>
  <c r="G678" i="1"/>
  <c r="H678" i="1" s="1"/>
  <c r="F678" i="1"/>
  <c r="G677" i="1"/>
  <c r="H677" i="1" s="1"/>
  <c r="F677" i="1"/>
  <c r="G676" i="1"/>
  <c r="H676" i="1" s="1"/>
  <c r="F676" i="1"/>
  <c r="G671" i="1"/>
  <c r="F671" i="1"/>
  <c r="G670" i="1"/>
  <c r="F670" i="1"/>
  <c r="G669" i="1"/>
  <c r="F669" i="1"/>
  <c r="G668" i="1"/>
  <c r="F668" i="1"/>
  <c r="G663" i="1"/>
  <c r="F663" i="1"/>
  <c r="G662" i="1"/>
  <c r="F662" i="1"/>
  <c r="G661" i="1"/>
  <c r="F661" i="1"/>
  <c r="G660" i="1"/>
  <c r="F660" i="1"/>
  <c r="G659" i="1"/>
  <c r="F659" i="1"/>
  <c r="G658" i="1"/>
  <c r="F658" i="1"/>
  <c r="G657" i="1"/>
  <c r="F657" i="1"/>
  <c r="G656" i="1"/>
  <c r="F656" i="1"/>
  <c r="G651" i="1"/>
  <c r="F651" i="1"/>
  <c r="G650" i="1"/>
  <c r="F650" i="1"/>
  <c r="G649" i="1"/>
  <c r="F649" i="1"/>
  <c r="G648" i="1"/>
  <c r="F648" i="1"/>
  <c r="G647" i="1"/>
  <c r="F647" i="1"/>
  <c r="G646" i="1"/>
  <c r="F646" i="1"/>
  <c r="G645" i="1"/>
  <c r="F645" i="1"/>
  <c r="G644" i="1"/>
  <c r="F644" i="1"/>
  <c r="G643" i="1"/>
  <c r="F643" i="1"/>
  <c r="G642" i="1"/>
  <c r="F642" i="1"/>
  <c r="G637" i="1"/>
  <c r="F637" i="1"/>
  <c r="G636" i="1"/>
  <c r="F636" i="1"/>
  <c r="G635" i="1"/>
  <c r="F635" i="1"/>
  <c r="G634" i="1"/>
  <c r="F634" i="1"/>
  <c r="G633" i="1"/>
  <c r="F633" i="1"/>
  <c r="G632" i="1"/>
  <c r="F632" i="1"/>
  <c r="G627" i="1"/>
  <c r="F627" i="1"/>
  <c r="G626" i="1"/>
  <c r="F626" i="1"/>
  <c r="G625" i="1"/>
  <c r="F625" i="1"/>
  <c r="G624" i="1"/>
  <c r="F624" i="1"/>
  <c r="G619" i="1"/>
  <c r="F619" i="1"/>
  <c r="G618" i="1"/>
  <c r="F618" i="1"/>
  <c r="H603" i="1"/>
  <c r="H602" i="1"/>
  <c r="H601" i="1"/>
  <c r="F600" i="1"/>
  <c r="F599" i="1"/>
  <c r="F598" i="1"/>
  <c r="I593" i="1"/>
  <c r="I592" i="1"/>
  <c r="I591" i="1"/>
  <c r="I586" i="1"/>
  <c r="H586" i="1"/>
  <c r="G586" i="1"/>
  <c r="F586" i="1"/>
  <c r="H585" i="1"/>
  <c r="I585" i="1" s="1"/>
  <c r="G585" i="1"/>
  <c r="F585" i="1"/>
  <c r="I584" i="1"/>
  <c r="H584" i="1"/>
  <c r="G584" i="1"/>
  <c r="F584" i="1"/>
  <c r="G579" i="1"/>
  <c r="F579" i="1"/>
  <c r="G578" i="1"/>
  <c r="F578" i="1"/>
  <c r="G577" i="1"/>
  <c r="F577" i="1"/>
  <c r="G576" i="1"/>
  <c r="F576" i="1"/>
  <c r="F571" i="1"/>
  <c r="F570" i="1"/>
  <c r="G565" i="1"/>
  <c r="F565" i="1"/>
  <c r="G564" i="1"/>
  <c r="F564" i="1"/>
  <c r="G563" i="1"/>
  <c r="F563" i="1"/>
  <c r="G562" i="1"/>
  <c r="F562" i="1"/>
  <c r="G561" i="1"/>
  <c r="F561" i="1"/>
  <c r="F560" i="1"/>
  <c r="F559" i="1"/>
  <c r="F558" i="1"/>
  <c r="F557" i="1"/>
  <c r="F556" i="1"/>
  <c r="G551" i="1"/>
  <c r="F551" i="1"/>
  <c r="G550" i="1"/>
  <c r="F550" i="1"/>
  <c r="G549" i="1"/>
  <c r="F549" i="1"/>
  <c r="G548" i="1"/>
  <c r="F548" i="1"/>
  <c r="G547" i="1"/>
  <c r="F547" i="1"/>
  <c r="G542" i="1"/>
  <c r="H542" i="1" s="1"/>
  <c r="F542" i="1"/>
  <c r="G541" i="1"/>
  <c r="H541" i="1" s="1"/>
  <c r="F541" i="1"/>
  <c r="H540" i="1"/>
  <c r="G540" i="1"/>
  <c r="F540" i="1"/>
  <c r="H539" i="1"/>
  <c r="G539" i="1"/>
  <c r="F539" i="1"/>
  <c r="G534" i="1"/>
  <c r="F534" i="1"/>
  <c r="G533" i="1"/>
  <c r="F533" i="1"/>
  <c r="G532" i="1"/>
  <c r="F532" i="1"/>
  <c r="F527" i="1"/>
  <c r="H527" i="1" s="1"/>
  <c r="E527" i="1"/>
  <c r="F526" i="1"/>
  <c r="H526" i="1" s="1"/>
  <c r="E526" i="1"/>
  <c r="F525" i="1"/>
  <c r="H525" i="1" s="1"/>
  <c r="E525" i="1"/>
  <c r="G520" i="1"/>
  <c r="F520" i="1"/>
  <c r="G519" i="1"/>
  <c r="F519" i="1"/>
  <c r="G518" i="1"/>
  <c r="F518" i="1"/>
  <c r="G517" i="1"/>
  <c r="F517" i="1"/>
  <c r="G516" i="1"/>
  <c r="F516" i="1"/>
  <c r="G511" i="1"/>
  <c r="F511" i="1"/>
  <c r="G510" i="1"/>
  <c r="F510" i="1"/>
  <c r="G509" i="1"/>
  <c r="F509" i="1"/>
  <c r="G508" i="1"/>
  <c r="F508" i="1"/>
  <c r="H503" i="1"/>
  <c r="I503" i="1" s="1"/>
  <c r="G503" i="1"/>
  <c r="F503" i="1"/>
  <c r="H502" i="1"/>
  <c r="I502" i="1" s="1"/>
  <c r="G502" i="1"/>
  <c r="F502" i="1"/>
  <c r="I501" i="1"/>
  <c r="H501" i="1"/>
  <c r="G501" i="1"/>
  <c r="F501" i="1"/>
  <c r="H500" i="1"/>
  <c r="I500" i="1" s="1"/>
  <c r="G500" i="1"/>
  <c r="F500" i="1"/>
  <c r="I499" i="1"/>
  <c r="H499" i="1"/>
  <c r="G499" i="1"/>
  <c r="F499" i="1"/>
  <c r="G494" i="1"/>
  <c r="F494" i="1"/>
  <c r="H489" i="1"/>
  <c r="H488" i="1"/>
  <c r="H487" i="1"/>
  <c r="H486" i="1"/>
  <c r="H485" i="1"/>
  <c r="H484" i="1"/>
  <c r="G434" i="1"/>
  <c r="F434" i="1"/>
  <c r="G433" i="1"/>
  <c r="F433" i="1"/>
  <c r="G432" i="1"/>
  <c r="F432" i="1"/>
  <c r="G431" i="1"/>
  <c r="F431" i="1"/>
  <c r="I426" i="1"/>
  <c r="J426" i="1" s="1"/>
  <c r="G426" i="1"/>
  <c r="F426" i="1"/>
  <c r="H426" i="1" s="1"/>
  <c r="I425" i="1"/>
  <c r="J425" i="1" s="1"/>
  <c r="G425" i="1"/>
  <c r="F425" i="1"/>
  <c r="H425" i="1" s="1"/>
  <c r="I424" i="1"/>
  <c r="J424" i="1" s="1"/>
  <c r="G424" i="1"/>
  <c r="F424" i="1"/>
  <c r="H424" i="1" s="1"/>
  <c r="J423" i="1"/>
  <c r="I423" i="1"/>
  <c r="H423" i="1"/>
  <c r="G423" i="1"/>
  <c r="F423" i="1"/>
  <c r="F418" i="1"/>
  <c r="E418" i="1"/>
  <c r="F417" i="1"/>
  <c r="E417" i="1"/>
  <c r="G411" i="1"/>
  <c r="F411" i="1"/>
  <c r="G410" i="1"/>
  <c r="F410" i="1"/>
  <c r="G409" i="1"/>
  <c r="F409" i="1"/>
  <c r="G408" i="1"/>
  <c r="F408" i="1"/>
  <c r="G407" i="1"/>
  <c r="F407" i="1"/>
  <c r="I402" i="1"/>
  <c r="J402" i="1" s="1"/>
  <c r="H402" i="1"/>
  <c r="G402" i="1"/>
  <c r="F402" i="1"/>
  <c r="J401" i="1"/>
  <c r="I401" i="1"/>
  <c r="H401" i="1"/>
  <c r="G401" i="1"/>
  <c r="F401" i="1"/>
  <c r="J400" i="1"/>
  <c r="I400" i="1"/>
  <c r="H400" i="1"/>
  <c r="G400" i="1"/>
  <c r="F400" i="1"/>
  <c r="J399" i="1"/>
  <c r="I399" i="1"/>
  <c r="H399" i="1"/>
  <c r="G399" i="1"/>
  <c r="F399" i="1"/>
  <c r="J398" i="1"/>
  <c r="I398" i="1"/>
  <c r="H398" i="1"/>
  <c r="G398" i="1"/>
  <c r="F398" i="1"/>
  <c r="I397" i="1"/>
  <c r="J397" i="1" s="1"/>
  <c r="H397" i="1"/>
  <c r="G397" i="1"/>
  <c r="F397" i="1"/>
  <c r="J396" i="1"/>
  <c r="I396" i="1"/>
  <c r="H396" i="1"/>
  <c r="G396" i="1"/>
  <c r="F396" i="1"/>
  <c r="H384" i="1"/>
  <c r="G384" i="1"/>
  <c r="F384" i="1"/>
  <c r="H383" i="1"/>
  <c r="G383" i="1"/>
  <c r="F383" i="1"/>
  <c r="H382" i="1"/>
  <c r="G382" i="1"/>
  <c r="F382" i="1"/>
  <c r="H381" i="1"/>
  <c r="G381" i="1"/>
  <c r="F381" i="1"/>
  <c r="I376" i="1"/>
  <c r="I375" i="1"/>
  <c r="I374" i="1"/>
  <c r="I373" i="1"/>
  <c r="I368" i="1"/>
  <c r="H368" i="1"/>
  <c r="G368" i="1"/>
  <c r="F368" i="1"/>
  <c r="H367" i="1"/>
  <c r="I367" i="1" s="1"/>
  <c r="G367" i="1"/>
  <c r="F367" i="1"/>
  <c r="I366" i="1"/>
  <c r="H366" i="1"/>
  <c r="G366" i="1"/>
  <c r="F366" i="1"/>
  <c r="I365" i="1"/>
  <c r="H365" i="1"/>
  <c r="G365" i="1"/>
  <c r="F365" i="1"/>
  <c r="H364" i="1"/>
  <c r="I364" i="1" s="1"/>
  <c r="G364" i="1"/>
  <c r="F364" i="1"/>
  <c r="H359" i="1"/>
  <c r="G359" i="1"/>
  <c r="F359" i="1"/>
  <c r="E359" i="1"/>
  <c r="H358" i="1"/>
  <c r="G358" i="1"/>
  <c r="F358" i="1"/>
  <c r="E358" i="1"/>
  <c r="G357" i="1"/>
  <c r="H357" i="1" s="1"/>
  <c r="F357" i="1"/>
  <c r="E357" i="1"/>
  <c r="H356" i="1"/>
  <c r="G356" i="1"/>
  <c r="F356" i="1"/>
  <c r="E356" i="1"/>
  <c r="H355" i="1"/>
  <c r="G355" i="1"/>
  <c r="F355" i="1"/>
  <c r="E355" i="1"/>
  <c r="G350" i="1"/>
  <c r="F350" i="1"/>
  <c r="G349" i="1"/>
  <c r="F349" i="1"/>
  <c r="G348" i="1"/>
  <c r="F348" i="1"/>
  <c r="G347" i="1"/>
  <c r="F347" i="1"/>
  <c r="K329" i="1"/>
  <c r="I329" i="1"/>
  <c r="J329" i="1" s="1"/>
  <c r="H329" i="1"/>
  <c r="G329" i="1"/>
  <c r="F329" i="1"/>
  <c r="J328" i="1"/>
  <c r="I328" i="1"/>
  <c r="K328" i="1" s="1"/>
  <c r="H328" i="1"/>
  <c r="G328" i="1"/>
  <c r="F328" i="1"/>
  <c r="K327" i="1"/>
  <c r="I327" i="1"/>
  <c r="J327" i="1" s="1"/>
  <c r="H327" i="1"/>
  <c r="G327" i="1"/>
  <c r="F327" i="1"/>
  <c r="J326" i="1"/>
  <c r="I326" i="1"/>
  <c r="K326" i="1" s="1"/>
  <c r="H326" i="1"/>
  <c r="G326" i="1"/>
  <c r="F326" i="1"/>
  <c r="K325" i="1"/>
  <c r="I325" i="1"/>
  <c r="J325" i="1" s="1"/>
  <c r="H325" i="1"/>
  <c r="G325" i="1"/>
  <c r="F325" i="1"/>
  <c r="J324" i="1"/>
  <c r="I324" i="1"/>
  <c r="K324" i="1" s="1"/>
  <c r="H324" i="1"/>
  <c r="G324" i="1"/>
  <c r="F324" i="1"/>
  <c r="H319" i="1"/>
  <c r="G319" i="1"/>
  <c r="F319" i="1"/>
  <c r="H318" i="1"/>
  <c r="G318" i="1"/>
  <c r="F318" i="1"/>
  <c r="H317" i="1"/>
  <c r="G317" i="1"/>
  <c r="F317" i="1"/>
  <c r="H316" i="1"/>
  <c r="G316" i="1"/>
  <c r="F316" i="1"/>
  <c r="G315" i="1"/>
  <c r="F315" i="1"/>
  <c r="G314" i="1"/>
  <c r="F314" i="1"/>
  <c r="G313" i="1"/>
  <c r="F313" i="1"/>
  <c r="G312" i="1"/>
  <c r="F312" i="1"/>
  <c r="G255" i="1"/>
  <c r="F255" i="1"/>
  <c r="G254" i="1"/>
  <c r="F254" i="1"/>
  <c r="G253" i="1"/>
  <c r="F253" i="1"/>
  <c r="G252" i="1"/>
  <c r="F252" i="1"/>
  <c r="G251" i="1"/>
  <c r="F251" i="1"/>
  <c r="G250" i="1"/>
  <c r="F250" i="1"/>
  <c r="F245" i="1"/>
  <c r="E245" i="1"/>
  <c r="F240" i="1"/>
  <c r="E240" i="1"/>
  <c r="F235" i="1"/>
  <c r="E235" i="1"/>
  <c r="F230" i="1"/>
  <c r="E230" i="1"/>
  <c r="F225" i="1"/>
  <c r="E225" i="1"/>
  <c r="F224" i="1"/>
  <c r="E224" i="1"/>
  <c r="F223" i="1"/>
  <c r="E223" i="1"/>
  <c r="F218" i="1"/>
  <c r="E218" i="1"/>
  <c r="F217" i="1"/>
  <c r="E217" i="1"/>
  <c r="F212" i="1"/>
  <c r="E212" i="1"/>
  <c r="F211" i="1"/>
  <c r="E211" i="1"/>
  <c r="F210" i="1"/>
  <c r="E210" i="1"/>
  <c r="F209" i="1"/>
  <c r="E209" i="1"/>
  <c r="F208" i="1"/>
  <c r="E208" i="1"/>
  <c r="F207" i="1"/>
  <c r="E207" i="1"/>
  <c r="F202" i="1"/>
  <c r="E202" i="1"/>
  <c r="F201" i="1"/>
  <c r="E201" i="1"/>
  <c r="F200" i="1"/>
  <c r="E200" i="1"/>
  <c r="F195" i="1"/>
  <c r="E195" i="1"/>
  <c r="F194" i="1"/>
  <c r="E194" i="1"/>
  <c r="F189" i="1"/>
  <c r="E189" i="1"/>
  <c r="F188" i="1"/>
  <c r="E188" i="1"/>
  <c r="F187" i="1"/>
  <c r="E187" i="1"/>
  <c r="F186" i="1"/>
  <c r="E186" i="1"/>
  <c r="F185" i="1"/>
  <c r="E185" i="1"/>
  <c r="F184" i="1"/>
  <c r="E184" i="1"/>
  <c r="F183" i="1"/>
  <c r="E183" i="1"/>
  <c r="F182" i="1"/>
  <c r="E182" i="1"/>
  <c r="F181" i="1"/>
  <c r="E181" i="1"/>
  <c r="F180" i="1"/>
  <c r="E180" i="1"/>
  <c r="F175" i="1"/>
  <c r="E175" i="1"/>
  <c r="F174" i="1"/>
  <c r="E174" i="1"/>
  <c r="F169" i="1"/>
  <c r="E169" i="1"/>
  <c r="F168" i="1"/>
  <c r="E168" i="1"/>
  <c r="F163" i="1"/>
  <c r="E163" i="1"/>
  <c r="F162" i="1"/>
  <c r="E162" i="1"/>
  <c r="F161" i="1"/>
  <c r="E161" i="1"/>
  <c r="F160" i="1"/>
  <c r="E160" i="1"/>
  <c r="I155" i="1"/>
  <c r="H155" i="1"/>
  <c r="G155" i="1"/>
  <c r="F155" i="1"/>
  <c r="H154" i="1"/>
  <c r="G154" i="1"/>
  <c r="F154" i="1"/>
  <c r="I154" i="1" s="1"/>
  <c r="H153" i="1"/>
  <c r="G153" i="1"/>
  <c r="F153" i="1"/>
  <c r="I153" i="1" s="1"/>
  <c r="I149" i="1"/>
  <c r="G149" i="1"/>
  <c r="H149" i="1" s="1"/>
  <c r="F149" i="1"/>
  <c r="I148" i="1"/>
  <c r="H148" i="1"/>
  <c r="G148" i="1"/>
  <c r="F148" i="1"/>
  <c r="I147" i="1"/>
  <c r="G147" i="1"/>
  <c r="H147" i="1" s="1"/>
  <c r="F147" i="1"/>
  <c r="G142" i="1"/>
  <c r="F142" i="1"/>
  <c r="G141" i="1"/>
  <c r="F141" i="1"/>
  <c r="G140" i="1"/>
  <c r="F140" i="1"/>
  <c r="G139" i="1"/>
  <c r="F139" i="1"/>
  <c r="G138" i="1"/>
  <c r="F138" i="1"/>
  <c r="G137" i="1"/>
  <c r="F137" i="1"/>
  <c r="I132" i="1"/>
  <c r="H132" i="1"/>
  <c r="G132" i="1"/>
  <c r="F132" i="1"/>
  <c r="H131" i="1"/>
  <c r="I131" i="1" s="1"/>
  <c r="G131" i="1"/>
  <c r="F131" i="1"/>
  <c r="I130" i="1"/>
  <c r="H130" i="1"/>
  <c r="G130" i="1"/>
  <c r="F130" i="1"/>
  <c r="H116" i="1"/>
  <c r="G116" i="1"/>
  <c r="F116" i="1"/>
  <c r="H115" i="1"/>
  <c r="G115" i="1"/>
  <c r="F115" i="1"/>
  <c r="H114" i="1"/>
  <c r="G114" i="1"/>
  <c r="F114" i="1"/>
  <c r="G109" i="1"/>
  <c r="F109" i="1"/>
  <c r="G108" i="1"/>
  <c r="F108" i="1"/>
  <c r="G107" i="1"/>
  <c r="F107" i="1"/>
  <c r="G106" i="1"/>
  <c r="F106" i="1"/>
  <c r="H101" i="1"/>
  <c r="G101" i="1"/>
  <c r="F101" i="1"/>
  <c r="H100" i="1"/>
  <c r="G100" i="1"/>
  <c r="F100" i="1"/>
  <c r="H95" i="1"/>
  <c r="G95" i="1"/>
  <c r="F95" i="1"/>
  <c r="H94" i="1"/>
  <c r="G94" i="1"/>
  <c r="F94" i="1"/>
  <c r="H93" i="1"/>
  <c r="G93" i="1"/>
  <c r="F93" i="1"/>
  <c r="F92" i="1"/>
  <c r="F91" i="1"/>
  <c r="F90" i="1"/>
  <c r="H85" i="1"/>
  <c r="G85" i="1"/>
  <c r="F85" i="1"/>
  <c r="H84" i="1"/>
  <c r="G84" i="1"/>
  <c r="F84" i="1"/>
  <c r="H83" i="1"/>
  <c r="G83" i="1"/>
  <c r="F83" i="1"/>
  <c r="I68" i="1"/>
  <c r="H68" i="1"/>
  <c r="G68" i="1"/>
  <c r="F68" i="1"/>
  <c r="I67" i="1"/>
  <c r="H67" i="1"/>
  <c r="G67" i="1"/>
  <c r="F67" i="1"/>
  <c r="H66" i="1"/>
  <c r="I66" i="1" s="1"/>
  <c r="G66" i="1"/>
  <c r="F66" i="1"/>
  <c r="G58" i="1"/>
  <c r="F58" i="1"/>
  <c r="G57" i="1"/>
  <c r="F57" i="1"/>
  <c r="G56" i="1"/>
  <c r="F56" i="1"/>
  <c r="G55" i="1"/>
  <c r="F55" i="1"/>
  <c r="G50" i="1"/>
  <c r="F50" i="1"/>
  <c r="G49" i="1"/>
  <c r="F49" i="1"/>
  <c r="G48" i="1"/>
  <c r="F48" i="1"/>
  <c r="G47" i="1"/>
  <c r="F47" i="1"/>
  <c r="G46" i="1"/>
  <c r="F46" i="1"/>
  <c r="G45" i="1"/>
  <c r="F45" i="1"/>
  <c r="Q40" i="1"/>
  <c r="P40" i="1"/>
  <c r="G40" i="1"/>
  <c r="R40" i="1" s="1"/>
  <c r="F40" i="1"/>
  <c r="P39" i="1"/>
  <c r="G39" i="1"/>
  <c r="R39" i="1" s="1"/>
  <c r="F39" i="1"/>
  <c r="Q39" i="1" s="1"/>
  <c r="Q38" i="1"/>
  <c r="P38" i="1"/>
  <c r="G38" i="1"/>
  <c r="R38" i="1" s="1"/>
  <c r="F38" i="1"/>
  <c r="P37" i="1"/>
  <c r="P36" i="1"/>
  <c r="H31" i="1"/>
  <c r="G31" i="1"/>
  <c r="F31" i="1"/>
  <c r="S30" i="1"/>
  <c r="R30" i="1"/>
  <c r="Q30" i="1"/>
  <c r="P30" i="1"/>
  <c r="H30" i="1"/>
  <c r="G30" i="1"/>
  <c r="R29" i="1" s="1"/>
  <c r="F30" i="1"/>
  <c r="Q29" i="1" s="1"/>
  <c r="S29" i="1"/>
  <c r="P29" i="1"/>
  <c r="F29" i="1"/>
  <c r="Q28" i="1"/>
  <c r="P28" i="1"/>
  <c r="F28" i="1"/>
  <c r="Q27" i="1" s="1"/>
  <c r="P27" i="1"/>
  <c r="S23" i="1"/>
  <c r="Q23" i="1"/>
  <c r="P23" i="1"/>
  <c r="H23" i="1"/>
  <c r="G23" i="1"/>
  <c r="R23" i="1" s="1"/>
  <c r="F23" i="1"/>
  <c r="S22" i="1"/>
  <c r="Q22" i="1"/>
  <c r="P22" i="1"/>
  <c r="H22" i="1"/>
  <c r="G22" i="1"/>
  <c r="R22" i="1" s="1"/>
  <c r="F22" i="1"/>
  <c r="S21" i="1"/>
  <c r="P21" i="1"/>
  <c r="H21" i="1"/>
  <c r="G21" i="1"/>
  <c r="R21" i="1" s="1"/>
  <c r="F21" i="1"/>
  <c r="Q21" i="1" s="1"/>
  <c r="Q20" i="1"/>
  <c r="P20" i="1"/>
  <c r="F20" i="1"/>
  <c r="P19" i="1"/>
  <c r="F19" i="1"/>
  <c r="Q19" i="1" s="1"/>
  <c r="Q18" i="1"/>
  <c r="P18" i="1"/>
  <c r="F18" i="1"/>
  <c r="S13" i="1"/>
  <c r="R13" i="1"/>
  <c r="Q13" i="1"/>
  <c r="P13" i="1"/>
  <c r="I13" i="1"/>
  <c r="T13" i="1" s="1"/>
  <c r="H13" i="1"/>
  <c r="F13" i="1"/>
  <c r="R12" i="1"/>
  <c r="P12" i="1"/>
  <c r="I12" i="1"/>
  <c r="T12" i="1" s="1"/>
  <c r="H12" i="1"/>
  <c r="S12" i="1" s="1"/>
  <c r="F12" i="1"/>
  <c r="Q12" i="1" s="1"/>
  <c r="T11" i="1"/>
  <c r="S11" i="1"/>
  <c r="R11" i="1"/>
  <c r="P11" i="1"/>
  <c r="I11" i="1"/>
  <c r="H11" i="1"/>
  <c r="F11" i="1"/>
  <c r="Q11" i="1" s="1"/>
  <c r="S6" i="1"/>
  <c r="R6" i="1"/>
  <c r="P6" i="1"/>
  <c r="I6" i="1"/>
  <c r="T6" i="1" s="1"/>
  <c r="F6" i="1"/>
  <c r="Q6" i="1" s="1"/>
  <c r="G525" i="1" l="1"/>
  <c r="I696" i="1"/>
  <c r="I703" i="1"/>
  <c r="I719" i="1"/>
  <c r="H786" i="1"/>
  <c r="G338" i="2"/>
  <c r="H697" i="1"/>
  <c r="H704" i="1"/>
  <c r="H717" i="1"/>
  <c r="H720" i="1"/>
  <c r="G787" i="1"/>
  <c r="G526" i="1"/>
  <c r="G527" i="1"/>
  <c r="H42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 authorId="0" shapeId="0" xr:uid="{00000000-0006-0000-0000-000001000000}">
      <text>
        <r>
          <rPr>
            <sz val="10"/>
            <color rgb="FF000000"/>
            <rFont val="Arial"/>
            <scheme val="minor"/>
          </rPr>
          <t>ini HSS flexibel , jika kalian booking maksimal 1 May maka HSS di wave , tp jika setelah 31 May maka kena surcharge 300.000/R/N</t>
        </r>
      </text>
    </comment>
    <comment ref="A18" authorId="0" shapeId="0" xr:uid="{00000000-0006-0000-0000-000002000000}">
      <text>
        <r>
          <rPr>
            <sz val="10"/>
            <color rgb="FF000000"/>
            <rFont val="Arial"/>
            <scheme val="minor"/>
          </rPr>
          <t>Children age 0 – 5 years old will get free of charge for breakfast and age 6 – 11 years old charge
at IDR. 50.000net/child</t>
        </r>
      </text>
    </comment>
    <comment ref="A28" authorId="0" shapeId="0" xr:uid="{00000000-0006-0000-0000-000003000000}">
      <text>
        <r>
          <rPr>
            <sz val="10"/>
            <color rgb="FF000000"/>
            <rFont val="Arial"/>
            <scheme val="minor"/>
          </rPr>
          <t>Children age 0 – 5 years old will get free of charge for breakfast and age 6 – 11
years old charge at IDR. 100.000net/child</t>
        </r>
      </text>
    </comment>
    <comment ref="A36" authorId="0" shapeId="0" xr:uid="{00000000-0006-0000-0000-000004000000}">
      <text>
        <r>
          <rPr>
            <sz val="10"/>
            <color rgb="FF000000"/>
            <rFont val="Arial"/>
            <scheme val="minor"/>
          </rPr>
          <t>One Children (0-5 years old) No EB (Sharing bed with
parents) Using existing bed ( Breakfast free)
One Children (6-12 years old) 250,000 Extra Bed Inclusive Breakfast
Third Adult 300,000 Extra Bed Inclusive Breakfast</t>
        </r>
      </text>
    </comment>
    <comment ref="H37" authorId="0" shapeId="0" xr:uid="{00000000-0006-0000-0000-000005000000}">
      <text>
        <r>
          <rPr>
            <sz val="10"/>
            <color rgb="FF000000"/>
            <rFont val="Arial"/>
            <scheme val="minor"/>
          </rPr>
          <t>0-5 years No Extra Bed (sharing bed)
6-12 years 250.000 (include BF)
12-UP 300.000 (include BF)</t>
        </r>
      </text>
    </comment>
    <comment ref="S37" authorId="0" shapeId="0" xr:uid="{00000000-0006-0000-0000-000006000000}">
      <text>
        <r>
          <rPr>
            <sz val="10"/>
            <color rgb="FF000000"/>
            <rFont val="Arial"/>
            <scheme val="minor"/>
          </rPr>
          <t>0-5 years No Extra Bed (sharing bed)
6-12 years 250.000 (include BF)
12-UP 300.000 (include BF)</t>
        </r>
      </text>
    </comment>
    <comment ref="H39" authorId="0" shapeId="0" xr:uid="{00000000-0006-0000-0000-000007000000}">
      <text>
        <r>
          <rPr>
            <sz val="10"/>
            <color rgb="FF000000"/>
            <rFont val="Arial"/>
            <scheme val="minor"/>
          </rPr>
          <t>0-5 years No Extra Bed (sharing bed)
6-12 years 250.000 (include BF)
12-UP 300.000 (include BF)</t>
        </r>
      </text>
    </comment>
    <comment ref="S39" authorId="0" shapeId="0" xr:uid="{00000000-0006-0000-0000-000008000000}">
      <text>
        <r>
          <rPr>
            <sz val="10"/>
            <color rgb="FF000000"/>
            <rFont val="Arial"/>
            <scheme val="minor"/>
          </rPr>
          <t>0-5 years No Extra Bed (sharing bed)
6-12 years 250.000 (include BF)
12-UP 300.000 (include BF)</t>
        </r>
      </text>
    </comment>
    <comment ref="A63" authorId="0" shapeId="0" xr:uid="{00000000-0006-0000-0000-000009000000}">
      <text>
        <r>
          <rPr>
            <sz val="10"/>
            <color rgb="FF000000"/>
            <rFont val="Arial"/>
            <scheme val="minor"/>
          </rPr>
          <t>bf 120.000
bf anak 60.000
Children under 6 years old is free of charge sharing bed with parents, additional charge for Breakfast at IDR 60,000
net/child/day
New Year’s Eve Compulsory Dinner on December 31st, 2025 at IDR 850,000net/adult, IDR 450,000 net/child (6 –
11 years old) &amp; free for child 0- 5 years old
Minimum stay 2 nights during December 29th, 2025 – January 02nd, 2026 and no check out on December 31st 2025</t>
        </r>
      </text>
    </comment>
    <comment ref="A106" authorId="0" shapeId="0" xr:uid="{00000000-0006-0000-0000-00000A000000}">
      <text>
        <r>
          <rPr>
            <sz val="10"/>
            <color rgb="FF000000"/>
            <rFont val="Arial"/>
            <scheme val="minor"/>
          </rPr>
          <t>breakast 157.300 chd 78.650</t>
        </r>
      </text>
    </comment>
    <comment ref="A114" authorId="0" shapeId="0" xr:uid="{00000000-0006-0000-0000-00000B000000}">
      <text>
        <r>
          <rPr>
            <sz val="10"/>
            <color rgb="FF000000"/>
            <rFont val="Arial"/>
            <scheme val="minor"/>
          </rPr>
          <t>breakfast 80.000, chd 40.000</t>
        </r>
      </text>
    </comment>
    <comment ref="A121" authorId="0" shapeId="0" xr:uid="{00000000-0006-0000-0000-00000C000000}">
      <text>
        <r>
          <rPr>
            <sz val="10"/>
            <color rgb="FF000000"/>
            <rFont val="Arial"/>
            <scheme val="minor"/>
          </rPr>
          <t xml:space="preserve">Meals Rate 
• Extra breakfast IDR. 60.000 net per person (adult) and 35.000 net (children 5-11 YO) 
• Lunch IDR. 100.000 net per person (adult) and IDR. 50.000 net (children 5-11 YO) 
• Dinner IDR. 120.000net per person (adult) and IDR. 60.000 net (children 5-11 YO) 
 Policies 
• Children less than 5 years old will get free of charge breakfast and children from 5 - 11 years old, get 
50% off the adult price 
• 1 child less than 12 years could stay free of charge in the same room occupied by parents use the 
existing bed/sharing bed with parents 
• Extra Bed IDR. 175.000 net/ night Include Breakfast ( Deluxe Room above ) 
• GIT rate applicable for minimum 15 Room + 1 FOC </t>
        </r>
      </text>
    </comment>
    <comment ref="A130" authorId="0" shapeId="0" xr:uid="{00000000-0006-0000-0000-00000D000000}">
      <text>
        <r>
          <rPr>
            <sz val="10"/>
            <color rgb="FF000000"/>
            <rFont val="Arial"/>
            <scheme val="minor"/>
          </rPr>
          <t>Children less than 5 years old will get free of charge breakfast and less than 12 years old get 
50% off the adult price ( IDR 55.000/pax )
Minimum stay: 3 nights (no check in / out on 31 December 2025)</t>
        </r>
      </text>
    </comment>
    <comment ref="A153" authorId="0" shapeId="0" xr:uid="{00000000-0006-0000-0000-00000E000000}">
      <text>
        <r>
          <rPr>
            <sz val="10"/>
            <color rgb="FF000000"/>
            <rFont val="Arial"/>
            <scheme val="minor"/>
          </rPr>
          <t>breakfast 85.000</t>
        </r>
      </text>
    </comment>
    <comment ref="A180" authorId="0" shapeId="0" xr:uid="{00000000-0006-0000-0000-00000F000000}">
      <text>
        <r>
          <rPr>
            <sz val="10"/>
            <color rgb="FF000000"/>
            <rFont val="Arial"/>
            <scheme val="minor"/>
          </rPr>
          <t xml:space="preserve">Special note for The Dewi Kintamani and The Dewi Bedugul: 
Weekdays : Sunday – Thursday 
Weekend : Friday – Saturday and Holiday </t>
        </r>
      </text>
    </comment>
    <comment ref="A207" authorId="0" shapeId="0" xr:uid="{00000000-0006-0000-0000-000010000000}">
      <text>
        <r>
          <rPr>
            <sz val="10"/>
            <color rgb="FF000000"/>
            <rFont val="Arial"/>
            <scheme val="minor"/>
          </rPr>
          <t xml:space="preserve">Special note for The Dewi Kintamani and The Dewi Bedugul: 
Weekdays : Sunday – Thursday 
Weekend : Friday – Saturday and Holiday </t>
        </r>
      </text>
    </comment>
    <comment ref="A250" authorId="0" shapeId="0" xr:uid="{00000000-0006-0000-0000-000011000000}">
      <text>
        <r>
          <rPr>
            <sz val="10"/>
            <color rgb="FF000000"/>
            <rFont val="Arial"/>
            <scheme val="minor"/>
          </rPr>
          <t xml:space="preserve">Infant 0 – 5 year old (Sharing Bed) FOC 
Child 5 – 11 year old (Sharing Bed) IDR. 55.000 
Child 11 year above (Additional Breakfast) IDR. 95.000 </t>
        </r>
      </text>
    </comment>
    <comment ref="H260" authorId="0" shapeId="0" xr:uid="{00000000-0006-0000-0000-000012000000}">
      <text>
        <r>
          <rPr>
            <sz val="10"/>
            <color rgb="FF000000"/>
            <rFont val="Arial"/>
            <scheme val="minor"/>
          </rPr>
          <t xml:space="preserve">3 tahun keatas
</t>
        </r>
      </text>
    </comment>
    <comment ref="A312" authorId="0" shapeId="0" xr:uid="{00000000-0006-0000-0000-000013000000}">
      <text>
        <r>
          <rPr>
            <sz val="10"/>
            <color rgb="FF000000"/>
            <rFont val="Arial"/>
            <scheme val="minor"/>
          </rPr>
          <t>Children Policy (04 – 12 years inclusive) :
Children sharing room with parent in existing bedding IDR 315.000
Children sharing room with additional 1 extra bed IDR 415.000
Children 50% off adults rates accompanied by parent
Lunch (Set Menu) IDR 450.000
Dinner (Set Menu) IDR 550.000
BOOKING EARLYBIRD
Superior Room IDR 950.000
Deluxe Room IDR 1.075.000
Deluxe Room Pool Access  IDR 1.300.000
The Junior Suite Room IDR 2.450.000</t>
        </r>
      </text>
    </comment>
    <comment ref="A316" authorId="0" shapeId="0" xr:uid="{00000000-0006-0000-0000-000014000000}">
      <text>
        <r>
          <rPr>
            <sz val="10"/>
            <color rgb="FF000000"/>
            <rFont val="Arial"/>
            <scheme val="minor"/>
          </rPr>
          <t>Children Policy (04 – 12 years inclusive) :
Children sharing room with parent in existing bedding IDR 315.000
Children sharing room with additional 1 extra bed IDR 415.000
Children 50% off adults rates accompanied by parent
Lunch (Set Menu) IDR 450.000
Dinner (Set Menu) IDR 550.000
BOOKING EARLYBIRD
Superior Room IDR 950.000
Deluxe Room IDR 1.075.000
Deluxe Room Pool Access  IDR 1.300.000
The Junior Suite Room IDR 2.450.000</t>
        </r>
      </text>
    </comment>
    <comment ref="A324" authorId="0" shapeId="0" xr:uid="{00000000-0006-0000-0000-000015000000}">
      <text>
        <r>
          <rPr>
            <sz val="10"/>
            <color rgb="FF000000"/>
            <rFont val="Arial"/>
            <scheme val="minor"/>
          </rPr>
          <t>Maximum occupancy per room up to 2 adults + 2 children below 12 years old (sharing bed with parents)
o Breakfast Child 0 – 5 years old Free of Charge
o Breakfast Child 6 – 11 years old at IDR 80,000 net per child
o Up to 12 years old is considered an adult, will be a full charge for breakfast IDR 160,000 net per person</t>
        </r>
      </text>
    </comment>
    <comment ref="A334" authorId="0" shapeId="0" xr:uid="{00000000-0006-0000-0000-000016000000}">
      <text>
        <r>
          <rPr>
            <sz val="10"/>
            <color rgb="FF000000"/>
            <rFont val="Arial"/>
            <scheme val="minor"/>
          </rPr>
          <t>minum stay 3night saat peak season</t>
        </r>
      </text>
    </comment>
    <comment ref="A342" authorId="0" shapeId="0" xr:uid="{00000000-0006-0000-0000-000017000000}">
      <text>
        <r>
          <rPr>
            <sz val="10"/>
            <color rgb="FF000000"/>
            <rFont val="Arial"/>
            <scheme val="minor"/>
          </rPr>
          <t xml:space="preserve">• There is NO additional charge for child 0 – 5 y e a r s s h a r i n g b e d w i t h p a r e n t s
• A d d i t i o n a l c h a r g e f o r e x t r a b e d c h i l d 6 –1 1 y e a r s o l d R p . 2 5 0 . 0 0 0 n e t / r o o m / n i g h t
• Additional Baby Cot will be charged Rp. 100.000 net/baby cot/night
Suite Garden View IDR 1,000,000, - IDR 1,450,000, - IDR 1,500,000, - Breakfast for 2 pax
Extra Bed IDR 400,000, - IDR 400,000, - IDR 400,000, - Breakfast for 1 pax
</t>
        </r>
      </text>
    </comment>
    <comment ref="A347" authorId="0" shapeId="0" xr:uid="{00000000-0006-0000-0000-000018000000}">
      <text>
        <r>
          <rPr>
            <sz val="10"/>
            <color rgb="FF000000"/>
            <rFont val="Arial"/>
            <scheme val="minor"/>
          </rPr>
          <t>Additional child (Sharing on existing bed) IDR 45,000 net/night for additional breakfast</t>
        </r>
      </text>
    </comment>
    <comment ref="A355" authorId="0" shapeId="0" xr:uid="{00000000-0006-0000-0000-000019000000}">
      <text>
        <r>
          <rPr>
            <sz val="10"/>
            <color rgb="FF000000"/>
            <rFont val="Arial"/>
            <scheme val="minor"/>
          </rPr>
          <t xml:space="preserve"> No Check In and Check Out on 29 March 2025 (Seclusion Day/Nyepi 1947). Compulsory meals (Lunch &amp; Dinner) on Seclusion Day/Nyepi at IDR 500.000 net / pax.
COMPULSORY DINNER
•	Compulsory Dinner New Year Eve Dinner on 31 December 2025 (Gala Buffet IDR 550,000 net / pax)
</t>
        </r>
      </text>
    </comment>
    <comment ref="A373" authorId="0" shapeId="0" xr:uid="{00000000-0006-0000-0000-00001A000000}">
      <text>
        <r>
          <rPr>
            <sz val="10"/>
            <color rgb="FF000000"/>
            <rFont val="Arial"/>
            <scheme val="minor"/>
          </rPr>
          <t>Floating Breakfast
IDR 200.000nett /couple
IDR 400.000++ /
couple
Breakfast set
Lunch Set Menu
(Asian Balinese or Western)
IDR 125.000nett/person IDR 250.000++/person 2 Courses
Dinner Set Menu
(Asian Balinese or Western)
IDR 200.000nett/person IDR 400.000++/person 2 Courses
Buffet Set Menu
(Asian Balinese or Western)
IDR 250.000nett/person IDR 500.000++/person Buffet 3 Set Menu
Afternoon Tea IDR 100.000net/person IDR
200.000++/person
Hi-Tea</t>
        </r>
      </text>
    </comment>
    <comment ref="E373" authorId="0" shapeId="0" xr:uid="{00000000-0006-0000-0000-00001B000000}">
      <text>
        <r>
          <rPr>
            <sz val="10"/>
            <color rgb="FF000000"/>
            <rFont val="Arial"/>
            <scheme val="minor"/>
          </rPr>
          <t>GIT 543.400</t>
        </r>
      </text>
    </comment>
    <comment ref="E374" authorId="0" shapeId="0" xr:uid="{00000000-0006-0000-0000-00001C000000}">
      <text>
        <r>
          <rPr>
            <sz val="10"/>
            <color rgb="FF000000"/>
            <rFont val="Arial"/>
            <scheme val="minor"/>
          </rPr>
          <t>GIT 649.000</t>
        </r>
      </text>
    </comment>
    <comment ref="E375" authorId="0" shapeId="0" xr:uid="{00000000-0006-0000-0000-00001D000000}">
      <text>
        <r>
          <rPr>
            <sz val="10"/>
            <color rgb="FF000000"/>
            <rFont val="Arial"/>
            <scheme val="minor"/>
          </rPr>
          <t>GIT 704.000</t>
        </r>
      </text>
    </comment>
    <comment ref="E376" authorId="0" shapeId="0" xr:uid="{00000000-0006-0000-0000-00001E000000}">
      <text>
        <r>
          <rPr>
            <sz val="10"/>
            <color rgb="FF000000"/>
            <rFont val="Arial"/>
            <scheme val="minor"/>
          </rPr>
          <t xml:space="preserve">GIT 814000
</t>
        </r>
      </text>
    </comment>
    <comment ref="A396" authorId="0" shapeId="0" xr:uid="{00000000-0006-0000-0000-00001F000000}">
      <text>
        <r>
          <rPr>
            <sz val="10"/>
            <color rgb="FF000000"/>
            <rFont val="Arial"/>
            <scheme val="minor"/>
          </rPr>
          <t xml:space="preserve">bf 150.000/dewasa , 75.000/anak
• No check in/out allowed on 19 March 2026 (Balinese Seclusion Day).
• Min 3 nights/4 days for stay over 31 December 2026.
• New year eve dinner is compulsory and no allow to check in and check out on 31st December 2025.
</t>
        </r>
      </text>
    </comment>
    <comment ref="C396" authorId="0" shapeId="0" xr:uid="{00000000-0006-0000-0000-000020000000}">
      <text>
        <r>
          <rPr>
            <sz val="10"/>
            <color rgb="FF000000"/>
            <rFont val="Arial"/>
            <scheme val="minor"/>
          </rPr>
          <t>Superior room, 24 sqm range, King/ Twin, 32" TV, Mini Bar, Tea &amp; Coffee Facility, Safety Deposit Box, IDD Telephone, 
Standing Shower, Hair Dryer, Amenities Setup, 60 international channels, free Wi-Fi, lazy sofa
Guest Benefits:
• Welcome drink upon arrival
• Daily Breakfast for 2 persons – Buffet</t>
        </r>
      </text>
    </comment>
    <comment ref="C397" authorId="0" shapeId="0" xr:uid="{00000000-0006-0000-0000-000021000000}">
      <text>
        <r>
          <rPr>
            <sz val="10"/>
            <color rgb="FF000000"/>
            <rFont val="Arial"/>
            <scheme val="minor"/>
          </rPr>
          <t>Superior room, 24 sqm range, King/ Twin with Balcony, 32" TV, Mini Bar, Tea &amp; Coffee Facility, Safety Deposit Box, IDD 
Telephone, Standing Shower, Hair Dryer, Amenities Setup, 60 international channels, free Wi-Fi, lazy sofa
Guest Benefits:
• Welcome drink upon arrival
• Daily Breakfast for 2 persons – Buffet</t>
        </r>
      </text>
    </comment>
    <comment ref="C398" authorId="0" shapeId="0" xr:uid="{00000000-0006-0000-0000-000022000000}">
      <text>
        <r>
          <rPr>
            <sz val="10"/>
            <color rgb="FF000000"/>
            <rFont val="Arial"/>
            <scheme val="minor"/>
          </rPr>
          <t>Deluxe room, 32 sqm range, King/ Twin, 42" TV, Mini Bar, Tea &amp; Coffee Facility, Safety Deposit Box, IDD Telephone, 
Standing Shower, Hair Dryer, Amenities Setup, 60 international channels, free Wi-Fi, lazy sofa with stool
Guest Benefits:
• Welcome drink upon arrival
• Daily Breakfast for 2 persons - Buffet</t>
        </r>
      </text>
    </comment>
    <comment ref="C399" authorId="0" shapeId="0" xr:uid="{00000000-0006-0000-0000-000023000000}">
      <text>
        <r>
          <rPr>
            <sz val="10"/>
            <color rgb="FF000000"/>
            <rFont val="Arial"/>
            <scheme val="minor"/>
          </rPr>
          <t>Deluxe room, 32 sqm range, King/ Twin with Balcony 42" TV, Mini Bar, Tea &amp; Coffee Facility, Safety Deposit Box, IDD 
Telephone, Standing Shower, Hair Dryer, Amenities Setup, 60 international channels, free Wi-Fi, lazy sofa with stool 
Guest Benefits:
• Welcome drink upon arrival
• Daily Breakfast for 2 persons - Buffet</t>
        </r>
      </text>
    </comment>
    <comment ref="C400" authorId="0" shapeId="0" xr:uid="{00000000-0006-0000-0000-000024000000}">
      <text>
        <r>
          <rPr>
            <sz val="10"/>
            <color rgb="FF000000"/>
            <rFont val="Arial"/>
            <scheme val="minor"/>
          </rPr>
          <t xml:space="preserve">Deluxe Pool Access room, 26 sqm range, Direct access to pool, King bed, LED TV, Mini Bar, Tea &amp; Coffee Facility, Safety 
Deposit Box, IDD Telephone, Standing Shower, Hair Dryer, Amenities Setup, 60 international channels, free Wi-Fi, lazy sofa 
with stool
Guest Benefits:
• Welcome drink upon arrival
• Daily Breakfast for 2 persons - Buffet
</t>
        </r>
      </text>
    </comment>
    <comment ref="C401" authorId="0" shapeId="0" xr:uid="{00000000-0006-0000-0000-000025000000}">
      <text>
        <r>
          <rPr>
            <sz val="10"/>
            <color rgb="FF000000"/>
            <rFont val="Arial"/>
            <scheme val="minor"/>
          </rPr>
          <t>Family Suite , 37,5 SQM, King/ Twin, 42" TV, Mini Bar, Tea &amp; Coffee Facility, Safety Deposit Box, IDD Telephone, Standing 
Shower, Hair Dryer, Amenities Setup, 60 international channels, free Wi-Fi, lazy sofa with stool, iron and ironing board, 
DVD player
Guest Benefits:
• Welcome drink upon arrival
• Daily Breakfast for 2 adults with 1 children (under 12 years old) – Buffet</t>
        </r>
      </text>
    </comment>
    <comment ref="C402" authorId="0" shapeId="0" xr:uid="{00000000-0006-0000-0000-000026000000}">
      <text>
        <r>
          <rPr>
            <sz val="10"/>
            <color rgb="FF000000"/>
            <rFont val="Arial"/>
            <scheme val="minor"/>
          </rPr>
          <t>Harper Suite, 43,5 SQM, King, 42" TV, Mini Bar, Tea &amp; Coffee Facility, Safety Deposit Box, IDD Telephone, Standing Shower 
&amp; bathtub, Hair Dryer, Amenities Setup, 60 international channels, free Wi-Fi, lazy sofa with stool, iron and ironing board, 
DVD Player
Guest Benefits:
• Welcome drink and cold towel upon arrival
• Fruit arrangement (seasonal local fruit) upon arrival
• Daily Breakfast for 2 persons – Buffet
• Daily free mini bar</t>
        </r>
      </text>
    </comment>
    <comment ref="A407" authorId="0" shapeId="0" xr:uid="{00000000-0006-0000-0000-000027000000}">
      <text>
        <r>
          <rPr>
            <sz val="10"/>
            <color rgb="FF000000"/>
            <rFont val="Arial"/>
            <scheme val="minor"/>
          </rPr>
          <t>Breakfast
0-5th FREE
6-10th 60.000
Adult 120.000/PAX</t>
        </r>
      </text>
    </comment>
    <comment ref="C407" authorId="0" shapeId="0" xr:uid="{00000000-0006-0000-0000-000028000000}">
      <text>
        <r>
          <rPr>
            <sz val="10"/>
            <color rgb="FF000000"/>
            <rFont val="Arial"/>
            <scheme val="minor"/>
          </rPr>
          <t>38 king
44 twin 
ukuran 27 m2
max 2 adult</t>
        </r>
      </text>
    </comment>
    <comment ref="C408" authorId="0" shapeId="0" xr:uid="{00000000-0006-0000-0000-000029000000}">
      <text>
        <r>
          <rPr>
            <sz val="10"/>
            <color rgb="FF000000"/>
            <rFont val="Arial"/>
            <scheme val="minor"/>
          </rPr>
          <t>6 king
ukuran kamar 27 m2
max 2 adult</t>
        </r>
      </text>
    </comment>
    <comment ref="C409" authorId="0" shapeId="0" xr:uid="{00000000-0006-0000-0000-00002A000000}">
      <text>
        <r>
          <rPr>
            <sz val="10"/>
            <color rgb="FF000000"/>
            <rFont val="Arial"/>
            <scheme val="minor"/>
          </rPr>
          <t>14 king 
ukuran 35 m2
max 2 adult</t>
        </r>
      </text>
    </comment>
    <comment ref="C410" authorId="0" shapeId="0" xr:uid="{00000000-0006-0000-0000-00002B000000}">
      <text>
        <r>
          <rPr>
            <sz val="10"/>
            <color rgb="FF000000"/>
            <rFont val="Arial"/>
            <scheme val="minor"/>
          </rPr>
          <t>6 king + bunk beds
ukuran 32 m2
max 2 adult 2 chd max 11th</t>
        </r>
      </text>
    </comment>
    <comment ref="C411" authorId="0" shapeId="0" xr:uid="{00000000-0006-0000-0000-00002C000000}">
      <text>
        <r>
          <rPr>
            <sz val="10"/>
            <color rgb="FF000000"/>
            <rFont val="Arial"/>
            <scheme val="minor"/>
          </rPr>
          <t>3 king + bunk beds
ukuran 30.6 m2
max 2 adult 2 chd max 11th</t>
        </r>
      </text>
    </comment>
    <comment ref="A423" authorId="0" shapeId="0" xr:uid="{00000000-0006-0000-0000-00002D000000}">
      <text>
        <r>
          <rPr>
            <sz val="10"/>
            <color rgb="FF000000"/>
            <rFont val="Arial"/>
            <scheme val="minor"/>
          </rPr>
          <t xml:space="preserve">Compulsory 
- Silent Package L/D
350.000/pax
- New Year Dinner 600.000/pax
Breakfast
Adult : 160.000
chd 5-11 th 80.000
</t>
        </r>
      </text>
    </comment>
    <comment ref="A439" authorId="0" shapeId="0" xr:uid="{00000000-0006-0000-0000-00002E000000}">
      <text>
        <r>
          <rPr>
            <sz val="10"/>
            <color rgb="FF000000"/>
            <rFont val="Arial"/>
            <scheme val="minor"/>
          </rPr>
          <t>bf dewasa 100.000
chd 06-11 th 50.000</t>
        </r>
      </text>
    </comment>
    <comment ref="A446" authorId="0" shapeId="0" xr:uid="{00000000-0006-0000-0000-00002F000000}">
      <text>
        <r>
          <rPr>
            <sz val="10"/>
            <color rgb="FF000000"/>
            <rFont val="Arial"/>
            <scheme val="minor"/>
          </rPr>
          <t>Breakfast 120.000
anak 72.000
Compulsory Lembaran Dinner 19/20 maret 200.000/pax anak 120.000
compulsory christmest 24 des 200.000/pax anak 120.000/pax
compulsory new year 31 des 400.000/pax anak 240.000/pax</t>
        </r>
      </text>
    </comment>
    <comment ref="A454" authorId="0" shapeId="0" xr:uid="{00000000-0006-0000-0000-000030000000}">
      <text>
        <r>
          <rPr>
            <sz val="10"/>
            <color rgb="FF000000"/>
            <rFont val="Arial"/>
            <scheme val="minor"/>
          </rPr>
          <t>Breakfast 120.000
anak 72.000
Compulsory Lembaran Dinner 19/20 maret 200.000/pax anak 120.000
compulsory christmest 24 des 200.000/pax anak 120.000/pax
compulsory new year 31 des 400.000/pax anak 240.000/pax</t>
        </r>
      </text>
    </comment>
    <comment ref="A465" authorId="0" shapeId="0" xr:uid="{00000000-0006-0000-0000-000031000000}">
      <text>
        <r>
          <rPr>
            <sz val="10"/>
            <color rgb="FF000000"/>
            <rFont val="Arial"/>
            <scheme val="minor"/>
          </rPr>
          <t xml:space="preserve">0-5 years old possible join with parents 
6- 12 years above should be use extra bed
bf adult 125.000
bf chd 75.000
</t>
        </r>
      </text>
    </comment>
    <comment ref="A476" authorId="0" shapeId="0" xr:uid="{00000000-0006-0000-0000-000032000000}">
      <text>
        <r>
          <rPr>
            <sz val="10"/>
            <color rgb="FF000000"/>
            <rFont val="Arial"/>
            <scheme val="minor"/>
          </rPr>
          <t xml:space="preserve">breakfast 130,000 , child 65,000
</t>
        </r>
      </text>
    </comment>
    <comment ref="H484" authorId="0" shapeId="0" xr:uid="{00000000-0006-0000-0000-000033000000}">
      <text>
        <r>
          <rPr>
            <sz val="10"/>
            <color rgb="FF000000"/>
            <rFont val="Arial"/>
            <scheme val="minor"/>
          </rPr>
          <t>sudah termasuk compulsory dinner 500.000/ pax , jika ada anak 6-12 tahun maka tambahannya 250.000/pax</t>
        </r>
      </text>
    </comment>
    <comment ref="H485" authorId="0" shapeId="0" xr:uid="{00000000-0006-0000-0000-000034000000}">
      <text>
        <r>
          <rPr>
            <sz val="10"/>
            <color rgb="FF000000"/>
            <rFont val="Arial"/>
            <scheme val="minor"/>
          </rPr>
          <t>sudah termasuk compulsory dinner 500.000/ pax , jika ada anak 6-12 tahun maka tambahannya 250.000/pax</t>
        </r>
      </text>
    </comment>
    <comment ref="H486" authorId="0" shapeId="0" xr:uid="{00000000-0006-0000-0000-000035000000}">
      <text>
        <r>
          <rPr>
            <sz val="10"/>
            <color rgb="FF000000"/>
            <rFont val="Arial"/>
            <scheme val="minor"/>
          </rPr>
          <t>sudah termasuk compulsory dinner 500.000/ pax , jika ada anak 6-12 tahun maka tambahannya 250.000/pax</t>
        </r>
      </text>
    </comment>
    <comment ref="A494" authorId="0" shapeId="0" xr:uid="{00000000-0006-0000-0000-000036000000}">
      <text>
        <r>
          <rPr>
            <sz val="10"/>
            <color rgb="FF000000"/>
            <rFont val="Arial"/>
            <scheme val="minor"/>
          </rPr>
          <t xml:space="preserve">Room capacity for 2 adults and 1 child (0 – 7 years old). 
Additional person without extra bed charged at IDR 300.000 per night including 
breakfast. </t>
        </r>
      </text>
    </comment>
    <comment ref="A508" authorId="0" shapeId="0" xr:uid="{00000000-0006-0000-0000-000037000000}">
      <text>
        <r>
          <rPr>
            <sz val="10"/>
            <color rgb="FF000000"/>
            <rFont val="Arial"/>
            <scheme val="minor"/>
          </rPr>
          <t>BREAKFAST 175.000
CHD 5-12 YO 87.500</t>
        </r>
      </text>
    </comment>
    <comment ref="A516" authorId="0" shapeId="0" xr:uid="{00000000-0006-0000-0000-000038000000}">
      <text>
        <r>
          <rPr>
            <sz val="10"/>
            <color rgb="FF000000"/>
            <rFont val="Arial"/>
            <scheme val="minor"/>
          </rPr>
          <t>breakfast 100.000/pax</t>
        </r>
      </text>
    </comment>
    <comment ref="A532" authorId="0" shapeId="0" xr:uid="{00000000-0006-0000-0000-000039000000}">
      <text>
        <r>
          <rPr>
            <sz val="10"/>
            <color rgb="FF000000"/>
            <rFont val="Arial"/>
            <scheme val="minor"/>
          </rPr>
          <t>breakfast 110.000/pax</t>
        </r>
      </text>
    </comment>
    <comment ref="H532" authorId="0" shapeId="0" xr:uid="{00000000-0006-0000-0000-00003A000000}">
      <text>
        <r>
          <rPr>
            <sz val="10"/>
            <color rgb="FF000000"/>
            <rFont val="Arial"/>
            <scheme val="minor"/>
          </rPr>
          <t>no breakfast</t>
        </r>
      </text>
    </comment>
    <comment ref="H538" authorId="0" shapeId="0" xr:uid="{00000000-0006-0000-0000-00003B000000}">
      <text>
        <r>
          <rPr>
            <sz val="10"/>
            <color rgb="FF000000"/>
            <rFont val="Arial"/>
            <scheme val="minor"/>
          </rPr>
          <t>termasuk compulsory dinner 2 pax</t>
        </r>
      </text>
    </comment>
    <comment ref="A584" authorId="0" shapeId="0" xr:uid="{00000000-0006-0000-0000-00003C000000}">
      <text>
        <r>
          <rPr>
            <sz val="10"/>
            <color rgb="FF000000"/>
            <rFont val="Arial"/>
            <scheme val="minor"/>
          </rPr>
          <t xml:space="preserve"> Child 0 – 5 years old complimentary breakfast &amp; sharing bed with the parent , child 6 – 12 
years old IDR60.000nett/child &amp; sharing bed with the parent 
• 13 years old consider adults 
• Extra bed cost IDR275.000/night/unit breakfast included</t>
        </r>
      </text>
    </comment>
    <comment ref="A591" authorId="0" shapeId="0" xr:uid="{00000000-0006-0000-0000-00003D000000}">
      <text>
        <r>
          <rPr>
            <sz val="10"/>
            <color rgb="FF000000"/>
            <rFont val="Arial"/>
            <scheme val="minor"/>
          </rPr>
          <t>CHILDREN POLICY 
1. 0 – 4 years old will be free of charge (includes breakfast) if sharing the same bed with 2 adults. 
2. 5 – 12 years old will be charged breakfast at IDR 50.000 NETT/ night if sharing bed with 2 adults 
3. 13 years old and above must be using extra bed at additional charge.</t>
        </r>
      </text>
    </comment>
    <comment ref="A601" authorId="0" shapeId="0" xr:uid="{00000000-0006-0000-0000-00003E000000}">
      <text>
        <r>
          <rPr>
            <sz val="10"/>
            <color rgb="FF000000"/>
            <rFont val="Arial"/>
            <scheme val="minor"/>
          </rPr>
          <t>0 - 7 y/o : Free of charge when sharing bed with adult. 
• Additional Breakfast for Child 0-4y/o is Free Of Charge. 
• Additional Breakfast for Child 5-7y/o is Rp. 75,000 net/child 
• Starting 8 y/o are required to take an extra bed 
• Baby cot available for free (subject to availability). 
• Extra Bed cost IDR 300,000net per night include brea</t>
        </r>
      </text>
    </comment>
    <comment ref="A608" authorId="0" shapeId="0" xr:uid="{00000000-0006-0000-0000-00003F000000}">
      <text>
        <r>
          <rPr>
            <sz val="10"/>
            <color rgb="FF000000"/>
            <rFont val="Arial"/>
            <scheme val="minor"/>
          </rPr>
          <t xml:space="preserve"> Adult 
o Child (3-11yo) 
: IDR 150.000 net/day 
: IDR 75.000 net/day </t>
        </r>
      </text>
    </comment>
    <comment ref="A676" authorId="0" shapeId="0" xr:uid="{00000000-0006-0000-0000-000040000000}">
      <text>
        <r>
          <rPr>
            <sz val="10"/>
            <color rgb="FF000000"/>
            <rFont val="Arial"/>
            <scheme val="minor"/>
          </rPr>
          <t>Minimum stay 2 consecutive nights if staying from 18 March 2026
Minimum stay 3 consecutive nights if staying from 28 December 2025 – 03 January 2026</t>
        </r>
      </text>
    </comment>
    <comment ref="A709" authorId="0" shapeId="0" xr:uid="{00000000-0006-0000-0000-000041000000}">
      <text>
        <r>
          <rPr>
            <sz val="10"/>
            <color rgb="FF000000"/>
            <rFont val="Arial"/>
            <scheme val="minor"/>
          </rPr>
          <t xml:space="preserve">Adult Only - NOT ALLOW Children under 15 Years Old </t>
        </r>
      </text>
    </comment>
    <comment ref="A740" authorId="0" shapeId="0" xr:uid="{00000000-0006-0000-0000-000042000000}">
      <text>
        <r>
          <rPr>
            <sz val="10"/>
            <color rgb="FF000000"/>
            <rFont val="Arial"/>
            <scheme val="minor"/>
          </rPr>
          <t>breakfast IDR 125,000, -/Pax 
5-12 yo 65.000</t>
        </r>
      </text>
    </comment>
    <comment ref="A748" authorId="0" shapeId="0" xr:uid="{00000000-0006-0000-0000-000043000000}">
      <text>
        <r>
          <rPr>
            <sz val="10"/>
            <color rgb="FF000000"/>
            <rFont val="Arial"/>
            <scheme val="minor"/>
          </rPr>
          <t xml:space="preserve">Children between 3 to 11 years share the bed with parent only pay breakfast at IDR 100.000 
net/day/person, children over 11 years of age will be charged at adult. Baby cots shall be supplied free 
of charge and must be requested at the time of reservation. </t>
        </r>
      </text>
    </comment>
    <comment ref="A792" authorId="0" shapeId="0" xr:uid="{00000000-0006-0000-0000-000044000000}">
      <text>
        <r>
          <rPr>
            <sz val="10"/>
            <color rgb="FF000000"/>
            <rFont val="Arial"/>
            <scheme val="minor"/>
          </rPr>
          <t>breakfas anak 75.000</t>
        </r>
      </text>
    </comment>
    <comment ref="A799" authorId="0" shapeId="0" xr:uid="{00000000-0006-0000-0000-000045000000}">
      <text>
        <r>
          <rPr>
            <sz val="10"/>
            <color rgb="FF000000"/>
            <rFont val="Arial"/>
            <scheme val="minor"/>
          </rPr>
          <t xml:space="preserve">D. Additional Meals **
A.       Breakfast            : IDR 250.000 /Person
B.       Buffet Lunch       : IDR 150.000 /Person (Buffet Menu Mix Western, Italian &amp; Asia)
C.      Dinner                : IDR 150.000 /Person (Family Set Menu)
D.      BBQ Dinner        : IDR 250,000 /Person (BBQ Buffet Dinner)
E.       Buffet Dinner      : IDR 200,000 /Person (Indonesian mix Balinese Buffet Dinner)
 </t>
        </r>
      </text>
    </comment>
    <comment ref="A883" authorId="0" shapeId="0" xr:uid="{00000000-0006-0000-0000-000046000000}">
      <text>
        <r>
          <rPr>
            <sz val="10"/>
            <color rgb="FF000000"/>
            <rFont val="Arial"/>
            <scheme val="minor"/>
          </rPr>
          <t>Additional Breakfast IDR 200.000 NETT/PERSON BUFFET
Lunch IDR 250.000 NETT/PERSON FAMILY STYLE / SET MENU
Dinner IDR 350.000 NETT/PERSON FAMILY STYLE / SET MENU
Afternoon Tea IDR 250.000 NETT/PERSON MENU
Compulsory Dinner (31 Dec 2024) IDR 900.000 NETT/PERSON BUFFET</t>
        </r>
      </text>
    </comment>
    <comment ref="E883" authorId="0" shapeId="0" xr:uid="{00000000-0006-0000-0000-000047000000}">
      <text>
        <r>
          <rPr>
            <sz val="10"/>
            <color rgb="FF000000"/>
            <rFont val="Arial"/>
            <scheme val="minor"/>
          </rPr>
          <t xml:space="preserve">GIT min 8 rooms IDR 900.000
</t>
        </r>
      </text>
    </comment>
    <comment ref="E884" authorId="0" shapeId="0" xr:uid="{00000000-0006-0000-0000-000048000000}">
      <text>
        <r>
          <rPr>
            <sz val="10"/>
            <color rgb="FF000000"/>
            <rFont val="Arial"/>
            <scheme val="minor"/>
          </rPr>
          <t>GIT MIN 8 ROOMS IDR 1.300.000</t>
        </r>
      </text>
    </comment>
    <comment ref="A891" authorId="0" shapeId="0" xr:uid="{00000000-0006-0000-0000-000049000000}">
      <text>
        <r>
          <rPr>
            <sz val="10"/>
            <color rgb="FF000000"/>
            <rFont val="Arial"/>
            <scheme val="minor"/>
          </rPr>
          <t xml:space="preserve"> Children 3 - 11 y.o 50% off, Infant below 2y.o free of charge
- Meal rates are net per person
- Minimum 2 persons per room for Compulsory New Year Eve Dinner
- Christmas Dinner on 24 December 2025 and Compulsory New Year Eve Dinner on 31 December 2025
ad BF 200.000
24 DES CHRISTMAST DINNER 550.000/PAX
31 DES NEW YEAR DINNER 1.200.000/PAX</t>
        </r>
      </text>
    </comment>
    <comment ref="A907" authorId="0" shapeId="0" xr:uid="{00000000-0006-0000-0000-00004A000000}">
      <text>
        <r>
          <rPr>
            <sz val="10"/>
            <color rgb="FF000000"/>
            <rFont val="Arial"/>
            <scheme val="minor"/>
          </rPr>
          <t>FESTIVE COMPULSORY DINNER
Event Date Adult Child
• New Year’s Eve DINNER 31/Dec/2025 adult IDR 1.100.000, chd IDR 550.000
CHILDREN POLICY:
• Maximum of one (1) child of 12 years and under, free of charge sharing room with 2 adults without meals 
and extra bed (using the existing bedding )
• Buffet Breakfast for children isIDR 100.000 net/child
• 50% discount on buffets(except festive dinner and F&amp;B Special Promotion)
• Ala-carte children menu is available in outlets
FOOD &amp; BEVERAGE EVENT
Lunch Set Menu IDR 400.000 net/pax
Lunch Buffet IDR 400.000 net/pax
Dinner Set Menu IDR 500.000 net/pax
Dinner Buffet IDR 500.000 net/pax</t>
        </r>
      </text>
    </comment>
    <comment ref="A932" authorId="0" shapeId="0" xr:uid="{00000000-0006-0000-0000-00004B000000}">
      <text>
        <r>
          <rPr>
            <sz val="10"/>
            <color rgb="FF000000"/>
            <rFont val="Arial"/>
            <scheme val="minor"/>
          </rPr>
          <t>bf dewasa 160.000
0-6 tahun free
7-12 tahun 80.000</t>
        </r>
      </text>
    </comment>
    <comment ref="A945" authorId="0" shapeId="0" xr:uid="{00000000-0006-0000-0000-00004C000000}">
      <text>
        <r>
          <rPr>
            <sz val="10"/>
            <color rgb="FF000000"/>
            <rFont val="Arial"/>
            <scheme val="minor"/>
          </rPr>
          <t xml:space="preserve"> Additional Breakfast adult rate at Rp.175.000 net/pax
• Age: 0-5 years free breakfast 
• Age: 6-12 years 50% from adult rate</t>
        </r>
      </text>
    </comment>
    <comment ref="A962" authorId="0" shapeId="0" xr:uid="{00000000-0006-0000-0000-00004D000000}">
      <text>
        <r>
          <rPr>
            <sz val="10"/>
            <color rgb="FF000000"/>
            <rFont val="Arial"/>
            <scheme val="minor"/>
          </rPr>
          <t>bf dewasa 160.000
0-6 tahun free
7-12 tahun 80.000</t>
        </r>
      </text>
    </comment>
    <comment ref="A972" authorId="0" shapeId="0" xr:uid="{00000000-0006-0000-0000-00004E000000}">
      <text>
        <r>
          <rPr>
            <sz val="10"/>
            <color rgb="FF000000"/>
            <rFont val="Arial"/>
            <scheme val="minor"/>
          </rPr>
          <t>Children under 15th are not allowed to stay as the resort concept for honeymoon and healing and extra
matrass not available</t>
        </r>
      </text>
    </comment>
    <comment ref="C975" authorId="0" shapeId="0" xr:uid="{00000000-0006-0000-0000-00004F000000}">
      <text>
        <r>
          <rPr>
            <sz val="10"/>
            <color rgb="FF000000"/>
            <rFont val="Arial"/>
            <scheme val="minor"/>
          </rPr>
          <t>* This villa is located
approximately 2 minutes from
the main resort and 24-hour
buggy car is available</t>
        </r>
      </text>
    </comment>
    <comment ref="A981" authorId="0" shapeId="0" xr:uid="{00000000-0006-0000-0000-000050000000}">
      <text>
        <r>
          <rPr>
            <sz val="10"/>
            <color rgb="FF000000"/>
            <rFont val="Arial"/>
            <scheme val="minor"/>
          </rPr>
          <t xml:space="preserve">Deluxe Garden / Pool View (DLX) room additional person policy: 
• Maximum occupancy Deluxe Room / Deluxe Pool View Room category is 3 total guests. 
• Age 4 and under is allowed to share existing bedding FOC. 
o If request additional roll away bed will be charges as child rate 
o Baby Cot is FOC and is subject to availability. 
• Age 5 - 12 Mandatory additional roll away bed charged as child rate 
• Age 13 and above mandatory additional roll away bed charged as adult 
• All of the above are inclusive breakfast </t>
        </r>
      </text>
    </comment>
    <comment ref="A994" authorId="0" shapeId="0" xr:uid="{00000000-0006-0000-0000-000051000000}">
      <text>
        <r>
          <rPr>
            <sz val="10"/>
            <color rgb="FF000000"/>
            <rFont val="Arial"/>
            <scheme val="minor"/>
          </rPr>
          <t>Breakfast for additional children will be 0-4 year old free charge, 5-11 year old IDR75.000, 12 year old- above IDR150.000 (sharing bed with parent)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0" authorId="0" shapeId="0" xr:uid="{00000000-0006-0000-0100-000001000000}">
      <text>
        <r>
          <rPr>
            <sz val="10"/>
            <color rgb="FF000000"/>
            <rFont val="Arial"/>
            <scheme val="minor"/>
          </rPr>
          <t>PACKAGE INCLUSIONS:
TWO NIGHTS HONEYMOON PACKAGE:
• Two nights stay in One Bedroom Private Pool 
• Daily breakfast for 2 persons
• Special flower with wording “HAPPY HONEYMOON” on the bed upon arrival
• Special flower décor in the bathtub upon arrival (Except Monolocale Resort it’s not included)
• One time 60 minutes Balinese massage for 2 persons
• One time romantic candle light dinner
• Welcome drink</t>
        </r>
      </text>
    </comment>
    <comment ref="J22" authorId="0" shapeId="0" xr:uid="{00000000-0006-0000-0100-000002000000}">
      <text>
        <r>
          <rPr>
            <sz val="10"/>
            <color rgb="FF000000"/>
            <rFont val="Arial"/>
            <scheme val="minor"/>
          </rPr>
          <t>PACKAGE INCLUSIONS:
TWO NIGHTS HONEYMOON PACKAGE:
• Two nights stay in One Bedroom Private Pool 
• Daily breakfast for 2 persons
• Special flower with wording “HAPPY HONEYMOON” on the bed upon arrival
• Special flower décor in the bathtub upon arrival (Except Monolocale Resort it’s not included)
• One time 60 minutes Balinese massage for 2 persons
• One time romantic candle light dinner
• Welcome drink</t>
        </r>
      </text>
    </comment>
    <comment ref="J32" authorId="0" shapeId="0" xr:uid="{00000000-0006-0000-0100-000003000000}">
      <text>
        <r>
          <rPr>
            <sz val="10"/>
            <color rgb="FF000000"/>
            <rFont val="Arial"/>
            <scheme val="minor"/>
          </rPr>
          <t>PACKAGE INCLUSIONS:
TWO NIGHTS HONEYMOON PACKAGE:
• Two nights stay in One Bedroom Private Pool 
• Daily breakfast for 2 persons
• Special flower with wording “HAPPY HONEYMOON” on the bed upon arrival
• Special flower décor in the bathtub upon arrival (Except Monolocale Resort it’s not included)
• One time 60 minutes Balinese massage for 2 persons
• One time romantic candle light dinner
• Welcome drink</t>
        </r>
      </text>
    </comment>
    <comment ref="A292" authorId="0" shapeId="0" xr:uid="{00000000-0006-0000-0100-000004000000}">
      <text>
        <r>
          <rPr>
            <sz val="10"/>
            <color rgb="FF000000"/>
            <rFont val="Arial"/>
            <scheme val="minor"/>
          </rPr>
          <t>BF ADULT 165.000
BF CHD 85.000
CANDLE LIGHT DINNER 1.090.000
DECOR HONEYMOON 425.000
FLOATING BF 120.000/TRAY</t>
        </r>
      </text>
    </comment>
    <comment ref="A297" authorId="0" shapeId="0" xr:uid="{00000000-0006-0000-0100-000005000000}">
      <text>
        <r>
          <rPr>
            <sz val="10"/>
            <color rgb="FF000000"/>
            <rFont val="Arial"/>
            <scheme val="minor"/>
          </rPr>
          <t>BF ADULT 165.000
BF CHD 85.000
CANDLE LIGHT DINNER 1.090.000
DECOR HONEYMOON 425.000
FLOATING BF 120.000/TRAY</t>
        </r>
      </text>
    </comment>
    <comment ref="A305" authorId="0" shapeId="0" xr:uid="{00000000-0006-0000-0100-000006000000}">
      <text>
        <r>
          <rPr>
            <sz val="10"/>
            <color rgb="FF000000"/>
            <rFont val="Arial"/>
            <scheme val="minor"/>
          </rPr>
          <t>Floating breakfast IDR 200,000 net/tray
0 – 2 years old sharing with parent free of charge
• 3 – 7 years old sharing with parent, paid extra breakfast IDR 75,000 net/day
• 8 – 11-year-old sharing with parent, paid extra breakfast IDR 150,000 net/day
• 12 years above must book extra bed include breakfast</t>
        </r>
      </text>
    </comment>
    <comment ref="A312" authorId="0" shapeId="0" xr:uid="{00000000-0006-0000-0100-000007000000}">
      <text>
        <r>
          <rPr>
            <sz val="10"/>
            <color rgb="FF000000"/>
            <rFont val="Arial"/>
            <scheme val="minor"/>
          </rPr>
          <t>floating bf 150.000/tray
decor bed &amp; bathtub 350.000</t>
        </r>
      </text>
    </comment>
    <comment ref="A317" authorId="0" shapeId="0" xr:uid="{00000000-0006-0000-0100-000008000000}">
      <text>
        <r>
          <rPr>
            <sz val="10"/>
            <color rgb="FF000000"/>
            <rFont val="Arial"/>
            <scheme val="minor"/>
          </rPr>
          <t>• Ages 0 – 5 years old : free of charge (sharing bed with parents)
• Ages 5 – 12 years old: IDR 150.000 (sharing bed with parents), IDR 450.000 (with An Extra bed)</t>
        </r>
      </text>
    </comment>
    <comment ref="G324" authorId="0" shapeId="0" xr:uid="{00000000-0006-0000-0100-000009000000}">
      <text>
        <r>
          <rPr>
            <sz val="10"/>
            <color rgb="FF000000"/>
            <rFont val="Arial"/>
            <scheme val="minor"/>
          </rPr>
          <t>no breakfast</t>
        </r>
      </text>
    </comment>
    <comment ref="A330" authorId="0" shapeId="0" xr:uid="{00000000-0006-0000-0100-00000A000000}">
      <text>
        <r>
          <rPr>
            <sz val="10"/>
            <color rgb="FF000000"/>
            <rFont val="Arial"/>
            <scheme val="minor"/>
          </rPr>
          <t xml:space="preserve">breakfast 250.000
floating bf 200.000/tray
luch 385.000/pax
dinner 550.000/pax
</t>
        </r>
      </text>
    </comment>
    <comment ref="A353" authorId="0" shapeId="0" xr:uid="{00000000-0006-0000-0100-00000B000000}">
      <text>
        <r>
          <rPr>
            <sz val="10"/>
            <color rgb="FF000000"/>
            <rFont val="Arial"/>
            <scheme val="minor"/>
          </rPr>
          <t xml:space="preserve">1st Child under 12 years old: + 450.000 idr /night for extra bed + American Breakfast included.  
2nd Child under 12 years old: + 450.000 idr /night for extra bed + American Breakfast included </t>
        </r>
      </text>
    </comment>
    <comment ref="A361" authorId="0" shapeId="0" xr:uid="{00000000-0006-0000-0100-00000C000000}">
      <text>
        <r>
          <rPr>
            <sz val="10"/>
            <color rgb="FF000000"/>
            <rFont val="Arial"/>
            <scheme val="minor"/>
          </rPr>
          <t xml:space="preserve">1st Child under 12 years old: + 450.000 idr /night for extra bed + American Breakfast included.  
2nd Child under 12 years old: + 450.000 idr /night for extra bed + American Breakfast included. </t>
        </r>
      </text>
    </comment>
    <comment ref="J408" authorId="0" shapeId="0" xr:uid="{00000000-0006-0000-0100-00000D000000}">
      <text>
        <r>
          <rPr>
            <sz val="10"/>
            <color rgb="FF000000"/>
            <rFont val="Arial"/>
            <scheme val="minor"/>
          </rPr>
          <t xml:space="preserve">2 pax </t>
        </r>
      </text>
    </comment>
    <comment ref="A426" authorId="0" shapeId="0" xr:uid="{00000000-0006-0000-0100-00000E000000}">
      <text>
        <r>
          <rPr>
            <sz val="10"/>
            <color rgb="FF000000"/>
            <rFont val="Arial"/>
            <scheme val="minor"/>
          </rPr>
          <t xml:space="preserve">Adult Only - NOT ALLOW Children under 15 Years Old </t>
        </r>
      </text>
    </comment>
    <comment ref="A437" authorId="0" shapeId="0" xr:uid="{00000000-0006-0000-0100-00000F000000}">
      <text>
        <r>
          <rPr>
            <sz val="10"/>
            <color rgb="FF000000"/>
            <rFont val="Arial"/>
            <scheme val="minor"/>
          </rPr>
          <t xml:space="preserve">Adult Only - NOT ALLOW Children under 15 Years Old </t>
        </r>
      </text>
    </comment>
    <comment ref="H510" authorId="0" shapeId="0" xr:uid="{00000000-0006-0000-0100-000010000000}">
      <text>
        <r>
          <rPr>
            <sz val="10"/>
            <color rgb="FF000000"/>
            <rFont val="Arial"/>
            <scheme val="minor"/>
          </rPr>
          <t>NO BREAKFAST</t>
        </r>
      </text>
    </comment>
    <comment ref="G518" authorId="0" shapeId="0" xr:uid="{00000000-0006-0000-0100-000011000000}">
      <text>
        <r>
          <rPr>
            <sz val="10"/>
            <color rgb="FF000000"/>
            <rFont val="Arial"/>
            <scheme val="minor"/>
          </rPr>
          <t>NO BREAKFAST</t>
        </r>
      </text>
    </comment>
    <comment ref="G578" authorId="0" shapeId="0" xr:uid="{00000000-0006-0000-0100-000012000000}">
      <text>
        <r>
          <rPr>
            <sz val="10"/>
            <color rgb="FF000000"/>
            <rFont val="Arial"/>
            <scheme val="minor"/>
          </rPr>
          <t>termasuk compulsory NYE dinner 2 pax</t>
        </r>
      </text>
    </comment>
    <comment ref="H578" authorId="0" shapeId="0" xr:uid="{00000000-0006-0000-0100-000013000000}">
      <text>
        <r>
          <rPr>
            <sz val="10"/>
            <color rgb="FF000000"/>
            <rFont val="Arial"/>
            <scheme val="minor"/>
          </rPr>
          <t>extra bed anak 7-12th 620.000
diatas 12th 835.000
KALAU TGL 31 ADA PAKAI EXTRA BED NAMBAH COMPULDORY DINNER 1.300.000/PAX</t>
        </r>
      </text>
    </comment>
    <comment ref="G579" authorId="0" shapeId="0" xr:uid="{00000000-0006-0000-0100-000014000000}">
      <text>
        <r>
          <rPr>
            <sz val="10"/>
            <color rgb="FF000000"/>
            <rFont val="Arial"/>
            <scheme val="minor"/>
          </rPr>
          <t>termasuk compulsory NYE dinner 2 pax</t>
        </r>
      </text>
    </comment>
    <comment ref="H584" authorId="0" shapeId="0" xr:uid="{00000000-0006-0000-0100-000015000000}">
      <text>
        <r>
          <rPr>
            <sz val="10"/>
            <color rgb="FF000000"/>
            <rFont val="Arial"/>
            <scheme val="minor"/>
          </rPr>
          <t xml:space="preserve">3 tahun keatas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46" authorId="0" shapeId="0" xr:uid="{00000000-0006-0000-0200-000001000000}">
      <text>
        <r>
          <rPr>
            <sz val="10"/>
            <color rgb="FF000000"/>
            <rFont val="Arial"/>
            <scheme val="minor"/>
          </rPr>
          <t>weekday 100.000</t>
        </r>
      </text>
    </comment>
    <comment ref="D46" authorId="0" shapeId="0" xr:uid="{00000000-0006-0000-0200-000002000000}">
      <text>
        <r>
          <rPr>
            <sz val="10"/>
            <color rgb="FF000000"/>
            <rFont val="Arial"/>
            <scheme val="minor"/>
          </rPr>
          <t>weekday 80.000</t>
        </r>
      </text>
    </comment>
    <comment ref="E46" authorId="0" shapeId="0" xr:uid="{00000000-0006-0000-0200-000003000000}">
      <text>
        <r>
          <rPr>
            <sz val="10"/>
            <color rgb="FF000000"/>
            <rFont val="Arial"/>
            <scheme val="minor"/>
          </rPr>
          <t>weekday 80.000</t>
        </r>
      </text>
    </comment>
    <comment ref="F46" authorId="0" shapeId="0" xr:uid="{00000000-0006-0000-0200-000004000000}">
      <text>
        <r>
          <rPr>
            <sz val="10"/>
            <color rgb="FF000000"/>
            <rFont val="Arial"/>
            <scheme val="minor"/>
          </rPr>
          <t>weekday 60.000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10" authorId="0" shapeId="0" xr:uid="{00000000-0006-0000-0300-000001000000}">
      <text>
        <r>
          <rPr>
            <sz val="10"/>
            <color rgb="FF000000"/>
            <rFont val="Arial"/>
            <scheme val="minor"/>
          </rPr>
          <t>min 2 pax</t>
        </r>
      </text>
    </comment>
    <comment ref="C17" authorId="0" shapeId="0" xr:uid="{00000000-0006-0000-0300-000002000000}">
      <text>
        <r>
          <rPr>
            <sz val="10"/>
            <color rgb="FF000000"/>
            <rFont val="Arial"/>
            <scheme val="minor"/>
          </rPr>
          <t>DISCOVERY+ - Discovery+ adalah program VIP yang mengajak pengunjung berenang, bermain dan belajar bersama lumba- 
lumba secara privat di kolam Dolphin terbesar di Indonesia. Dapatkan pengalaman unik bersama hewan cerdas, 
keamanan dengan Instruktur Guide, dan foto bersama lumba-lumba akan menjadi kenangan tak terlupakan bagi 
pengunjung. - Inclusion: Instructor Guide | Water Experience | Kiss &amp; Feeding | Dolphin Interaction Experience | Private Starter 
| Max. 6 Discovery Ticket | Mocktail | 1x Snack Basket | 1x Paper Frame | 1x Exclusive USB | Welcome Drink | 
Private Seating Area | Towel Rental &amp; Shower Facility | Insurance | Souvenir | Locker. -  Daily Schedules: 10:30 / 12:00 / 14:00 / 16:00. 
Note: DISCOVERY+ HARUS DIBAYARKAN SEPENUHNYA. Apabila terdapat campuran kewarganegaraan antara Penduduk 
Indonesia dan Orang Asing, tamu harus memilih satu Discovery Program untuk setiap orang.</t>
        </r>
      </text>
    </comment>
    <comment ref="C18" authorId="0" shapeId="0" xr:uid="{00000000-0006-0000-0300-000003000000}">
      <text>
        <r>
          <rPr>
            <sz val="10"/>
            <color rgb="FF000000"/>
            <rFont val="Arial"/>
            <scheme val="minor"/>
          </rPr>
          <t xml:space="preserve">DISCOVERY - Program favorit BEMP, bernama “Discovery” mengajak pengunjung untuk berenang, bermain dan belajar 
bersama lumba-lumba secara berkelompok. Pengalaman unik bersama hewan cerdas, lengkap dengan 
Instruktur Guide, dan foto bersama lumba-lumba akan menjadi kenangan tak terlupakan bagi pengunjung. - Inclusion: Instructor Guide | Water Experience | Kiss &amp; Feeding | Dolphin Interaction Experience | Welcome 
Drink | Towel Rental &amp; Shower Facility | Insurance | Souvenir | 1x Photo (Digital) | Locker -  Daily Schedules: 10:30 / 12:00 / 14:00 / 16:00. </t>
        </r>
      </text>
    </comment>
    <comment ref="C19" authorId="0" shapeId="0" xr:uid="{00000000-0006-0000-0300-000004000000}">
      <text>
        <r>
          <rPr>
            <sz val="10"/>
            <color rgb="FF000000"/>
            <rFont val="Arial"/>
            <scheme val="minor"/>
          </rPr>
          <t>ENCOUNTER - Program "Encounter" mengajak pengunjung untuk berinteraksi dan memberi makan lumba-lumba dari tepi 
kolam dengan bimbingan Pelatih Lumba-lumba. Dapatkan pengalaman interaktif yang aman &amp; praktis dalam 
“Encounter”. Cocok untuk membentuk ikatan emosional dengan lumba-lumba, baik untuk keluarga atau anak 
anak. - Inclusion: Instructor Guide | Kiss &amp; Feeding | Dolphin Interaction Experience | Welcome Drink | Insurance | 
Souvenir | 1x Photo (Digital) | Locker -  Daily Schedules: 10:30 / 12:00 / 14:00 / 16:00.</t>
        </r>
      </text>
    </comment>
    <comment ref="C20" authorId="0" shapeId="0" xr:uid="{00000000-0006-0000-0300-000005000000}">
      <text>
        <r>
          <rPr>
            <sz val="10"/>
            <color rgb="FF000000"/>
            <rFont val="Arial"/>
            <scheme val="minor"/>
          </rPr>
          <t xml:space="preserve">EXPLORER - Program "Explorer" menawarkan kesempatan berfoto dan dicium oleh lumba-lumba dari pinggir kolam di bawah 
pengawasan pelatih Lumba-lumba. Dapatkan foto yang berkesan sambil menikmati suasana dan pemandangan 
di BEMP, juga informasi unik dari host &amp; pelatih kami. - Inclusion: Instructor Guide | 1x Dolphin Kiss | Welcome Drink | Afternoon Tea Set | 1x Photo (Digital) | Locker -  Daily Schedules: 10:30 / 12:00 / 14:00 / 16:00.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0" authorId="0" shapeId="0" xr:uid="{00000000-0006-0000-0400-000001000000}">
      <text>
        <r>
          <rPr>
            <sz val="10"/>
            <color rgb="FF000000"/>
            <rFont val="Arial"/>
            <scheme val="minor"/>
          </rPr>
          <t>min 2 pax</t>
        </r>
      </text>
    </comment>
    <comment ref="C17" authorId="0" shapeId="0" xr:uid="{00000000-0006-0000-0400-000002000000}">
      <text>
        <r>
          <rPr>
            <sz val="10"/>
            <color rgb="FF000000"/>
            <rFont val="Arial"/>
            <scheme val="minor"/>
          </rPr>
          <t>DISCOVERY+ - Discovery+ adalah program VIP yang mengajak pengunjung berenang, bermain dan belajar bersama lumba- 
lumba secara privat di kolam Dolphin terbesar di Indonesia. Dapatkan pengalaman unik bersama hewan cerdas, 
keamanan dengan Instruktur Guide, dan foto bersama lumba-lumba akan menjadi kenangan tak terlupakan bagi 
pengunjung. - Inclusion: Instructor Guide | Water Experience | Kiss &amp; Feeding | Dolphin Interaction Experience | Private Starter 
| Max. 6 Discovery Ticket | Mocktail | 1x Snack Basket | 1x Paper Frame | 1x Exclusive USB | Welcome Drink | 
Private Seating Area | Towel Rental &amp; Shower Facility | Insurance | Souvenir | Locker. -  Daily Schedules: 10:30 / 12:00 / 14:00 / 16:00. 
Note: DISCOVERY+ HARUS DIBAYARKAN SEPENUHNYA. Apabila terdapat campuran kewarganegaraan antara Penduduk 
Indonesia dan Orang Asing, tamu harus memilih satu Discovery Program untuk setiap orang.</t>
        </r>
      </text>
    </comment>
    <comment ref="C18" authorId="0" shapeId="0" xr:uid="{00000000-0006-0000-0400-000003000000}">
      <text>
        <r>
          <rPr>
            <sz val="10"/>
            <color rgb="FF000000"/>
            <rFont val="Arial"/>
            <scheme val="minor"/>
          </rPr>
          <t xml:space="preserve">DISCOVERY - Program favorit BEMP, bernama “Discovery” mengajak pengunjung untuk berenang, bermain dan belajar 
bersama lumba-lumba secara berkelompok. Pengalaman unik bersama hewan cerdas, lengkap dengan 
Instruktur Guide, dan foto bersama lumba-lumba akan menjadi kenangan tak terlupakan bagi pengunjung. - Inclusion: Instructor Guide | Water Experience | Kiss &amp; Feeding | Dolphin Interaction Experience | Welcome 
Drink | Towel Rental &amp; Shower Facility | Insurance | Souvenir | 1x Photo (Digital) | Locker -  Daily Schedules: 10:30 / 12:00 / 14:00 / 16:00. </t>
        </r>
      </text>
    </comment>
    <comment ref="C19" authorId="0" shapeId="0" xr:uid="{00000000-0006-0000-0400-000004000000}">
      <text>
        <r>
          <rPr>
            <sz val="10"/>
            <color rgb="FF000000"/>
            <rFont val="Arial"/>
            <scheme val="minor"/>
          </rPr>
          <t>ENCOUNTER - Program "Encounter" mengajak pengunjung untuk berinteraksi dan memberi makan lumba-lumba dari tepi 
kolam dengan bimbingan Pelatih Lumba-lumba. Dapatkan pengalaman interaktif yang aman &amp; praktis dalam 
“Encounter”. Cocok untuk membentuk ikatan emosional dengan lumba-lumba, baik untuk keluarga atau anak 
anak. - Inclusion: Instructor Guide | Kiss &amp; Feeding | Dolphin Interaction Experience | Welcome Drink | Insurance | 
Souvenir | 1x Photo (Digital) | Locker -  Daily Schedules: 10:30 / 12:00 / 14:00 / 16:00.</t>
        </r>
      </text>
    </comment>
    <comment ref="C20" authorId="0" shapeId="0" xr:uid="{00000000-0006-0000-0400-000005000000}">
      <text>
        <r>
          <rPr>
            <sz val="10"/>
            <color rgb="FF000000"/>
            <rFont val="Arial"/>
            <scheme val="minor"/>
          </rPr>
          <t xml:space="preserve">EXPLORER - Program "Explorer" menawarkan kesempatan berfoto dan dicium oleh lumba-lumba dari pinggir kolam di bawah 
pengawasan pelatih Lumba-lumba. Dapatkan foto yang berkesan sambil menikmati suasana dan pemandangan 
di BEMP, juga informasi unik dari host &amp; pelatih kami. - Inclusion: Instructor Guide | 1x Dolphin Kiss | Welcome Drink | Afternoon Tea Set | 1x Photo (Digital) | Locker -  Daily Schedules: 10:30 / 12:00 / 14:00 / 16:00.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C5" authorId="0" shapeId="0" xr:uid="{00000000-0006-0000-0600-000001000000}">
      <text>
        <r>
          <rPr>
            <sz val="10"/>
            <color rgb="FF000000"/>
            <rFont val="Arial"/>
            <scheme val="minor"/>
          </rPr>
          <t xml:space="preserve"> Salad/Soup (V) + 3 Main Courses (2 seasonal Veg + 1 Dhal) + 1 
Indian Bread + 1 Indian Rice + 1 Indian Dessert + 1 Raita + 4 
Condiments + Free Flow Drinking Water
</t>
        </r>
      </text>
    </comment>
    <comment ref="C6" authorId="0" shapeId="0" xr:uid="{00000000-0006-0000-0600-000002000000}">
      <text>
        <r>
          <rPr>
            <sz val="10"/>
            <color rgb="FF000000"/>
            <rFont val="Arial"/>
            <scheme val="minor"/>
          </rPr>
          <t xml:space="preserve"> Salad/Soup (V) + 3 Main Courses (2 seasonal Veg + 1 Dhal) + 1 
Indian Bread + 1 Indian Rice + 1 Indian Dessert + 1 Raita + 4 
Condiments + Free Flow Drinking Water
</t>
        </r>
      </text>
    </comment>
    <comment ref="C7" authorId="0" shapeId="0" xr:uid="{00000000-0006-0000-0600-000003000000}">
      <text>
        <r>
          <rPr>
            <sz val="10"/>
            <color rgb="FF000000"/>
            <rFont val="Arial"/>
            <scheme val="minor"/>
          </rPr>
          <t xml:space="preserve"> 1 Salad/Soup (V) + 3 Main Courses (1 Chicken dish + 1 seasonal 
Veg + 1 Dhal) + 1 Indian Bread + 1 Indian Rice + 1 Indian Dessert
+ 1 Raita + 4 Condiments + Free Flow Drinking Water</t>
        </r>
      </text>
    </comment>
    <comment ref="C8" authorId="0" shapeId="0" xr:uid="{00000000-0006-0000-0600-000004000000}">
      <text>
        <r>
          <rPr>
            <sz val="10"/>
            <color rgb="FF000000"/>
            <rFont val="Arial"/>
            <scheme val="minor"/>
          </rPr>
          <t xml:space="preserve"> 1 Salad/Soup (V) + 3 Main Courses (1 Chicken dish + 1 seasonal 
Veg + 1 Dhal) + 1 Indian Bread + 1 Indian Rice + 1 Indian Dessert
+ 1 Raita + 4 Condiments + Free Flow Drinking Water</t>
        </r>
      </text>
    </comment>
    <comment ref="C9" authorId="0" shapeId="0" xr:uid="{00000000-0006-0000-0600-000005000000}">
      <text>
        <r>
          <rPr>
            <sz val="10"/>
            <color rgb="FF000000"/>
            <rFont val="Arial"/>
            <scheme val="minor"/>
          </rPr>
          <t>1 Salad + V Soup + 2 Main Course (1 Veg + 1 Dal) + 1 Indian Bread
+ 1 Indian Rice + 1 Indian Dessert + 1 Curd + 4 Condiments + Water</t>
        </r>
      </text>
    </comment>
    <comment ref="C10" authorId="0" shapeId="0" xr:uid="{00000000-0006-0000-0600-000006000000}">
      <text>
        <r>
          <rPr>
            <sz val="10"/>
            <color rgb="FF000000"/>
            <rFont val="Arial"/>
            <scheme val="minor"/>
          </rPr>
          <t>1 Salad + V Soup + 2 Main Course (1 Veg + 1 Dal) + 1 Indian Bread
+ 1 Indian Rice + 1 Indian Dessert + 1 Curd + 4 Condiments + Water</t>
        </r>
      </text>
    </comment>
    <comment ref="C11" authorId="0" shapeId="0" xr:uid="{00000000-0006-0000-0600-000007000000}">
      <text>
        <r>
          <rPr>
            <sz val="10"/>
            <color rgb="FF000000"/>
            <rFont val="Arial"/>
            <scheme val="minor"/>
          </rPr>
          <t>1 Salad + V Soup + 3 Main Course (1 Non-Veg + 1 Veg + 1 Dal)
+ 1 Indian Bread + 1 Indian Rice + 1 Indian Dessert + 1 Curd
+ 4 Condiments &amp; Water</t>
        </r>
      </text>
    </comment>
    <comment ref="C12" authorId="0" shapeId="0" xr:uid="{00000000-0006-0000-0600-000008000000}">
      <text>
        <r>
          <rPr>
            <sz val="10"/>
            <color rgb="FF000000"/>
            <rFont val="Arial"/>
            <scheme val="minor"/>
          </rPr>
          <t>1 Salad + V Soup + 3 Main Course (1 Non-Veg + 1 Veg + 1 Dal)
+ 1 Indian Bread + 1 Indian Rice + 1 Indian Dessert + 1 Curd
+ 4 Condiments</t>
        </r>
      </text>
    </comment>
    <comment ref="C13" authorId="0" shapeId="0" xr:uid="{00000000-0006-0000-0600-000009000000}">
      <text>
        <r>
          <rPr>
            <sz val="10"/>
            <color rgb="FF000000"/>
            <rFont val="Arial"/>
            <scheme val="minor"/>
          </rPr>
          <t>1 x Salad
1 x Dal
2 x Main Course Veg
1 x Rice
1 x Bread
4 x Condiment
1 x Dessert
Mineral Water</t>
        </r>
      </text>
    </comment>
    <comment ref="C14" authorId="0" shapeId="0" xr:uid="{00000000-0006-0000-0600-00000A000000}">
      <text>
        <r>
          <rPr>
            <sz val="10"/>
            <color rgb="FF000000"/>
            <rFont val="Arial"/>
            <scheme val="minor"/>
          </rPr>
          <t>1 x Salad
1 x Dal
2 x Main Course Veg
1 x Rice
1 x Bread
4 x Condiment
1 x Dessert
Mineral Water</t>
        </r>
      </text>
    </comment>
    <comment ref="C15" authorId="0" shapeId="0" xr:uid="{00000000-0006-0000-0600-00000B000000}">
      <text>
        <r>
          <rPr>
            <sz val="10"/>
            <color rgb="FF000000"/>
            <rFont val="Arial"/>
            <scheme val="minor"/>
          </rPr>
          <t xml:space="preserve">1 x Salad
1 x Dal
1 x Main Course Veg
1 x Main Course NV
1 x Rice
1 x Bread
4 x Condiment
1 x Dessert
Mineral Water
</t>
        </r>
      </text>
    </comment>
    <comment ref="C16" authorId="0" shapeId="0" xr:uid="{00000000-0006-0000-0600-00000C000000}">
      <text>
        <r>
          <rPr>
            <sz val="10"/>
            <color rgb="FF000000"/>
            <rFont val="Arial"/>
            <scheme val="minor"/>
          </rPr>
          <t xml:space="preserve">1 x Salad
1 x Dal
1 x Main Course Veg
1 x Main Course NV
1 x Rice
1 x Bread
4 x Condiment
1 x Dessert
Mineral Water
</t>
        </r>
      </text>
    </comment>
    <comment ref="C17" authorId="0" shapeId="0" xr:uid="{00000000-0006-0000-0600-00000D000000}">
      <text>
        <r>
          <rPr>
            <sz val="10"/>
            <color rgb="FF000000"/>
            <rFont val="Arial"/>
            <scheme val="minor"/>
          </rPr>
          <t>1 VEG
1 DHAL
1 RICE
1 INDIAN BREAD
SALAD AND CONDIMENTS
WATER
DESSERT</t>
        </r>
      </text>
    </comment>
    <comment ref="C18" authorId="0" shapeId="0" xr:uid="{00000000-0006-0000-0600-00000E000000}">
      <text>
        <r>
          <rPr>
            <sz val="10"/>
            <color rgb="FF000000"/>
            <rFont val="Arial"/>
            <scheme val="minor"/>
          </rPr>
          <t>1 NON VEG
1 DHAL
1 RICE
1 INDIAN BREAD
SALAD AND CONDIMENTS
WATER
DESSERT</t>
        </r>
      </text>
    </comment>
    <comment ref="B34" authorId="0" shapeId="0" xr:uid="{00000000-0006-0000-0600-00000F000000}">
      <text>
        <r>
          <rPr>
            <sz val="10"/>
            <color rgb="FF000000"/>
            <rFont val="Arial"/>
            <scheme val="minor"/>
          </rPr>
          <t xml:space="preserve">Welcome Drink (includes wine) + Salads + Starters + Soups + Maincourse Choice of Western Or Indian Or 
Indonesian + Dessert 
*Kids accompaning  couples will be charged additional 50% per child </t>
        </r>
      </text>
    </comment>
    <comment ref="C44" authorId="0" shapeId="0" xr:uid="{00000000-0006-0000-0600-000010000000}">
      <text>
        <r>
          <rPr>
            <sz val="10"/>
            <color rgb="FF000000"/>
            <rFont val="Arial"/>
            <scheme val="minor"/>
          </rPr>
          <t>1 x Salad
1 x Dal
2 x Main Course Veg
1 x Rice
1 x Bread
3 x Condiment
1 x Yogurt
Mineral Water</t>
        </r>
      </text>
    </comment>
    <comment ref="C45" authorId="0" shapeId="0" xr:uid="{00000000-0006-0000-0600-000011000000}">
      <text>
        <r>
          <rPr>
            <sz val="10"/>
            <color rgb="FF000000"/>
            <rFont val="Arial"/>
            <scheme val="minor"/>
          </rPr>
          <t>1 x Salad
1 x Dal
2 x Main Course Veg
1 x Rice
1 x Bread
4 x Condiment
1 x Yogurt
Mineral Water</t>
        </r>
      </text>
    </comment>
    <comment ref="C46" authorId="0" shapeId="0" xr:uid="{00000000-0006-0000-0600-000012000000}">
      <text>
        <r>
          <rPr>
            <sz val="10"/>
            <color rgb="FF000000"/>
            <rFont val="Arial"/>
            <scheme val="minor"/>
          </rPr>
          <t xml:space="preserve">1 x GreenSalad
1 x Dal
1 x Main Course Veg
1 x Main Course NV
1 x Rice
1 x Bread
3 x Condiment
1 x Dessert
Mineral Water
</t>
        </r>
      </text>
    </comment>
    <comment ref="C47" authorId="0" shapeId="0" xr:uid="{00000000-0006-0000-0600-000013000000}">
      <text>
        <r>
          <rPr>
            <sz val="10"/>
            <color rgb="FF000000"/>
            <rFont val="Arial"/>
            <scheme val="minor"/>
          </rPr>
          <t xml:space="preserve">1 x Salad
1 x Dal
1 x Main Course Veg
1 x Main Course NV
1 x Rice
1 x Bread
3 x Condiment
1 x Dessert
Mineral Water
</t>
        </r>
      </text>
    </comment>
    <comment ref="B52" authorId="0" shapeId="0" xr:uid="{00000000-0006-0000-0600-000014000000}">
      <text>
        <r>
          <rPr>
            <sz val="10"/>
            <color rgb="FF000000"/>
            <rFont val="Arial"/>
            <scheme val="minor"/>
          </rPr>
          <t xml:space="preserve">Welcome Drink (includes wine) + Salads + Starters + Soups + Maincourse Choice of Western Or Indian Or 
Indonesian + Dessert 
*Kids accompaning  couples will be charged additional 50% per child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D26" authorId="0" shapeId="0" xr:uid="{00000000-0006-0000-0700-000001000000}">
      <text>
        <r>
          <rPr>
            <sz val="10"/>
            <color rgb="FF000000"/>
            <rFont val="Arial"/>
            <scheme val="minor"/>
          </rPr>
          <t>publish 912.000</t>
        </r>
      </text>
    </comment>
    <comment ref="F26" authorId="0" shapeId="0" xr:uid="{00000000-0006-0000-0700-000002000000}">
      <text>
        <r>
          <rPr>
            <sz val="10"/>
            <color rgb="FF000000"/>
            <rFont val="Arial"/>
            <scheme val="minor"/>
          </rPr>
          <t>publish 570.000</t>
        </r>
      </text>
    </comment>
  </commentList>
</comments>
</file>

<file path=xl/sharedStrings.xml><?xml version="1.0" encoding="utf-8"?>
<sst xmlns="http://schemas.openxmlformats.org/spreadsheetml/2006/main" count="5352" uniqueCount="1814">
  <si>
    <t>LIST HARGA HOTEL 2025 - 2026</t>
  </si>
  <si>
    <t>PUBLISH WEBSITE</t>
  </si>
  <si>
    <t>Nama Hotel</t>
  </si>
  <si>
    <t>Stars</t>
  </si>
  <si>
    <t>Type Room</t>
  </si>
  <si>
    <t>Link Photo Room</t>
  </si>
  <si>
    <t>Normal Season</t>
  </si>
  <si>
    <t>High Season</t>
  </si>
  <si>
    <t>Peak Season</t>
  </si>
  <si>
    <t>Extrabed</t>
  </si>
  <si>
    <t>Batas Kontrak</t>
  </si>
  <si>
    <t>28 Jan-01 Feb 25 / 15-19 Feb 2026</t>
  </si>
  <si>
    <t>28 Mar - 05 Apr 2025 / 16-25 Mar 2026</t>
  </si>
  <si>
    <t>01 Jul - 31 Agt 2025</t>
  </si>
  <si>
    <t>20 Dec - 05 Jan 2026</t>
  </si>
  <si>
    <t>Solaris Hotel Kuta</t>
  </si>
  <si>
    <t>Deluxe Room (ada connecting)</t>
  </si>
  <si>
    <t>31 March 2026</t>
  </si>
  <si>
    <t>25 Mar - 07 Apr 2025</t>
  </si>
  <si>
    <t xml:space="preserve">01 Juli-31 Agt 25 </t>
  </si>
  <si>
    <t>17-27 Mar 2026</t>
  </si>
  <si>
    <t>24 Dec - 05 Jan 2026</t>
  </si>
  <si>
    <t>Grand Livio</t>
  </si>
  <si>
    <t>Superior Room</t>
  </si>
  <si>
    <t>https://drive.google.com/drive/folders/12MGgb20-u8h0Jh2bdv9OefQWSIaexUQL</t>
  </si>
  <si>
    <t xml:space="preserve">Livio Suite </t>
  </si>
  <si>
    <t>Family</t>
  </si>
  <si>
    <t>30 Mar-07 Apr 25</t>
  </si>
  <si>
    <t>19-31 Mar 26</t>
  </si>
  <si>
    <t>22 Des-04 Jan 26</t>
  </si>
  <si>
    <t>Boss Legian</t>
  </si>
  <si>
    <t>Superior Room (ada connecting)</t>
  </si>
  <si>
    <t>https://drive.google.com/drive/folders/1I2SO98WbiCl9vGRWVyyhF0A45ltT7BDG?hl=id</t>
  </si>
  <si>
    <t>Campaign 01 April-30 September 2025</t>
  </si>
  <si>
    <t>Suite Room</t>
  </si>
  <si>
    <t>Family Room</t>
  </si>
  <si>
    <t>Zia Kuta Hotel</t>
  </si>
  <si>
    <t>https://drive.google.com/drive/folders/1HlOyyHrE8_XfwObO7G8W5OFv9rSqsNuO?usp=drive_link</t>
  </si>
  <si>
    <t>Deluxe Room</t>
  </si>
  <si>
    <t>01 Jul - 31 Agt 25</t>
  </si>
  <si>
    <t>20 Des-05 Jan 2026</t>
  </si>
  <si>
    <t>Evitel Resort Ubud</t>
  </si>
  <si>
    <t>https://drive.google.com/drive/folders/14VHuSTO3Q3WrYReiS_XIgcM9rj0cbHAZ</t>
  </si>
  <si>
    <t>Campaign until    30 June 2025</t>
  </si>
  <si>
    <t>250,000 / 300,000</t>
  </si>
  <si>
    <t>24-30 Des 2025</t>
  </si>
  <si>
    <t>30 Dec-03 Jan 2026</t>
  </si>
  <si>
    <t>Stark Boutique Kuta Hotel</t>
  </si>
  <si>
    <t>https://drive.google.com/drive/folders/1EDUshknFlDGHD1p3NfdRPAh3Kzg7M4s7?usp=sharing</t>
  </si>
  <si>
    <t>-</t>
  </si>
  <si>
    <t xml:space="preserve">30 Des 2025 (The above rate is not valid on 24-25 December (Natal Period) and 31st December (New 
Years) </t>
  </si>
  <si>
    <t>Executive Room</t>
  </si>
  <si>
    <t>Stark Superior Room</t>
  </si>
  <si>
    <t xml:space="preserve">Stark Executive Room </t>
  </si>
  <si>
    <t>Stark Grand Deluxe</t>
  </si>
  <si>
    <t xml:space="preserve">23 -31 March 2025 </t>
  </si>
  <si>
    <t xml:space="preserve"> 01-06 Apr 2025</t>
  </si>
  <si>
    <t>Legian Paradiso</t>
  </si>
  <si>
    <t>https://tinyurl.com/legparfoto</t>
  </si>
  <si>
    <t>30 June 2025</t>
  </si>
  <si>
    <t xml:space="preserve">Deluxe Pool View Room </t>
  </si>
  <si>
    <t xml:space="preserve">Super Deluxe Garden View Room     </t>
  </si>
  <si>
    <t>Super Deluxe Pool View Room</t>
  </si>
  <si>
    <t>30 Mar - 06 Apr 2025 / 01 Jul - 31 Agt 2025</t>
  </si>
  <si>
    <t>14-22 Feb 2026</t>
  </si>
  <si>
    <t>25 Des - 05 Jan 2026</t>
  </si>
  <si>
    <t>31 Dec 2025</t>
  </si>
  <si>
    <t>Kutabex Beach Front Hotel</t>
  </si>
  <si>
    <t>https://bit.ly/KutabexHotel</t>
  </si>
  <si>
    <t>N/A</t>
  </si>
  <si>
    <t>Kutabex Executive Room</t>
  </si>
  <si>
    <t>Rofa Kuta Hotel</t>
  </si>
  <si>
    <t>30 September (Hanya untuk normal season , saat lebaran dan hss juli-agustus harga ini tidak berlaku)</t>
  </si>
  <si>
    <t>Deluxe Room City View  with Balcony</t>
  </si>
  <si>
    <t xml:space="preserve">Deluxe Pool View with Balcony </t>
  </si>
  <si>
    <t xml:space="preserve">Deluxe Pool Side/Akses Pool </t>
  </si>
  <si>
    <t>Junior Suite with sofa &amp; bathtub</t>
  </si>
  <si>
    <t xml:space="preserve">Family Suite with sofa &amp; bathtub </t>
  </si>
  <si>
    <t>13-23 Mar 2025 / 13-18 Feb 2026</t>
  </si>
  <si>
    <t xml:space="preserve"> 01Juli -31 Agt 2025</t>
  </si>
  <si>
    <t>24 Des - 04 Jan 2026</t>
  </si>
  <si>
    <t>Bloo Kuta Hotel</t>
  </si>
  <si>
    <t>Superior</t>
  </si>
  <si>
    <t>https://drive.google.com/drive/folders/1-PJFenjw1Fpc9uAA6Djw_TgS4kQZ3d6O</t>
  </si>
  <si>
    <t>30 Desemer 2025</t>
  </si>
  <si>
    <t xml:space="preserve">Deluxe </t>
  </si>
  <si>
    <t>31 Mar - 06 Apr 2025</t>
  </si>
  <si>
    <t>20-27 Mar 2026</t>
  </si>
  <si>
    <t>25 Dec - 04 Jan 26</t>
  </si>
  <si>
    <t>Siesta Legian</t>
  </si>
  <si>
    <t>https://drive.google.com/drive/folders/1iZeCDvHVu6HlUniaR2xW_CtkzAONZgYx?usp=sharing</t>
  </si>
  <si>
    <t>30 Mar - 07 Apr 2025</t>
  </si>
  <si>
    <t xml:space="preserve"> 01 Juli -31 Agt 2025</t>
  </si>
  <si>
    <t>22 Des - 05 Jan 2026</t>
  </si>
  <si>
    <t>Loft Legian</t>
  </si>
  <si>
    <t>25 Mar - 5 Apr 2025</t>
  </si>
  <si>
    <t>20-31 Des 2025</t>
  </si>
  <si>
    <t>Hotel Santika Kuta</t>
  </si>
  <si>
    <t>Superior (Domestic)</t>
  </si>
  <si>
    <t>Deluxe (Domestic)</t>
  </si>
  <si>
    <t>Superior (All Market)</t>
  </si>
  <si>
    <t>Deluxe (All Market)</t>
  </si>
  <si>
    <t>30 Mar - 05 Apr 2025</t>
  </si>
  <si>
    <t>Rhadana Kuta</t>
  </si>
  <si>
    <t>Business Thematic</t>
  </si>
  <si>
    <t>https://drive.google.com/drive/folders/1HSx1NBtfgsbKOuw14TvRUJynYMDu7VRO</t>
  </si>
  <si>
    <t>20 Dec 2025</t>
  </si>
  <si>
    <t>Premium Thematic with balcony</t>
  </si>
  <si>
    <t>Studio Thematic with balcony</t>
  </si>
  <si>
    <t>30 Mar - 13 Apr 2025</t>
  </si>
  <si>
    <t>Euphoria Hotel</t>
  </si>
  <si>
    <t>Superior Suite</t>
  </si>
  <si>
    <t>https://drive.google.com/drive/folders/1W0tx3GWGfQmiytQgOjCG1A8qSflgx58b?usp=sharing</t>
  </si>
  <si>
    <t>Deluxe Suite</t>
  </si>
  <si>
    <t>Family Suite</t>
  </si>
  <si>
    <t>Studio Room 2BR</t>
  </si>
  <si>
    <t>Studio Room 3BR</t>
  </si>
  <si>
    <t>30 March -06 April 2025 / 01 Jul - 31 Agt 2025</t>
  </si>
  <si>
    <t>21 – 26 December 2025</t>
  </si>
  <si>
    <t xml:space="preserve">27 December 2025 – 04 January 2026 </t>
  </si>
  <si>
    <t>31 December 2025</t>
  </si>
  <si>
    <t xml:space="preserve">Fave Sunset Seminyak </t>
  </si>
  <si>
    <t>https://drive.google.com/drive/folders/17-wYRfNaSTjHaUQsLemZ8CV2IenG1iGI?usp=drive_link</t>
  </si>
  <si>
    <t>Nama Villa</t>
  </si>
  <si>
    <t>1 Jul - 30 Sept 25</t>
  </si>
  <si>
    <t>22 Dec - 05 Jan 26</t>
  </si>
  <si>
    <t>Ecozy Dijiwa Canggu</t>
  </si>
  <si>
    <t>https://drive.google.com/drive/folders/1frQpnhXVyy4jOfzb_qKniWtN4oneUtFm</t>
  </si>
  <si>
    <t xml:space="preserve">1 Apr 2025 – 31 Oct 2025 </t>
  </si>
  <si>
    <t>Deluxe Room with Private Garden</t>
  </si>
  <si>
    <t>Deluxe Room with Pool</t>
  </si>
  <si>
    <t>1 Nov 2025 – 31 Mar 2026</t>
  </si>
  <si>
    <t>01 Juli - 31 Agt 2025</t>
  </si>
  <si>
    <t>20 Des - 07 Jan 2025</t>
  </si>
  <si>
    <t>24/25 Dec</t>
  </si>
  <si>
    <t>TAPA AGUNG VIEW RENDANG KARANGASEM</t>
  </si>
  <si>
    <t xml:space="preserve">Standard Room with Garden View (11) </t>
  </si>
  <si>
    <t xml:space="preserve">Deluxe Room with Mountain View  (14) </t>
  </si>
  <si>
    <t xml:space="preserve">One Bedroom Bungalow (5) </t>
  </si>
  <si>
    <t>28 March – 05 April 2025 / 15 July – 31 August 2025  / 18 – 24 March 2026</t>
  </si>
  <si>
    <t>20 - 26 December 2025</t>
  </si>
  <si>
    <t>27 December 2025 – 05 January 2026</t>
  </si>
  <si>
    <t>Swissbell Express Kuta</t>
  </si>
  <si>
    <t xml:space="preserve">Express Room </t>
  </si>
  <si>
    <t xml:space="preserve">Express Super Room </t>
  </si>
  <si>
    <t xml:space="preserve">Express Triple Room </t>
  </si>
  <si>
    <t>Nama Hotel or Villa</t>
  </si>
  <si>
    <t>24 Dec - 05 Jan</t>
  </si>
  <si>
    <t>Three Brother Villa Legian</t>
  </si>
  <si>
    <t>Standard Room</t>
  </si>
  <si>
    <t xml:space="preserve">Deluxe Room </t>
  </si>
  <si>
    <t>Deluxe Suite Room</t>
  </si>
  <si>
    <t>01 Jul - 31 Agus</t>
  </si>
  <si>
    <t>Kubu Sakian Sidemen Karangasem</t>
  </si>
  <si>
    <t>Deluxe Pool</t>
  </si>
  <si>
    <t>Deluxe Garden View</t>
  </si>
  <si>
    <t xml:space="preserve">Dikubu Bali Villa and Suites Seminyak </t>
  </si>
  <si>
    <t>Deluxe room</t>
  </si>
  <si>
    <t xml:space="preserve">Suite room </t>
  </si>
  <si>
    <t>Nama  Hotel</t>
  </si>
  <si>
    <t>The Dewi Kintamani</t>
  </si>
  <si>
    <t xml:space="preserve">Standard Tent (Weekdays)  </t>
  </si>
  <si>
    <t xml:space="preserve">Standard Tent (Weekend) </t>
  </si>
  <si>
    <t xml:space="preserve">Deluxe Tent (Weekdays) </t>
  </si>
  <si>
    <t xml:space="preserve">Deluxe Tent (Weekend) </t>
  </si>
  <si>
    <t xml:space="preserve">Deluxe Twin Tent with Share Pool (Weekdays) </t>
  </si>
  <si>
    <t xml:space="preserve">Deluxe Twin Tent with Share Pool (Weekend) </t>
  </si>
  <si>
    <t>Suite Tent Plunge Pool (Weekdays)</t>
  </si>
  <si>
    <t xml:space="preserve">Suite Tent Plunge Pool  (Weekend) </t>
  </si>
  <si>
    <t xml:space="preserve">Deluxe Suite Tent with Private Plunge Pool (Weekdays) </t>
  </si>
  <si>
    <t>Deluxe Suite Tent with Private Plunge Pool (Weekend)</t>
  </si>
  <si>
    <t xml:space="preserve">The Dewi Premier Nusa Penida </t>
  </si>
  <si>
    <t>Terrace</t>
  </si>
  <si>
    <t>Balcony</t>
  </si>
  <si>
    <t xml:space="preserve">Triangle Suite </t>
  </si>
  <si>
    <t xml:space="preserve">The Dewi Bedugul </t>
  </si>
  <si>
    <t xml:space="preserve">Deluxe Lake View Tent (Weekdays) </t>
  </si>
  <si>
    <t xml:space="preserve">Deluxe Lake View Tent  (Weekend) </t>
  </si>
  <si>
    <t xml:space="preserve">Suite Tent (Weekdays) </t>
  </si>
  <si>
    <t xml:space="preserve">Suite Tent (Weekend) </t>
  </si>
  <si>
    <t>Asri Sari Ubud</t>
  </si>
  <si>
    <t xml:space="preserve">
Mora Residence Jimbaran (room only)</t>
  </si>
  <si>
    <t xml:space="preserve">Standard Room </t>
  </si>
  <si>
    <t xml:space="preserve">Superior Room </t>
  </si>
  <si>
    <t>Kubal Villa Seminyak (room only)</t>
  </si>
  <si>
    <t xml:space="preserve">Deluxe room </t>
  </si>
  <si>
    <t>Bale Seminyak (room only)</t>
  </si>
  <si>
    <t xml:space="preserve">Superior room </t>
  </si>
  <si>
    <t>Anggie Stay Kerobokan (room only)</t>
  </si>
  <si>
    <t>Pondok Bobo Seminyak (room only)</t>
  </si>
  <si>
    <t>30 March – 3 April &amp; 1 July 2025 – 31 August 2025</t>
  </si>
  <si>
    <t>19 Dec 2025 – 04 Jan 2026</t>
  </si>
  <si>
    <t>Kampi Hotel Legian</t>
  </si>
  <si>
    <t xml:space="preserve">Champ Room </t>
  </si>
  <si>
    <t>https://drive.google.com/drive/folders/1amuHQG_qwNT12mIJPJ7jZLjx13HxVhje</t>
  </si>
  <si>
    <t>Champ Balcony</t>
  </si>
  <si>
    <t xml:space="preserve">Champ Pool Access </t>
  </si>
  <si>
    <t xml:space="preserve">Champ Suite </t>
  </si>
  <si>
    <t xml:space="preserve">Champ Suite with Balcony </t>
  </si>
  <si>
    <t xml:space="preserve">Champ Suite Pool Access </t>
  </si>
  <si>
    <t>01 July-31 Agt 2025 / 28 Jan -31 Jan 2026 / 19-22 Mar 2026</t>
  </si>
  <si>
    <t>23 Dec - 05 Jan 2026</t>
  </si>
  <si>
    <t>Puri Tempo Doeloe</t>
  </si>
  <si>
    <t>https://drive.google.com/drive/folders/1TJ_ym0ahYoR42be3etrIrfBw9y_6e12y?usp=drive_link</t>
  </si>
  <si>
    <t>Deluxe Garden</t>
  </si>
  <si>
    <t>Cottage Deluxe</t>
  </si>
  <si>
    <t>Cottage Suite</t>
  </si>
  <si>
    <t xml:space="preserve">Suite </t>
  </si>
  <si>
    <t>Cottage Suite Pool View</t>
  </si>
  <si>
    <t>Bungalow One Bedroom</t>
  </si>
  <si>
    <t>27 Mar-04 Apr 2025, 17-23 Mar 2026</t>
  </si>
  <si>
    <t>01 Juli-31 Agt 2025</t>
  </si>
  <si>
    <t>24 Des-05 Jan 2026</t>
  </si>
  <si>
    <t xml:space="preserve">
The Vira Bali Boutique Hotel &amp; Suite Kuta</t>
  </si>
  <si>
    <t>https://www.dropbox.com/sh/n78vxrqtph2llun/AABjLFLZBLxRBVFzmYr_APE7a?dl=0</t>
  </si>
  <si>
    <t>Booking window : Immediately – 31 April 2025 &amp; Periods stay :
01 April – 23 Dec 2025</t>
  </si>
  <si>
    <t>Deluxe Room Pool Access</t>
  </si>
  <si>
    <t>The Junior Suite Room</t>
  </si>
  <si>
    <t>28-30 Jan 2025, 20-27 Des 2025</t>
  </si>
  <si>
    <t>27 Mar-04 Apr 2025</t>
  </si>
  <si>
    <t>15 Jul - 31 Agt 2025</t>
  </si>
  <si>
    <t>28 Des -04 Jan 2026</t>
  </si>
  <si>
    <t>25 DEC 2025</t>
  </si>
  <si>
    <t>31 DEC 2025</t>
  </si>
  <si>
    <r>
      <rPr>
        <u/>
        <sz val="12"/>
        <color rgb="FF1155CC"/>
        <rFont val="Times New Roman"/>
      </rPr>
      <t>Swissbell Tuban</t>
    </r>
    <r>
      <rPr>
        <sz val="12"/>
        <color rgb="FF000000"/>
        <rFont val="Times New Roman"/>
      </rPr>
      <t xml:space="preserve"> </t>
    </r>
  </si>
  <si>
    <t>Deluxe no Balcony – 24m2</t>
  </si>
  <si>
    <t xml:space="preserve">https://drive.google.com/drive/folders/1-9r0rv2AeAvqfTPO4GnIe6H5f-QjaLv4 </t>
  </si>
  <si>
    <t>No Extra Bed</t>
  </si>
  <si>
    <t>Deluxe Balcony City View– 32m2</t>
  </si>
  <si>
    <t>Deluxe Balcony Pool View– 27m2</t>
  </si>
  <si>
    <t>Grand Deluxe Balcony Pool View – 32m2</t>
  </si>
  <si>
    <t>Triple Room - 36 m2</t>
  </si>
  <si>
    <t>Grand Deluxe Family - 36 M2</t>
  </si>
  <si>
    <t>01-31 Agt 2025</t>
  </si>
  <si>
    <t>24 Des-31 Des 2025</t>
  </si>
  <si>
    <t xml:space="preserve">
Alam Kulkul Boutique Resort Legian Kuta</t>
  </si>
  <si>
    <t>Alam Room</t>
  </si>
  <si>
    <t>Alam Lanai</t>
  </si>
  <si>
    <t>No Extrabed</t>
  </si>
  <si>
    <t>Alam Quad Room</t>
  </si>
  <si>
    <t>Sense Canggu Beach</t>
  </si>
  <si>
    <t>Suite Garden View</t>
  </si>
  <si>
    <t>Booking period : Immediately – 30 June 2025, Stay period : Immediately – 31 October 2025</t>
  </si>
  <si>
    <t>01 July-31 Agt 2025</t>
  </si>
  <si>
    <t>28 Des-03 Jan 2026</t>
  </si>
  <si>
    <t>Risata Bali Resort Kuta</t>
  </si>
  <si>
    <t>https://drive.google.com/drive/u/0/mobile/folders/1mPf-P43yPwvkwpCm-hj55hmSnS8D_NbP?usp=share_link</t>
  </si>
  <si>
    <t>Studio Room</t>
  </si>
  <si>
    <t>Junior Suite</t>
  </si>
  <si>
    <t>25 Mar-06 Apr 25</t>
  </si>
  <si>
    <t>10 Jun-31 Agt 25</t>
  </si>
  <si>
    <t>Golden Tulip Jineng Kuta</t>
  </si>
  <si>
    <t>Deluxe City View</t>
  </si>
  <si>
    <t>Deluxe Pool View</t>
  </si>
  <si>
    <t>Deluxe Pool access</t>
  </si>
  <si>
    <t>Suite Pool View</t>
  </si>
  <si>
    <t>Suite Pool Access</t>
  </si>
  <si>
    <t>30 Mar - 06 Apr 25</t>
  </si>
  <si>
    <t>01 Jul--31 Agt 25</t>
  </si>
  <si>
    <t>19 Des -05 Jan 26</t>
  </si>
  <si>
    <t>Grand Ixora Kuta</t>
  </si>
  <si>
    <t xml:space="preserve">Superior  (23 m2) </t>
  </si>
  <si>
    <t>https://drive.google.com/drive/folders/1v4IrYtuNCfJrDu7lx0nI_AKnHVwL9XYZ</t>
  </si>
  <si>
    <t xml:space="preserve">Pool Access  (25 m2) </t>
  </si>
  <si>
    <t>Deluxe Daybed (28 m2)</t>
  </si>
  <si>
    <t>Deluxe Balcony (28 m2)</t>
  </si>
  <si>
    <t>Junior Suite (33 m2</t>
  </si>
  <si>
    <t>20-05 JAN</t>
  </si>
  <si>
    <t>The Rivavi Legian</t>
  </si>
  <si>
    <t xml:space="preserve">Deluxe Suite </t>
  </si>
  <si>
    <t>https://drive.google.com/drive/folders/1Ai8qQe1buZsvl7omQC6Ep7hJo8dhsv9f</t>
  </si>
  <si>
    <t>Suite Room Balcony Deluxe</t>
  </si>
  <si>
    <t>26 Mar - 04 Apr 2025</t>
  </si>
  <si>
    <t>23 Des - 05 Jan 2026</t>
  </si>
  <si>
    <t>J4 Hotel</t>
  </si>
  <si>
    <t>https://drive.google.com/drive/folders/1g_iYmBN6xF_iv32PJHrBrZRq7WQlFSwH</t>
  </si>
  <si>
    <t>Saat high/ peak harga bisa berubah</t>
  </si>
  <si>
    <t>Grand Superior</t>
  </si>
  <si>
    <t>Grand Superior Balcony</t>
  </si>
  <si>
    <t>Triple</t>
  </si>
  <si>
    <t>27 Jan-02 Feb / 24 Mar - 07 Apr 2025</t>
  </si>
  <si>
    <t>20 Des - 05 Jan 2025</t>
  </si>
  <si>
    <t>Bedrock</t>
  </si>
  <si>
    <t>850.000 / 780.000</t>
  </si>
  <si>
    <t>30 Mar -06 Apr , 16-25 Mar 2025</t>
  </si>
  <si>
    <t>15-19 Feb 2026</t>
  </si>
  <si>
    <t>24 Des - 05 Jan 2026</t>
  </si>
  <si>
    <t>Harper</t>
  </si>
  <si>
    <t xml:space="preserve">Superior </t>
  </si>
  <si>
    <t>https://drive.google.com/drive/folders/1zv-fzQufY3mCL7LX1JT83I1WbEp0n7jd</t>
  </si>
  <si>
    <t xml:space="preserve">Superior Premier </t>
  </si>
  <si>
    <t xml:space="preserve">Deluxe Premier </t>
  </si>
  <si>
    <t>Deluxe Pool Access Room</t>
  </si>
  <si>
    <t xml:space="preserve">Family Suite </t>
  </si>
  <si>
    <t>Harper Suite</t>
  </si>
  <si>
    <t>30 Mar-06 Apr 2025</t>
  </si>
  <si>
    <t>01 Jul-31 Agt 2025</t>
  </si>
  <si>
    <t xml:space="preserve"> 24 DEC - 5 JAN 2026</t>
  </si>
  <si>
    <t>Bliss Surfer Hotel</t>
  </si>
  <si>
    <t>Deluxe</t>
  </si>
  <si>
    <t>https://drive.google.com/drive/folders/1hLjOoDanCM6jNsRPMlCgf_VRnnQFqMdE</t>
  </si>
  <si>
    <t>30 Sept 2025</t>
  </si>
  <si>
    <t>Deluxe Lagoon - Pool Access</t>
  </si>
  <si>
    <t>Family Suites</t>
  </si>
  <si>
    <t>Family Lagoon Suites</t>
  </si>
  <si>
    <t>27 Mar-06 Apr 25</t>
  </si>
  <si>
    <t>20 DEC - 5 JAN 2026</t>
  </si>
  <si>
    <t>Harris MBG</t>
  </si>
  <si>
    <t>Harris Room</t>
  </si>
  <si>
    <t>Harris Corner</t>
  </si>
  <si>
    <t>Harris Suite</t>
  </si>
  <si>
    <t>30 Mar-05 April 2025</t>
  </si>
  <si>
    <t>Kuta Beach Club</t>
  </si>
  <si>
    <t>https://drive.google.com/drive/folders/1WHn6YDnO5lFuACZ-9ReuE52Q2jUmWXNq?usp=drive_link</t>
  </si>
  <si>
    <t>Grand Deluxe Room</t>
  </si>
  <si>
    <t>Premium Deluxe Room</t>
  </si>
  <si>
    <t>Junior Suite Room</t>
  </si>
  <si>
    <t>20 Des-06 Jan 2026</t>
  </si>
  <si>
    <t>Ubud Raya Hotel</t>
  </si>
  <si>
    <t>MAY 2025</t>
  </si>
  <si>
    <t>June 2025</t>
  </si>
  <si>
    <t>Normal Season    06 Jan -27 Mar</t>
  </si>
  <si>
    <t>28 Mar-07 Apr</t>
  </si>
  <si>
    <t>08 Apr-25 Jun 2025</t>
  </si>
  <si>
    <t>26 Jun - 20 Jul 2025</t>
  </si>
  <si>
    <t>21 Jul - 19 Des</t>
  </si>
  <si>
    <t>Brits Legian</t>
  </si>
  <si>
    <t>Deluxe Premiere</t>
  </si>
  <si>
    <t>01-05 Apr 2025</t>
  </si>
  <si>
    <t>01 Jul - 31 Agt / 22-28 Des 2025</t>
  </si>
  <si>
    <t>29 Des-05 Jan 2026</t>
  </si>
  <si>
    <t>Adhi Jaya Hotel Kuta</t>
  </si>
  <si>
    <t>Premier Pool View</t>
  </si>
  <si>
    <t>Premier Garden</t>
  </si>
  <si>
    <t>Premier Pool Access</t>
  </si>
  <si>
    <t>Family Garden</t>
  </si>
  <si>
    <t>Family Pool View</t>
  </si>
  <si>
    <t>Family Suite Pool Access</t>
  </si>
  <si>
    <t xml:space="preserve"> Normal Season</t>
  </si>
  <si>
    <t>01 Apr - 06 Apr 2025 / 23 Des - 03 Jan 2026 / 16 Mar - 25 Mar 2026</t>
  </si>
  <si>
    <t>1 Jun - 31 Agt 2025 / 01-22 Des 2025</t>
  </si>
  <si>
    <t>Episode Kuta Hotel</t>
  </si>
  <si>
    <t>https://drive.google.com/drive/folders/1Io7SdfRE-jmG8Tj58GP894XyzIYrXxnR?usp=sharing</t>
  </si>
  <si>
    <t>Deluxe Triple (3pax)</t>
  </si>
  <si>
    <t>Executive Pool View</t>
  </si>
  <si>
    <t>Family Loft (4pax)</t>
  </si>
  <si>
    <t>Family Suite (4pax)</t>
  </si>
  <si>
    <t>01-04 April 2025 / 16-23 Mar 2026</t>
  </si>
  <si>
    <t>25 Des -05 Jan 2026</t>
  </si>
  <si>
    <t>De Vins Sky Seminyak</t>
  </si>
  <si>
    <t>https://drive.google.com/drive/folders/1hT1Zsuy3FpN1xdNk0uzZ0FDe3Ex-34oJ</t>
  </si>
  <si>
    <t>Superior Terrace</t>
  </si>
  <si>
    <t>Whirlpool Suite Room</t>
  </si>
  <si>
    <t>New Year Eve</t>
  </si>
  <si>
    <t>28 March - 04 Apr 2025 / 01 Jul - 31 Agt 2025 / 01-10 Oct 2025 / 14-20 Feb 2026 / 17-24 Mar 2026</t>
  </si>
  <si>
    <t>24 - 30 Dec 2025 / 01 - 05 Jan 2026</t>
  </si>
  <si>
    <t>24 Dec 2025</t>
  </si>
  <si>
    <t>Bintang Kuta Hotel (Asing)</t>
  </si>
  <si>
    <t>Deluxe Room (FIT)</t>
  </si>
  <si>
    <t>https://drive.google.com/drive/folders/1Vhl9ytyRSTnVvuMdGXcgYq85J6yKrwdI</t>
  </si>
  <si>
    <t>350.000 / 400.000 / 450.000 / 950.000 / 1.350.000</t>
  </si>
  <si>
    <t>Bintang Kuta Hotel (Domestic)</t>
  </si>
  <si>
    <t>28 Mar-06 Apr 2025 / 01 Jul - 31 Aug 2025</t>
  </si>
  <si>
    <t>20 Dec - 10 Jan 2026</t>
  </si>
  <si>
    <t>Artotel Haniman Ubud</t>
  </si>
  <si>
    <t>Studio 30</t>
  </si>
  <si>
    <t>https://drive.google.com/drive/folders/1rwpr9Xzbt0xjXh-3RDy_m3ASYYp9eMk5</t>
  </si>
  <si>
    <t xml:space="preserve">Normal Season  </t>
  </si>
  <si>
    <t>25 Jan - 01 Feb 2025 / 01 June - 31 Aug 2025 / 14 Feb 2026 - 21 Feb 2026</t>
  </si>
  <si>
    <t xml:space="preserve">27 March - 03 April 2025 /  17 March - 23 March 2026 </t>
  </si>
  <si>
    <t>23 December 2025 - 05 January 2026</t>
  </si>
  <si>
    <t>B Hotel</t>
  </si>
  <si>
    <t xml:space="preserve">Deluxe Balcony  </t>
  </si>
  <si>
    <t xml:space="preserve">Deluxe Garden </t>
  </si>
  <si>
    <t xml:space="preserve">Deluxe pool </t>
  </si>
  <si>
    <t xml:space="preserve">Suite Room </t>
  </si>
  <si>
    <t>01Jul-31 Aug 25</t>
  </si>
  <si>
    <t>23 Dec- 5 Jan 26</t>
  </si>
  <si>
    <t>Best Western Premier Resort Ubud</t>
  </si>
  <si>
    <t>https://drive.google.com/drive/folders/12FF9YmMzRfO_YVY4VyIobEEsZQN0vrEn</t>
  </si>
  <si>
    <t xml:space="preserve">Deluxe Room With Green View </t>
  </si>
  <si>
    <t>Deluxe Room with Pool View</t>
  </si>
  <si>
    <t>Deluxe Execuitive</t>
  </si>
  <si>
    <t>15 Jul - 15 Agt 2025 / 30 Mar - 03 Apr 2025</t>
  </si>
  <si>
    <t>20 Dec - 05 Jan</t>
  </si>
  <si>
    <t xml:space="preserve">New Sunari Lovina </t>
  </si>
  <si>
    <t>Deluce Pool View</t>
  </si>
  <si>
    <t xml:space="preserve">Premier </t>
  </si>
  <si>
    <t>One Bedroom Villa</t>
  </si>
  <si>
    <t>Pramana Giri Kusuma Ubud</t>
  </si>
  <si>
    <t>River Suite (6 Unit)</t>
  </si>
  <si>
    <t>One Bedroom Jungle Villa (4 Unit)</t>
  </si>
  <si>
    <t>Two Bedroom Jungle Pool (1 Unit)</t>
  </si>
  <si>
    <t>01-06 Apr 2025 / 01 Jul - 31 Agt 2025 / 19 Mar - 28 March 2026</t>
  </si>
  <si>
    <t>20 Des - 07 Jan 2026</t>
  </si>
  <si>
    <t>Pramana Zahill Kintamani</t>
  </si>
  <si>
    <t>Deluxe Garden View (6 Unit)</t>
  </si>
  <si>
    <t>Extra Matrass 300,000 / Extra Matrass Double 600,000</t>
  </si>
  <si>
    <t>Deluxe Room (12 Room)</t>
  </si>
  <si>
    <t>Suite Room (6 Unit)</t>
  </si>
  <si>
    <t>24 Dec &amp; 31 Dec</t>
  </si>
  <si>
    <t xml:space="preserve">KARDIA GILI TRAWANGAN RESORT 
A PRAMANA EXPERIENCE  </t>
  </si>
  <si>
    <t xml:space="preserve">SUITE GARDEN VIEW (16 units) </t>
  </si>
  <si>
    <t>550,000 / 550,000 / 550,000/ 1,292,500</t>
  </si>
  <si>
    <t xml:space="preserve"> SUITE OCEAN VIEW  (10 Units) </t>
  </si>
  <si>
    <t xml:space="preserve"> SUITE POOL ACCESS  (22 Units) </t>
  </si>
  <si>
    <t xml:space="preserve">ONE BEDROOM POOL VILLA (2UNITS) </t>
  </si>
  <si>
    <t>28 Mar - 08 Apr 2025</t>
  </si>
  <si>
    <t>20 Dec - 06 Jan 2026</t>
  </si>
  <si>
    <t>Daun Bali Seminyak Hotel</t>
  </si>
  <si>
    <t>Superior Premium</t>
  </si>
  <si>
    <t>01 July-15 Sept 2025</t>
  </si>
  <si>
    <t>Semabu Hills Hotel Nusa Penida</t>
  </si>
  <si>
    <t>Grand Deluxe Room Garden View</t>
  </si>
  <si>
    <t>https://drive.google.com/drive/folders/1DsiavxeS3azrh0JEf9BQ1jkEWl7K1oow?usp=drive_link</t>
  </si>
  <si>
    <t>01 Apr - 30 Sep 2025</t>
  </si>
  <si>
    <t>Grand Deluxe Room Ocean View</t>
  </si>
  <si>
    <t>Suite Room with Ocean View</t>
  </si>
  <si>
    <t>Suite Room with Pool Access</t>
  </si>
  <si>
    <t>Two Bedroom Viila with Private Pool</t>
  </si>
  <si>
    <t>01Jul-31 Aug 24</t>
  </si>
  <si>
    <t>STAR Semabu Resort</t>
  </si>
  <si>
    <t>Deluxe Bungalow</t>
  </si>
  <si>
    <t>https://drive.google.com/drive/folders/1fN_EZaTmTxornL3fpu3HaqNylaOscpqL?usp=drive_link</t>
  </si>
  <si>
    <t>Deluxe Bungalow Room Ocean View</t>
  </si>
  <si>
    <t>28 Mar - 04 Apr 2025</t>
  </si>
  <si>
    <t>15 Jul - 15 Agt 25</t>
  </si>
  <si>
    <t>Swissbell Rainforest</t>
  </si>
  <si>
    <t>https://drive.google.com/drive/folders/1UjxiZJ-PCQzFjrWcjJQB9Xjk-KfGqq8G?usp=sharing</t>
  </si>
  <si>
    <t>Grand Deluxe</t>
  </si>
  <si>
    <t>Executive Suite</t>
  </si>
  <si>
    <t xml:space="preserve">15 July - 15 Sept 2025 </t>
  </si>
  <si>
    <t>01-08 April 2025 / 19-25 Mar 2026</t>
  </si>
  <si>
    <t>Wina Holiday Villa Kuta</t>
  </si>
  <si>
    <t>Superior Pool View</t>
  </si>
  <si>
    <t>https://drive.google.com/drive/folders/1XzhAjfZEmnUBkv5rG-ktUVfC_4aR3ufb?usp=sharing</t>
  </si>
  <si>
    <t>Deluxe Pool Terrace</t>
  </si>
  <si>
    <t xml:space="preserve">01 – 05 Apr '25 
19 – 28 Mar '26 </t>
  </si>
  <si>
    <t xml:space="preserve">01 Jun – 31 Aug '25 
24 – 27 Dec '25 </t>
  </si>
  <si>
    <t xml:space="preserve">28 Dec '24 – 
03 Jan '25 </t>
  </si>
  <si>
    <t>The One Legian</t>
  </si>
  <si>
    <t>https://bit.ly/TheONE-Image</t>
  </si>
  <si>
    <t>31 March 2025</t>
  </si>
  <si>
    <t xml:space="preserve"> 28 March – 03 April 2024  / 01 Jul - 31 Agt 2025 / 14 Feb - 20 Feb 2026 / 18 March – 24 March 2026</t>
  </si>
  <si>
    <t>24 Dec 2025-6 Jan 2026</t>
  </si>
  <si>
    <t>Solia Legian</t>
  </si>
  <si>
    <t>Solia Deluxe</t>
  </si>
  <si>
    <t>https://linktr.ee/solialegian</t>
  </si>
  <si>
    <t>Solia Premier</t>
  </si>
  <si>
    <t>Solia Suite</t>
  </si>
  <si>
    <t>PAASHA ATELIER BALI KUTA</t>
  </si>
  <si>
    <t>https://drive.google.com/drive/folders/1_76kxYF8d4GFGIgb7Vfq0UCnbgxeYWE0</t>
  </si>
  <si>
    <t xml:space="preserve">Booking window : 16 January – 30 June 2025 , Stay Period : 16 January – 23 December 2025 </t>
  </si>
  <si>
    <t>Duplex Room</t>
  </si>
  <si>
    <t>Deluxe Pool Suite</t>
  </si>
  <si>
    <t>1 July -31 Aug 2025</t>
  </si>
  <si>
    <t>23 Dec 2025– 05 Jan 2026</t>
  </si>
  <si>
    <t>Wyndham Garden Kuta Beach Bali</t>
  </si>
  <si>
    <t>https://drive.google.com/drive/folders/1EqOki6tA1CS_NUJMVYLbz_C1TjTHBXTR?usp=sharing</t>
  </si>
  <si>
    <t>Beehouse Dijiwa Ubud</t>
  </si>
  <si>
    <t>Suite</t>
  </si>
  <si>
    <t>https://drive.google.com/drive/folders/17JIeBk1AzjtK05JF8Iss23_zmz7nyBMc</t>
  </si>
  <si>
    <t>Duplex Suite</t>
  </si>
  <si>
    <t>Nama Resort</t>
  </si>
  <si>
    <t>The Artini Dijiwa Ubud</t>
  </si>
  <si>
    <t>Premier Garden View</t>
  </si>
  <si>
    <t>https://drive.google.com/drive/folders/12g8_uBd_O2m10RAa7D1aACp8rR8ZOKxz</t>
  </si>
  <si>
    <t>Premier Rice Field</t>
  </si>
  <si>
    <t>22 Dec - 05 Jan '24</t>
  </si>
  <si>
    <t>Korurua Dijiwa Ubud</t>
  </si>
  <si>
    <t>https://drive.google.com/drive/folders/13F9aEil73HhIYXen35DhCZC4X6wdli8C</t>
  </si>
  <si>
    <t xml:space="preserve">Tirta Suite </t>
  </si>
  <si>
    <t>Koru Suite</t>
  </si>
  <si>
    <t>Wooden Suite</t>
  </si>
  <si>
    <t>Wooden Private Pool Villa</t>
  </si>
  <si>
    <t>Puri Saraswati Dijiwa Ubud</t>
  </si>
  <si>
    <t xml:space="preserve">Grand Deluxe </t>
  </si>
  <si>
    <t>https://drive.google.com/drive/folders/1I4bDi-J1x0bje4Mo1Fw_JzLsUu5GPY3P</t>
  </si>
  <si>
    <t xml:space="preserve">Saraswati Classic </t>
  </si>
  <si>
    <t>Saraswati Royal</t>
  </si>
  <si>
    <t>Saraswati Family</t>
  </si>
  <si>
    <t>Blue Karma Village</t>
  </si>
  <si>
    <t>Deluxe Joglo</t>
  </si>
  <si>
    <t>https://drive.google.com/drive/folders/1zKwu-4b5S8p_LO27Vlv2kHXTt_gdLY_I</t>
  </si>
  <si>
    <t>Suite Joglo</t>
  </si>
  <si>
    <t xml:space="preserve">01 – 05 April 2025 /  1 Jul – 31 Aug 2025 / 23 – 27 Dec 2025 / 16 – 25 March 2026 </t>
  </si>
  <si>
    <t>28 Dec 2025 – 3 Jan 2026)</t>
  </si>
  <si>
    <t>Truntum Kuta</t>
  </si>
  <si>
    <t>Deluxe Sea View</t>
  </si>
  <si>
    <t>Deluxe Pool Side</t>
  </si>
  <si>
    <t>Grand Deluxe Pool Side</t>
  </si>
  <si>
    <t>Grand Suite</t>
  </si>
  <si>
    <t xml:space="preserve">01 Jul - 31 Agt 2025 </t>
  </si>
  <si>
    <t>19 Des - 04 Jan 2026</t>
  </si>
  <si>
    <t>The Sankara Resort &amp; Spa</t>
  </si>
  <si>
    <t>Deluxe Room (16 Room)</t>
  </si>
  <si>
    <t>Deluxe Pool Villa (8 Room)</t>
  </si>
  <si>
    <t>The Hava Ubud</t>
  </si>
  <si>
    <t xml:space="preserve">Hava Room </t>
  </si>
  <si>
    <t xml:space="preserve">Suite Room with Pool </t>
  </si>
  <si>
    <t>Link Room</t>
  </si>
  <si>
    <t>25 Dec 2025</t>
  </si>
  <si>
    <t>KAWI RESORT A PRAMANA EXPERIENCE</t>
  </si>
  <si>
    <t xml:space="preserve">Deluxe Valley View </t>
  </si>
  <si>
    <t xml:space="preserve">Suite Pool Access </t>
  </si>
  <si>
    <t xml:space="preserve">Thewakanda A Pramana Experience </t>
  </si>
  <si>
    <t>Premiere Suite Room</t>
  </si>
  <si>
    <t>Royal Wakanda room</t>
  </si>
  <si>
    <t xml:space="preserve">One Bedroom Pool Villa </t>
  </si>
  <si>
    <t>24/25 Dec 2025</t>
  </si>
  <si>
    <t>30/31 Dec 2025</t>
  </si>
  <si>
    <t xml:space="preserve">KUWARASAN A PRAMANA EXPERIENCE </t>
  </si>
  <si>
    <t xml:space="preserve">Suite Paddies View </t>
  </si>
  <si>
    <t>One Bedroom Pool Villa</t>
  </si>
  <si>
    <t xml:space="preserve">Presidential Suite </t>
  </si>
  <si>
    <t xml:space="preserve">SWAN PARADISE  
A PRAMANA EXPERIENCE </t>
  </si>
  <si>
    <t xml:space="preserve">Superior – (12 units)  </t>
  </si>
  <si>
    <t xml:space="preserve">Deluxe -  ( 14 Units) </t>
  </si>
  <si>
    <t xml:space="preserve">31 Maret - 5 April 2025 / 01 July - 31 August 2025 </t>
  </si>
  <si>
    <t>20 December - 05 January 2025</t>
  </si>
  <si>
    <t>Sovereign Bali Hotel</t>
  </si>
  <si>
    <t>Maret – Mei 2025</t>
  </si>
  <si>
    <t>Premier Room</t>
  </si>
  <si>
    <t>Club Premier Room</t>
  </si>
  <si>
    <t>30 March 2025 – 06 April 2025  / 20-28 Mar 2026</t>
  </si>
  <si>
    <t>24 Dec - 04 Jan 2026</t>
  </si>
  <si>
    <t>Crystal Kuta Hotel</t>
  </si>
  <si>
    <t>Deluxe Room (ada connecting) 22 sqm</t>
  </si>
  <si>
    <t>https://drive.google.com/drive/folders/1HxAb9kH6Spo2guoANw6m2YCHUS5YvsqB?usp=sharing</t>
  </si>
  <si>
    <t>Super Deluxe Room 22 sqm</t>
  </si>
  <si>
    <t>Junior Suite 44 sqm</t>
  </si>
  <si>
    <t>Suite 32 sqm</t>
  </si>
  <si>
    <t>1 July – 31 August</t>
  </si>
  <si>
    <t xml:space="preserve">24 Dec – 05 Jan </t>
  </si>
  <si>
    <t>Unagi Wooden Villas by Emana</t>
  </si>
  <si>
    <t xml:space="preserve">Deluxe Wooden Room </t>
  </si>
  <si>
    <t xml:space="preserve">Suite Jungle View </t>
  </si>
  <si>
    <t xml:space="preserve">Emana Wooden Villas </t>
  </si>
  <si>
    <t>01 July - 31 Agt 2025</t>
  </si>
  <si>
    <t>Best Western Resort Kuta</t>
  </si>
  <si>
    <t>https://drive.google.com/drive/folders/1FEKMFuPgf033ye10dRIqNAMVf1wXKSTn</t>
  </si>
  <si>
    <t xml:space="preserve">untuk juli agutus bisa pakai harga campaign tanpa hss </t>
  </si>
  <si>
    <t>Campaign until June 2025</t>
  </si>
  <si>
    <t>Deluxe Garden View  Room</t>
  </si>
  <si>
    <t>Deluxe Pool View Room</t>
  </si>
  <si>
    <t>Deluxe Pool Access</t>
  </si>
  <si>
    <t>https://storage.wefinite.com/BW-ResortKuta</t>
  </si>
  <si>
    <t>HSS JULI-AGUSTUS WAIVE</t>
  </si>
  <si>
    <t>24 December - 03 January 2025</t>
  </si>
  <si>
    <t>Best Western Kuta Villa</t>
  </si>
  <si>
    <t>Superior (Lt.2)</t>
  </si>
  <si>
    <t>https://drive.google.com/drive/folders/1c8_VbBhZWH2S9M-lSK-e3O7QnMvRrl7e</t>
  </si>
  <si>
    <t>Campaign until 20 December 2025</t>
  </si>
  <si>
    <t>Superior Premier (Lt.2)</t>
  </si>
  <si>
    <t xml:space="preserve">Deluxe Plunge Pool </t>
  </si>
  <si>
    <t>Semi Villa Plunge Pool</t>
  </si>
  <si>
    <t>23-31 Des 2025</t>
  </si>
  <si>
    <t>Ramada Encore Seminyak</t>
  </si>
  <si>
    <t>31 Des 2025                (Except India)</t>
  </si>
  <si>
    <t>01 Juli - 31 Agt 2024</t>
  </si>
  <si>
    <t xml:space="preserve">TAPA TEPI KALI ECHO BEACH CANGGU  </t>
  </si>
  <si>
    <t xml:space="preserve">Deluxe Pool View (12) </t>
  </si>
  <si>
    <t xml:space="preserve">Deluxe Pool Access  (6) </t>
  </si>
  <si>
    <t xml:space="preserve">Deluxe Riverside Garden (1) </t>
  </si>
  <si>
    <t>Aston Sunset Beach Gili Trawangan</t>
  </si>
  <si>
    <t xml:space="preserve">Lovina Haven Boutique Resort </t>
  </si>
  <si>
    <t>https://bit.ly/LovinaHavenPhoto</t>
  </si>
  <si>
    <t>JULY AGUSTUS HSS WAIVE</t>
  </si>
  <si>
    <t xml:space="preserve">BOOKING PERIOD / WINDOW : Immediately – August 30 ‘ 2025 , TRAVELLING PERIOD :  Immediately  - December 22 ‘ 2025 </t>
  </si>
  <si>
    <t>Deluxe Garden Access</t>
  </si>
  <si>
    <t>Junior Suite Garden Access Villa</t>
  </si>
  <si>
    <t xml:space="preserve"> Executive Suite Beach Access Villa</t>
  </si>
  <si>
    <t>01 July - 31 Agt 2025 / 23-26 Dec 2025</t>
  </si>
  <si>
    <t>27 Dec - 05 Jan 2026</t>
  </si>
  <si>
    <t>NIRWANA BEACH RESORT CANDIDASA</t>
  </si>
  <si>
    <t>Premier Garden Room</t>
  </si>
  <si>
    <t>Grand Premier Garden View</t>
  </si>
  <si>
    <t>Grand Premier Ocean View</t>
  </si>
  <si>
    <t>One Bedroom Premier Private Pool Villa</t>
  </si>
  <si>
    <t>LOVINA BEACH CLUB &amp; RESORT</t>
  </si>
  <si>
    <t>Deluxe Garden Room</t>
  </si>
  <si>
    <t>Grand Premier Room</t>
  </si>
  <si>
    <t>Deluxe Ocean Room</t>
  </si>
  <si>
    <t>1 Jul - 31 Aug</t>
  </si>
  <si>
    <t>20 Dec - 7 Jan</t>
  </si>
  <si>
    <t>Tri Dewi Residence Ubud</t>
  </si>
  <si>
    <t>Suite Jungle View</t>
  </si>
  <si>
    <t>Kailash Suites Ubud</t>
  </si>
  <si>
    <t>Suite Pool Acces</t>
  </si>
  <si>
    <t>Suite Balcony</t>
  </si>
  <si>
    <t>Manah Shanti suite Ubud</t>
  </si>
  <si>
    <t>Bungalow</t>
  </si>
  <si>
    <t>Tebesaya Cottage Ubud</t>
  </si>
  <si>
    <t>Super Deluxe</t>
  </si>
  <si>
    <t>Kesari Glory Hotel Nusa Penida</t>
  </si>
  <si>
    <t>15 Jul - 31 Aug 2025</t>
  </si>
  <si>
    <t>22 Dec - 4 Jan</t>
  </si>
  <si>
    <t>Four Star by Trans Hotel</t>
  </si>
  <si>
    <t>21-27 April 2025,  27 Jan-05 Feb 2025,  15 Jul-31 Agt 2025</t>
  </si>
  <si>
    <t>21 Des-02 Jan 2025, 22 Des-05 Jan 2026</t>
  </si>
  <si>
    <t>Wyndham Jivva Klungkung</t>
  </si>
  <si>
    <t>https://drive.google.com/drive/folders/1bI0yNvuY71uOV6Uofj-FGRx12fFMKw5f?usp=sharing</t>
  </si>
  <si>
    <t>Studio Suite Garden View</t>
  </si>
  <si>
    <t>Studio Suite Ocean View</t>
  </si>
  <si>
    <t xml:space="preserve">28 Mar-05 Apr 2025 / 15June -16 Sept 2025 </t>
  </si>
  <si>
    <t>20 Des - 04 Jan 2026</t>
  </si>
  <si>
    <t>Ramayana Suite &amp; Resort</t>
  </si>
  <si>
    <t>https://drive.google.com/drive/u/0/folders/1c2g0phVLqtY2xOUJBTvquzZWkRBoVMJr</t>
  </si>
  <si>
    <t>Premier</t>
  </si>
  <si>
    <t>Resort Room</t>
  </si>
  <si>
    <t>Lumbung Suite</t>
  </si>
  <si>
    <t>One Bedroom Suite</t>
  </si>
  <si>
    <t>Sita Suite</t>
  </si>
  <si>
    <t>Family Deluxe Inter Connecting</t>
  </si>
  <si>
    <t>Family suite ( One Bedroom)</t>
  </si>
  <si>
    <t>Family Suite (Interconnecting)</t>
  </si>
  <si>
    <t>Two Bedroom Suite</t>
  </si>
  <si>
    <t>25 Jan - 02 Feb 2025</t>
  </si>
  <si>
    <t>28 Mar - 06 Apr 2025</t>
  </si>
  <si>
    <t>13-21 Feb 2026</t>
  </si>
  <si>
    <t>15-25 Mar 2026</t>
  </si>
  <si>
    <t>Bali Bintang Resort</t>
  </si>
  <si>
    <t>Deluxe Room (D/T)</t>
  </si>
  <si>
    <t>Romantic Room (D/T) 1 king isi kelambu</t>
  </si>
  <si>
    <t>Family Room (D&amp;T) 1 king 2 single</t>
  </si>
  <si>
    <t>Deluxe Suite Room ( 1 king tp ada living room bisa tambah 2 eb)</t>
  </si>
  <si>
    <t>Baan Lanna Residence (2 BR)</t>
  </si>
  <si>
    <t>Batik Residence (2 BR)</t>
  </si>
  <si>
    <t>Bintang Bali Suite (4BR)</t>
  </si>
  <si>
    <t>Bintang Bali Villa (1BR)</t>
  </si>
  <si>
    <t>Bintang Bali Villa (2BR)</t>
  </si>
  <si>
    <t>Bintang Bali Villa (3BR)</t>
  </si>
  <si>
    <t>Romantic Room</t>
  </si>
  <si>
    <t>27 Mar - 05 Apr 2025 / 01 Jul-31 Agt 2025 / 23-28 Des 2025</t>
  </si>
  <si>
    <t>29-31 Des 2025</t>
  </si>
  <si>
    <t>Aryaduta</t>
  </si>
  <si>
    <t>https://drive.google.com/drive/folders/1uYBJO-ppanghCtpCHmMTo4FR8-slZRdS</t>
  </si>
  <si>
    <t>Arya Club</t>
  </si>
  <si>
    <t>Family Studio 3A/2A+2C</t>
  </si>
  <si>
    <t>Arya Club Studio</t>
  </si>
  <si>
    <t>Ambassador Suite</t>
  </si>
  <si>
    <t>Kuta Paradiso Hotel</t>
  </si>
  <si>
    <t>Super Deluxe Pool View</t>
  </si>
  <si>
    <t>Link Additional</t>
  </si>
  <si>
    <t>3D2N HONEYMOON PACKAGE NORMAL SEASON</t>
  </si>
  <si>
    <t>27 Mar - 04 Apr 25</t>
  </si>
  <si>
    <t>Suara Alam Ubud</t>
  </si>
  <si>
    <t>*****</t>
  </si>
  <si>
    <t>Paddies Room</t>
  </si>
  <si>
    <t>https://bit.ly/SuaraAlamUbud</t>
  </si>
  <si>
    <t xml:space="preserve">https://bit.ly/ListDecorationAgent </t>
  </si>
  <si>
    <t>Periode Booking until 31 Maret , Periode stay  until 20 December 2025</t>
  </si>
  <si>
    <t>Grand Paddies Room</t>
  </si>
  <si>
    <t>Ubud Room</t>
  </si>
  <si>
    <t>Grand Suite with Jungle View</t>
  </si>
  <si>
    <t>Jungle Room</t>
  </si>
  <si>
    <t>20 Des - 05 Jan 2026</t>
  </si>
  <si>
    <t>Visesa Ubud Resort</t>
  </si>
  <si>
    <t>Jungle Suite</t>
  </si>
  <si>
    <t>https://drive.google.com/drive/folders/1vYDSYCjyyjkt46T2LBG7hKWjDMU53C_z</t>
  </si>
  <si>
    <t>River Valley Suite with Jacuzzi</t>
  </si>
  <si>
    <t>Two Bedroom Pool Villa</t>
  </si>
  <si>
    <t>Two Bedroom Lagoon Infinity Pool Villa</t>
  </si>
  <si>
    <t>Two Bedroom Sky Infinity</t>
  </si>
  <si>
    <t>Pramana Watu Kurung</t>
  </si>
  <si>
    <t>Pramana Suite (6 Unit)</t>
  </si>
  <si>
    <t>Ayung Valley Suite (3 Unit)</t>
  </si>
  <si>
    <t>Wooden Pool Villa ( 6 Unit)</t>
  </si>
  <si>
    <t xml:space="preserve">Artist Pool Villa (11 Unit) </t>
  </si>
  <si>
    <t>Royal Agung Pool Villa ( 2 Unit)</t>
  </si>
  <si>
    <t>01 Juli - 20 July 2025 / 18 Sept - 11 Oct 2025</t>
  </si>
  <si>
    <t>23 Des - 05 Jan 2025</t>
  </si>
  <si>
    <t>Bali Dynasty Resort</t>
  </si>
  <si>
    <t>https://bdr.pphotels.com/photo-gallery/video/</t>
  </si>
  <si>
    <t>Deluxe Family Room</t>
  </si>
  <si>
    <t>Deluxe Interconnecting</t>
  </si>
  <si>
    <t>Family Garden View</t>
  </si>
  <si>
    <t>Family Studio</t>
  </si>
  <si>
    <t>Kids Suite</t>
  </si>
  <si>
    <t>Family Lagoon Pool Access</t>
  </si>
  <si>
    <t xml:space="preserve">30 Mar - 05 Apr 2025 </t>
  </si>
  <si>
    <t>The Kuta Beach Heritage Hotel Managed by ACCOR</t>
  </si>
  <si>
    <t xml:space="preserve">Classic </t>
  </si>
  <si>
    <t>https://drive.google.com/drive/folders/1ik_1FzMfo1UaB-C6Tjc1NaesA3A2rbX_?usp=sharing</t>
  </si>
  <si>
    <t>23 December 2025.</t>
  </si>
  <si>
    <t>Executive</t>
  </si>
  <si>
    <t>https://www.dropbox.com/scl/fi/3i6uwxoulruc2bdkhgqgl/Bali-Dynasty-Resort-2024.pptx?rlkey=oap5mlgoln3mf5edzox4ctj1w&amp;dl=0</t>
  </si>
  <si>
    <t>Arkamara Dijiwa Ubud</t>
  </si>
  <si>
    <t>https://drive.google.com/drive/folders/1Kq6UZLLb0IN2snRO9D-uw9WFU0Lqur1R</t>
  </si>
  <si>
    <t>Akamara Suite Jungle</t>
  </si>
  <si>
    <t xml:space="preserve">Arkamara Suite Pool Terrace </t>
  </si>
  <si>
    <t>The Alena Resort</t>
  </si>
  <si>
    <t>Super Deluxe Room</t>
  </si>
  <si>
    <t>Luxury Suite Room</t>
  </si>
  <si>
    <t>LIST HARGA VILLA 2025 - 2026</t>
  </si>
  <si>
    <t>Alam KulKul Villa Legian Kuta</t>
  </si>
  <si>
    <t>Alam Villa</t>
  </si>
  <si>
    <t>https://drive.google.com/drive/folders/1xxFzVVxiuEAWO0Ox6jFvP3fD5rdtvNz1</t>
  </si>
  <si>
    <t>Alam Java Villa</t>
  </si>
  <si>
    <t xml:space="preserve">01 Jul - 31 Agt 25 / 16th – 25th March 2026 </t>
  </si>
  <si>
    <t>Aksari Resort Ubud</t>
  </si>
  <si>
    <t xml:space="preserve">One Bedroom Villa with Private Pool </t>
  </si>
  <si>
    <t>https://bit.ly/Aksari_Resort_Ubud</t>
  </si>
  <si>
    <t>Periode Booking until 31 May 25 , Periode stay  until 31 March 26</t>
  </si>
  <si>
    <t>Grand One Bedroom Villa with Private Pool</t>
  </si>
  <si>
    <t>Grand One Bedroom River View Villa with Private Pool</t>
  </si>
  <si>
    <t xml:space="preserve">Grand One Bedroom by The River Villa with Private Pool </t>
  </si>
  <si>
    <t>Grand Two Bedroom River View Villa with Private Pool</t>
  </si>
  <si>
    <t xml:space="preserve">Grand Aksari Suite </t>
  </si>
  <si>
    <t>Aksari Suite</t>
  </si>
  <si>
    <t>Suite Forest View</t>
  </si>
  <si>
    <t>Kaamala Luxury Resort &amp; Spa Ubud</t>
  </si>
  <si>
    <t>https://bit.ly/KaamalaResortUbud</t>
  </si>
  <si>
    <t>Grand One Bedroom Rice field View Villa with Private Pool</t>
  </si>
  <si>
    <t>Grand Two Bedroom Rice Field View Villa with Private Pool</t>
  </si>
  <si>
    <t>Presidential Two Bedroom Private Pool Villa with Ricefield View</t>
  </si>
  <si>
    <t>Grand Suite Forest View</t>
  </si>
  <si>
    <t>Asvara Villa Ubud</t>
  </si>
  <si>
    <t>Royal One Bedroom Villa with Private Pool and Jacuzzi</t>
  </si>
  <si>
    <t>https://bit.ly/AsvaraVillaUbud</t>
  </si>
  <si>
    <t>Grand One Bedroom Rice field View Villa with Private Pool and Jacuzzi</t>
  </si>
  <si>
    <t xml:space="preserve">Royal Two Bedroom Villa with Private Pool and Jacuzzi </t>
  </si>
  <si>
    <t>Dedary Resort &amp; Spa Ubud</t>
  </si>
  <si>
    <t>****</t>
  </si>
  <si>
    <t xml:space="preserve">One Bedroom Villa with Private Pool and Bathtub </t>
  </si>
  <si>
    <t>https://bit.ly/DedaryResortUbud</t>
  </si>
  <si>
    <t xml:space="preserve">One Bedroom Garden View Villa with Private Pool and Bathtub </t>
  </si>
  <si>
    <t xml:space="preserve">One Bedroom Forest View Villa with Private Pool and Bathtub </t>
  </si>
  <si>
    <t>Two Bedroom Villa with Private Pool and Bathtub</t>
  </si>
  <si>
    <t>Two Bedroom Forest View Villa with Private Pool and Bathtub</t>
  </si>
  <si>
    <t>Amarea Resort &amp; Spa Ubud</t>
  </si>
  <si>
    <t>https://bit.ly/AmareaUbud</t>
  </si>
  <si>
    <t>Ubud Suite with Buthtub</t>
  </si>
  <si>
    <t>Ubud Cottage with Buthtub</t>
  </si>
  <si>
    <t>Grand Cottage</t>
  </si>
  <si>
    <t>Cottage Room with Pool</t>
  </si>
  <si>
    <t>Smart One Bedroom Villa with Private Pool &amp; Buthtub</t>
  </si>
  <si>
    <t>Grand One Bedroom Villa with Private Pool and Buthtub</t>
  </si>
  <si>
    <t>Grand Two Bedroom Loft Forest View Villa with Private Pool</t>
  </si>
  <si>
    <t>Sini Vie Luxury</t>
  </si>
  <si>
    <t>Grand Smart One Bedroom Villa with Private Pool Jaccuzi with Lagoon Access</t>
  </si>
  <si>
    <t>https://bit.ly/SiniVieVilla</t>
  </si>
  <si>
    <t>Grand Smart One Bedroom Villa with Private Pool and Jaccuzi</t>
  </si>
  <si>
    <t>Smart One Bedroom Villa with Private Pool and Jaccuzi</t>
  </si>
  <si>
    <t>Grand Smart Suite Double with Bathtub</t>
  </si>
  <si>
    <t>Grand Smart Suite Twin with Bathtub</t>
  </si>
  <si>
    <t>Smart Suite Room</t>
  </si>
  <si>
    <t>Monolocale Luxury Resort &amp; Spa Seminyak</t>
  </si>
  <si>
    <t>One Bedroom Villa with Private Pool</t>
  </si>
  <si>
    <t>https://bit.ly/MonolocaleResort</t>
  </si>
  <si>
    <t xml:space="preserve">Royal One Bedroom Villa with Private Pool </t>
  </si>
  <si>
    <t xml:space="preserve">Grand One Bedroom Villa with Private Pool </t>
  </si>
  <si>
    <t>Seminyak Suite Double</t>
  </si>
  <si>
    <t>Seminyak Suite Twin</t>
  </si>
  <si>
    <t>Aksari Seminyak</t>
  </si>
  <si>
    <t>Royal Smart One Bedroom Villa with Private Pool and Buthtub</t>
  </si>
  <si>
    <t>https://bit.ly/AksariSeminyakVilla</t>
  </si>
  <si>
    <t>https://bit.ly/ListDecorationAgent</t>
  </si>
  <si>
    <t>Astera Seminyak</t>
  </si>
  <si>
    <t>One Bedroom Villa with Private Pool and Buthtub</t>
  </si>
  <si>
    <t>https://bit.ly/AsteraSeminyakVilla</t>
  </si>
  <si>
    <t>Sana Vie Villa</t>
  </si>
  <si>
    <t>Smart One Bedroom Villa with Private Pool and Bathtub</t>
  </si>
  <si>
    <t>https://bit.ly/SanaVieVilla</t>
  </si>
  <si>
    <t>Two Bedroom Villa with Private Pool and Buthtub</t>
  </si>
  <si>
    <t>Aleva Villa</t>
  </si>
  <si>
    <t>Royal One Bedroom Villa with Private Pool and Buthtub</t>
  </si>
  <si>
    <t>https://bit.ly/AlevaVilla</t>
  </si>
  <si>
    <t>Ayona Villa</t>
  </si>
  <si>
    <t>https://bit.ly/AyonaVilla</t>
  </si>
  <si>
    <t>Cyrus Villa</t>
  </si>
  <si>
    <t>https://bit.ly/CyrusVilla</t>
  </si>
  <si>
    <t>La Vie Villa</t>
  </si>
  <si>
    <t>https://bit.ly/LaVieVilla_</t>
  </si>
  <si>
    <t>Seminyak Sanctuary</t>
  </si>
  <si>
    <t>Grand One Bedroom Villa with Private Pool and Bathtub</t>
  </si>
  <si>
    <t>bit.ly/SeminyakSanctuary</t>
  </si>
  <si>
    <t>Ini Vie Villa</t>
  </si>
  <si>
    <t>https://bit.ly/IniVieVilla</t>
  </si>
  <si>
    <t>Royal Two Bedroom Villa with Private Pool and Jacuzzi</t>
  </si>
  <si>
    <t>Astera Luxury Resort &amp; Spa Canggu</t>
  </si>
  <si>
    <t>Loft Suite Room</t>
  </si>
  <si>
    <t>Smart Loft One Bedroom Villa with Private Pool Villa and Jacuzzi</t>
  </si>
  <si>
    <t>Smart One Bedroom Villa with Private Pool Villa and Jacuzzi</t>
  </si>
  <si>
    <t>Smart Royal One Bedroom Villa with Private Pool Villa and Jacuzzi</t>
  </si>
  <si>
    <t>Teratai Villa Canggu</t>
  </si>
  <si>
    <t>One Bedroom Villa with Private Pool and Bathtub</t>
  </si>
  <si>
    <t>https://bit.ly/TerataiCangguVilla</t>
  </si>
  <si>
    <t>Grand Two Bedroom Villa with private pool and bathtub</t>
  </si>
  <si>
    <t>Aeera Villa</t>
  </si>
  <si>
    <t>Royal Smart One Bedroom Villa with Private Pool Villa and Bathtub</t>
  </si>
  <si>
    <t>https://bit.ly/AeeraVilla</t>
  </si>
  <si>
    <t>Canggu Cabana Resort &amp; Spa</t>
  </si>
  <si>
    <t>https://bit.ly/CangguCabana</t>
  </si>
  <si>
    <t>Suite Double</t>
  </si>
  <si>
    <t>Suite Twin</t>
  </si>
  <si>
    <t>Suite Plunge Pool</t>
  </si>
  <si>
    <t>Cabana Ocean View</t>
  </si>
  <si>
    <t>Grand Cabana Ocean View</t>
  </si>
  <si>
    <t>Two Bedroom Loft</t>
  </si>
  <si>
    <t>Ayona Canggu</t>
  </si>
  <si>
    <t>https://bit.ly/AyonaCanggu</t>
  </si>
  <si>
    <t>Grand One Bedroom Private Pool Villa with Forest View</t>
  </si>
  <si>
    <t>Sky One Bedroom Private Pool Villa with Forest View</t>
  </si>
  <si>
    <t>Manca Villa</t>
  </si>
  <si>
    <t>https://bit.ly/MancaVIlla</t>
  </si>
  <si>
    <t>Atap Resort Canggu</t>
  </si>
  <si>
    <t>https://bit.ly/AtapResortCanggu</t>
  </si>
  <si>
    <t>Roomates Surf Camp Canggu</t>
  </si>
  <si>
    <t>***</t>
  </si>
  <si>
    <t>Canggu Double Room</t>
  </si>
  <si>
    <t>https://bit.ly/RoomatesCanggu</t>
  </si>
  <si>
    <t>Canggu Twin Room</t>
  </si>
  <si>
    <t>Bunk Bed Female Dormitory</t>
  </si>
  <si>
    <t>Bunk Mix Dormitory</t>
  </si>
  <si>
    <t>Earth Villa</t>
  </si>
  <si>
    <t>One Bedroom Villa with Private Pool and Bathtub (ROOM ONLY)</t>
  </si>
  <si>
    <t>https://bit.ly/EarthVilla</t>
  </si>
  <si>
    <t>Two Bedroom Villa with Private Pool and Bathtub (ROOM ONLY)</t>
  </si>
  <si>
    <t>Cabana Kedungu</t>
  </si>
  <si>
    <t xml:space="preserve">Four Bedroom Private Pool Villa 
</t>
  </si>
  <si>
    <t>https://bit.ly/CabanaKedungu</t>
  </si>
  <si>
    <t>Five Bedroom Private Pool Villa</t>
  </si>
  <si>
    <t>Sanora Villa Sanur</t>
  </si>
  <si>
    <t>https://bit.ly/SanoraVillaSanur</t>
  </si>
  <si>
    <t>Grand Two Bedroom Villa with Private Pool and Buthtub</t>
  </si>
  <si>
    <t>Seascape Luxury Resort &amp; Spa</t>
  </si>
  <si>
    <t>https://bit.ly/SeaescapeSanur</t>
  </si>
  <si>
    <t>Suite Ocean View</t>
  </si>
  <si>
    <t>The Jimbaran Villa</t>
  </si>
  <si>
    <t>https://bit.ly/TheJimbaranVilla</t>
  </si>
  <si>
    <t>Eight Palms</t>
  </si>
  <si>
    <t>https://bit.ly/EightPalmsVilla</t>
  </si>
  <si>
    <t>Three Bedroom Villa with Private Pool and Buthtub</t>
  </si>
  <si>
    <t>Royal Three Bedroom Villa with Private Pool and Jacuzzi</t>
  </si>
  <si>
    <t>Royal Three Bedroom Waterslide Villa with Private Pool and Jacuzzi</t>
  </si>
  <si>
    <t>La Mira Villa</t>
  </si>
  <si>
    <t>Royal One Bedroom Villa with Private Pool and Waterslide</t>
  </si>
  <si>
    <t>https://bit.ly/LaMiraVilla</t>
  </si>
  <si>
    <t>Royal Two Bedroom Waterslide Villa with Private Pool</t>
  </si>
  <si>
    <t>Royal Three Bedroom Waterslide Villa with Private Pool and Buthtub</t>
  </si>
  <si>
    <t>Kecapi Villa</t>
  </si>
  <si>
    <t>https://bit.ly/KecapiVilla</t>
  </si>
  <si>
    <t>Royal Two Bedroom Villa with Private Pool</t>
  </si>
  <si>
    <t>Royal Three Bedroom Villa with Private Pool and Buthtub</t>
  </si>
  <si>
    <t>Kolila Villa Seminyak</t>
  </si>
  <si>
    <t>https://bit.ly/KolilaVilla</t>
  </si>
  <si>
    <t>Canggu Circle</t>
  </si>
  <si>
    <t>https://bit.ly/CangguCircle</t>
  </si>
  <si>
    <t>Three  Bedroom Villa with Private Pool and Buthtub</t>
  </si>
  <si>
    <t>Nara Villa Canggu</t>
  </si>
  <si>
    <t xml:space="preserve">Three  Bedroom Villa with Private Pool </t>
  </si>
  <si>
    <t>https://bit.ly/NaraVillaCanggu</t>
  </si>
  <si>
    <t xml:space="preserve">Four Bedroom Villa with Private Pool </t>
  </si>
  <si>
    <t xml:space="preserve">Five Bedroom Villa with Private Pool </t>
  </si>
  <si>
    <t>Kanadea Villa</t>
  </si>
  <si>
    <t>Two Bedroom Villa with Private Pool  (ROOM ONLY)</t>
  </si>
  <si>
    <t>https://bit.ly/KanadeaVilla</t>
  </si>
  <si>
    <t>Three  Bedroom Villa with Private Pool (ROOM ONLY)</t>
  </si>
  <si>
    <t>Nyanyi Sanctuary</t>
  </si>
  <si>
    <t>https://bit.ly/NyanyiSanctuary</t>
  </si>
  <si>
    <t>Ubud Raya Villa</t>
  </si>
  <si>
    <t xml:space="preserve">Superior One Bedroom Pool Villa </t>
  </si>
  <si>
    <t>May 2025</t>
  </si>
  <si>
    <t>Deluxe One Bedroom Pool Villa</t>
  </si>
  <si>
    <t>Three Bedroom Pool Villa</t>
  </si>
  <si>
    <t>28 Mar - 06 Apr 25 / 17-23 Mar 2026</t>
  </si>
  <si>
    <t>The Bali Dream Villa Seminyak</t>
  </si>
  <si>
    <t>https://drive.google.com/drive/folders/1ORwTnhb0U3POBl9Ws0pglBxB70tz1znh</t>
  </si>
  <si>
    <t>Booking Date until 30 June 2025 , Periode Stay 01 April 2025 - 31 March 2026</t>
  </si>
  <si>
    <t xml:space="preserve">Two Bedroom Villa with Private Pool </t>
  </si>
  <si>
    <t>Four Bedroom Villla with Private Pool</t>
  </si>
  <si>
    <t>13-23 March 2025</t>
  </si>
  <si>
    <t>24 Dec - 04 Jan 26</t>
  </si>
  <si>
    <t>S18 Bali Villa</t>
  </si>
  <si>
    <t>One Bedroom Villa with Private Pool Villa</t>
  </si>
  <si>
    <t>Two Bedroom Villa with Private Pool Villa</t>
  </si>
  <si>
    <t>Three  Bedroom Villa with Private Pool Villa</t>
  </si>
  <si>
    <t>15 Jul - 31 Aug</t>
  </si>
  <si>
    <t>21 Dec - 5 Jan</t>
  </si>
  <si>
    <t>Alam Puisi Villa Ubud</t>
  </si>
  <si>
    <t>One Bedroom Villa Private Pool</t>
  </si>
  <si>
    <t>https://drive.google.com/drive/folders/1upOxy1YsY2--5Ppg2eXiPumR5QHrMjWC?usp=sharing</t>
  </si>
  <si>
    <t>30 Mar - 06 Apr 2025</t>
  </si>
  <si>
    <t xml:space="preserve">The Sakaye </t>
  </si>
  <si>
    <t>https://bit.ly/sakyephotos</t>
  </si>
  <si>
    <t>1 Bedroom Private Pool Villa (3 Unit)</t>
  </si>
  <si>
    <t>3 Bedroom Private Pool Villa ( 1 Unit)</t>
  </si>
  <si>
    <t>Pramana Natura Nusa Penida</t>
  </si>
  <si>
    <t>Suite Ocean View (27 Unit)</t>
  </si>
  <si>
    <t>One Bedroom Villa Ocean View ( 3 Unit)</t>
  </si>
  <si>
    <t>One Bedroom Royal Pool Villa Ocean View (2 Unit)</t>
  </si>
  <si>
    <t xml:space="preserve">One Bedroom Villa </t>
  </si>
  <si>
    <t xml:space="preserve">Villa with Private Pool </t>
  </si>
  <si>
    <t xml:space="preserve">Duplex Private Pool Villa </t>
  </si>
  <si>
    <t xml:space="preserve">1 Apr 25 – 30 Jun 25 / 1 Sep 25 – 31 Oct 25 </t>
  </si>
  <si>
    <t xml:space="preserve">1 Jul 25 – 31 Aug 25  / 24 Dec 25 – 5 Jan 26 
(min 2 nights stay for 
this period New Year)  </t>
  </si>
  <si>
    <t>Mathis Retreat Ubud</t>
  </si>
  <si>
    <t>https://drive.google.com/drive/folders/1_peT2D882M5ERFStp_2vsjAZOj4IDoxo</t>
  </si>
  <si>
    <t>March 2026</t>
  </si>
  <si>
    <t>Grand Deluxe Rice Field</t>
  </si>
  <si>
    <t>Grand Deluxe Connecting</t>
  </si>
  <si>
    <t>Mathis Retreat Amed</t>
  </si>
  <si>
    <t xml:space="preserve">Deluxe Lodge </t>
  </si>
  <si>
    <t>https://drive.google.com/drive/folders/1YIJoY83XgYVGlvUpBRCLtps6-l2gcMJD</t>
  </si>
  <si>
    <t xml:space="preserve">Jacuzzi Lodge </t>
  </si>
  <si>
    <t xml:space="preserve">Pool Lodge </t>
  </si>
  <si>
    <t xml:space="preserve">Family Lodge </t>
  </si>
  <si>
    <t xml:space="preserve">Family Pool Lodge </t>
  </si>
  <si>
    <t>Blue Karma Dijiwa Ubud</t>
  </si>
  <si>
    <t>https://drive.google.com/drive/folders/1HVQqhdEaSBD8bjU_oUl9jiblUQY9VEp2</t>
  </si>
  <si>
    <t>One Bedroom Villa Garden View</t>
  </si>
  <si>
    <t>One Bedroom Villa Hammock Jungle View</t>
  </si>
  <si>
    <t>One Bedroom Private Pool Villa</t>
  </si>
  <si>
    <t>Blue Karma Dijiwa Seminyak</t>
  </si>
  <si>
    <t>https://drive.google.com/drive/folders/1tD-vIfD6Xe3V6JfsIQSD1BHEMy6TKhXS</t>
  </si>
  <si>
    <t>One Bedroom Suite with Pool</t>
  </si>
  <si>
    <t>Two Bedroom Private Pool Villa</t>
  </si>
  <si>
    <t>One Bedroom Private Pool Joglo</t>
  </si>
  <si>
    <t xml:space="preserve">Two Bedroom Pool Villa </t>
  </si>
  <si>
    <t>SUMITRA LUXURY VILLAS A PRAMANA EXPERINCE</t>
  </si>
  <si>
    <t xml:space="preserve">Beach Front Luxury  One Bedroom Pool Villa </t>
  </si>
  <si>
    <t xml:space="preserve">Beach Front Luxury  Two Bedroom Pool Villa </t>
  </si>
  <si>
    <t>Classic One Bedroom Private Pool Villa</t>
  </si>
  <si>
    <t>Luxury One Bedroom Private Pool Villa</t>
  </si>
  <si>
    <t>Royal</t>
  </si>
  <si>
    <t xml:space="preserve">SANNA UBUD A PRAMANA EXPERIENCE </t>
  </si>
  <si>
    <t xml:space="preserve">Jungle Terrace Pool Villa </t>
  </si>
  <si>
    <t xml:space="preserve">Jungle Suite Pool Villa </t>
  </si>
  <si>
    <t xml:space="preserve">Buttler Valley Pool Villa </t>
  </si>
  <si>
    <t xml:space="preserve">Two Storey Pool Villa </t>
  </si>
  <si>
    <t>SWAN PARADISE A PRAMANA EXPERIENCE</t>
  </si>
  <si>
    <t xml:space="preserve">One Bedroom Garden Suite -  ( 30 Units) </t>
  </si>
  <si>
    <t xml:space="preserve">Two Bedroom Garden Villa – ( 5 units)  </t>
  </si>
  <si>
    <t xml:space="preserve">Three Bedroom Garden Villa w/Pool Access – ( 14 units )  </t>
  </si>
  <si>
    <t xml:space="preserve">Three Bedroom Private Pool Villa - (5 Units) </t>
  </si>
  <si>
    <t>TAPA TEPI KALI ECHO BEACH CANGGU</t>
  </si>
  <si>
    <t xml:space="preserve">One Bedroom Villa (1) </t>
  </si>
  <si>
    <t xml:space="preserve">Two Bedroom Pool Villa (1) </t>
  </si>
  <si>
    <t>Three Bedroom Pool Villa  (1)</t>
  </si>
  <si>
    <t>One Bedroom Pool Villa with Jacuzzi</t>
  </si>
  <si>
    <t>Nama  Villa</t>
  </si>
  <si>
    <t>Sithala Villa Seminyak</t>
  </si>
  <si>
    <t>One Bedroom Sweet Pool Villa</t>
  </si>
  <si>
    <t>Two Bedroom Sweet Villa</t>
  </si>
  <si>
    <t>Bajra Bali Villa Seminyak</t>
  </si>
  <si>
    <t>One Bedroom Mono Pool Villa</t>
  </si>
  <si>
    <t>Two Bedroom Stereo Pool Villa</t>
  </si>
  <si>
    <t>Bale Gede Luxury Villa Seminyak</t>
  </si>
  <si>
    <t>Kubu Sakian Sidemen</t>
  </si>
  <si>
    <t xml:space="preserve">The Canda Villa 
Lembongan </t>
  </si>
  <si>
    <t>Family Villa</t>
  </si>
  <si>
    <t xml:space="preserve">Damarya Villa Canggu </t>
  </si>
  <si>
    <t>Kusuma Villa  Seminyak</t>
  </si>
  <si>
    <t>https://drive.google.com/drive/folders/1zRrPZA4sFgHPveDGxbIlXfSmQq1BKuCR?usp=drive_link</t>
  </si>
  <si>
    <t>https://drive.google.com/drive/folders/10Qh096zOkoPIBHjY_6uuDojesLbNQYIq?usp=drive_link</t>
  </si>
  <si>
    <t xml:space="preserve">Six Bedroom Pool Villa </t>
  </si>
  <si>
    <t>https://drive.google.com/drive/folders/1QMu_konjijksyIvVGZXC0FGw4qQbBqo4?usp=drive_link</t>
  </si>
  <si>
    <t>The Dewi Canggu</t>
  </si>
  <si>
    <t xml:space="preserve">The Dewi Eco Bamboo Villa Pinggan-Kintamani </t>
  </si>
  <si>
    <t xml:space="preserve">One Bedroom Eco Villa with Hill View </t>
  </si>
  <si>
    <t xml:space="preserve">One Bedroom Eco Villa with Lake View </t>
  </si>
  <si>
    <t xml:space="preserve">Kubal Villa Seminyak </t>
  </si>
  <si>
    <t xml:space="preserve">Tiga Pantai Legian </t>
  </si>
  <si>
    <t xml:space="preserve">Honeybee HUT Lembongan </t>
  </si>
  <si>
    <t xml:space="preserve">One Bedroom HUT </t>
  </si>
  <si>
    <t xml:space="preserve">Starfish Lembongan </t>
  </si>
  <si>
    <t xml:space="preserve">Cemara Green Hills Sidemen </t>
  </si>
  <si>
    <t xml:space="preserve">Ayo Hill Villa Sidemen </t>
  </si>
  <si>
    <t>Unagi Mas Villas by Emana Ubud</t>
  </si>
  <si>
    <t>https://www.dropbox.com/scl/fo/odyj6fy80znw4n7r0y1a9/AK0qfaQYOwcsgUrylCApHKU?rlkey=uvm7tdqndgf4hti65aum9u25r&amp;e=1&amp;st=zatdy0i0&amp;dl=0</t>
  </si>
  <si>
    <t>bookings available until April 30, 2025 , stays until June 30, 2025.</t>
  </si>
  <si>
    <t>CROSS BALI BREAKERS RESORT BALANGAN JIMBARAN</t>
  </si>
  <si>
    <t>30 SEPT 2025 - INDIA MARKET ONLY</t>
  </si>
  <si>
    <t>620,000 / 835,000</t>
  </si>
  <si>
    <t>31 MARCH 2026</t>
  </si>
  <si>
    <t>Puri Tempo Doeloe Sanur</t>
  </si>
  <si>
    <t>17-20 Apr / 01 Jul-31 Agt /18-24 Mar 2026</t>
  </si>
  <si>
    <t>Reillo Villa Canggu</t>
  </si>
  <si>
    <t>https://drive.google.com/drive/folders/1ukEXMq8_fH6ZLzMp3UILLBAY7HugFBKz?usp=drive_link</t>
  </si>
  <si>
    <t>Five Bedroom Pool Villa</t>
  </si>
  <si>
    <t>Ten Bedroom Pool Villa</t>
  </si>
  <si>
    <t>01 July - 31 Agt 2025 / 23 - 26 Dec 2025</t>
  </si>
  <si>
    <t>THE CLUB VILLAS SEMINYAK</t>
  </si>
  <si>
    <t>One Bedroom Honeymoon Private Pool Villa</t>
  </si>
  <si>
    <t>LEMBONGAN BEACH CLUB &amp; RESORT</t>
  </si>
  <si>
    <t>One Bedroom Garden Villa</t>
  </si>
  <si>
    <t>One Bedroom Premiere Private Pool Villa</t>
  </si>
  <si>
    <t>One Bedroom Grand Premier Private Pool Villa</t>
  </si>
  <si>
    <t>Two Bedroom Premier Private Pool Villa</t>
  </si>
  <si>
    <t>KANAKA VILLAS UBUD</t>
  </si>
  <si>
    <t>Three Bedroom Private Pool Villa</t>
  </si>
  <si>
    <t>Candy Villa Ubud</t>
  </si>
  <si>
    <t>One Bedroom Private Pool</t>
  </si>
  <si>
    <t>Wooden One Bedroom Private Pool</t>
  </si>
  <si>
    <t>Joglo One Bedroom Private Pool</t>
  </si>
  <si>
    <t>Two Bedroom Private Pool</t>
  </si>
  <si>
    <t>Three Bedroom Private Pool</t>
  </si>
  <si>
    <t>One Bedroom Triangle</t>
  </si>
  <si>
    <t xml:space="preserve">Two Bedrooms Private Pool </t>
  </si>
  <si>
    <t>LIST HARGA TIKET MASUK WISATA</t>
  </si>
  <si>
    <t>NO.</t>
  </si>
  <si>
    <t>DAYA TARIK WISATA</t>
  </si>
  <si>
    <t>HARGA ASING(Rp.)</t>
  </si>
  <si>
    <t>HARGA DOMESTIK (Rp.)</t>
  </si>
  <si>
    <t>KETERANGAN</t>
  </si>
  <si>
    <t xml:space="preserve">Adult </t>
  </si>
  <si>
    <t>child</t>
  </si>
  <si>
    <t>Child</t>
  </si>
  <si>
    <t xml:space="preserve">Alas Harum </t>
  </si>
  <si>
    <t>Alas Kedaton</t>
  </si>
  <si>
    <t>Aling-aling waterfall</t>
  </si>
  <si>
    <t>Bajra Sandhi Monument</t>
  </si>
  <si>
    <t>Banyumala Waterfall</t>
  </si>
  <si>
    <t xml:space="preserve">Barong &amp; Kris Dance </t>
  </si>
  <si>
    <t>Batuan Temple</t>
  </si>
  <si>
    <t>Batubulan Art Village</t>
  </si>
  <si>
    <t>Free</t>
  </si>
  <si>
    <t>Batukaru Temple</t>
  </si>
  <si>
    <t>Batur Natural Hot Spring</t>
  </si>
  <si>
    <t>anak 4-10 tahun</t>
  </si>
  <si>
    <t>Besakih</t>
  </si>
  <si>
    <t>1x shuttle</t>
  </si>
  <si>
    <t>Blooms Garden</t>
  </si>
  <si>
    <t>Big Garden Corner</t>
  </si>
  <si>
    <t>Candi Gunung Kawi</t>
  </si>
  <si>
    <t>Cepung Waterfall</t>
  </si>
  <si>
    <t>Coffee Club Bali</t>
  </si>
  <si>
    <t>Dtukad River Club</t>
  </si>
  <si>
    <t>Foto Adat Bali (Bale Kulkul)</t>
  </si>
  <si>
    <t>Garuda Wisnu Kencana (GWK)</t>
  </si>
  <si>
    <t>Git Git Waterfall</t>
  </si>
  <si>
    <t>Goa Gajah</t>
  </si>
  <si>
    <t xml:space="preserve">Goa Lawah </t>
  </si>
  <si>
    <t>anak usia 5-10 tahun</t>
  </si>
  <si>
    <t>Gunung Kawi</t>
  </si>
  <si>
    <t>GWK + Lunch Beranda Resto</t>
  </si>
  <si>
    <t>Handara Gate</t>
  </si>
  <si>
    <t>Happy Swing</t>
  </si>
  <si>
    <t>Jatiluwih Rice Terrace</t>
  </si>
  <si>
    <t>Jeep dari Lempuyang ke Lahangan</t>
  </si>
  <si>
    <t>Kecak Karang Boma (Senin Rabu Jumat Sabtu)</t>
  </si>
  <si>
    <t>Kecak Uluwatu (Selasa Kamis Minggu)</t>
  </si>
  <si>
    <t>Kecak Melasti</t>
  </si>
  <si>
    <t>Kedisan Pier</t>
  </si>
  <si>
    <t>Keraban Langit</t>
  </si>
  <si>
    <t>Kerta Gosa</t>
  </si>
  <si>
    <t>Kintamani /batur Volkano</t>
  </si>
  <si>
    <t>Lahangan Sweet + Jeep</t>
  </si>
  <si>
    <t xml:space="preserve"> </t>
  </si>
  <si>
    <t xml:space="preserve">anak usia 10 tahun kebawah </t>
  </si>
  <si>
    <t>Lake - Lake Waterfall</t>
  </si>
  <si>
    <t>Lempuyang</t>
  </si>
  <si>
    <t xml:space="preserve">Melasti Beach </t>
  </si>
  <si>
    <t xml:space="preserve">Monkey Forest Ubud </t>
  </si>
  <si>
    <t>Maha Kencana Lempuyang (Spot Foto)</t>
  </si>
  <si>
    <t xml:space="preserve">Nusa Dua Beach </t>
  </si>
  <si>
    <t>Pantai Dreamland</t>
  </si>
  <si>
    <t>Pantai Jerman</t>
  </si>
  <si>
    <t>sudah iclude parkir</t>
  </si>
  <si>
    <t>Pantai Pandawa  &amp; Tanah Barak</t>
  </si>
  <si>
    <t xml:space="preserve">Pantai Suluban </t>
  </si>
  <si>
    <t>Pantai Gunung Payung</t>
  </si>
  <si>
    <t xml:space="preserve">Penglipuran </t>
  </si>
  <si>
    <t>Pod Chocolate Factory</t>
  </si>
  <si>
    <t>Pondanu</t>
  </si>
  <si>
    <t>Tiket Masuk saja</t>
  </si>
  <si>
    <t xml:space="preserve">Pura Batuan </t>
  </si>
  <si>
    <t xml:space="preserve">Sangeh </t>
  </si>
  <si>
    <t>Saraswati Temple</t>
  </si>
  <si>
    <t>Sari Timbul 1</t>
  </si>
  <si>
    <t>Sari Timbul 2</t>
  </si>
  <si>
    <t>Secret Garden Village</t>
  </si>
  <si>
    <t xml:space="preserve">Shuttle GWK </t>
  </si>
  <si>
    <t>Shuttle Tanah Barak</t>
  </si>
  <si>
    <t>Taman Ayun</t>
  </si>
  <si>
    <t>Taman Dedari</t>
  </si>
  <si>
    <t>Include Welcome Drink</t>
  </si>
  <si>
    <t xml:space="preserve">Taman Ujung </t>
  </si>
  <si>
    <t>anak usia 5-12 tahun</t>
  </si>
  <si>
    <t>Tanah Barak</t>
  </si>
  <si>
    <t>Taman Nasional Bali Barat</t>
  </si>
  <si>
    <t>Tanah Lot</t>
  </si>
  <si>
    <t>anak usia 6-12 tahun</t>
  </si>
  <si>
    <t>Tegalalang Rice Terrace</t>
  </si>
  <si>
    <t>Tegenungan Waterfall</t>
  </si>
  <si>
    <t xml:space="preserve">Tiket Tol </t>
  </si>
  <si>
    <t>Tirta Empul Tampak Siring</t>
  </si>
  <si>
    <t>anak usia 5-11 tahun</t>
  </si>
  <si>
    <t>Tirta Gangga</t>
  </si>
  <si>
    <t>Ubud Palace</t>
  </si>
  <si>
    <t>Ulundanu Temple</t>
  </si>
  <si>
    <t>Uluwatu</t>
  </si>
  <si>
    <t>Virgin Beach</t>
  </si>
  <si>
    <t>sudah include parkir</t>
  </si>
  <si>
    <t>Wanagiri</t>
  </si>
  <si>
    <t xml:space="preserve">Gitgit Waterfall </t>
  </si>
  <si>
    <t>Sudah include parkir</t>
  </si>
  <si>
    <t>Rumah Gemuk Bali</t>
  </si>
  <si>
    <t>Kanto Lampo</t>
  </si>
  <si>
    <t>Fast Boat Wijaya Padang Bai - GILI</t>
  </si>
  <si>
    <t>Leke leke</t>
  </si>
  <si>
    <t>Nama Vendor</t>
  </si>
  <si>
    <t>Aktifitas</t>
  </si>
  <si>
    <t>HARGA  ASING</t>
  </si>
  <si>
    <t>HARGA DOMESTIK</t>
  </si>
  <si>
    <t>Keterangan</t>
  </si>
  <si>
    <t>Note</t>
  </si>
  <si>
    <t>Valid</t>
  </si>
  <si>
    <t>Child &lt;12</t>
  </si>
  <si>
    <t>Pineh Jeep &amp; Trekking</t>
  </si>
  <si>
    <t>Jeep Tour</t>
  </si>
  <si>
    <t>1 Jeep max 3 org</t>
  </si>
  <si>
    <t>HARGA PER JEEP , 1 JEEP MAKSIMAL 3 PAX</t>
  </si>
  <si>
    <t>1 Jeep Long max 5 org</t>
  </si>
  <si>
    <t>Hiking</t>
  </si>
  <si>
    <t>Sharing</t>
  </si>
  <si>
    <t xml:space="preserve">SHARING </t>
  </si>
  <si>
    <t>Snorkling Nusa Penida</t>
  </si>
  <si>
    <t>Private Snorkling</t>
  </si>
  <si>
    <t>1-2 orang</t>
  </si>
  <si>
    <t>Manta Bay ( Ikan Pari), Gamat Bay (Ikan Hias, Karang), SD Point (Area Penyu) Include : Gopro , alat snorkling,towel,shower, aqua</t>
  </si>
  <si>
    <t>3-4 orang</t>
  </si>
  <si>
    <t>Manta Bay ( Ikan Pari), Gamat Bay (Ikan Hias, Karang), SD Point (Area Penyu) include : alat snorkling , gopro sharing</t>
  </si>
  <si>
    <t>Lovina Dolphin</t>
  </si>
  <si>
    <t>Sharing Boat</t>
  </si>
  <si>
    <t>MIN 2 PAX</t>
  </si>
  <si>
    <t>HARGA PERORANG / SHARING BOAT</t>
  </si>
  <si>
    <t>Private Boat</t>
  </si>
  <si>
    <t>1-2 PAX</t>
  </si>
  <si>
    <t>3-4 PAX</t>
  </si>
  <si>
    <t>5-6 PAX</t>
  </si>
  <si>
    <t>SWIM WITH DOLPHIN (PRIVATE BOAT ONLY)</t>
  </si>
  <si>
    <t>ADDITIONAL</t>
  </si>
  <si>
    <t>SNORKLING</t>
  </si>
  <si>
    <t>BREAKFAST</t>
  </si>
  <si>
    <t>Bali Exotic Marine Park</t>
  </si>
  <si>
    <t>Discovery+</t>
  </si>
  <si>
    <t>anak usia 2-11 th</t>
  </si>
  <si>
    <t>Discovery</t>
  </si>
  <si>
    <t>Encounter</t>
  </si>
  <si>
    <t>Explorer</t>
  </si>
  <si>
    <t>Surya Bintang</t>
  </si>
  <si>
    <t>Ayung River Rafting</t>
  </si>
  <si>
    <t>Welcome Drink, Lunch, Insurance Covered,  Locker &amp; Changing Room, Towel, hot Shower, Shampoo &amp; Soap, Clean Towel, Coffee/Tea/Mineral Water, Rafting Safety Equipment, Profesional Dry Bag.</t>
  </si>
  <si>
    <t>2.5 - 3 Hours</t>
  </si>
  <si>
    <t>ATV Single 1 Jam</t>
  </si>
  <si>
    <t>5km Long Nature Trek, with Estimation 1 Hours Duration. Poin Interest Jungle Trek, Fun Trek, Jungle UP and Down Hill, Long River trek, Pure Jungle Trek, No Aspal Trek</t>
  </si>
  <si>
    <t>ATV Tandem 1 Jam</t>
  </si>
  <si>
    <t>ATV Single 2 Jam</t>
  </si>
  <si>
    <t>7km Long Nature Trek, with Estimation 1 Hours Duration. Poin Interest Jungle Trek, Fun Trek, Jungle UP and Down Hill, Tunnel, Rice Paddy, Muddy Trek Long River trek, Pure Jungle Trek, No Aspal Trek</t>
  </si>
  <si>
    <t>ATV Tandem 2 Jam</t>
  </si>
  <si>
    <t>VW Tour</t>
  </si>
  <si>
    <t>Start at SBA, Finish at Swing/SBA</t>
  </si>
  <si>
    <t>1 Hours</t>
  </si>
  <si>
    <t>Start at SBA, Sebali Finish at Swing/SBA</t>
  </si>
  <si>
    <t>2 Hours</t>
  </si>
  <si>
    <t>Start at SBA, With Duration 4 Hrs</t>
  </si>
  <si>
    <t>Half Day</t>
  </si>
  <si>
    <t xml:space="preserve">Rafting + ATV Single Short </t>
  </si>
  <si>
    <t>Rafting + ATV Single Long</t>
  </si>
  <si>
    <t>Rafting + ATV Tandem Short</t>
  </si>
  <si>
    <t>2 pax</t>
  </si>
  <si>
    <t>Rafting + ATV Tandem Long</t>
  </si>
  <si>
    <t>Alas Harum</t>
  </si>
  <si>
    <t>Entrance ticket</t>
  </si>
  <si>
    <t xml:space="preserve">offee tour - Access shop and resto - Rice terrace with selfie spot - Insurance covered </t>
  </si>
  <si>
    <t xml:space="preserve">Super Extreme </t>
  </si>
  <si>
    <t>Extreme Swing</t>
  </si>
  <si>
    <t>Angel Swing</t>
  </si>
  <si>
    <t>Couple Swing</t>
  </si>
  <si>
    <t>Package Swing Bed</t>
  </si>
  <si>
    <t>For 2-4 pax maksimum</t>
  </si>
  <si>
    <t>Sky Bike</t>
  </si>
  <si>
    <t>Couple Sky Bike</t>
  </si>
  <si>
    <t>Couple Angel Swing</t>
  </si>
  <si>
    <t>Flying Fox</t>
  </si>
  <si>
    <t>Big Dress</t>
  </si>
  <si>
    <t>Kids Dress</t>
  </si>
  <si>
    <t>Photo Booth</t>
  </si>
  <si>
    <t>20 soft file</t>
  </si>
  <si>
    <t>Tea Time</t>
  </si>
  <si>
    <t>Bliss SPA</t>
  </si>
  <si>
    <t>Package A</t>
  </si>
  <si>
    <t>Balinese Massage 1 hour, Body Scrub, Milk Bath, Lotion</t>
  </si>
  <si>
    <t>2 Hour</t>
  </si>
  <si>
    <t>Package B</t>
  </si>
  <si>
    <t>Balinese Massage 1 hour, Body Musk, Milk Bath, Lotion</t>
  </si>
  <si>
    <t xml:space="preserve">Balinese Massage </t>
  </si>
  <si>
    <t>1 Hour</t>
  </si>
  <si>
    <t>1,5 Hour</t>
  </si>
  <si>
    <t>Cakradara Massage</t>
  </si>
  <si>
    <t>Sunset Package</t>
  </si>
  <si>
    <t>Hot Jucuzzi and plunge pool, Sea sal foot wash, Balinese Massage, Lulur scrub, Fresh Papaya body polish, Shower and flower bath, Healthy beverage</t>
  </si>
  <si>
    <t>Sea salt foot wash, Detox body scrub, Detox body warpped, sea salt bath, Balinese massage, Jacuzzi and plunge pool, healthy beverage</t>
  </si>
  <si>
    <t>2,5 Hour</t>
  </si>
  <si>
    <t>Beauty off Bliss</t>
  </si>
  <si>
    <t>Sea salt foot wash, balinese massage, green tea scrub, yoghurt honey body polish, milk bath, hot jacuzzi and plunge pool, facila, traditional creambath, healthy beverage</t>
  </si>
  <si>
    <t>3,5 Hour</t>
  </si>
  <si>
    <t>Spirit of Bliss</t>
  </si>
  <si>
    <t>Sea salt foot wash, massage, seaweed scrub, yoghurt body polish, spice bath, hot jacuzzi and plunge pool, facial, creambath, manicure and pedicure, light meal and healthy beverage</t>
  </si>
  <si>
    <t>5 Hour</t>
  </si>
  <si>
    <t>Bali Bird Park</t>
  </si>
  <si>
    <t>Visit Only</t>
  </si>
  <si>
    <t>2-12 YO</t>
  </si>
  <si>
    <t xml:space="preserve">Visit + Teatimes </t>
  </si>
  <si>
    <t>Menu  Tea Time : Tea/ Coffee, Donut, Banana Cake, Carrot Cake</t>
  </si>
  <si>
    <t>Visit + Breakfast</t>
  </si>
  <si>
    <t>Buffet 30&lt; dewasa</t>
  </si>
  <si>
    <t>Visit + Return Transfer</t>
  </si>
  <si>
    <t>Visit + Return Transfer +  Lunch</t>
  </si>
  <si>
    <t>Visit + Lunch</t>
  </si>
  <si>
    <t xml:space="preserve">Team Buiding </t>
  </si>
  <si>
    <t>Kecak Dinner</t>
  </si>
  <si>
    <t>Bali Zoo</t>
  </si>
  <si>
    <t>Zoo Admission</t>
  </si>
  <si>
    <t>FIT</t>
  </si>
  <si>
    <t>GIT &gt;20</t>
  </si>
  <si>
    <t>Zoo Explorer</t>
  </si>
  <si>
    <t>Breakfast With Orangutan</t>
  </si>
  <si>
    <t>Breakfast With Orangutan Without Transfers</t>
  </si>
  <si>
    <t>Breakfat With Orangutan dan Elephan Expedition Without transfers</t>
  </si>
  <si>
    <t>Exclusive Elephant Expedition</t>
  </si>
  <si>
    <t>Elephant Expedition Without Transfers &amp; Lunch</t>
  </si>
  <si>
    <t>Elephant Mud Fun</t>
  </si>
  <si>
    <t>Elephant Mud Fun Without Transfers</t>
  </si>
  <si>
    <t xml:space="preserve">Breakfast with Orangutan &amp; Elephant Mud Fun </t>
  </si>
  <si>
    <t xml:space="preserve">  </t>
  </si>
  <si>
    <t>Breakfast with Orangutan &amp; Elephant Mud Fun With Out Transfers</t>
  </si>
  <si>
    <t>Elephant Expedition</t>
  </si>
  <si>
    <t>Team Building</t>
  </si>
  <si>
    <t>Half Day Meeting</t>
  </si>
  <si>
    <t>Full Day Meeting</t>
  </si>
  <si>
    <t>Orcid Spa</t>
  </si>
  <si>
    <t>Balineses Massage 1 Hour</t>
  </si>
  <si>
    <t>Thalasso Foot Wash, Balinese Massage, Ginger Tea</t>
  </si>
  <si>
    <t>Balineses Massage 1,5 Hour</t>
  </si>
  <si>
    <t>Balineses Lulur Package 2 Hour</t>
  </si>
  <si>
    <t>Thalasso Foot Wash, Balinese Massage, Body Scrub, Yogurt Moisturizer, Flower Bath, Ginger Tea</t>
  </si>
  <si>
    <t>Balinses Massage 2 Hour</t>
  </si>
  <si>
    <t>BALI SAFARI</t>
  </si>
  <si>
    <t>JUNGLE HOPPER</t>
  </si>
  <si>
    <t>0-3 TH FREE</t>
  </si>
  <si>
    <t>UNTIL 31 MARCH 2026</t>
  </si>
  <si>
    <t>JUNGLE HOPPER LEGEND</t>
  </si>
  <si>
    <t>NIGHT SAFARI</t>
  </si>
  <si>
    <t>ELEPHANT BACK SAFARI</t>
  </si>
  <si>
    <t>VIP RHINO</t>
  </si>
  <si>
    <t>BALI SAFARI DOMESTIC</t>
  </si>
  <si>
    <t>SAFARI LEGEND MONDAY</t>
  </si>
  <si>
    <t>SAFARI LEGEND</t>
  </si>
  <si>
    <t>MARINE SAFARI</t>
  </si>
  <si>
    <t>SEA DRAGON</t>
  </si>
  <si>
    <t>CLOWN FISH</t>
  </si>
  <si>
    <t>SEALION</t>
  </si>
  <si>
    <t>ATV Kuber</t>
  </si>
  <si>
    <t>ATV Single</t>
  </si>
  <si>
    <t>durasi 1,5 Jam</t>
  </si>
  <si>
    <t>Durasi 1 jam</t>
  </si>
  <si>
    <t xml:space="preserve">ATV Tandem </t>
  </si>
  <si>
    <t>Durasi 1,5 Jam</t>
  </si>
  <si>
    <t>Raffting</t>
  </si>
  <si>
    <t>Timbis Paragliding</t>
  </si>
  <si>
    <t>Paragliding</t>
  </si>
  <si>
    <t xml:space="preserve">15 Menit, Dokumentasi, Asuransi </t>
  </si>
  <si>
    <t>Mason Elephant Ride</t>
  </si>
  <si>
    <t>With Transport</t>
  </si>
  <si>
    <t>With out transport</t>
  </si>
  <si>
    <t>Piramid Jimbar Dewata</t>
  </si>
  <si>
    <t>Balinese Massage</t>
  </si>
  <si>
    <t>2 Jam + 15 menit</t>
  </si>
  <si>
    <t>Stone Massage</t>
  </si>
  <si>
    <t>Scrub body treatment</t>
  </si>
  <si>
    <t>Wine Body Treatment</t>
  </si>
  <si>
    <t>Sunburn Body Treatment</t>
  </si>
  <si>
    <t>Swift's Nest Body Treatment</t>
  </si>
  <si>
    <t>Herbal Body Treatment</t>
  </si>
  <si>
    <t>Massage + Facial</t>
  </si>
  <si>
    <t>1 Jam 30 Menit + 15 Menit</t>
  </si>
  <si>
    <t>Refleksiologi</t>
  </si>
  <si>
    <t>1 jam + 15 Menit</t>
  </si>
  <si>
    <t xml:space="preserve">Aloha Swing </t>
  </si>
  <si>
    <t>Swing Heaven</t>
  </si>
  <si>
    <t>Devdan Show</t>
  </si>
  <si>
    <t>Category VIP</t>
  </si>
  <si>
    <t>4-12 Thn</t>
  </si>
  <si>
    <t>Category A</t>
  </si>
  <si>
    <t>Category B</t>
  </si>
  <si>
    <t>Category C</t>
  </si>
  <si>
    <t>Heaven Swing</t>
  </si>
  <si>
    <t>Swing Heaven with Lunch</t>
  </si>
  <si>
    <t>Swing Heaven without Lunch</t>
  </si>
  <si>
    <t>VW 30 Menit</t>
  </si>
  <si>
    <t>Swing Heaven - sawah petegeh barat SMP N 4 Abiansemal - kuburan desa taman - balik ke Swing
1x stop untuk photo dan video</t>
  </si>
  <si>
    <t>VW 1 jam</t>
  </si>
  <si>
    <t>Swing Heaven - Bongkasa Pertiwi - desa Jempeng - Desa selat + pacung - desa blahkiuh - balik ke Swing
2x atau 3x stop photo dan video</t>
  </si>
  <si>
    <t>HUA SPA JIMBARAN</t>
  </si>
  <si>
    <t>Signature Hua Massage</t>
  </si>
  <si>
    <t>Durasi 1 Jam</t>
  </si>
  <si>
    <t>Durasi 1,5 jam</t>
  </si>
  <si>
    <t>Durasi 2 Jam</t>
  </si>
  <si>
    <t>Shiatsu Massage</t>
  </si>
  <si>
    <t>Qi Balancing Massage</t>
  </si>
  <si>
    <t>Four Hands Massage</t>
  </si>
  <si>
    <t>Exotic Chocolate Massage</t>
  </si>
  <si>
    <t>Energy Boost for men Massage</t>
  </si>
  <si>
    <t>Hot Stone Massage</t>
  </si>
  <si>
    <t>Body Massage</t>
  </si>
  <si>
    <t>Thai Massage</t>
  </si>
  <si>
    <t>Reflexology Massage</t>
  </si>
  <si>
    <t>Durasi 2,5 Jam</t>
  </si>
  <si>
    <t>Durasi 3 Jam</t>
  </si>
  <si>
    <t>Signature Hua</t>
  </si>
  <si>
    <t>Red Wine Treatment</t>
  </si>
  <si>
    <t>Orange Treatment</t>
  </si>
  <si>
    <t>Tomato Treatment</t>
  </si>
  <si>
    <t>Durasi 2 jam</t>
  </si>
  <si>
    <t>Energy Boost Treatment</t>
  </si>
  <si>
    <t>Exotic Chocolate Treatment</t>
  </si>
  <si>
    <t>Swing</t>
  </si>
  <si>
    <t>Swing 1 kali, Free rice terrace entrance, swimming pool access, bird nest, valid for last minutes booking FIT or GIT</t>
  </si>
  <si>
    <t>ATV Only</t>
  </si>
  <si>
    <t>Single</t>
  </si>
  <si>
    <t>Tandem</t>
  </si>
  <si>
    <t>Additional Lunch</t>
  </si>
  <si>
    <t>Menu pork ribs,crispy duck,ayam kampung</t>
  </si>
  <si>
    <t>free rice terrace entrance and swimming pool</t>
  </si>
  <si>
    <t>additional Tea Time</t>
  </si>
  <si>
    <t>tea time; coffee or tea, chicken spring rolls</t>
  </si>
  <si>
    <t xml:space="preserve">Rafting only </t>
  </si>
  <si>
    <t>sharing</t>
  </si>
  <si>
    <t>privat (1-3 pax)</t>
  </si>
  <si>
    <t>Additional Tea Time</t>
  </si>
  <si>
    <t>Cycling Only</t>
  </si>
  <si>
    <t>Trekking with special lunch</t>
  </si>
  <si>
    <t>Trekking with tea time</t>
  </si>
  <si>
    <t xml:space="preserve">VW Tour </t>
  </si>
  <si>
    <t>durasi 1 jam/mobil</t>
  </si>
  <si>
    <t xml:space="preserve">maksimal 3 adult/car </t>
  </si>
  <si>
    <t>durasi 1,5 jam/mobil</t>
  </si>
  <si>
    <t>durasi 2 jam/mobil</t>
  </si>
  <si>
    <t>River Club Dtukad</t>
  </si>
  <si>
    <t>Swing Only</t>
  </si>
  <si>
    <t>Include swing 1x, welcome drink</t>
  </si>
  <si>
    <t>Free waterfall entrance,swimming pool access, bird nest</t>
  </si>
  <si>
    <t>ATV Single with special lunch</t>
  </si>
  <si>
    <t>per pax</t>
  </si>
  <si>
    <t>ATV Tandem with special lunch</t>
  </si>
  <si>
    <t>per couple</t>
  </si>
  <si>
    <t>Additional lunch</t>
  </si>
  <si>
    <t>maksimal 3 adult/car</t>
  </si>
  <si>
    <t>additional special lunch</t>
  </si>
  <si>
    <t>additional tea time</t>
  </si>
  <si>
    <t>Bali Camel Safari (Nusa Dua)</t>
  </si>
  <si>
    <t>Safari 1</t>
  </si>
  <si>
    <t>Camel Ride 1 Jam, Lunch or Dinner New Moon Cafe Jimbaran, Watersport Mawar Kuning</t>
  </si>
  <si>
    <t>2-11Thn</t>
  </si>
  <si>
    <t>Safari 2</t>
  </si>
  <si>
    <t>Camel Ride 1 Jam</t>
  </si>
  <si>
    <t>Safari 3</t>
  </si>
  <si>
    <t>Camel Ride 1 jam , Lunch or Dinner New Moon Cafe Jimbaran</t>
  </si>
  <si>
    <t>Safari 4</t>
  </si>
  <si>
    <t>Camel Ride 30 menit</t>
  </si>
  <si>
    <t>Safari 5</t>
  </si>
  <si>
    <t>Camel Ride 1 jam , SPA</t>
  </si>
  <si>
    <t>Bali Camel Adventure (Pantai Kelan)</t>
  </si>
  <si>
    <t xml:space="preserve">15 Minutes Camel Ride </t>
  </si>
  <si>
    <t>2-11 Thn</t>
  </si>
  <si>
    <t>30 Minutes Camel Ride</t>
  </si>
  <si>
    <t>30 Minutes Sunset Ride Only</t>
  </si>
  <si>
    <t>30 Minutes Sunset Ride + Dinner</t>
  </si>
  <si>
    <t>Svaha Spa Bisma</t>
  </si>
  <si>
    <t>Traditional Balinese Massage 60 Minutes</t>
  </si>
  <si>
    <t>https://drive.google.com/drive/folders/1mrBI7R85sCeqOxFvzEFeVvoN9kU5M-mf</t>
  </si>
  <si>
    <t>Traditional Balinese Massage 90 Minutes</t>
  </si>
  <si>
    <t>Traditional Balinese Massage 120 Minutes</t>
  </si>
  <si>
    <t>Svaha Spa Kenderan</t>
  </si>
  <si>
    <t>Svaha Spa Teges</t>
  </si>
  <si>
    <t>Svaha Spa Dedary</t>
  </si>
  <si>
    <t>Svaha Spa Padang Linjong</t>
  </si>
  <si>
    <t>Svaha Spa Batu Bolong</t>
  </si>
  <si>
    <t>Svaha Spa Nelayan</t>
  </si>
  <si>
    <t>Svaha Spa Sanur</t>
  </si>
  <si>
    <t>Goldcoast ATV</t>
  </si>
  <si>
    <t>Goldcoast</t>
  </si>
  <si>
    <t>Track berawal dari pantai, kemudian ke hutan kecil lalu ke sawah</t>
  </si>
  <si>
    <t>Bali Farm House</t>
  </si>
  <si>
    <t>Etrancee fee</t>
  </si>
  <si>
    <t>Picnic at the Farm</t>
  </si>
  <si>
    <t>TOYA DEVASYA</t>
  </si>
  <si>
    <t>Platinum Etrance Fee</t>
  </si>
  <si>
    <t>( DETAIL INCLUDE BISA ACCESS CONTRACT) ==&gt;</t>
  </si>
  <si>
    <t>Toya Devasya</t>
  </si>
  <si>
    <t>Gold Etrance Fee</t>
  </si>
  <si>
    <t>Traking Sunrise</t>
  </si>
  <si>
    <t>Minimum 4 pax ( DETAIL INCLUDE BISA ACCESS CONTRACT) ==&gt;</t>
  </si>
  <si>
    <t>Cycling Package</t>
  </si>
  <si>
    <t>Minimum 2 pax  ( DETAIL INCLUDE BISA ACCESS CONTRACT)</t>
  </si>
  <si>
    <t>Jeep Adventure</t>
  </si>
  <si>
    <t>Minimum 2 pax (DETAIL INCLUDE BISA ACCESS CONTRACT) ==&gt;</t>
  </si>
  <si>
    <t>Pondok Sari</t>
  </si>
  <si>
    <t>Etrance fee for Rice Terrace</t>
  </si>
  <si>
    <t>Rent Dress</t>
  </si>
  <si>
    <t>Photo Spot</t>
  </si>
  <si>
    <t>Single Swing</t>
  </si>
  <si>
    <t>Phinisi Cruise</t>
  </si>
  <si>
    <t>Sailor Dinner Cruise</t>
  </si>
  <si>
    <t>5 - 12 thn 50% charge</t>
  </si>
  <si>
    <t>Publish 880.000/pax</t>
  </si>
  <si>
    <t>Fun Atv Silakarang</t>
  </si>
  <si>
    <t xml:space="preserve">ATV Single </t>
  </si>
  <si>
    <t>Durasi 1.5 Jam</t>
  </si>
  <si>
    <t>Jerami Spa</t>
  </si>
  <si>
    <t>Flower Foot Bath, Balinese Massage with essential oil, shower bath</t>
  </si>
  <si>
    <t>Relaxing Body Massage 1 Hour</t>
  </si>
  <si>
    <t>Aroma Body Oil Massage 2 Hour</t>
  </si>
  <si>
    <t>Flower Foot Bath, Balinese Massage with essential oil, shower bath,</t>
  </si>
  <si>
    <t>Jerami Signature 2 Hour</t>
  </si>
  <si>
    <t>Flower Foot Bath, Balinese Massage with essential oil, green tea body scrub</t>
  </si>
  <si>
    <t>WaterBoom Bali</t>
  </si>
  <si>
    <t>Adults</t>
  </si>
  <si>
    <t>Untuk Rate Agent</t>
  </si>
  <si>
    <t>Bisa Klik Link kak</t>
  </si>
  <si>
    <t>untuk 2 Dewasa &amp; 2 Anak</t>
  </si>
  <si>
    <t>valid until September 2025</t>
  </si>
  <si>
    <t>Bounty Dinner Cruise</t>
  </si>
  <si>
    <t>Dinner Cruise</t>
  </si>
  <si>
    <t>3 - 12 thn 50% charge</t>
  </si>
  <si>
    <t>Publish 960.000/pax</t>
  </si>
  <si>
    <t>Trans Studio</t>
  </si>
  <si>
    <t>THEME PARK</t>
  </si>
  <si>
    <t>FAST TRACK</t>
  </si>
  <si>
    <t>noted: weekends up 40.000 untuk Dewasa Domestik</t>
  </si>
  <si>
    <t>Aero xSpace</t>
  </si>
  <si>
    <t>2 Hours Access</t>
  </si>
  <si>
    <t xml:space="preserve">Full day Access </t>
  </si>
  <si>
    <t xml:space="preserve">unlimited accses domestik, ada wekend &amp; wekday </t>
  </si>
  <si>
    <t>2 Hours + F&amp;B Adventure Package</t>
  </si>
  <si>
    <t>valid until Maret 2026</t>
  </si>
  <si>
    <t>Bali FireShooting Club</t>
  </si>
  <si>
    <t>Package A (Handgun)</t>
  </si>
  <si>
    <t>10 Bullets</t>
  </si>
  <si>
    <t>30 Bullets</t>
  </si>
  <si>
    <t>50 Bullets</t>
  </si>
  <si>
    <t>Package B (Shotgun)</t>
  </si>
  <si>
    <t>Package C (Riffle Walther)</t>
  </si>
  <si>
    <t>REVOLVER</t>
  </si>
  <si>
    <t>Anak 1-5th FREE</t>
  </si>
  <si>
    <t>5 km Long Nature Trek, with Estimation 1 Hours Duration. Poin Interest Jungle Trek, Fun Trek, Jungle UP and Down Hill, Long River trek, Pure Jungle Trek, No Aspal Trek</t>
  </si>
  <si>
    <t>Venue</t>
  </si>
  <si>
    <t>Meeting Package</t>
  </si>
  <si>
    <t>Rate</t>
  </si>
  <si>
    <t>Inclusion</t>
  </si>
  <si>
    <t>Facilities</t>
  </si>
  <si>
    <t xml:space="preserve">Half Day Meeting </t>
  </si>
  <si>
    <t>1x Coffee Break + 1x Lunch or Dinner</t>
  </si>
  <si>
    <t xml:space="preserve">- Free use meeting room from 08:00 a.m. – 01:00 p.m. for Half day Meeting Package.
- Free use meeting room from 08:00 a.m. – 05:00 p.m. for Full day meeting Package
- Standard meeting set up including (pencil/note pad/candies/mineral water by bottle) 
- Standard meeting equipment set up (LCD projector, whiteboard/Flip-Chart/screen/laser 
pointer/audio/wireless/cable microphone).
</t>
  </si>
  <si>
    <t>2x Coffee Break + 1x Lunch or Dinner</t>
  </si>
  <si>
    <t>Full Board Meeting</t>
  </si>
  <si>
    <t>2x Coffee Break + 1x Lunch + 1x Dinner</t>
  </si>
  <si>
    <t>Residential Meeting FULL BOARD package (Twin Sharing)</t>
  </si>
  <si>
    <t>Deluxe Room + Breakfast + 2x Coffee 
Break +1x Lunch + 1x Dinner</t>
  </si>
  <si>
    <t>Residential Meeting FULL BOARD (Single Occupancy)</t>
  </si>
  <si>
    <t>Deluxe Room + Breakfast + 2x Coffee 
Break + 1x Lunch + 1x Dinner</t>
  </si>
  <si>
    <t>Superior Room + Breakfast + 2x Coffee 
Break +1x Lunch + 1x Dinner</t>
  </si>
  <si>
    <t>Superior Room + Breakfast + 2x Coffee 
Break + 1x Lunch + 1x Dinner</t>
  </si>
  <si>
    <t>Secret Garden Tabanan</t>
  </si>
  <si>
    <t xml:space="preserve">1x Coffe Break + Lunch Buffet </t>
  </si>
  <si>
    <t>- Venue Indoor (max 30 pax) , Outdoor (max 60pax)
- Soundsystem + 2 Mic
- LCD Proyektor
- Stationery Set
- Duration max 4 hours (half day)
- Duration max 8 hours (full day)</t>
  </si>
  <si>
    <t>2x Coffe Break + Lunch Buffet</t>
  </si>
  <si>
    <t>Halfday Meeting</t>
  </si>
  <si>
    <t>1 x Coffee Break ,1 x Lunch/Dinner</t>
  </si>
  <si>
    <t>Fullday Meetin</t>
  </si>
  <si>
    <t>2 x Coffee Break , 1 x Lunch/Dinner</t>
  </si>
  <si>
    <t xml:space="preserve">Fullboard Meeting </t>
  </si>
  <si>
    <t>3 x Coffee Break , 1 x Lunch &amp; Dinner</t>
  </si>
  <si>
    <t>Residental Meeting</t>
  </si>
  <si>
    <t>1 x Day Stay Deluxe Room ,3 x Coffee 
Break , 1 x Lunch &amp; Dinner.</t>
  </si>
  <si>
    <t>Bintang Bali Resort</t>
  </si>
  <si>
    <t>• Use of meeting room with standard set up max 06 hours per day
• Meals: 1x coffee break + 1x Lunch/Dinner
• Projector and standard screen
• 1 (one) flipchart
• Standard sound system with three (3) microphone
• White board, Notepad, Pen/pencil, Candies, Drinking water</t>
  </si>
  <si>
    <t>• Use of meeting room with standard set up max 08 hours per day
• Meals: 2x coffee break + 1x Lunch/Dinner
• Projector and standard screen
• 1 (one) flipchart
• Standard sound system with three (3) microphone
• White board, Notepad, Pen/pencil, Candies, Drinking water</t>
  </si>
  <si>
    <t>One Day Meeting</t>
  </si>
  <si>
    <t>Use of meeting room with standard set up max 10 hours per day
• Meals: 2x coffee break + 1x Lunch + 1x Dinner
• Projector and standard screen
3
• 1(one) flipchart
• Standard sound system with three (3) microphone
• White board, Notepad, Pen/pencil, Candies, Drinking water</t>
  </si>
  <si>
    <t>Kutabex</t>
  </si>
  <si>
    <t>Fullday Meeting</t>
  </si>
  <si>
    <t>Rhadana</t>
  </si>
  <si>
    <t>Fave Sunset Seminyak</t>
  </si>
  <si>
    <t>Meeting room usage max 4 hours
- Standard sound system, mic wireless, screen, projector,
flipchart
- Standard meeting amenities
- 1x Coffee break and 1x Lunch
- Air conditioning
- Free Wifi</t>
  </si>
  <si>
    <t>Meeting room usage max 8 hours
- Standard sound system, mic wireless, screen, projector,
flipchart
- Standard meeting amenities
- 2x Coffee break, 1x Lunch or Dinner
- Air conditioning
- Free Wifi</t>
  </si>
  <si>
    <t>Meeting room usage max 10 hours
- Standard sound system, mic wireless, screen, projector,
flipchart
- Standard meeting amenities
- 2x Coffee break, 1x Lunch and 1x Dinner
- Air conditioning
- Free Wifi</t>
  </si>
  <si>
    <t>Nama Restaurant</t>
  </si>
  <si>
    <t>Pax</t>
  </si>
  <si>
    <t>HARGA</t>
  </si>
  <si>
    <t>HARGA MIN 2X BOOKING</t>
  </si>
  <si>
    <t>PACKAGE</t>
  </si>
  <si>
    <t>Link Contract</t>
  </si>
  <si>
    <t xml:space="preserve">Child </t>
  </si>
  <si>
    <t>Ganesha Ek Sanskriti Restaurant</t>
  </si>
  <si>
    <t>1-15 Pax</t>
  </si>
  <si>
    <t>Veg 1</t>
  </si>
  <si>
    <t>anak 0-4 tahun FREE , 4-10 tahun 50%, 11 up sudah harga dewasa</t>
  </si>
  <si>
    <t>Contract Ganesha</t>
  </si>
  <si>
    <t>15 up</t>
  </si>
  <si>
    <t>NV 1</t>
  </si>
  <si>
    <t>Spice Mantra</t>
  </si>
  <si>
    <t>anak 3-8 tahun 50%</t>
  </si>
  <si>
    <t>Contract Spice Mantraa</t>
  </si>
  <si>
    <t>NV1</t>
  </si>
  <si>
    <t>Annapoorna India</t>
  </si>
  <si>
    <t>1-14 pax</t>
  </si>
  <si>
    <t>Veg Menu</t>
  </si>
  <si>
    <t>1-5 th free , 6-12th 50%</t>
  </si>
  <si>
    <t>Contact Annaporrna</t>
  </si>
  <si>
    <t>Non Veg</t>
  </si>
  <si>
    <t>Golden Saffron</t>
  </si>
  <si>
    <t>Sunset Road</t>
  </si>
  <si>
    <t>1-4 th free , 5-12th 50%</t>
  </si>
  <si>
    <t>Contract Golden Saffron</t>
  </si>
  <si>
    <t>Bedugul, Tanah Lot</t>
  </si>
  <si>
    <t>CLD VIP AT SUNSET</t>
  </si>
  <si>
    <t>CLD VIP AT JIMBARAN</t>
  </si>
  <si>
    <t>CLD PREMIUM AT
JIMBARAN BEACH</t>
  </si>
  <si>
    <t xml:space="preserve">Maharaja </t>
  </si>
  <si>
    <t>Deluxe Veg  FIT</t>
  </si>
  <si>
    <t>Anak dibawah 4th free, 4-10th 50%</t>
  </si>
  <si>
    <t>Contract Maharaja</t>
  </si>
  <si>
    <t>Deluxe NonVeg FIT</t>
  </si>
  <si>
    <t>Deluxe Veg GIT</t>
  </si>
  <si>
    <t>Deluxe NonVeg GIT</t>
  </si>
  <si>
    <t>Romantic Dinner at Jimbaran Veg Menu with Decor</t>
  </si>
  <si>
    <t xml:space="preserve">o 1 Veg Starter
o 1 Paneer Main course
o 1 Veg Main course
o 1 Dal
o 1 Rice
o Assorted Breads
o 1 Sweet o Ice Cream
o Condiments
</t>
  </si>
  <si>
    <t>o 1 Veg Starter
o 1 Veg Soup
o 1 Non Veg Maincourse
o 1 Veg Maincourse
o 1 Dal
o 1 Rice
o Assorted Breads
o 1 Sweet
o 1 Ice Cream
o Condiments</t>
  </si>
  <si>
    <t>Udupi Restaurant</t>
  </si>
  <si>
    <t xml:space="preserve">Child 5-11, FOC 15+1
</t>
  </si>
  <si>
    <t>Contract Udupi</t>
  </si>
  <si>
    <t>CANDLE LIGHT DINNER (PER COUPLE)</t>
  </si>
  <si>
    <t>Kurnia Indian Resto</t>
  </si>
  <si>
    <t>Thali 1 Veg</t>
  </si>
  <si>
    <t>Kurnia Resto</t>
  </si>
  <si>
    <t>Thali 2 Veg</t>
  </si>
  <si>
    <t>Thali 1 NV</t>
  </si>
  <si>
    <t>Thali 2 NV</t>
  </si>
  <si>
    <t>Thali 3 NV</t>
  </si>
  <si>
    <t>Queen's India</t>
  </si>
  <si>
    <t>2-14 pax</t>
  </si>
  <si>
    <t>Deluxe Veg Package</t>
  </si>
  <si>
    <t>1-4 th free , 5-10 th 50% , 11 up harga dewasa</t>
  </si>
  <si>
    <t>Queens Indian</t>
  </si>
  <si>
    <t>Deluxe Non Veg Package</t>
  </si>
  <si>
    <t>Bollywood Indian Cuisine        UBUD &amp; SEMINYAK</t>
  </si>
  <si>
    <t>1-4 th free , 5-11th 50%</t>
  </si>
  <si>
    <t>Contact Bollywood Cuisine</t>
  </si>
  <si>
    <t>The Chowk Indian Ubud</t>
  </si>
  <si>
    <t xml:space="preserve">Child 5-10, FOC 15+1
</t>
  </si>
  <si>
    <t>The Chowk Ubud</t>
  </si>
  <si>
    <t>NonVeg 1</t>
  </si>
  <si>
    <t xml:space="preserve">LIST HARGA RESTAURANT </t>
  </si>
  <si>
    <t>Package</t>
  </si>
  <si>
    <t>HARGA ASING (Rp.)</t>
  </si>
  <si>
    <t>Contract</t>
  </si>
  <si>
    <t>Bali Timbungan / Secret Garden</t>
  </si>
  <si>
    <t>Nasi Campur</t>
  </si>
  <si>
    <t>https://drive.google.com/drive/folders/1wcgc0TlCMXIqr9gKiRW5Vt2rftx3BtB6</t>
  </si>
  <si>
    <t>Set Gurame Terbang</t>
  </si>
  <si>
    <t>Set Sup Kepala Ikan Sanur</t>
  </si>
  <si>
    <t>Set Ayam Betutu</t>
  </si>
  <si>
    <t>Set Bebek Goreng Luwus</t>
  </si>
  <si>
    <t>Set Bebek Timbungan</t>
  </si>
  <si>
    <t>Kids Menu</t>
  </si>
  <si>
    <t>Tori Karage / Fish &amp; Chip / Crispy Chicken Burger / Nasi Goreng</t>
  </si>
  <si>
    <t>Set Vegetarian</t>
  </si>
  <si>
    <t>Buffet Balinese Food I</t>
  </si>
  <si>
    <t xml:space="preserve">MIN 20 PAX </t>
  </si>
  <si>
    <t>Buffet Balinese Food II</t>
  </si>
  <si>
    <t>MIN 20 PAX</t>
  </si>
  <si>
    <t>Buffet Menu I</t>
  </si>
  <si>
    <t>min 20 pax hanya secret garden</t>
  </si>
  <si>
    <t>Buffet Menu II</t>
  </si>
  <si>
    <t>Grand Puncak Sari</t>
  </si>
  <si>
    <t xml:space="preserve">Buffet </t>
  </si>
  <si>
    <t>1-2, Pax</t>
  </si>
  <si>
    <t xml:space="preserve"> 3 UP</t>
  </si>
  <si>
    <t>Pangkon Bali</t>
  </si>
  <si>
    <t>Paket Ayam/Bebek Goreng / Bebek Bakar</t>
  </si>
  <si>
    <t>Paket Ayam Betutu / Bebek Betutu</t>
  </si>
  <si>
    <t>Paket Ikan Goreng / Ikan Bakar / Ikan Nyatnyat</t>
  </si>
  <si>
    <t>Paket Vegetarian</t>
  </si>
  <si>
    <t>Tirta Ayu</t>
  </si>
  <si>
    <t>Set Menu Agent</t>
  </si>
  <si>
    <t>https://drive.google.com/drive/folders/13BwHgPr6bmzZwKu_Co2pKvau4tSI_76a</t>
  </si>
  <si>
    <t>Dinner Pirate Cruise</t>
  </si>
  <si>
    <t>Menu Buffet Internasional</t>
  </si>
  <si>
    <t>0-3 tahun FOC , 4-12 tahun 50%</t>
  </si>
  <si>
    <t>Istana Naga Purba</t>
  </si>
  <si>
    <t>April 2025- April 2026</t>
  </si>
  <si>
    <t>https://drive.google.com/drive/folders/1to4j1kAT-8otVQzlm-83heSTBOOn7SZ2</t>
  </si>
  <si>
    <t>Layana</t>
  </si>
  <si>
    <t>Ayam Bakar + Es Teh</t>
  </si>
  <si>
    <t>Wong Solo</t>
  </si>
  <si>
    <t>PAKET B</t>
  </si>
  <si>
    <t>Ayam Tulang Lunak</t>
  </si>
  <si>
    <t>Set Menu A</t>
  </si>
  <si>
    <t>Batur sari</t>
  </si>
  <si>
    <t>Buffet menu</t>
  </si>
  <si>
    <t>Wedja Resto</t>
  </si>
  <si>
    <t>SET MENU CRISPY CHICKEN or DUCK</t>
  </si>
  <si>
    <t>https://drive.google.com/drive/folders/19cRdKt6E5oTxg453oyKWhfubrZ1I2da_</t>
  </si>
  <si>
    <t>Layana Warung</t>
  </si>
  <si>
    <t>Set Ayam Bakar Include mineral or ice tea</t>
  </si>
  <si>
    <t>https://drive.google.com/drive/folders/1sjt84TZYxSRM4eh5hPPglGaGhzf1Q6_Y</t>
  </si>
  <si>
    <t>New Dewata Jimbaran</t>
  </si>
  <si>
    <t>Package Seafood + Kelapa</t>
  </si>
  <si>
    <t>Malaysia dan Domestik</t>
  </si>
  <si>
    <t>Package Seafood only</t>
  </si>
  <si>
    <t>Flower Decor Jimbaran</t>
  </si>
  <si>
    <t>Bale Udang Ubud</t>
  </si>
  <si>
    <t>Menu Ubud 3 dan Menu Kids</t>
  </si>
  <si>
    <t>Menu Vegetarian</t>
  </si>
  <si>
    <t>Bale Udang Kuta</t>
  </si>
  <si>
    <t>Menu Paket Pawongan 1</t>
  </si>
  <si>
    <t>FOC 15 + 1</t>
  </si>
  <si>
    <t>Menu paket Rare (kid meal)</t>
  </si>
  <si>
    <t>Menu Tenkeni (Veg)</t>
  </si>
  <si>
    <t>Kekeb Restaurant</t>
  </si>
  <si>
    <t>Menu Grill Honey Chicken</t>
  </si>
  <si>
    <t>Buffee Menu 1</t>
  </si>
  <si>
    <t>Buffee Menu 2</t>
  </si>
  <si>
    <t>Buffee Menu 3</t>
  </si>
  <si>
    <t>Buffee Menu 4</t>
  </si>
  <si>
    <t>Buffee Menu 5</t>
  </si>
  <si>
    <t>Buffee Menu 6</t>
  </si>
  <si>
    <t>Nasi Tempong Indra</t>
  </si>
  <si>
    <t>Ayam Bakar 1/4 Ekor</t>
  </si>
  <si>
    <t>Kuta Plaza Restaurant</t>
  </si>
  <si>
    <t>Menu Chinese FIT</t>
  </si>
  <si>
    <t>Child 2-8 tahun</t>
  </si>
  <si>
    <t>Menu Chinese GIT</t>
  </si>
  <si>
    <t>&gt;7</t>
  </si>
  <si>
    <t>Beranda Resto</t>
  </si>
  <si>
    <t>Tiket Masuk GWK+ Buffee</t>
  </si>
  <si>
    <t xml:space="preserve">Amora Resto </t>
  </si>
  <si>
    <t>Buffee</t>
  </si>
  <si>
    <t>Babi Guling Karya Rebo</t>
  </si>
  <si>
    <t>Include Minum Air Mineral/Es Teh</t>
  </si>
  <si>
    <t>Ayam Betutu Bu Mira</t>
  </si>
  <si>
    <t>Mentari Resto</t>
  </si>
  <si>
    <t xml:space="preserve">Menu Buffet </t>
  </si>
  <si>
    <t>Mahagiri Resto</t>
  </si>
  <si>
    <t>Sukiyaki 8 BBQ</t>
  </si>
  <si>
    <t>Korean BBQ Japanese Sushi and Seafood Steamboat Restaurant</t>
  </si>
  <si>
    <t>Child 10 tahun ke bawah</t>
  </si>
  <si>
    <t>Betari Jimbaran Restaurant</t>
  </si>
  <si>
    <t>Paket Travelia C (Seafood)</t>
  </si>
  <si>
    <t>Paket Ayam Bakar</t>
  </si>
  <si>
    <t>Decor Romantic Dinner</t>
  </si>
  <si>
    <t>New Moon Restaurant</t>
  </si>
  <si>
    <t>Package Set Agent B</t>
  </si>
  <si>
    <t xml:space="preserve">Paket Ayam </t>
  </si>
  <si>
    <t>ayam bakar, sayur, nasi , mineral water</t>
  </si>
  <si>
    <t>Package Vegetarian</t>
  </si>
  <si>
    <t>capcay, tahu tempe, nasi , mineral water</t>
  </si>
  <si>
    <t>Kelapa 25.000</t>
  </si>
  <si>
    <t>Buffet Ulundanu</t>
  </si>
  <si>
    <t>Child 5-10 tahun</t>
  </si>
  <si>
    <t>Warung Mak Jo</t>
  </si>
  <si>
    <t>Set Menu</t>
  </si>
  <si>
    <t>Bebek Tepi Sawah</t>
  </si>
  <si>
    <t>Paket Hemat Bebek + Es Teh</t>
  </si>
  <si>
    <t xml:space="preserve">Paket Hemat Bebek + Small Mineral </t>
  </si>
  <si>
    <t>New Furama Seafood</t>
  </si>
  <si>
    <t>Menu Paket A + Kelapa</t>
  </si>
  <si>
    <t>https://drive.google.com/drive/folders/1tYn0fCldKCjI3jrh-SZDaPp3ufCkz1iS</t>
  </si>
  <si>
    <t>Menu Paket B + Kelapa</t>
  </si>
  <si>
    <t>Menu Paket C + Kelapa</t>
  </si>
  <si>
    <t>Menu Paket D + Kelapa</t>
  </si>
  <si>
    <t>Menu Paket E + Kelapa</t>
  </si>
  <si>
    <t>Menu Paket F + Kelapa</t>
  </si>
  <si>
    <t>Menu Lobster Paket A + Kelapa</t>
  </si>
  <si>
    <t>Menu Lobster Paket B + Kelapa</t>
  </si>
  <si>
    <t>Menu FIT Paket A</t>
  </si>
  <si>
    <t>Menu FIT Paket B</t>
  </si>
  <si>
    <t>Menu FIT Paket C</t>
  </si>
  <si>
    <t>Set Menu Ayam</t>
  </si>
  <si>
    <t>Ayam Betutu Ajik</t>
  </si>
  <si>
    <t>https://drive.google.com/drive/folders/131qqT_zFQPq88GuqcWIxdQa0bmETDxUv</t>
  </si>
  <si>
    <t>Set Menu B</t>
  </si>
  <si>
    <t>Set Menu C Nasi Campur</t>
  </si>
  <si>
    <t>ALAM PADI Restaurant</t>
  </si>
  <si>
    <t xml:space="preserve">Set Vegetarian </t>
  </si>
  <si>
    <t>https://drive.google.com/drive/folders/12yB7QcHIUvdQxp8ztF7fvW5blq0zSfCw</t>
  </si>
  <si>
    <t>Set Crispy Duck</t>
  </si>
  <si>
    <t>FIT 1-25 PAX 150,000</t>
  </si>
  <si>
    <t>Set Betutu Duck</t>
  </si>
  <si>
    <t>Set Grilled</t>
  </si>
  <si>
    <t>Set Duck Combination (Betutu &amp; Crispy Duck)</t>
  </si>
  <si>
    <t>Set Crispy Chicken</t>
  </si>
  <si>
    <t xml:space="preserve">Set Betutu Chicken </t>
  </si>
  <si>
    <t>Set Grilled Chicken</t>
  </si>
  <si>
    <t>Set Chicken Combination</t>
  </si>
  <si>
    <t>GIT 25 UP 135,000</t>
  </si>
  <si>
    <t>Set Nasi Campur</t>
  </si>
  <si>
    <t>Set Fish</t>
  </si>
  <si>
    <t>Set Seafood</t>
  </si>
  <si>
    <t>Set Grilled Pork Ribs</t>
  </si>
  <si>
    <t>TROPICAL TEMPTATION BEACH CLUB</t>
  </si>
  <si>
    <t>3 Courses Set Menu</t>
  </si>
  <si>
    <t>4 Courses Set Menu</t>
  </si>
  <si>
    <t>5 Courses Set Menu</t>
  </si>
  <si>
    <t>Afternoon Tea</t>
  </si>
  <si>
    <t>Sushi Tea</t>
  </si>
  <si>
    <t>THE JUNGLE DAY CLUB</t>
  </si>
  <si>
    <t>Signature Ritual</t>
  </si>
  <si>
    <t>Mai Main Playground</t>
  </si>
  <si>
    <t>Entrance Fee Indoor &amp; Outdoor</t>
  </si>
  <si>
    <t>Wild Air</t>
  </si>
  <si>
    <t>SCICHIRIN</t>
  </si>
  <si>
    <t>ANKHUSA</t>
  </si>
  <si>
    <t>KOJIN</t>
  </si>
  <si>
    <t>SANS THAI</t>
  </si>
  <si>
    <t>NORII</t>
  </si>
  <si>
    <t>Sanctuary Umalas</t>
  </si>
  <si>
    <t>Brunch Republique</t>
  </si>
  <si>
    <t>CANTINA CLASSE</t>
  </si>
  <si>
    <t>Paed Thai Canggu</t>
  </si>
  <si>
    <t>SEABRIRD</t>
  </si>
  <si>
    <t>TSUNE</t>
  </si>
  <si>
    <t>Sangam Bali Restaurant</t>
  </si>
  <si>
    <t xml:space="preserve">Set Menu 1 </t>
  </si>
  <si>
    <t>https://drive.google.com/drive/folders/1a8-VKdS2Hviur43I_vE4_XHLRj8xiCRi</t>
  </si>
  <si>
    <t xml:space="preserve">Set Menu 2 </t>
  </si>
  <si>
    <t>Set Menu 3</t>
  </si>
  <si>
    <t>Indian Set Menu</t>
  </si>
  <si>
    <t>Crispy Duck Set Menu</t>
  </si>
  <si>
    <t xml:space="preserve">Buffee Dinner </t>
  </si>
  <si>
    <t xml:space="preserve">Min 25 pax </t>
  </si>
  <si>
    <t>Gala Dinner</t>
  </si>
  <si>
    <t>Romantic Dinner</t>
  </si>
  <si>
    <t>Escape to Romantic Gazebo Dinner</t>
  </si>
  <si>
    <t>Nattis Indian Restaurant</t>
  </si>
  <si>
    <t>Coffe Break Package</t>
  </si>
  <si>
    <t>Nattish Indian Resto</t>
  </si>
  <si>
    <t>FIT Breakfast Package</t>
  </si>
  <si>
    <t>FIT VEG Package</t>
  </si>
  <si>
    <t>FIT Non VEG Package</t>
  </si>
  <si>
    <t xml:space="preserve">GIT Breakfast </t>
  </si>
  <si>
    <t>GIT Non Veg Package</t>
  </si>
  <si>
    <t>Gala Dinner Package</t>
  </si>
  <si>
    <t>Min 30 pax</t>
  </si>
  <si>
    <t>Romantic Dinner Package</t>
  </si>
  <si>
    <t>WAHAHA</t>
  </si>
  <si>
    <t>Paket A</t>
  </si>
  <si>
    <t>https://drive.google.com/drive/folders/1gYYHsztZhbPQa_CCXy5q5sZKFCgFyD1u</t>
  </si>
  <si>
    <t>Paket B</t>
  </si>
  <si>
    <t>Paket C</t>
  </si>
  <si>
    <t>Paket C Plus</t>
  </si>
  <si>
    <t>Paket D</t>
  </si>
  <si>
    <t>Paket E</t>
  </si>
  <si>
    <t>Sari Timbul Restaurant</t>
  </si>
  <si>
    <t>Buffet Menu 1</t>
  </si>
  <si>
    <t>Min 20 pax Sudah Include Etrance fee</t>
  </si>
  <si>
    <t>Sari Timbul</t>
  </si>
  <si>
    <t>Buffet Menu 2</t>
  </si>
  <si>
    <t>Buffet Menu 3</t>
  </si>
  <si>
    <t>Buffet Menu 4</t>
  </si>
  <si>
    <t>Set menu 3</t>
  </si>
  <si>
    <t>Set Menu 4</t>
  </si>
  <si>
    <t>Seribu Rempah Resto</t>
  </si>
  <si>
    <t>Paket Hemat</t>
  </si>
  <si>
    <t>Seribu rempah</t>
  </si>
  <si>
    <t>Paket Dahlia</t>
  </si>
  <si>
    <t>Min 20 pax</t>
  </si>
  <si>
    <t>Paket Cempaka</t>
  </si>
  <si>
    <t>Kurnia Seafood</t>
  </si>
  <si>
    <t>Kurnia Special Grilled Chiken</t>
  </si>
  <si>
    <t>Kurnia Dory Fish Set Menu</t>
  </si>
  <si>
    <t>Kurnia Balinese Mixed Rice</t>
  </si>
  <si>
    <t>Kurnia Crispy/Betutu Duck Set Menu</t>
  </si>
  <si>
    <t>Seafood Combo A</t>
  </si>
  <si>
    <t>2 Pax</t>
  </si>
  <si>
    <t>Seafood Combo B</t>
  </si>
  <si>
    <t>Seafood 4 Everyone A</t>
  </si>
  <si>
    <t>4 Pax</t>
  </si>
  <si>
    <t>Seafood 4 Everyone B</t>
  </si>
  <si>
    <t>Black Stone Yatch Club</t>
  </si>
  <si>
    <t>Sport Yacht</t>
  </si>
  <si>
    <t>2-20 family style , above 20 pax buffet</t>
  </si>
  <si>
    <t>Black stone</t>
  </si>
  <si>
    <t xml:space="preserve">Luxury Yacht </t>
  </si>
  <si>
    <t>Ultimate Yacht</t>
  </si>
  <si>
    <t>Supreme Yacht</t>
  </si>
  <si>
    <t>Bebek Bengil</t>
  </si>
  <si>
    <t>Set Menu Duck3</t>
  </si>
  <si>
    <t>Set Menu Duck4</t>
  </si>
  <si>
    <t>Set Menu Quarter Duck</t>
  </si>
  <si>
    <t>Set Menu Quarter Chicken</t>
  </si>
  <si>
    <t>Black Eye Luwak Coffe &amp; Eatery Ubud</t>
  </si>
  <si>
    <t>Pork Ribs</t>
  </si>
  <si>
    <t>SGV Ubud</t>
  </si>
  <si>
    <t>Nasi Campur Babi</t>
  </si>
  <si>
    <t>Tofu Katsu Curry Veg menu</t>
  </si>
  <si>
    <t>Taco Vegetables Veg menu</t>
  </si>
  <si>
    <t>D'Wika Resto</t>
  </si>
  <si>
    <t>Dwika Resto</t>
  </si>
  <si>
    <t>Dinner BBQ Aston</t>
  </si>
  <si>
    <t>Dinner BBQ at Rooftop Aston</t>
  </si>
  <si>
    <t>Nyonya Secret Rstaurant</t>
  </si>
  <si>
    <t>Paket Menu A FIT</t>
  </si>
  <si>
    <t>Child 5 - 9</t>
  </si>
  <si>
    <t>1 MAY 25 - 31 SPT 25</t>
  </si>
  <si>
    <t>Paket Menu B Semi</t>
  </si>
  <si>
    <t>&gt;8</t>
  </si>
  <si>
    <t>Paket GIT</t>
  </si>
  <si>
    <t>Paket A GIT</t>
  </si>
  <si>
    <t>Paket Special 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</si>
</sst>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_);_(* \(#,##0\);_(* &quot;-&quot;??_);_(@_)"/>
    <numFmt numFmtId="165" formatCode="mmmm\ yyyy"/>
    <numFmt numFmtId="166" formatCode="#,##0;\(#,##0\)"/>
    <numFmt numFmtId="167" formatCode="d\ mmmm\ yyyy"/>
    <numFmt numFmtId="168" formatCode="dmmmm\ yyyy"/>
    <numFmt numFmtId="169" formatCode="d\ mmm\ yyyy"/>
    <numFmt numFmtId="170" formatCode="mmm\ yyyy"/>
    <numFmt numFmtId="171" formatCode="d\-m"/>
    <numFmt numFmtId="172" formatCode="#,##0.000"/>
  </numFmts>
  <fonts count="85" x14ac:knownFonts="1">
    <font>
      <sz val="10"/>
      <color rgb="FF000000"/>
      <name val="Arial"/>
      <scheme val="minor"/>
    </font>
    <font>
      <b/>
      <sz val="24"/>
      <color theme="1"/>
      <name val="Times New Roman"/>
    </font>
    <font>
      <sz val="10"/>
      <color theme="1"/>
      <name val="Arial"/>
      <scheme val="minor"/>
    </font>
    <font>
      <sz val="15"/>
      <color theme="1"/>
      <name val="Arial"/>
      <scheme val="minor"/>
    </font>
    <font>
      <b/>
      <sz val="12"/>
      <color theme="1"/>
      <name val="Times New Roman"/>
    </font>
    <font>
      <sz val="10"/>
      <name val="Arial"/>
    </font>
    <font>
      <sz val="12"/>
      <color theme="1"/>
      <name val="Times New Roman"/>
    </font>
    <font>
      <sz val="12"/>
      <color theme="1"/>
      <name val="Arial"/>
      <scheme val="minor"/>
    </font>
    <font>
      <u/>
      <sz val="10"/>
      <color rgb="FF0000FF"/>
      <name val="Arial"/>
    </font>
    <font>
      <u/>
      <sz val="12"/>
      <color rgb="FF0000FF"/>
      <name val="Times New Roman"/>
    </font>
    <font>
      <u/>
      <sz val="10"/>
      <color rgb="FF0000FF"/>
      <name val="Arial"/>
    </font>
    <font>
      <sz val="11"/>
      <color theme="1"/>
      <name val="Times New Roman"/>
    </font>
    <font>
      <u/>
      <sz val="12"/>
      <color rgb="FF0000FF"/>
      <name val="Times New Roman"/>
    </font>
    <font>
      <u/>
      <sz val="12"/>
      <color rgb="FF0000FF"/>
      <name val="Times New Roman"/>
    </font>
    <font>
      <sz val="12"/>
      <color rgb="FF000000"/>
      <name val="Times New Roman"/>
    </font>
    <font>
      <u/>
      <sz val="10"/>
      <color rgb="FF1155CC"/>
      <name val="Arial"/>
    </font>
    <font>
      <sz val="10"/>
      <color theme="1"/>
      <name val="Arial"/>
    </font>
    <font>
      <u/>
      <sz val="9"/>
      <color rgb="FF1155CC"/>
      <name val="Arial"/>
    </font>
    <font>
      <u/>
      <sz val="10"/>
      <color rgb="FF1155CC"/>
      <name val="Arial"/>
    </font>
    <font>
      <sz val="11"/>
      <color theme="1"/>
      <name val="Calibri"/>
    </font>
    <font>
      <u/>
      <sz val="10"/>
      <color rgb="FF0000FF"/>
      <name val="Arial"/>
    </font>
    <font>
      <u/>
      <sz val="12"/>
      <color rgb="FF0000FF"/>
      <name val="Times New Roman"/>
    </font>
    <font>
      <u/>
      <sz val="12"/>
      <color rgb="FF0000FF"/>
      <name val="Times New Roman"/>
    </font>
    <font>
      <u/>
      <sz val="12"/>
      <color rgb="FF0000FF"/>
      <name val="Times New Roman"/>
    </font>
    <font>
      <u/>
      <sz val="10"/>
      <color rgb="FF0000FF"/>
      <name val="Arial"/>
    </font>
    <font>
      <u/>
      <sz val="9"/>
      <color rgb="FF0000FF"/>
      <name val="Arial"/>
    </font>
    <font>
      <u/>
      <sz val="11"/>
      <color rgb="FF0000FF"/>
      <name val="Times New Roman"/>
    </font>
    <font>
      <sz val="12"/>
      <color theme="1"/>
      <name val="Calibri"/>
    </font>
    <font>
      <u/>
      <sz val="11"/>
      <color rgb="FF0000FF"/>
      <name val="Times New Roman"/>
    </font>
    <font>
      <u/>
      <sz val="12"/>
      <color rgb="FF0000FF"/>
      <name val="Times New Roman"/>
    </font>
    <font>
      <u/>
      <sz val="12"/>
      <color rgb="FF0000FF"/>
      <name val="Times New Roman"/>
    </font>
    <font>
      <u/>
      <sz val="10"/>
      <color rgb="FF0000FF"/>
      <name val="Arial"/>
    </font>
    <font>
      <sz val="11"/>
      <color rgb="FF000000"/>
      <name val="Times New Roman"/>
    </font>
    <font>
      <sz val="13"/>
      <color theme="1"/>
      <name val="Times New Roman"/>
    </font>
    <font>
      <u/>
      <sz val="8"/>
      <color rgb="FF0000FF"/>
      <name val="Arial"/>
    </font>
    <font>
      <u/>
      <sz val="10"/>
      <color rgb="FF0000FF"/>
      <name val="Arial"/>
    </font>
    <font>
      <sz val="10"/>
      <color theme="1"/>
      <name val="Arial"/>
      <scheme val="minor"/>
    </font>
    <font>
      <sz val="10"/>
      <color theme="1"/>
      <name val="Times New Roman"/>
    </font>
    <font>
      <sz val="13"/>
      <color theme="1"/>
      <name val="Calibri"/>
    </font>
    <font>
      <u/>
      <sz val="12"/>
      <color rgb="FF0000FF"/>
      <name val="Times New Roman"/>
    </font>
    <font>
      <sz val="8"/>
      <color theme="1"/>
      <name val="Times New Roman"/>
    </font>
    <font>
      <u/>
      <sz val="14"/>
      <color rgb="FF0000FF"/>
      <name val="Times New Roman"/>
    </font>
    <font>
      <u/>
      <sz val="12"/>
      <color rgb="FF0000FF"/>
      <name val="Times New Roman"/>
    </font>
    <font>
      <b/>
      <sz val="10"/>
      <color theme="1"/>
      <name val="Times New Roman"/>
    </font>
    <font>
      <u/>
      <sz val="10"/>
      <color rgb="FF0000FF"/>
      <name val="Arial"/>
    </font>
    <font>
      <u/>
      <sz val="10"/>
      <color rgb="FF0000FF"/>
      <name val="Arial"/>
    </font>
    <font>
      <sz val="14"/>
      <color theme="1"/>
      <name val="Times New Roman"/>
    </font>
    <font>
      <u/>
      <sz val="10"/>
      <color rgb="FF0000FF"/>
      <name val="Arial"/>
    </font>
    <font>
      <u/>
      <sz val="10"/>
      <color rgb="FF0000FF"/>
      <name val="Arial"/>
    </font>
    <font>
      <u/>
      <sz val="10"/>
      <color rgb="FF0000FF"/>
      <name val="Arial"/>
    </font>
    <font>
      <sz val="12"/>
      <color theme="1"/>
      <name val="Arial"/>
    </font>
    <font>
      <sz val="11"/>
      <color theme="1"/>
      <name val="Arial"/>
    </font>
    <font>
      <b/>
      <sz val="11"/>
      <color theme="1"/>
      <name val="Times New Roman"/>
    </font>
    <font>
      <sz val="9"/>
      <color theme="1"/>
      <name val="Times New Roman"/>
    </font>
    <font>
      <u/>
      <sz val="10"/>
      <color rgb="FF0000FF"/>
      <name val="Arial"/>
    </font>
    <font>
      <u/>
      <sz val="10"/>
      <color rgb="FF0000FF"/>
      <name val="Arial"/>
    </font>
    <font>
      <u/>
      <sz val="10"/>
      <color rgb="FF0000FF"/>
      <name val="Arial"/>
    </font>
    <font>
      <u/>
      <sz val="7"/>
      <color rgb="FF0000FF"/>
      <name val="Arial"/>
    </font>
    <font>
      <sz val="7"/>
      <color theme="1"/>
      <name val="Arial"/>
      <scheme val="minor"/>
    </font>
    <font>
      <u/>
      <sz val="12"/>
      <color rgb="FF0000FF"/>
      <name val="Times New Roman"/>
    </font>
    <font>
      <b/>
      <sz val="20"/>
      <color theme="1"/>
      <name val="Times New Roman"/>
    </font>
    <font>
      <b/>
      <sz val="16"/>
      <color theme="1"/>
      <name val="Times New Roman"/>
    </font>
    <font>
      <sz val="18"/>
      <color theme="1"/>
      <name val="Times New Roman"/>
    </font>
    <font>
      <sz val="18"/>
      <color theme="1"/>
      <name val="Calibri"/>
    </font>
    <font>
      <sz val="10"/>
      <color theme="1"/>
      <name val="Times New Roman"/>
    </font>
    <font>
      <u/>
      <sz val="10"/>
      <color rgb="FF0000FF"/>
      <name val="Arial"/>
    </font>
    <font>
      <u/>
      <sz val="12"/>
      <color rgb="FF0000FF"/>
      <name val="Times New Roman"/>
    </font>
    <font>
      <u/>
      <sz val="10"/>
      <color rgb="FF0000FF"/>
      <name val="Arial"/>
    </font>
    <font>
      <u/>
      <sz val="10"/>
      <color rgb="FF0000FF"/>
      <name val="Arial"/>
    </font>
    <font>
      <sz val="10"/>
      <color rgb="FF222222"/>
      <name val="Arial"/>
    </font>
    <font>
      <u/>
      <sz val="10"/>
      <color rgb="FF1155CC"/>
      <name val="Arial"/>
    </font>
    <font>
      <u/>
      <sz val="12"/>
      <color rgb="FF0000FF"/>
      <name val="Arial"/>
    </font>
    <font>
      <sz val="14"/>
      <color theme="1"/>
      <name val="Arial"/>
      <scheme val="minor"/>
    </font>
    <font>
      <u/>
      <sz val="12"/>
      <color rgb="FF0000FF"/>
      <name val="Arial"/>
    </font>
    <font>
      <u/>
      <sz val="11"/>
      <color rgb="FF0000FF"/>
      <name val="Calibri"/>
    </font>
    <font>
      <sz val="14"/>
      <color theme="1"/>
      <name val="Calibri"/>
    </font>
    <font>
      <u/>
      <sz val="9"/>
      <color rgb="FF0000FF"/>
      <name val="Times New Roman"/>
    </font>
    <font>
      <u/>
      <sz val="9"/>
      <color rgb="FF0000FF"/>
      <name val="Calibri"/>
    </font>
    <font>
      <sz val="11"/>
      <color theme="1"/>
      <name val="Arial"/>
      <scheme val="minor"/>
    </font>
    <font>
      <u/>
      <sz val="12"/>
      <color rgb="FF0000FF"/>
      <name val="Times New Roman"/>
    </font>
    <font>
      <sz val="12"/>
      <color rgb="FF1F1F1F"/>
      <name val="Times New Roman"/>
    </font>
    <font>
      <u/>
      <sz val="12"/>
      <color rgb="FF0000FF"/>
      <name val="Times New Roman"/>
    </font>
    <font>
      <u/>
      <sz val="11"/>
      <color rgb="FF0000FF"/>
      <name val="Calibri"/>
    </font>
    <font>
      <u/>
      <sz val="12"/>
      <color rgb="FF0000FF"/>
      <name val="Times New Roman"/>
    </font>
    <font>
      <u/>
      <sz val="12"/>
      <color rgb="FF1155CC"/>
      <name val="Times New Roman"/>
    </font>
  </fonts>
  <fills count="12">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C5E0B3"/>
        <bgColor rgb="FFC5E0B3"/>
      </patternFill>
    </fill>
    <fill>
      <patternFill patternType="solid">
        <fgColor rgb="FFFF0000"/>
        <bgColor rgb="FFFF0000"/>
      </patternFill>
    </fill>
    <fill>
      <patternFill patternType="solid">
        <fgColor rgb="FFFFFF00"/>
        <bgColor rgb="FFFFFF00"/>
      </patternFill>
    </fill>
    <fill>
      <patternFill patternType="solid">
        <fgColor rgb="FFB4C6E7"/>
        <bgColor rgb="FFB4C6E7"/>
      </patternFill>
    </fill>
    <fill>
      <patternFill patternType="solid">
        <fgColor rgb="FFFFC000"/>
        <bgColor rgb="FFFFC000"/>
      </patternFill>
    </fill>
    <fill>
      <patternFill patternType="solid">
        <fgColor rgb="FFB6D7A8"/>
        <bgColor rgb="FFB6D7A8"/>
      </patternFill>
    </fill>
    <fill>
      <patternFill patternType="solid">
        <fgColor rgb="FFCCCCCC"/>
        <bgColor rgb="FFCCCCCC"/>
      </patternFill>
    </fill>
    <fill>
      <patternFill patternType="solid">
        <fgColor rgb="FFD9D9D9"/>
        <bgColor rgb="FFD9D9D9"/>
      </patternFill>
    </fill>
  </fills>
  <borders count="11">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s>
  <cellStyleXfs count="1">
    <xf numFmtId="0" fontId="0" fillId="0" borderId="0"/>
  </cellStyleXfs>
  <cellXfs count="485">
    <xf numFmtId="0" fontId="0" fillId="0" borderId="0" xfId="0"/>
    <xf numFmtId="0" fontId="1" fillId="0" borderId="0" xfId="0" applyFont="1" applyAlignment="1">
      <alignment horizontal="center" vertical="center" wrapText="1"/>
    </xf>
    <xf numFmtId="0" fontId="2" fillId="0" borderId="0" xfId="0" applyFont="1" applyAlignment="1">
      <alignment vertical="center"/>
    </xf>
    <xf numFmtId="0" fontId="2" fillId="2" borderId="0" xfId="0" applyFont="1" applyFill="1"/>
    <xf numFmtId="0" fontId="2" fillId="3" borderId="0" xfId="0" applyFont="1" applyFill="1"/>
    <xf numFmtId="0" fontId="3" fillId="2" borderId="0" xfId="0" applyFont="1" applyFill="1" applyAlignment="1">
      <alignment horizontal="center"/>
    </xf>
    <xf numFmtId="0" fontId="3" fillId="3" borderId="0" xfId="0" applyFont="1" applyFill="1" applyAlignment="1">
      <alignment horizontal="center"/>
    </xf>
    <xf numFmtId="0" fontId="4" fillId="4" borderId="1" xfId="0" applyFont="1" applyFill="1" applyBorder="1" applyAlignment="1">
      <alignment horizontal="center" vertical="center" wrapText="1"/>
    </xf>
    <xf numFmtId="164" fontId="4" fillId="4" borderId="1" xfId="0" applyNumberFormat="1" applyFont="1" applyFill="1" applyBorder="1" applyAlignment="1">
      <alignment horizontal="center" vertical="center" wrapText="1"/>
    </xf>
    <xf numFmtId="164" fontId="4" fillId="4" borderId="2" xfId="0" applyNumberFormat="1" applyFont="1" applyFill="1" applyBorder="1" applyAlignment="1">
      <alignment horizontal="center" vertical="center" wrapText="1"/>
    </xf>
    <xf numFmtId="164" fontId="4" fillId="4" borderId="5" xfId="0" applyNumberFormat="1" applyFont="1" applyFill="1" applyBorder="1" applyAlignment="1">
      <alignment horizontal="center" vertical="center" wrapText="1"/>
    </xf>
    <xf numFmtId="164" fontId="4" fillId="2" borderId="0" xfId="0" applyNumberFormat="1" applyFont="1" applyFill="1" applyAlignment="1">
      <alignment horizontal="center" vertical="center" wrapText="1"/>
    </xf>
    <xf numFmtId="164" fontId="4" fillId="3" borderId="0" xfId="0" applyNumberFormat="1" applyFont="1" applyFill="1" applyAlignment="1">
      <alignment horizontal="center" vertical="center" wrapText="1"/>
    </xf>
    <xf numFmtId="0" fontId="6" fillId="0" borderId="5" xfId="0" applyFont="1" applyBorder="1" applyAlignment="1">
      <alignment horizontal="center" vertical="center" wrapText="1"/>
    </xf>
    <xf numFmtId="0" fontId="6" fillId="0" borderId="5" xfId="0" applyFont="1" applyBorder="1" applyAlignment="1">
      <alignment vertical="center" wrapText="1"/>
    </xf>
    <xf numFmtId="0" fontId="2" fillId="0" borderId="5" xfId="0" applyFont="1" applyBorder="1" applyAlignment="1">
      <alignment vertical="center"/>
    </xf>
    <xf numFmtId="164" fontId="6" fillId="0" borderId="5" xfId="0" applyNumberFormat="1" applyFont="1" applyBorder="1" applyAlignment="1">
      <alignment horizontal="right" vertical="center" wrapText="1"/>
    </xf>
    <xf numFmtId="164" fontId="6" fillId="5" borderId="5" xfId="0" applyNumberFormat="1" applyFont="1" applyFill="1" applyBorder="1" applyAlignment="1">
      <alignment horizontal="right" vertical="center" wrapText="1"/>
    </xf>
    <xf numFmtId="164" fontId="6" fillId="0" borderId="5" xfId="0" applyNumberFormat="1" applyFont="1" applyBorder="1" applyAlignment="1">
      <alignment horizontal="center" vertical="center" wrapText="1"/>
    </xf>
    <xf numFmtId="3" fontId="7" fillId="2" borderId="0" xfId="0" applyNumberFormat="1" applyFont="1" applyFill="1"/>
    <xf numFmtId="3" fontId="7" fillId="0" borderId="0" xfId="0" applyNumberFormat="1" applyFont="1"/>
    <xf numFmtId="3" fontId="7" fillId="0" borderId="5" xfId="0" applyNumberFormat="1" applyFont="1" applyBorder="1"/>
    <xf numFmtId="0" fontId="7" fillId="0" borderId="0" xfId="0" applyFont="1"/>
    <xf numFmtId="165" fontId="6" fillId="0" borderId="0" xfId="0" applyNumberFormat="1" applyFont="1" applyAlignment="1">
      <alignment horizontal="center" vertical="center" wrapText="1"/>
    </xf>
    <xf numFmtId="0" fontId="7" fillId="2" borderId="0" xfId="0" applyFont="1" applyFill="1"/>
    <xf numFmtId="0" fontId="6" fillId="0" borderId="1" xfId="0" applyFont="1" applyBorder="1" applyAlignment="1">
      <alignment horizontal="center" vertical="center" wrapText="1"/>
    </xf>
    <xf numFmtId="164" fontId="6" fillId="0" borderId="5" xfId="0" applyNumberFormat="1" applyFont="1" applyBorder="1" applyAlignment="1">
      <alignment vertical="center"/>
    </xf>
    <xf numFmtId="166" fontId="6" fillId="0" borderId="5" xfId="0" applyNumberFormat="1" applyFont="1" applyBorder="1" applyAlignment="1">
      <alignment horizontal="right" vertical="center" wrapText="1"/>
    </xf>
    <xf numFmtId="164" fontId="6" fillId="0" borderId="1" xfId="0" applyNumberFormat="1" applyFont="1" applyBorder="1" applyAlignment="1">
      <alignment horizontal="center" vertical="center" wrapText="1"/>
    </xf>
    <xf numFmtId="164" fontId="7" fillId="0" borderId="5" xfId="0" applyNumberFormat="1" applyFont="1" applyBorder="1"/>
    <xf numFmtId="166" fontId="7" fillId="0" borderId="5" xfId="0" applyNumberFormat="1" applyFont="1" applyBorder="1"/>
    <xf numFmtId="3" fontId="6" fillId="0" borderId="5" xfId="0" applyNumberFormat="1" applyFont="1" applyBorder="1" applyAlignment="1">
      <alignment vertical="center"/>
    </xf>
    <xf numFmtId="0" fontId="7" fillId="0" borderId="5" xfId="0" applyFont="1" applyBorder="1"/>
    <xf numFmtId="0" fontId="7" fillId="3" borderId="0" xfId="0" applyFont="1" applyFill="1"/>
    <xf numFmtId="164" fontId="2" fillId="0" borderId="5" xfId="0" applyNumberFormat="1" applyFont="1" applyBorder="1" applyAlignment="1">
      <alignment vertical="center"/>
    </xf>
    <xf numFmtId="166" fontId="11" fillId="0" borderId="5" xfId="0" applyNumberFormat="1" applyFont="1" applyBorder="1" applyAlignment="1">
      <alignment horizontal="right" vertical="center" wrapText="1"/>
    </xf>
    <xf numFmtId="164" fontId="6" fillId="0" borderId="7" xfId="0" applyNumberFormat="1" applyFont="1" applyBorder="1" applyAlignment="1">
      <alignment horizontal="center" vertical="center" wrapText="1"/>
    </xf>
    <xf numFmtId="0" fontId="6" fillId="0" borderId="7" xfId="0" applyFont="1" applyBorder="1" applyAlignment="1">
      <alignment horizontal="center" vertical="center" wrapText="1"/>
    </xf>
    <xf numFmtId="0" fontId="2" fillId="0" borderId="0" xfId="0" applyFont="1" applyAlignment="1">
      <alignment horizontal="center" vertical="center"/>
    </xf>
    <xf numFmtId="3" fontId="6" fillId="0" borderId="5" xfId="0" applyNumberFormat="1" applyFont="1" applyBorder="1" applyAlignment="1">
      <alignment horizontal="right" vertical="center" wrapText="1"/>
    </xf>
    <xf numFmtId="166" fontId="6" fillId="0" borderId="5" xfId="0" applyNumberFormat="1" applyFont="1" applyBorder="1" applyAlignment="1">
      <alignment vertical="center"/>
    </xf>
    <xf numFmtId="0" fontId="6" fillId="0" borderId="0" xfId="0" applyFont="1" applyAlignment="1">
      <alignment horizontal="center" vertical="center"/>
    </xf>
    <xf numFmtId="0" fontId="6" fillId="0" borderId="0" xfId="0" applyFont="1" applyAlignment="1">
      <alignment horizontal="center" vertical="center" wrapText="1"/>
    </xf>
    <xf numFmtId="0" fontId="6" fillId="0" borderId="0" xfId="0" applyFont="1" applyAlignment="1">
      <alignment vertical="center" wrapText="1"/>
    </xf>
    <xf numFmtId="0" fontId="2" fillId="0" borderId="0" xfId="0" applyFont="1" applyAlignment="1">
      <alignment horizontal="center" vertical="center" wrapText="1"/>
    </xf>
    <xf numFmtId="164" fontId="6" fillId="0" borderId="0" xfId="0" applyNumberFormat="1" applyFont="1" applyAlignment="1">
      <alignment horizontal="right" vertical="center" wrapText="1"/>
    </xf>
    <xf numFmtId="166" fontId="11" fillId="0" borderId="0" xfId="0" applyNumberFormat="1" applyFont="1" applyAlignment="1">
      <alignment horizontal="right" vertical="center" wrapText="1"/>
    </xf>
    <xf numFmtId="164" fontId="6" fillId="0" borderId="0" xfId="0" applyNumberFormat="1" applyFont="1" applyAlignment="1">
      <alignment horizontal="center" vertical="center" wrapText="1"/>
    </xf>
    <xf numFmtId="164" fontId="4" fillId="4" borderId="3" xfId="0" applyNumberFormat="1" applyFont="1" applyFill="1" applyBorder="1" applyAlignment="1">
      <alignment horizontal="center" vertical="center" wrapText="1"/>
    </xf>
    <xf numFmtId="0" fontId="6" fillId="0" borderId="5" xfId="0" applyFont="1" applyBorder="1" applyAlignment="1">
      <alignment vertical="center"/>
    </xf>
    <xf numFmtId="164" fontId="6" fillId="0" borderId="5" xfId="0" applyNumberFormat="1" applyFont="1" applyBorder="1" applyAlignment="1">
      <alignment horizontal="right" vertical="center"/>
    </xf>
    <xf numFmtId="164" fontId="6" fillId="0" borderId="1" xfId="0" applyNumberFormat="1" applyFont="1" applyBorder="1" applyAlignment="1">
      <alignment horizontal="center" vertical="center"/>
    </xf>
    <xf numFmtId="0" fontId="14" fillId="0" borderId="0" xfId="0" applyFont="1" applyAlignment="1">
      <alignment horizontal="center" vertical="center"/>
    </xf>
    <xf numFmtId="0" fontId="18" fillId="0" borderId="0" xfId="0" applyFont="1" applyAlignment="1">
      <alignment horizontal="center" vertical="center" wrapText="1"/>
    </xf>
    <xf numFmtId="164" fontId="6" fillId="0" borderId="0" xfId="0" applyNumberFormat="1" applyFont="1" applyAlignment="1">
      <alignment horizontal="right" vertical="center"/>
    </xf>
    <xf numFmtId="166" fontId="6" fillId="0" borderId="0" xfId="0" applyNumberFormat="1" applyFont="1" applyAlignment="1">
      <alignment horizontal="right" vertical="center" wrapText="1"/>
    </xf>
    <xf numFmtId="164" fontId="6" fillId="0" borderId="0" xfId="0" applyNumberFormat="1" applyFont="1" applyAlignment="1">
      <alignment vertical="center"/>
    </xf>
    <xf numFmtId="0" fontId="16" fillId="0" borderId="0" xfId="0" applyFont="1" applyAlignment="1">
      <alignment horizontal="right" vertical="center"/>
    </xf>
    <xf numFmtId="0" fontId="2" fillId="0" borderId="0" xfId="0" applyFont="1" applyAlignment="1">
      <alignment horizontal="center"/>
    </xf>
    <xf numFmtId="164" fontId="19" fillId="4" borderId="5" xfId="0" applyNumberFormat="1" applyFont="1" applyFill="1" applyBorder="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6" fillId="3" borderId="5" xfId="0" applyFont="1" applyFill="1" applyBorder="1" applyAlignment="1">
      <alignment vertical="center"/>
    </xf>
    <xf numFmtId="0" fontId="11" fillId="0" borderId="5" xfId="0" applyFont="1" applyBorder="1" applyAlignment="1">
      <alignment vertical="center" wrapText="1"/>
    </xf>
    <xf numFmtId="169" fontId="4" fillId="4" borderId="5" xfId="0" applyNumberFormat="1" applyFont="1" applyFill="1" applyBorder="1" applyAlignment="1">
      <alignment horizontal="center" vertical="center" wrapText="1"/>
    </xf>
    <xf numFmtId="3" fontId="6" fillId="3" borderId="5" xfId="0" applyNumberFormat="1" applyFont="1" applyFill="1" applyBorder="1" applyAlignment="1">
      <alignment horizontal="center" vertical="center" wrapText="1"/>
    </xf>
    <xf numFmtId="166" fontId="6" fillId="0" borderId="1" xfId="0" applyNumberFormat="1" applyFont="1" applyBorder="1" applyAlignment="1">
      <alignment horizontal="right" vertical="center" wrapText="1"/>
    </xf>
    <xf numFmtId="166" fontId="6" fillId="0" borderId="5" xfId="0" applyNumberFormat="1" applyFont="1" applyBorder="1" applyAlignment="1">
      <alignment vertical="center" wrapText="1"/>
    </xf>
    <xf numFmtId="0" fontId="22" fillId="0" borderId="5" xfId="0" applyFont="1" applyBorder="1" applyAlignment="1">
      <alignment horizontal="center" vertical="center" wrapText="1"/>
    </xf>
    <xf numFmtId="165" fontId="6" fillId="0" borderId="5" xfId="0" applyNumberFormat="1" applyFont="1" applyBorder="1" applyAlignment="1">
      <alignment horizontal="center" vertical="center" wrapText="1"/>
    </xf>
    <xf numFmtId="0" fontId="4" fillId="4" borderId="5" xfId="0" applyFont="1" applyFill="1" applyBorder="1" applyAlignment="1">
      <alignment horizontal="center" vertical="center"/>
    </xf>
    <xf numFmtId="164" fontId="6" fillId="3" borderId="5" xfId="0" applyNumberFormat="1" applyFont="1" applyFill="1" applyBorder="1" applyAlignment="1">
      <alignment horizontal="right" vertical="center" wrapText="1"/>
    </xf>
    <xf numFmtId="0" fontId="4" fillId="4" borderId="5" xfId="0" applyFont="1" applyFill="1" applyBorder="1" applyAlignment="1">
      <alignment vertical="center"/>
    </xf>
    <xf numFmtId="0" fontId="23" fillId="0" borderId="5" xfId="0" applyFont="1" applyBorder="1" applyAlignment="1">
      <alignment vertical="center" wrapText="1"/>
    </xf>
    <xf numFmtId="0" fontId="14" fillId="0" borderId="5" xfId="0" applyFont="1" applyBorder="1" applyAlignment="1">
      <alignment vertical="center" wrapText="1"/>
    </xf>
    <xf numFmtId="0" fontId="6" fillId="0" borderId="5" xfId="0" applyFont="1" applyBorder="1" applyAlignment="1">
      <alignment wrapText="1"/>
    </xf>
    <xf numFmtId="0" fontId="28" fillId="0" borderId="5" xfId="0" applyFont="1" applyBorder="1" applyAlignment="1">
      <alignment vertical="center" wrapText="1"/>
    </xf>
    <xf numFmtId="0" fontId="4" fillId="4" borderId="5" xfId="0" applyFont="1" applyFill="1" applyBorder="1" applyAlignment="1">
      <alignment horizontal="center" vertical="center" wrapText="1"/>
    </xf>
    <xf numFmtId="0" fontId="27" fillId="0" borderId="5" xfId="0" applyFont="1" applyBorder="1" applyAlignment="1">
      <alignment vertical="center"/>
    </xf>
    <xf numFmtId="0" fontId="6" fillId="0" borderId="2" xfId="0" applyFont="1" applyBorder="1" applyAlignment="1">
      <alignment vertical="center" wrapText="1"/>
    </xf>
    <xf numFmtId="164" fontId="6" fillId="0" borderId="4" xfId="0" applyNumberFormat="1" applyFont="1" applyBorder="1" applyAlignment="1">
      <alignment horizontal="right" vertical="center" wrapText="1"/>
    </xf>
    <xf numFmtId="164" fontId="4" fillId="4" borderId="4" xfId="0" applyNumberFormat="1" applyFont="1" applyFill="1" applyBorder="1" applyAlignment="1">
      <alignment horizontal="center" vertical="center" wrapText="1"/>
    </xf>
    <xf numFmtId="0" fontId="6" fillId="3" borderId="5" xfId="0" applyFont="1" applyFill="1" applyBorder="1" applyAlignment="1">
      <alignment vertical="center" wrapText="1"/>
    </xf>
    <xf numFmtId="3" fontId="2" fillId="0" borderId="5" xfId="0" applyNumberFormat="1" applyFont="1" applyBorder="1" applyAlignment="1">
      <alignment vertical="center"/>
    </xf>
    <xf numFmtId="166" fontId="2" fillId="0" borderId="5" xfId="0" applyNumberFormat="1" applyFont="1" applyBorder="1" applyAlignment="1">
      <alignment vertical="center"/>
    </xf>
    <xf numFmtId="0" fontId="31" fillId="0" borderId="5" xfId="0" applyFont="1" applyBorder="1" applyAlignment="1">
      <alignment vertical="center" wrapText="1"/>
    </xf>
    <xf numFmtId="166" fontId="6" fillId="0" borderId="5" xfId="0" applyNumberFormat="1" applyFont="1" applyBorder="1" applyAlignment="1">
      <alignment horizontal="center" vertical="center" wrapText="1"/>
    </xf>
    <xf numFmtId="0" fontId="19" fillId="0" borderId="5" xfId="0" applyFont="1" applyBorder="1" applyAlignment="1">
      <alignment vertical="center"/>
    </xf>
    <xf numFmtId="0" fontId="32" fillId="0" borderId="0" xfId="0" applyFont="1" applyAlignment="1">
      <alignment horizontal="center" vertical="center" wrapText="1"/>
    </xf>
    <xf numFmtId="0" fontId="27" fillId="0" borderId="0" xfId="0" applyFont="1" applyAlignment="1">
      <alignment horizontal="center" vertical="center"/>
    </xf>
    <xf numFmtId="0" fontId="11" fillId="0" borderId="0" xfId="0" applyFont="1" applyAlignment="1">
      <alignment vertical="center" wrapText="1"/>
    </xf>
    <xf numFmtId="3" fontId="6" fillId="0" borderId="0" xfId="0" applyNumberFormat="1" applyFont="1" applyAlignment="1">
      <alignment vertical="center"/>
    </xf>
    <xf numFmtId="167" fontId="6" fillId="0" borderId="0" xfId="0" applyNumberFormat="1" applyFont="1" applyAlignment="1">
      <alignment horizontal="center" vertical="center" wrapText="1"/>
    </xf>
    <xf numFmtId="0" fontId="4" fillId="3" borderId="0" xfId="0" applyFont="1" applyFill="1" applyAlignment="1">
      <alignment horizontal="center" vertical="center" wrapText="1"/>
    </xf>
    <xf numFmtId="167" fontId="6" fillId="3" borderId="0" xfId="0" applyNumberFormat="1" applyFont="1" applyFill="1" applyAlignment="1">
      <alignment horizontal="center" vertical="center" wrapText="1"/>
    </xf>
    <xf numFmtId="4" fontId="6" fillId="0" borderId="5" xfId="0" applyNumberFormat="1" applyFont="1" applyBorder="1" applyAlignment="1">
      <alignment vertical="center"/>
    </xf>
    <xf numFmtId="3" fontId="6" fillId="3" borderId="5" xfId="0" applyNumberFormat="1" applyFont="1" applyFill="1" applyBorder="1" applyAlignment="1">
      <alignment horizontal="center" vertical="center"/>
    </xf>
    <xf numFmtId="166" fontId="6" fillId="6" borderId="5" xfId="0" applyNumberFormat="1" applyFont="1" applyFill="1" applyBorder="1" applyAlignment="1">
      <alignment horizontal="right" vertical="center" wrapText="1"/>
    </xf>
    <xf numFmtId="3" fontId="6" fillId="3" borderId="5" xfId="0" applyNumberFormat="1" applyFont="1" applyFill="1" applyBorder="1" applyAlignment="1">
      <alignment horizontal="right" vertical="center" wrapText="1"/>
    </xf>
    <xf numFmtId="166" fontId="6" fillId="3" borderId="5" xfId="0" applyNumberFormat="1" applyFont="1" applyFill="1" applyBorder="1" applyAlignment="1">
      <alignment horizontal="right" vertical="center" wrapText="1"/>
    </xf>
    <xf numFmtId="164" fontId="4" fillId="4" borderId="5" xfId="0" applyNumberFormat="1" applyFont="1" applyFill="1" applyBorder="1" applyAlignment="1">
      <alignment horizontal="center" wrapText="1"/>
    </xf>
    <xf numFmtId="0" fontId="19" fillId="0" borderId="0" xfId="0" applyFont="1"/>
    <xf numFmtId="0" fontId="19" fillId="2" borderId="0" xfId="0" applyFont="1" applyFill="1"/>
    <xf numFmtId="0" fontId="19" fillId="3" borderId="0" xfId="0" applyFont="1" applyFill="1"/>
    <xf numFmtId="164" fontId="19" fillId="4" borderId="5" xfId="0" applyNumberFormat="1" applyFont="1" applyFill="1" applyBorder="1"/>
    <xf numFmtId="0" fontId="11" fillId="0" borderId="5" xfId="0" applyFont="1" applyBorder="1" applyAlignment="1">
      <alignment wrapText="1"/>
    </xf>
    <xf numFmtId="166" fontId="11" fillId="0" borderId="5" xfId="0" applyNumberFormat="1" applyFont="1" applyBorder="1" applyAlignment="1">
      <alignment horizontal="right" wrapText="1"/>
    </xf>
    <xf numFmtId="0" fontId="19" fillId="0" borderId="0" xfId="0" applyFont="1" applyAlignment="1">
      <alignment vertical="center"/>
    </xf>
    <xf numFmtId="0" fontId="19" fillId="2" borderId="0" xfId="0" applyFont="1" applyFill="1" applyAlignment="1">
      <alignment vertical="center"/>
    </xf>
    <xf numFmtId="0" fontId="19" fillId="3" borderId="0" xfId="0" applyFont="1" applyFill="1" applyAlignment="1">
      <alignment vertical="center"/>
    </xf>
    <xf numFmtId="166" fontId="19" fillId="0" borderId="1" xfId="0" applyNumberFormat="1" applyFont="1" applyBorder="1" applyAlignment="1">
      <alignment vertical="center"/>
    </xf>
    <xf numFmtId="166" fontId="19" fillId="0" borderId="7" xfId="0" applyNumberFormat="1" applyFont="1" applyBorder="1" applyAlignment="1">
      <alignment vertical="center"/>
    </xf>
    <xf numFmtId="166" fontId="19" fillId="0" borderId="6" xfId="0" applyNumberFormat="1" applyFont="1" applyBorder="1" applyAlignment="1">
      <alignment vertical="center"/>
    </xf>
    <xf numFmtId="0" fontId="6" fillId="0" borderId="5" xfId="0" applyFont="1" applyBorder="1" applyAlignment="1">
      <alignment horizontal="center" vertical="center"/>
    </xf>
    <xf numFmtId="164" fontId="6" fillId="0" borderId="6" xfId="0" applyNumberFormat="1" applyFont="1" applyBorder="1" applyAlignment="1">
      <alignment horizontal="center" vertical="center" wrapText="1"/>
    </xf>
    <xf numFmtId="0" fontId="14" fillId="2" borderId="5" xfId="0" applyFont="1" applyFill="1" applyBorder="1" applyAlignment="1">
      <alignment vertical="center" wrapText="1"/>
    </xf>
    <xf numFmtId="3" fontId="6" fillId="2" borderId="5" xfId="0" applyNumberFormat="1" applyFont="1" applyFill="1" applyBorder="1" applyAlignment="1">
      <alignment vertical="center"/>
    </xf>
    <xf numFmtId="0" fontId="2" fillId="2" borderId="5" xfId="0" applyFont="1" applyFill="1" applyBorder="1" applyAlignment="1">
      <alignment vertical="center"/>
    </xf>
    <xf numFmtId="3" fontId="6" fillId="2" borderId="5" xfId="0" applyNumberFormat="1" applyFont="1" applyFill="1" applyBorder="1"/>
    <xf numFmtId="3" fontId="6" fillId="0" borderId="5" xfId="0" applyNumberFormat="1" applyFont="1" applyBorder="1" applyAlignment="1">
      <alignment horizontal="center" vertical="center"/>
    </xf>
    <xf numFmtId="3" fontId="6" fillId="0" borderId="7" xfId="0" applyNumberFormat="1" applyFont="1" applyBorder="1" applyAlignment="1">
      <alignment horizontal="center" vertical="center"/>
    </xf>
    <xf numFmtId="3" fontId="6" fillId="0" borderId="7" xfId="0" applyNumberFormat="1" applyFont="1" applyBorder="1" applyAlignment="1">
      <alignment vertical="center"/>
    </xf>
    <xf numFmtId="3" fontId="6" fillId="0" borderId="6" xfId="0" applyNumberFormat="1" applyFont="1" applyBorder="1" applyAlignment="1">
      <alignment vertical="center"/>
    </xf>
    <xf numFmtId="166" fontId="2" fillId="3" borderId="5" xfId="0" applyNumberFormat="1" applyFont="1" applyFill="1" applyBorder="1" applyAlignment="1">
      <alignment horizontal="center" vertical="center"/>
    </xf>
    <xf numFmtId="166" fontId="16" fillId="0" borderId="5" xfId="0" applyNumberFormat="1" applyFont="1" applyBorder="1" applyAlignment="1">
      <alignment vertical="center"/>
    </xf>
    <xf numFmtId="166" fontId="6" fillId="0" borderId="5" xfId="0" applyNumberFormat="1" applyFont="1" applyBorder="1" applyAlignment="1">
      <alignment horizontal="right" vertical="center"/>
    </xf>
    <xf numFmtId="3" fontId="6" fillId="3" borderId="5" xfId="0" applyNumberFormat="1" applyFont="1" applyFill="1" applyBorder="1" applyAlignment="1">
      <alignment vertical="center"/>
    </xf>
    <xf numFmtId="0" fontId="1" fillId="0" borderId="0" xfId="0" applyFont="1" applyAlignment="1">
      <alignment horizontal="center" wrapText="1"/>
    </xf>
    <xf numFmtId="164" fontId="6" fillId="0" borderId="5" xfId="0" applyNumberFormat="1" applyFont="1" applyBorder="1" applyAlignment="1">
      <alignment horizontal="right" wrapText="1"/>
    </xf>
    <xf numFmtId="166" fontId="6" fillId="3" borderId="5" xfId="0" applyNumberFormat="1" applyFont="1" applyFill="1" applyBorder="1" applyAlignment="1">
      <alignment horizontal="center" vertical="center" wrapText="1"/>
    </xf>
    <xf numFmtId="166" fontId="6" fillId="3" borderId="5" xfId="0" applyNumberFormat="1" applyFont="1" applyFill="1" applyBorder="1" applyAlignment="1">
      <alignment vertical="center"/>
    </xf>
    <xf numFmtId="166" fontId="6" fillId="3" borderId="0" xfId="0" applyNumberFormat="1" applyFont="1" applyFill="1" applyAlignment="1">
      <alignment horizontal="center" vertical="center" wrapText="1"/>
    </xf>
    <xf numFmtId="166" fontId="6" fillId="0" borderId="5" xfId="0" applyNumberFormat="1" applyFont="1" applyBorder="1" applyAlignment="1">
      <alignment horizontal="right" wrapText="1"/>
    </xf>
    <xf numFmtId="166" fontId="16" fillId="0" borderId="5" xfId="0" applyNumberFormat="1" applyFont="1" applyBorder="1"/>
    <xf numFmtId="166" fontId="6" fillId="0" borderId="5" xfId="0" applyNumberFormat="1" applyFont="1" applyBorder="1"/>
    <xf numFmtId="166" fontId="6" fillId="0" borderId="5" xfId="0" applyNumberFormat="1" applyFont="1" applyBorder="1" applyAlignment="1">
      <alignment horizontal="right"/>
    </xf>
    <xf numFmtId="166" fontId="11" fillId="0" borderId="5" xfId="0" applyNumberFormat="1" applyFont="1" applyBorder="1"/>
    <xf numFmtId="166" fontId="6" fillId="3" borderId="5" xfId="0" applyNumberFormat="1" applyFont="1" applyFill="1" applyBorder="1" applyAlignment="1">
      <alignment horizontal="right" vertical="center"/>
    </xf>
    <xf numFmtId="0" fontId="47" fillId="0" borderId="5" xfId="0" applyFont="1" applyBorder="1" applyAlignment="1">
      <alignment vertical="center" wrapText="1"/>
    </xf>
    <xf numFmtId="0" fontId="48" fillId="0" borderId="5" xfId="0" applyFont="1" applyBorder="1" applyAlignment="1">
      <alignment horizontal="left" vertical="center" wrapText="1"/>
    </xf>
    <xf numFmtId="0" fontId="46" fillId="0" borderId="5" xfId="0" applyFont="1" applyBorder="1" applyAlignment="1">
      <alignment horizontal="center" vertical="center" wrapText="1"/>
    </xf>
    <xf numFmtId="0" fontId="6" fillId="3" borderId="5" xfId="0" applyFont="1" applyFill="1" applyBorder="1" applyAlignment="1">
      <alignment wrapText="1"/>
    </xf>
    <xf numFmtId="0" fontId="6" fillId="3" borderId="0" xfId="0" applyFont="1" applyFill="1" applyAlignment="1">
      <alignment wrapText="1"/>
    </xf>
    <xf numFmtId="166" fontId="6" fillId="0" borderId="5" xfId="0" applyNumberFormat="1" applyFont="1" applyBorder="1" applyAlignment="1">
      <alignment horizontal="center" vertical="center"/>
    </xf>
    <xf numFmtId="164" fontId="4" fillId="3" borderId="0" xfId="0" applyNumberFormat="1" applyFont="1" applyFill="1" applyAlignment="1">
      <alignment horizontal="center" wrapText="1"/>
    </xf>
    <xf numFmtId="0" fontId="6" fillId="3" borderId="0" xfId="0" applyFont="1" applyFill="1" applyAlignment="1">
      <alignment vertical="center" wrapText="1"/>
    </xf>
    <xf numFmtId="166" fontId="6" fillId="3" borderId="0" xfId="0" applyNumberFormat="1" applyFont="1" applyFill="1" applyAlignment="1">
      <alignment horizontal="right" vertical="center" wrapText="1"/>
    </xf>
    <xf numFmtId="0" fontId="6" fillId="3" borderId="0" xfId="0" applyFont="1" applyFill="1" applyAlignment="1">
      <alignment horizontal="right" vertical="center"/>
    </xf>
    <xf numFmtId="0" fontId="6" fillId="3" borderId="0" xfId="0" applyFont="1" applyFill="1" applyAlignment="1">
      <alignment vertical="center"/>
    </xf>
    <xf numFmtId="166" fontId="16" fillId="3" borderId="0" xfId="0" applyNumberFormat="1" applyFont="1" applyFill="1" applyAlignment="1">
      <alignment vertical="center"/>
    </xf>
    <xf numFmtId="166" fontId="6" fillId="3" borderId="0" xfId="0" applyNumberFormat="1" applyFont="1" applyFill="1" applyAlignment="1">
      <alignment horizontal="center" vertical="center"/>
    </xf>
    <xf numFmtId="166" fontId="11" fillId="0" borderId="5" xfId="0" applyNumberFormat="1" applyFont="1" applyBorder="1" applyAlignment="1">
      <alignment vertical="center"/>
    </xf>
    <xf numFmtId="166" fontId="50" fillId="0" borderId="5" xfId="0" applyNumberFormat="1" applyFont="1" applyBorder="1"/>
    <xf numFmtId="166" fontId="51" fillId="0" borderId="5" xfId="0" applyNumberFormat="1" applyFont="1" applyBorder="1"/>
    <xf numFmtId="0" fontId="6" fillId="2" borderId="5" xfId="0" applyFont="1" applyFill="1" applyBorder="1" applyAlignment="1">
      <alignment horizontal="center" vertical="center" wrapText="1"/>
    </xf>
    <xf numFmtId="0" fontId="6" fillId="2" borderId="5" xfId="0" applyFont="1" applyFill="1" applyBorder="1" applyAlignment="1">
      <alignment wrapText="1"/>
    </xf>
    <xf numFmtId="166" fontId="6" fillId="2" borderId="5" xfId="0" applyNumberFormat="1" applyFont="1" applyFill="1" applyBorder="1" applyAlignment="1">
      <alignment horizontal="right" wrapText="1"/>
    </xf>
    <xf numFmtId="0" fontId="6" fillId="2" borderId="5" xfId="0" applyFont="1" applyFill="1" applyBorder="1" applyAlignment="1">
      <alignment horizontal="right" vertical="center"/>
    </xf>
    <xf numFmtId="0" fontId="6" fillId="2" borderId="5" xfId="0" applyFont="1" applyFill="1" applyBorder="1"/>
    <xf numFmtId="166" fontId="51" fillId="2" borderId="5" xfId="0" applyNumberFormat="1" applyFont="1" applyFill="1" applyBorder="1"/>
    <xf numFmtId="0" fontId="52" fillId="2" borderId="5" xfId="0" applyFont="1" applyFill="1" applyBorder="1" applyAlignment="1">
      <alignment horizontal="center" vertical="center" wrapText="1"/>
    </xf>
    <xf numFmtId="0" fontId="11" fillId="0" borderId="5" xfId="0" applyFont="1" applyBorder="1" applyAlignment="1">
      <alignment horizontal="center" vertical="center" wrapText="1"/>
    </xf>
    <xf numFmtId="167" fontId="11" fillId="0" borderId="5" xfId="0" applyNumberFormat="1" applyFont="1" applyBorder="1" applyAlignment="1">
      <alignment vertical="center"/>
    </xf>
    <xf numFmtId="3" fontId="6" fillId="3" borderId="5" xfId="0" applyNumberFormat="1" applyFont="1" applyFill="1" applyBorder="1" applyAlignment="1">
      <alignment horizontal="right" vertical="center"/>
    </xf>
    <xf numFmtId="3" fontId="6" fillId="3" borderId="0" xfId="0" applyNumberFormat="1" applyFont="1" applyFill="1" applyAlignment="1">
      <alignment horizontal="center" vertical="center" wrapText="1"/>
    </xf>
    <xf numFmtId="3" fontId="2" fillId="0" borderId="5" xfId="0" applyNumberFormat="1" applyFont="1" applyBorder="1"/>
    <xf numFmtId="3" fontId="6" fillId="0" borderId="5" xfId="0" applyNumberFormat="1" applyFont="1" applyBorder="1" applyAlignment="1">
      <alignment horizontal="right" wrapText="1"/>
    </xf>
    <xf numFmtId="3" fontId="6" fillId="0" borderId="5" xfId="0" applyNumberFormat="1" applyFont="1" applyBorder="1"/>
    <xf numFmtId="0" fontId="14" fillId="3" borderId="5" xfId="0" applyFont="1" applyFill="1" applyBorder="1" applyAlignment="1">
      <alignment horizontal="center" vertical="center" wrapText="1"/>
    </xf>
    <xf numFmtId="0" fontId="2" fillId="0" borderId="5" xfId="0" applyFont="1" applyBorder="1"/>
    <xf numFmtId="167" fontId="6" fillId="0" borderId="5" xfId="0" applyNumberFormat="1" applyFont="1" applyBorder="1" applyAlignment="1">
      <alignment horizontal="center" vertical="center" wrapText="1"/>
    </xf>
    <xf numFmtId="0" fontId="6" fillId="3" borderId="6" xfId="0" applyFont="1" applyFill="1" applyBorder="1" applyAlignment="1">
      <alignment horizontal="center" vertical="center" wrapText="1"/>
    </xf>
    <xf numFmtId="167" fontId="6" fillId="0" borderId="6" xfId="0" applyNumberFormat="1" applyFont="1" applyBorder="1" applyAlignment="1">
      <alignment horizontal="center" vertical="center" wrapText="1"/>
    </xf>
    <xf numFmtId="0" fontId="6" fillId="0" borderId="1" xfId="0" applyFont="1" applyBorder="1" applyAlignment="1">
      <alignment horizontal="center" wrapText="1"/>
    </xf>
    <xf numFmtId="3" fontId="11" fillId="0" borderId="5" xfId="0" applyNumberFormat="1" applyFont="1" applyBorder="1" applyAlignment="1">
      <alignment horizontal="right" wrapText="1"/>
    </xf>
    <xf numFmtId="0" fontId="6" fillId="0" borderId="6" xfId="0" applyFont="1" applyBorder="1" applyAlignment="1">
      <alignment horizontal="center" vertical="center" wrapText="1"/>
    </xf>
    <xf numFmtId="0" fontId="55" fillId="0" borderId="5" xfId="0" applyFont="1" applyBorder="1"/>
    <xf numFmtId="0" fontId="56" fillId="0" borderId="5" xfId="0" applyFont="1" applyBorder="1"/>
    <xf numFmtId="0" fontId="2" fillId="0" borderId="0" xfId="0" applyFont="1"/>
    <xf numFmtId="166" fontId="19" fillId="0" borderId="0" xfId="0" applyNumberFormat="1" applyFont="1"/>
    <xf numFmtId="166" fontId="61" fillId="7" borderId="5" xfId="0" applyNumberFormat="1" applyFont="1" applyFill="1" applyBorder="1" applyAlignment="1">
      <alignment horizontal="center" vertical="center" wrapText="1"/>
    </xf>
    <xf numFmtId="166" fontId="61" fillId="8" borderId="5" xfId="0" applyNumberFormat="1" applyFont="1" applyFill="1" applyBorder="1" applyAlignment="1">
      <alignment horizontal="center" vertical="center" wrapText="1"/>
    </xf>
    <xf numFmtId="0" fontId="62" fillId="0" borderId="5" xfId="0" applyFont="1" applyBorder="1" applyAlignment="1">
      <alignment horizontal="center"/>
    </xf>
    <xf numFmtId="0" fontId="62" fillId="0" borderId="5" xfId="0" applyFont="1" applyBorder="1"/>
    <xf numFmtId="166" fontId="62" fillId="0" borderId="5" xfId="0" applyNumberFormat="1" applyFont="1" applyBorder="1" applyAlignment="1">
      <alignment horizontal="right"/>
    </xf>
    <xf numFmtId="0" fontId="63" fillId="0" borderId="5" xfId="0" applyFont="1" applyBorder="1"/>
    <xf numFmtId="166" fontId="19" fillId="0" borderId="5" xfId="0" applyNumberFormat="1" applyFont="1" applyBorder="1"/>
    <xf numFmtId="166" fontId="63" fillId="0" borderId="5" xfId="0" applyNumberFormat="1" applyFont="1" applyBorder="1"/>
    <xf numFmtId="166" fontId="62" fillId="0" borderId="5" xfId="0" applyNumberFormat="1" applyFont="1" applyBorder="1"/>
    <xf numFmtId="166" fontId="62" fillId="0" borderId="5" xfId="0" applyNumberFormat="1" applyFont="1" applyBorder="1" applyAlignment="1">
      <alignment horizontal="center"/>
    </xf>
    <xf numFmtId="0" fontId="62" fillId="0" borderId="5" xfId="0" applyFont="1" applyBorder="1" applyAlignment="1">
      <alignment wrapText="1"/>
    </xf>
    <xf numFmtId="0" fontId="19" fillId="0" borderId="5" xfId="0" applyFont="1" applyBorder="1"/>
    <xf numFmtId="0" fontId="62" fillId="0" borderId="1" xfId="0" applyFont="1" applyBorder="1"/>
    <xf numFmtId="164" fontId="4" fillId="7" borderId="5" xfId="0" applyNumberFormat="1" applyFont="1" applyFill="1" applyBorder="1" applyAlignment="1">
      <alignment horizontal="center" wrapText="1"/>
    </xf>
    <xf numFmtId="164" fontId="4" fillId="8" borderId="5" xfId="0" applyNumberFormat="1" applyFont="1" applyFill="1" applyBorder="1" applyAlignment="1">
      <alignment horizontal="center" wrapText="1"/>
    </xf>
    <xf numFmtId="164" fontId="19" fillId="0" borderId="5" xfId="0" applyNumberFormat="1" applyFont="1" applyBorder="1" applyAlignment="1">
      <alignment vertical="center"/>
    </xf>
    <xf numFmtId="0" fontId="2" fillId="0" borderId="7" xfId="0" applyFont="1" applyBorder="1"/>
    <xf numFmtId="0" fontId="64" fillId="0" borderId="5" xfId="0" applyFont="1" applyBorder="1"/>
    <xf numFmtId="0" fontId="6" fillId="0" borderId="5" xfId="0" applyFont="1" applyBorder="1"/>
    <xf numFmtId="0" fontId="2" fillId="0" borderId="5" xfId="0" applyFont="1" applyBorder="1" applyAlignment="1">
      <alignment wrapText="1"/>
    </xf>
    <xf numFmtId="3" fontId="7" fillId="0" borderId="0" xfId="0" applyNumberFormat="1" applyFont="1" applyAlignment="1">
      <alignment vertical="center"/>
    </xf>
    <xf numFmtId="0" fontId="64" fillId="0" borderId="5" xfId="0" applyFont="1" applyBorder="1" applyAlignment="1">
      <alignment vertical="center" wrapText="1"/>
    </xf>
    <xf numFmtId="4" fontId="38" fillId="0" borderId="5" xfId="0" applyNumberFormat="1" applyFont="1" applyBorder="1"/>
    <xf numFmtId="3" fontId="27" fillId="0" borderId="5" xfId="0" applyNumberFormat="1" applyFont="1" applyBorder="1" applyAlignment="1">
      <alignment vertical="center"/>
    </xf>
    <xf numFmtId="3" fontId="38" fillId="0" borderId="5" xfId="0" applyNumberFormat="1" applyFont="1" applyBorder="1" applyAlignment="1">
      <alignment vertical="center"/>
    </xf>
    <xf numFmtId="0" fontId="2" fillId="0" borderId="6" xfId="0" applyFont="1" applyBorder="1"/>
    <xf numFmtId="0" fontId="6" fillId="0" borderId="5" xfId="0" applyFont="1" applyBorder="1" applyAlignment="1">
      <alignment horizontal="left" vertical="center" wrapText="1"/>
    </xf>
    <xf numFmtId="0" fontId="6" fillId="3" borderId="5" xfId="0" applyFont="1" applyFill="1" applyBorder="1"/>
    <xf numFmtId="0" fontId="19" fillId="0" borderId="5" xfId="0" applyFont="1" applyBorder="1" applyAlignment="1">
      <alignment wrapText="1"/>
    </xf>
    <xf numFmtId="164" fontId="19" fillId="0" borderId="5" xfId="0" applyNumberFormat="1" applyFont="1" applyBorder="1"/>
    <xf numFmtId="4" fontId="7" fillId="0" borderId="0" xfId="0" applyNumberFormat="1" applyFont="1"/>
    <xf numFmtId="164" fontId="6" fillId="0" borderId="5" xfId="0" applyNumberFormat="1" applyFont="1" applyBorder="1" applyAlignment="1">
      <alignment horizontal="right"/>
    </xf>
    <xf numFmtId="164" fontId="6" fillId="0" borderId="5" xfId="0" applyNumberFormat="1" applyFont="1" applyBorder="1" applyAlignment="1">
      <alignment wrapText="1"/>
    </xf>
    <xf numFmtId="0" fontId="6" fillId="0" borderId="1" xfId="0" applyFont="1" applyBorder="1" applyAlignment="1">
      <alignment wrapText="1"/>
    </xf>
    <xf numFmtId="164" fontId="6" fillId="0" borderId="5" xfId="0" applyNumberFormat="1" applyFont="1" applyBorder="1"/>
    <xf numFmtId="0" fontId="6" fillId="0" borderId="1" xfId="0" applyFont="1" applyBorder="1"/>
    <xf numFmtId="0" fontId="2" fillId="0" borderId="10" xfId="0" applyFont="1" applyBorder="1"/>
    <xf numFmtId="0" fontId="6" fillId="0" borderId="6" xfId="0" applyFont="1" applyBorder="1"/>
    <xf numFmtId="164" fontId="19" fillId="3" borderId="5" xfId="0" applyNumberFormat="1" applyFont="1" applyFill="1" applyBorder="1" applyAlignment="1">
      <alignment horizontal="right"/>
    </xf>
    <xf numFmtId="164" fontId="16" fillId="3" borderId="5" xfId="0" applyNumberFormat="1" applyFont="1" applyFill="1" applyBorder="1"/>
    <xf numFmtId="0" fontId="16" fillId="3" borderId="5" xfId="0" applyFont="1" applyFill="1" applyBorder="1"/>
    <xf numFmtId="164" fontId="6" fillId="3" borderId="5" xfId="0" applyNumberFormat="1" applyFont="1" applyFill="1" applyBorder="1" applyAlignment="1">
      <alignment horizontal="right" wrapText="1"/>
    </xf>
    <xf numFmtId="164" fontId="16" fillId="0" borderId="5" xfId="0" applyNumberFormat="1" applyFont="1" applyBorder="1"/>
    <xf numFmtId="0" fontId="6" fillId="0" borderId="7" xfId="0" applyFont="1" applyBorder="1"/>
    <xf numFmtId="0" fontId="16" fillId="3" borderId="1" xfId="0" applyFont="1" applyFill="1" applyBorder="1" applyAlignment="1">
      <alignment vertical="center"/>
    </xf>
    <xf numFmtId="164" fontId="50" fillId="0" borderId="5" xfId="0" applyNumberFormat="1" applyFont="1" applyBorder="1"/>
    <xf numFmtId="0" fontId="16" fillId="3" borderId="7" xfId="0" applyFont="1" applyFill="1" applyBorder="1" applyAlignment="1">
      <alignment vertical="center"/>
    </xf>
    <xf numFmtId="0" fontId="69" fillId="3" borderId="6" xfId="0" applyFont="1" applyFill="1" applyBorder="1"/>
    <xf numFmtId="164" fontId="51" fillId="0" borderId="5" xfId="0" applyNumberFormat="1" applyFont="1" applyBorder="1" applyAlignment="1">
      <alignment horizontal="right"/>
    </xf>
    <xf numFmtId="0" fontId="16" fillId="0" borderId="5" xfId="0" applyFont="1" applyBorder="1"/>
    <xf numFmtId="0" fontId="16" fillId="3" borderId="1" xfId="0" applyFont="1" applyFill="1" applyBorder="1"/>
    <xf numFmtId="0" fontId="16" fillId="3" borderId="7" xfId="0" applyFont="1" applyFill="1" applyBorder="1"/>
    <xf numFmtId="3" fontId="7" fillId="0" borderId="5" xfId="0" applyNumberFormat="1" applyFont="1" applyBorder="1" applyAlignment="1">
      <alignment vertical="center"/>
    </xf>
    <xf numFmtId="0" fontId="7" fillId="0" borderId="5" xfId="0" applyFont="1" applyBorder="1" applyAlignment="1">
      <alignment vertical="center"/>
    </xf>
    <xf numFmtId="164" fontId="4" fillId="7" borderId="5" xfId="0" applyNumberFormat="1" applyFont="1" applyFill="1" applyBorder="1" applyAlignment="1">
      <alignment horizontal="center" vertical="center" wrapText="1"/>
    </xf>
    <xf numFmtId="164" fontId="4" fillId="9" borderId="5" xfId="0" applyNumberFormat="1" applyFont="1" applyFill="1" applyBorder="1" applyAlignment="1">
      <alignment horizontal="center" vertical="center" wrapText="1"/>
    </xf>
    <xf numFmtId="0" fontId="6" fillId="0" borderId="5" xfId="0" applyFont="1" applyBorder="1" applyAlignment="1">
      <alignment horizontal="center" wrapText="1"/>
    </xf>
    <xf numFmtId="0" fontId="6" fillId="3" borderId="5" xfId="0" applyFont="1" applyFill="1" applyBorder="1" applyAlignment="1">
      <alignment horizontal="center" wrapText="1"/>
    </xf>
    <xf numFmtId="3" fontId="6" fillId="0" borderId="1" xfId="0" applyNumberFormat="1" applyFont="1" applyBorder="1" applyAlignment="1">
      <alignment horizontal="right" wrapText="1"/>
    </xf>
    <xf numFmtId="3" fontId="6" fillId="3" borderId="5" xfId="0" applyNumberFormat="1" applyFont="1" applyFill="1" applyBorder="1" applyAlignment="1">
      <alignment horizontal="right" wrapText="1"/>
    </xf>
    <xf numFmtId="0" fontId="6" fillId="0" borderId="5" xfId="0" applyFont="1" applyBorder="1" applyAlignment="1">
      <alignment horizontal="center"/>
    </xf>
    <xf numFmtId="0" fontId="2" fillId="0" borderId="5" xfId="0" applyFont="1" applyBorder="1" applyAlignment="1">
      <alignment horizontal="center"/>
    </xf>
    <xf numFmtId="0" fontId="2" fillId="0" borderId="5" xfId="0" applyFont="1" applyBorder="1" applyAlignment="1">
      <alignment horizontal="center" wrapText="1"/>
    </xf>
    <xf numFmtId="0" fontId="2" fillId="0" borderId="0" xfId="0" applyFont="1" applyAlignment="1">
      <alignment horizontal="center" wrapText="1"/>
    </xf>
    <xf numFmtId="3" fontId="6" fillId="0" borderId="0" xfId="0" applyNumberFormat="1" applyFont="1"/>
    <xf numFmtId="0" fontId="6" fillId="0" borderId="0" xfId="0" applyFont="1" applyAlignment="1">
      <alignment horizontal="left" vertical="center" wrapText="1"/>
    </xf>
    <xf numFmtId="165" fontId="38" fillId="0" borderId="0" xfId="0" applyNumberFormat="1" applyFont="1" applyAlignment="1">
      <alignment vertical="center"/>
    </xf>
    <xf numFmtId="164" fontId="19" fillId="0" borderId="0" xfId="0" applyNumberFormat="1" applyFont="1"/>
    <xf numFmtId="164" fontId="4" fillId="8" borderId="5" xfId="0" applyNumberFormat="1" applyFont="1" applyFill="1" applyBorder="1" applyAlignment="1">
      <alignment horizontal="center" vertical="center" wrapText="1"/>
    </xf>
    <xf numFmtId="0" fontId="6" fillId="0" borderId="5" xfId="0" applyFont="1" applyBorder="1" applyAlignment="1">
      <alignment horizontal="left" wrapText="1"/>
    </xf>
    <xf numFmtId="164" fontId="4" fillId="0" borderId="5" xfId="0" applyNumberFormat="1" applyFont="1" applyBorder="1" applyAlignment="1">
      <alignment vertical="center" wrapText="1"/>
    </xf>
    <xf numFmtId="164" fontId="6" fillId="0" borderId="5" xfId="0" applyNumberFormat="1" applyFont="1" applyBorder="1" applyAlignment="1">
      <alignment vertical="center" wrapText="1"/>
    </xf>
    <xf numFmtId="164" fontId="6" fillId="3" borderId="5" xfId="0" applyNumberFormat="1" applyFont="1" applyFill="1" applyBorder="1" applyAlignment="1">
      <alignment horizontal="left" wrapText="1"/>
    </xf>
    <xf numFmtId="0" fontId="6" fillId="3" borderId="5" xfId="0" applyFont="1" applyFill="1" applyBorder="1" applyAlignment="1">
      <alignment horizontal="left" wrapText="1"/>
    </xf>
    <xf numFmtId="0" fontId="53" fillId="0" borderId="5" xfId="0" applyFont="1" applyBorder="1" applyAlignment="1">
      <alignment horizontal="left" wrapText="1"/>
    </xf>
    <xf numFmtId="0" fontId="6" fillId="3" borderId="5" xfId="0" applyFont="1" applyFill="1" applyBorder="1" applyAlignment="1">
      <alignment horizontal="center" vertical="center" wrapText="1"/>
    </xf>
    <xf numFmtId="0" fontId="6" fillId="3" borderId="5" xfId="0" applyFont="1" applyFill="1" applyBorder="1" applyAlignment="1">
      <alignment horizontal="left" vertical="center" wrapText="1"/>
    </xf>
    <xf numFmtId="164" fontId="6" fillId="3" borderId="5" xfId="0" applyNumberFormat="1" applyFont="1" applyFill="1" applyBorder="1" applyAlignment="1">
      <alignment horizontal="left" vertical="center" wrapText="1"/>
    </xf>
    <xf numFmtId="0" fontId="76" fillId="0" borderId="5" xfId="0" applyFont="1" applyBorder="1" applyAlignment="1">
      <alignment horizontal="left" wrapText="1"/>
    </xf>
    <xf numFmtId="171" fontId="6" fillId="0" borderId="5" xfId="0" applyNumberFormat="1" applyFont="1" applyBorder="1" applyAlignment="1">
      <alignment horizontal="left" wrapText="1"/>
    </xf>
    <xf numFmtId="172" fontId="7" fillId="0" borderId="5" xfId="0" applyNumberFormat="1" applyFont="1" applyBorder="1"/>
    <xf numFmtId="172" fontId="78" fillId="0" borderId="5" xfId="0" applyNumberFormat="1" applyFont="1" applyBorder="1"/>
    <xf numFmtId="3" fontId="78" fillId="0" borderId="5" xfId="0" applyNumberFormat="1" applyFont="1" applyBorder="1"/>
    <xf numFmtId="0" fontId="11" fillId="0" borderId="5" xfId="0" applyFont="1" applyBorder="1" applyAlignment="1">
      <alignment horizontal="center"/>
    </xf>
    <xf numFmtId="3" fontId="11" fillId="0" borderId="5" xfId="0" applyNumberFormat="1" applyFont="1" applyBorder="1"/>
    <xf numFmtId="0" fontId="11" fillId="0" borderId="5" xfId="0" applyFont="1" applyBorder="1"/>
    <xf numFmtId="164" fontId="6" fillId="3" borderId="5" xfId="0" applyNumberFormat="1" applyFont="1" applyFill="1" applyBorder="1" applyAlignment="1">
      <alignment horizontal="center" wrapText="1"/>
    </xf>
    <xf numFmtId="0" fontId="19" fillId="3" borderId="1" xfId="0" applyFont="1" applyFill="1" applyBorder="1"/>
    <xf numFmtId="0" fontId="6" fillId="3" borderId="0" xfId="0" applyFont="1" applyFill="1" applyAlignment="1">
      <alignment horizontal="center" wrapText="1"/>
    </xf>
    <xf numFmtId="164" fontId="19" fillId="3" borderId="5" xfId="0" applyNumberFormat="1" applyFont="1" applyFill="1" applyBorder="1"/>
    <xf numFmtId="0" fontId="80" fillId="3" borderId="0" xfId="0" applyFont="1" applyFill="1" applyAlignment="1">
      <alignment wrapText="1"/>
    </xf>
    <xf numFmtId="0" fontId="19" fillId="3" borderId="5" xfId="0" applyFont="1" applyFill="1" applyBorder="1"/>
    <xf numFmtId="164" fontId="6" fillId="3" borderId="5" xfId="0" applyNumberFormat="1" applyFont="1" applyFill="1" applyBorder="1"/>
    <xf numFmtId="164" fontId="11" fillId="3" borderId="5" xfId="0" applyNumberFormat="1" applyFont="1" applyFill="1" applyBorder="1"/>
    <xf numFmtId="164" fontId="27" fillId="3" borderId="5" xfId="0" applyNumberFormat="1" applyFont="1" applyFill="1" applyBorder="1"/>
    <xf numFmtId="0" fontId="81" fillId="3" borderId="5" xfId="0" applyFont="1" applyFill="1" applyBorder="1" applyAlignment="1">
      <alignment vertical="center" wrapText="1"/>
    </xf>
    <xf numFmtId="164" fontId="6" fillId="10" borderId="5" xfId="0" applyNumberFormat="1" applyFont="1" applyFill="1" applyBorder="1" applyAlignment="1">
      <alignment horizontal="right" wrapText="1"/>
    </xf>
    <xf numFmtId="164" fontId="19" fillId="10" borderId="5" xfId="0" applyNumberFormat="1" applyFont="1" applyFill="1" applyBorder="1"/>
    <xf numFmtId="164" fontId="6" fillId="11" borderId="5" xfId="0" applyNumberFormat="1" applyFont="1" applyFill="1" applyBorder="1" applyAlignment="1">
      <alignment horizontal="right" wrapText="1"/>
    </xf>
    <xf numFmtId="164" fontId="19" fillId="11" borderId="5" xfId="0" applyNumberFormat="1" applyFont="1" applyFill="1" applyBorder="1"/>
    <xf numFmtId="0" fontId="6" fillId="3" borderId="6" xfId="0" applyFont="1" applyFill="1" applyBorder="1" applyAlignment="1">
      <alignment horizontal="center" wrapText="1"/>
    </xf>
    <xf numFmtId="0" fontId="27" fillId="3" borderId="5" xfId="0" applyFont="1" applyFill="1" applyBorder="1" applyAlignment="1">
      <alignment vertical="center"/>
    </xf>
    <xf numFmtId="171" fontId="19" fillId="3" borderId="5" xfId="0" applyNumberFormat="1" applyFont="1" applyFill="1" applyBorder="1" applyAlignment="1">
      <alignment vertical="center"/>
    </xf>
    <xf numFmtId="164" fontId="19" fillId="3" borderId="5" xfId="0" applyNumberFormat="1" applyFont="1" applyFill="1" applyBorder="1" applyAlignment="1">
      <alignment vertical="center"/>
    </xf>
    <xf numFmtId="0" fontId="19" fillId="3" borderId="5" xfId="0" applyFont="1" applyFill="1" applyBorder="1" applyAlignment="1">
      <alignment vertical="center"/>
    </xf>
    <xf numFmtId="171" fontId="6" fillId="0" borderId="5" xfId="0" applyNumberFormat="1" applyFont="1" applyBorder="1" applyAlignment="1">
      <alignment horizontal="center" wrapText="1"/>
    </xf>
    <xf numFmtId="0" fontId="6" fillId="0" borderId="0" xfId="0" applyFont="1"/>
    <xf numFmtId="0" fontId="21" fillId="3" borderId="1" xfId="0" applyFont="1" applyFill="1" applyBorder="1" applyAlignment="1">
      <alignment horizontal="center" vertical="center" wrapText="1"/>
    </xf>
    <xf numFmtId="0" fontId="5" fillId="0" borderId="7" xfId="0" applyFont="1" applyBorder="1"/>
    <xf numFmtId="0" fontId="5" fillId="0" borderId="6" xfId="0" applyFont="1" applyBorder="1"/>
    <xf numFmtId="0" fontId="6" fillId="0" borderId="1" xfId="0" applyFont="1" applyBorder="1" applyAlignment="1">
      <alignment horizontal="center" vertical="center" wrapText="1"/>
    </xf>
    <xf numFmtId="0" fontId="20" fillId="0" borderId="1" xfId="0" applyFont="1" applyBorder="1" applyAlignment="1">
      <alignment vertical="center" wrapText="1"/>
    </xf>
    <xf numFmtId="0" fontId="4" fillId="4" borderId="1" xfId="0" applyFont="1" applyFill="1" applyBorder="1" applyAlignment="1">
      <alignment horizontal="center" vertical="center" wrapText="1"/>
    </xf>
    <xf numFmtId="0" fontId="39" fillId="3" borderId="1" xfId="0" applyFont="1" applyFill="1" applyBorder="1" applyAlignment="1">
      <alignment horizontal="right" vertical="center" wrapText="1"/>
    </xf>
    <xf numFmtId="0" fontId="8" fillId="0" borderId="1" xfId="0" applyFont="1" applyBorder="1" applyAlignment="1">
      <alignment vertical="center" wrapText="1"/>
    </xf>
    <xf numFmtId="0" fontId="2" fillId="0" borderId="1" xfId="0" applyFont="1" applyBorder="1" applyAlignment="1">
      <alignment vertical="center" wrapText="1"/>
    </xf>
    <xf numFmtId="0" fontId="6" fillId="3" borderId="1" xfId="0" applyFont="1" applyFill="1" applyBorder="1" applyAlignment="1">
      <alignment horizontal="center" vertical="center" wrapText="1"/>
    </xf>
    <xf numFmtId="0" fontId="2" fillId="0" borderId="1" xfId="0" applyFont="1" applyBorder="1" applyAlignment="1">
      <alignment vertical="center"/>
    </xf>
    <xf numFmtId="0" fontId="32" fillId="3" borderId="1" xfId="0" applyFont="1" applyFill="1" applyBorder="1" applyAlignment="1">
      <alignment horizontal="center" vertical="center" wrapText="1"/>
    </xf>
    <xf numFmtId="0" fontId="37" fillId="3" borderId="1" xfId="0" applyFont="1" applyFill="1" applyBorder="1" applyAlignment="1">
      <alignment horizontal="center" vertical="center" wrapText="1"/>
    </xf>
    <xf numFmtId="0" fontId="9" fillId="0" borderId="1" xfId="0" applyFont="1" applyBorder="1" applyAlignment="1">
      <alignment horizontal="center" vertical="center" wrapText="1"/>
    </xf>
    <xf numFmtId="164" fontId="4" fillId="4" borderId="1" xfId="0" applyNumberFormat="1" applyFont="1" applyFill="1" applyBorder="1" applyAlignment="1">
      <alignment horizontal="center" vertical="center" wrapText="1"/>
    </xf>
    <xf numFmtId="0" fontId="41" fillId="0" borderId="1" xfId="0" applyFont="1" applyBorder="1" applyAlignment="1">
      <alignment horizontal="center" vertical="center" wrapText="1"/>
    </xf>
    <xf numFmtId="0" fontId="42" fillId="0" borderId="1" xfId="0" applyFont="1" applyBorder="1" applyAlignment="1">
      <alignment vertical="center" wrapText="1"/>
    </xf>
    <xf numFmtId="0" fontId="4" fillId="4" borderId="1" xfId="0" applyFont="1" applyFill="1" applyBorder="1" applyAlignment="1">
      <alignment horizontal="center" wrapText="1"/>
    </xf>
    <xf numFmtId="0" fontId="11" fillId="0" borderId="1" xfId="0" applyFont="1" applyBorder="1" applyAlignment="1">
      <alignment horizontal="center" vertical="center" wrapText="1"/>
    </xf>
    <xf numFmtId="0" fontId="19" fillId="0" borderId="1" xfId="0" applyFont="1" applyBorder="1"/>
    <xf numFmtId="0" fontId="34" fillId="0" borderId="1" xfId="0" applyFont="1" applyBorder="1" applyAlignment="1">
      <alignment vertical="center" wrapText="1"/>
    </xf>
    <xf numFmtId="0" fontId="14" fillId="3" borderId="1" xfId="0" applyFont="1" applyFill="1" applyBorder="1" applyAlignment="1">
      <alignment horizontal="center" vertical="center" wrapText="1"/>
    </xf>
    <xf numFmtId="0" fontId="44" fillId="0" borderId="1" xfId="0" applyFont="1" applyBorder="1" applyAlignment="1">
      <alignment vertical="center" wrapText="1"/>
    </xf>
    <xf numFmtId="0" fontId="45" fillId="0" borderId="1" xfId="0" applyFont="1" applyBorder="1" applyAlignment="1">
      <alignment horizontal="left" vertical="center" wrapText="1"/>
    </xf>
    <xf numFmtId="0" fontId="26" fillId="0" borderId="1" xfId="0" applyFont="1" applyBorder="1" applyAlignment="1">
      <alignment horizontal="center" vertical="center" wrapText="1"/>
    </xf>
    <xf numFmtId="0" fontId="27" fillId="0" borderId="1" xfId="0" applyFont="1" applyBorder="1" applyAlignment="1">
      <alignment horizontal="center" vertical="center"/>
    </xf>
    <xf numFmtId="0" fontId="35" fillId="0" borderId="1" xfId="0" applyFont="1" applyBorder="1" applyAlignment="1">
      <alignment vertical="center" wrapText="1"/>
    </xf>
    <xf numFmtId="164" fontId="6" fillId="0" borderId="1" xfId="0" applyNumberFormat="1" applyFont="1" applyBorder="1" applyAlignment="1">
      <alignment horizontal="right" vertical="center" wrapText="1"/>
    </xf>
    <xf numFmtId="0" fontId="6" fillId="6" borderId="1" xfId="0" applyFont="1" applyFill="1" applyBorder="1" applyAlignment="1">
      <alignment horizontal="center" vertical="center" wrapText="1"/>
    </xf>
    <xf numFmtId="166" fontId="6" fillId="0" borderId="1" xfId="0" applyNumberFormat="1" applyFont="1" applyBorder="1" applyAlignment="1">
      <alignment horizontal="right" vertical="center" wrapText="1"/>
    </xf>
    <xf numFmtId="164" fontId="4" fillId="4" borderId="2" xfId="0" applyNumberFormat="1" applyFont="1" applyFill="1" applyBorder="1" applyAlignment="1">
      <alignment horizontal="center" vertical="center" wrapText="1"/>
    </xf>
    <xf numFmtId="0" fontId="5" fillId="0" borderId="4" xfId="0" applyFont="1" applyBorder="1"/>
    <xf numFmtId="0" fontId="36" fillId="0" borderId="1" xfId="0" applyFont="1" applyBorder="1" applyAlignment="1">
      <alignment vertical="center" wrapText="1"/>
    </xf>
    <xf numFmtId="166" fontId="6" fillId="0" borderId="1" xfId="0" applyNumberFormat="1" applyFont="1" applyBorder="1" applyAlignment="1">
      <alignment horizontal="center" vertical="center" wrapText="1"/>
    </xf>
    <xf numFmtId="166" fontId="4" fillId="4" borderId="1" xfId="0" applyNumberFormat="1" applyFont="1" applyFill="1" applyBorder="1" applyAlignment="1">
      <alignment horizontal="center" vertical="center" wrapText="1"/>
    </xf>
    <xf numFmtId="3" fontId="6" fillId="3" borderId="1" xfId="0" applyNumberFormat="1" applyFont="1" applyFill="1" applyBorder="1" applyAlignment="1">
      <alignment horizontal="center" vertical="center" wrapText="1"/>
    </xf>
    <xf numFmtId="167" fontId="6" fillId="0" borderId="1" xfId="0" applyNumberFormat="1" applyFont="1" applyBorder="1" applyAlignment="1">
      <alignment horizontal="center" vertical="center" wrapText="1"/>
    </xf>
    <xf numFmtId="0" fontId="5" fillId="0" borderId="3" xfId="0" applyFont="1" applyBorder="1"/>
    <xf numFmtId="3" fontId="6" fillId="3" borderId="1" xfId="0" applyNumberFormat="1" applyFont="1" applyFill="1" applyBorder="1" applyAlignment="1">
      <alignment horizontal="right" vertical="center"/>
    </xf>
    <xf numFmtId="3" fontId="19" fillId="3" borderId="1" xfId="0" applyNumberFormat="1" applyFont="1" applyFill="1" applyBorder="1" applyAlignment="1">
      <alignment vertical="center"/>
    </xf>
    <xf numFmtId="3" fontId="19" fillId="3" borderId="1" xfId="0" applyNumberFormat="1" applyFont="1" applyFill="1" applyBorder="1" applyAlignment="1">
      <alignment horizontal="right" vertical="center"/>
    </xf>
    <xf numFmtId="3" fontId="6" fillId="3" borderId="1" xfId="0" applyNumberFormat="1" applyFont="1" applyFill="1" applyBorder="1" applyAlignment="1">
      <alignment vertical="center"/>
    </xf>
    <xf numFmtId="164" fontId="6" fillId="0" borderId="1" xfId="0" applyNumberFormat="1" applyFont="1" applyBorder="1" applyAlignment="1">
      <alignment vertical="center"/>
    </xf>
    <xf numFmtId="0" fontId="16" fillId="0" borderId="1" xfId="0" applyFont="1" applyBorder="1" applyAlignment="1">
      <alignment horizontal="right" vertical="center"/>
    </xf>
    <xf numFmtId="169" fontId="16" fillId="0" borderId="1" xfId="0" applyNumberFormat="1" applyFont="1" applyBorder="1" applyAlignment="1">
      <alignment horizontal="right" vertical="center"/>
    </xf>
    <xf numFmtId="164" fontId="6" fillId="0" borderId="1" xfId="0" applyNumberFormat="1" applyFont="1" applyBorder="1" applyAlignment="1">
      <alignment horizontal="center" vertical="center" wrapText="1"/>
    </xf>
    <xf numFmtId="164" fontId="6" fillId="0" borderId="7" xfId="0" applyNumberFormat="1" applyFont="1" applyBorder="1" applyAlignment="1">
      <alignment horizontal="center" vertical="center" wrapText="1"/>
    </xf>
    <xf numFmtId="169" fontId="6" fillId="0" borderId="1" xfId="0" applyNumberFormat="1" applyFont="1" applyBorder="1" applyAlignment="1">
      <alignment horizontal="center" vertical="center" wrapText="1"/>
    </xf>
    <xf numFmtId="0" fontId="6" fillId="5" borderId="1" xfId="0" applyFont="1" applyFill="1" applyBorder="1" applyAlignment="1">
      <alignment horizontal="center" vertical="center" wrapText="1"/>
    </xf>
    <xf numFmtId="169" fontId="16" fillId="0" borderId="1" xfId="0" applyNumberFormat="1" applyFont="1" applyBorder="1" applyAlignment="1">
      <alignment vertical="center"/>
    </xf>
    <xf numFmtId="0" fontId="10" fillId="0" borderId="1" xfId="0" applyFont="1" applyBorder="1" applyAlignment="1">
      <alignment horizontal="center" vertical="center" wrapText="1"/>
    </xf>
    <xf numFmtId="3" fontId="7" fillId="0" borderId="1" xfId="0" applyNumberFormat="1" applyFont="1" applyBorder="1" applyAlignment="1">
      <alignment vertical="center"/>
    </xf>
    <xf numFmtId="165" fontId="6" fillId="0" borderId="1" xfId="0" applyNumberFormat="1" applyFont="1" applyBorder="1" applyAlignment="1">
      <alignment horizontal="center" vertical="center" wrapText="1"/>
    </xf>
    <xf numFmtId="0" fontId="1" fillId="0" borderId="0" xfId="0" applyFont="1" applyAlignment="1">
      <alignment horizontal="center" vertical="center" wrapText="1"/>
    </xf>
    <xf numFmtId="0" fontId="0" fillId="0" borderId="0" xfId="0"/>
    <xf numFmtId="0" fontId="3" fillId="0" borderId="0" xfId="0" applyFont="1" applyAlignment="1">
      <alignment horizontal="center"/>
    </xf>
    <xf numFmtId="168" fontId="6" fillId="0" borderId="7" xfId="0" applyNumberFormat="1" applyFont="1" applyBorder="1" applyAlignment="1">
      <alignment horizontal="center" vertical="center" wrapText="1"/>
    </xf>
    <xf numFmtId="3" fontId="7" fillId="0" borderId="1" xfId="0" applyNumberFormat="1" applyFont="1" applyBorder="1"/>
    <xf numFmtId="168" fontId="6" fillId="0" borderId="1" xfId="0" applyNumberFormat="1" applyFont="1" applyBorder="1" applyAlignment="1">
      <alignment horizontal="center" vertical="center" wrapText="1"/>
    </xf>
    <xf numFmtId="0" fontId="6" fillId="0" borderId="7" xfId="0" applyFont="1" applyBorder="1" applyAlignment="1">
      <alignment horizontal="center" vertical="center" wrapText="1"/>
    </xf>
    <xf numFmtId="0" fontId="6" fillId="0" borderId="1" xfId="0" applyFont="1" applyBorder="1" applyAlignment="1">
      <alignment horizontal="center" vertical="center"/>
    </xf>
    <xf numFmtId="0" fontId="2" fillId="0" borderId="1" xfId="0" applyFont="1" applyBorder="1" applyAlignment="1">
      <alignment horizontal="center" vertical="center" wrapText="1"/>
    </xf>
    <xf numFmtId="0" fontId="13" fillId="0" borderId="1" xfId="0" applyFont="1" applyBorder="1" applyAlignment="1">
      <alignment horizontal="center" vertical="center"/>
    </xf>
    <xf numFmtId="0" fontId="12" fillId="3" borderId="1" xfId="0" applyFont="1" applyFill="1" applyBorder="1" applyAlignment="1">
      <alignment horizontal="center" vertical="center"/>
    </xf>
    <xf numFmtId="0" fontId="6" fillId="3" borderId="1" xfId="0" applyFont="1" applyFill="1" applyBorder="1" applyAlignment="1">
      <alignment horizontal="center" vertical="center"/>
    </xf>
    <xf numFmtId="0" fontId="17" fillId="0" borderId="1" xfId="0" applyFont="1" applyBorder="1" applyAlignment="1">
      <alignment horizontal="center" vertical="center" wrapText="1"/>
    </xf>
    <xf numFmtId="0" fontId="14" fillId="0" borderId="1" xfId="0" applyFont="1" applyBorder="1" applyAlignment="1">
      <alignment horizontal="center" vertical="center"/>
    </xf>
    <xf numFmtId="0" fontId="15"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24" fillId="0" borderId="1" xfId="0" applyFont="1" applyBorder="1" applyAlignment="1">
      <alignment horizontal="center" vertical="center" wrapText="1"/>
    </xf>
    <xf numFmtId="0" fontId="2" fillId="0" borderId="1" xfId="0" applyFont="1" applyBorder="1" applyAlignment="1">
      <alignment horizontal="center" vertical="center"/>
    </xf>
    <xf numFmtId="0" fontId="25" fillId="0" borderId="1" xfId="0" applyFont="1" applyBorder="1" applyAlignment="1">
      <alignment vertical="center" wrapText="1"/>
    </xf>
    <xf numFmtId="164" fontId="29" fillId="0" borderId="1" xfId="0" applyNumberFormat="1" applyFont="1" applyBorder="1" applyAlignment="1">
      <alignment horizontal="left" vertical="center" wrapText="1"/>
    </xf>
    <xf numFmtId="3" fontId="6" fillId="0" borderId="1" xfId="0" applyNumberFormat="1" applyFont="1" applyBorder="1" applyAlignment="1">
      <alignment vertical="center"/>
    </xf>
    <xf numFmtId="3" fontId="6" fillId="3" borderId="1" xfId="0" applyNumberFormat="1" applyFont="1" applyFill="1" applyBorder="1" applyAlignment="1">
      <alignment vertical="center" wrapText="1"/>
    </xf>
    <xf numFmtId="164" fontId="4" fillId="4" borderId="3" xfId="0" applyNumberFormat="1" applyFont="1" applyFill="1" applyBorder="1" applyAlignment="1">
      <alignment horizontal="center" vertical="center" wrapText="1"/>
    </xf>
    <xf numFmtId="167" fontId="6" fillId="0" borderId="1" xfId="0" applyNumberFormat="1" applyFont="1" applyBorder="1" applyAlignment="1">
      <alignment horizontal="center" vertical="center"/>
    </xf>
    <xf numFmtId="0" fontId="30" fillId="3" borderId="1" xfId="0" applyFont="1" applyFill="1" applyBorder="1" applyAlignment="1">
      <alignment horizontal="center" vertical="center" wrapText="1"/>
    </xf>
    <xf numFmtId="0" fontId="33" fillId="0" borderId="1" xfId="0" applyFont="1" applyBorder="1" applyAlignment="1">
      <alignment horizontal="left" vertical="center" wrapText="1"/>
    </xf>
    <xf numFmtId="0" fontId="2" fillId="0" borderId="8" xfId="0" applyFont="1" applyBorder="1" applyAlignment="1">
      <alignment vertical="center"/>
    </xf>
    <xf numFmtId="0" fontId="5" fillId="0" borderId="8" xfId="0" applyFont="1" applyBorder="1"/>
    <xf numFmtId="0" fontId="5" fillId="0" borderId="9" xfId="0" applyFont="1" applyBorder="1"/>
    <xf numFmtId="3" fontId="38" fillId="3" borderId="1" xfId="0" applyNumberFormat="1" applyFont="1" applyFill="1" applyBorder="1" applyAlignment="1">
      <alignment vertical="center"/>
    </xf>
    <xf numFmtId="3" fontId="6" fillId="3" borderId="1" xfId="0" applyNumberFormat="1" applyFont="1" applyFill="1" applyBorder="1" applyAlignment="1">
      <alignment horizontal="center" vertical="center"/>
    </xf>
    <xf numFmtId="0" fontId="6" fillId="0" borderId="1" xfId="0" quotePrefix="1" applyFont="1" applyBorder="1" applyAlignment="1">
      <alignment horizontal="center" vertical="center" wrapText="1"/>
    </xf>
    <xf numFmtId="166" fontId="6" fillId="3" borderId="1" xfId="0" applyNumberFormat="1" applyFont="1" applyFill="1" applyBorder="1" applyAlignment="1">
      <alignment horizontal="center" vertical="center" wrapText="1"/>
    </xf>
    <xf numFmtId="0" fontId="40" fillId="0" borderId="1" xfId="0" applyFont="1" applyBorder="1" applyAlignment="1">
      <alignment horizontal="left" vertical="center" wrapText="1"/>
    </xf>
    <xf numFmtId="166" fontId="19" fillId="0" borderId="1" xfId="0" applyNumberFormat="1" applyFont="1" applyBorder="1" applyAlignment="1">
      <alignment horizontal="right" vertical="center"/>
    </xf>
    <xf numFmtId="164" fontId="4" fillId="4" borderId="1" xfId="0" applyNumberFormat="1" applyFont="1" applyFill="1" applyBorder="1" applyAlignment="1">
      <alignment horizontal="center" wrapText="1"/>
    </xf>
    <xf numFmtId="166" fontId="33" fillId="0" borderId="1" xfId="0" applyNumberFormat="1" applyFont="1" applyBorder="1" applyAlignment="1">
      <alignment horizontal="center" vertical="center"/>
    </xf>
    <xf numFmtId="166" fontId="19" fillId="0" borderId="1" xfId="0" applyNumberFormat="1" applyFont="1" applyBorder="1" applyAlignment="1">
      <alignment vertical="center"/>
    </xf>
    <xf numFmtId="167" fontId="11" fillId="0" borderId="1" xfId="0" applyNumberFormat="1" applyFont="1" applyBorder="1" applyAlignment="1">
      <alignment horizontal="right" vertical="center" wrapText="1"/>
    </xf>
    <xf numFmtId="3" fontId="6" fillId="0" borderId="1" xfId="0" applyNumberFormat="1" applyFont="1" applyBorder="1" applyAlignment="1">
      <alignment horizontal="right" vertical="center"/>
    </xf>
    <xf numFmtId="167" fontId="6" fillId="0" borderId="1" xfId="0" applyNumberFormat="1" applyFont="1" applyBorder="1" applyAlignment="1">
      <alignment vertical="center"/>
    </xf>
    <xf numFmtId="164" fontId="43" fillId="6" borderId="1" xfId="0" applyNumberFormat="1" applyFont="1" applyFill="1" applyBorder="1" applyAlignment="1">
      <alignment horizontal="center" vertical="center" wrapText="1"/>
    </xf>
    <xf numFmtId="166" fontId="6" fillId="0" borderId="1" xfId="0" applyNumberFormat="1" applyFont="1" applyBorder="1" applyAlignment="1">
      <alignment horizontal="center" vertical="center"/>
    </xf>
    <xf numFmtId="0" fontId="46" fillId="0" borderId="1" xfId="0" applyFont="1" applyBorder="1" applyAlignment="1">
      <alignment horizontal="center" vertical="center" wrapText="1"/>
    </xf>
    <xf numFmtId="166" fontId="16" fillId="0" borderId="1" xfId="0" applyNumberFormat="1" applyFont="1" applyBorder="1" applyAlignment="1">
      <alignment vertical="center"/>
    </xf>
    <xf numFmtId="164" fontId="4" fillId="4" borderId="2" xfId="0" applyNumberFormat="1" applyFont="1" applyFill="1" applyBorder="1" applyAlignment="1">
      <alignment horizontal="center" wrapText="1"/>
    </xf>
    <xf numFmtId="0" fontId="1" fillId="0" borderId="0" xfId="0" applyFont="1" applyAlignment="1">
      <alignment horizontal="center" wrapText="1"/>
    </xf>
    <xf numFmtId="164" fontId="43" fillId="6" borderId="1" xfId="0" applyNumberFormat="1" applyFont="1" applyFill="1" applyBorder="1" applyAlignment="1">
      <alignment horizontal="center" wrapText="1"/>
    </xf>
    <xf numFmtId="166" fontId="6" fillId="3" borderId="1" xfId="0" applyNumberFormat="1" applyFont="1" applyFill="1" applyBorder="1" applyAlignment="1">
      <alignment vertical="center"/>
    </xf>
    <xf numFmtId="166" fontId="6" fillId="0" borderId="1" xfId="0" applyNumberFormat="1" applyFont="1" applyBorder="1" applyAlignment="1">
      <alignment vertical="center"/>
    </xf>
    <xf numFmtId="0" fontId="37" fillId="0" borderId="1" xfId="0" applyFont="1" applyBorder="1" applyAlignment="1">
      <alignment horizontal="center" vertical="center" wrapText="1"/>
    </xf>
    <xf numFmtId="0" fontId="4" fillId="3" borderId="0" xfId="0" applyFont="1" applyFill="1" applyAlignment="1">
      <alignment horizontal="center" vertical="center" wrapText="1"/>
    </xf>
    <xf numFmtId="164" fontId="4" fillId="3" borderId="0" xfId="0" applyNumberFormat="1" applyFont="1" applyFill="1" applyAlignment="1">
      <alignment horizontal="center" vertical="center" wrapText="1"/>
    </xf>
    <xf numFmtId="164" fontId="4" fillId="3" borderId="0" xfId="0" applyNumberFormat="1" applyFont="1" applyFill="1" applyAlignment="1">
      <alignment horizontal="center" wrapText="1"/>
    </xf>
    <xf numFmtId="164" fontId="43" fillId="3" borderId="0" xfId="0" applyNumberFormat="1" applyFont="1" applyFill="1" applyAlignment="1">
      <alignment horizontal="center" vertical="center" wrapText="1"/>
    </xf>
    <xf numFmtId="0" fontId="6" fillId="3" borderId="0" xfId="0" applyFont="1" applyFill="1" applyAlignment="1">
      <alignment horizontal="center" vertical="center" wrapText="1"/>
    </xf>
    <xf numFmtId="0" fontId="16" fillId="3" borderId="0" xfId="0" applyFont="1" applyFill="1" applyAlignment="1">
      <alignment vertical="center" wrapText="1"/>
    </xf>
    <xf numFmtId="0" fontId="2" fillId="3" borderId="0" xfId="0" applyFont="1" applyFill="1" applyAlignment="1">
      <alignment horizontal="left" vertical="center" wrapText="1"/>
    </xf>
    <xf numFmtId="166" fontId="16" fillId="3" borderId="0" xfId="0" applyNumberFormat="1" applyFont="1" applyFill="1" applyAlignment="1">
      <alignment vertical="center"/>
    </xf>
    <xf numFmtId="0" fontId="49" fillId="0" borderId="8" xfId="0" applyFont="1" applyBorder="1" applyAlignment="1">
      <alignment vertical="center" wrapText="1"/>
    </xf>
    <xf numFmtId="0" fontId="52" fillId="0" borderId="1" xfId="0" applyFont="1" applyBorder="1" applyAlignment="1">
      <alignment horizontal="center" vertical="center" wrapText="1"/>
    </xf>
    <xf numFmtId="167" fontId="11" fillId="0" borderId="1" xfId="0" applyNumberFormat="1" applyFont="1" applyBorder="1" applyAlignment="1">
      <alignment vertical="center"/>
    </xf>
    <xf numFmtId="0" fontId="16" fillId="0" borderId="1" xfId="0" applyFont="1" applyBorder="1" applyAlignment="1">
      <alignment vertical="center" wrapText="1"/>
    </xf>
    <xf numFmtId="0" fontId="2" fillId="0" borderId="1" xfId="0" applyFont="1" applyBorder="1"/>
    <xf numFmtId="0" fontId="6" fillId="3" borderId="7" xfId="0" applyFont="1" applyFill="1" applyBorder="1" applyAlignment="1">
      <alignment horizontal="center" vertical="center" wrapText="1"/>
    </xf>
    <xf numFmtId="0" fontId="6" fillId="0" borderId="1" xfId="0" applyFont="1" applyBorder="1" applyAlignment="1">
      <alignment horizontal="center" wrapText="1"/>
    </xf>
    <xf numFmtId="0" fontId="58" fillId="0" borderId="1" xfId="0" applyFont="1" applyBorder="1" applyAlignment="1">
      <alignment vertical="center" wrapText="1"/>
    </xf>
    <xf numFmtId="0" fontId="59" fillId="0" borderId="1" xfId="0" applyFont="1" applyBorder="1" applyAlignment="1">
      <alignment horizontal="left" vertical="center" wrapText="1"/>
    </xf>
    <xf numFmtId="0" fontId="57" fillId="0" borderId="1" xfId="0" applyFont="1" applyBorder="1" applyAlignment="1">
      <alignment vertical="center" wrapText="1"/>
    </xf>
    <xf numFmtId="0" fontId="11" fillId="0" borderId="7" xfId="0" applyFont="1" applyBorder="1" applyAlignment="1">
      <alignment horizontal="center" vertical="center" wrapText="1"/>
    </xf>
    <xf numFmtId="166" fontId="4" fillId="4" borderId="1" xfId="0" applyNumberFormat="1" applyFont="1" applyFill="1" applyBorder="1" applyAlignment="1">
      <alignment horizontal="center" wrapText="1"/>
    </xf>
    <xf numFmtId="3" fontId="19" fillId="3" borderId="1" xfId="0" applyNumberFormat="1" applyFont="1" applyFill="1" applyBorder="1"/>
    <xf numFmtId="167" fontId="6" fillId="0" borderId="1" xfId="0" applyNumberFormat="1" applyFont="1" applyBorder="1" applyAlignment="1">
      <alignment horizontal="center" wrapText="1"/>
    </xf>
    <xf numFmtId="3" fontId="6" fillId="3" borderId="1" xfId="0" applyNumberFormat="1" applyFont="1" applyFill="1" applyBorder="1" applyAlignment="1">
      <alignment horizontal="center" wrapText="1"/>
    </xf>
    <xf numFmtId="164" fontId="6" fillId="0" borderId="1" xfId="0" applyNumberFormat="1" applyFont="1" applyBorder="1" applyAlignment="1">
      <alignment horizontal="right" wrapText="1"/>
    </xf>
    <xf numFmtId="165" fontId="6" fillId="0" borderId="1" xfId="0" applyNumberFormat="1" applyFont="1" applyBorder="1" applyAlignment="1">
      <alignment horizontal="center" wrapText="1"/>
    </xf>
    <xf numFmtId="167" fontId="11" fillId="0" borderId="1" xfId="0" applyNumberFormat="1" applyFont="1" applyBorder="1" applyAlignment="1">
      <alignment horizontal="right" wrapText="1"/>
    </xf>
    <xf numFmtId="0" fontId="11" fillId="0" borderId="1" xfId="0" applyFont="1" applyBorder="1" applyAlignment="1">
      <alignment horizontal="right" vertical="center" wrapText="1"/>
    </xf>
    <xf numFmtId="3" fontId="53" fillId="3" borderId="1" xfId="0" applyNumberFormat="1" applyFont="1" applyFill="1" applyBorder="1" applyAlignment="1">
      <alignment horizontal="center" vertical="center" wrapText="1"/>
    </xf>
    <xf numFmtId="0" fontId="54" fillId="0" borderId="0" xfId="0" applyFont="1" applyAlignment="1">
      <alignment vertical="center" wrapText="1"/>
    </xf>
    <xf numFmtId="167" fontId="6" fillId="0" borderId="7" xfId="0" applyNumberFormat="1" applyFont="1" applyBorder="1" applyAlignment="1">
      <alignment horizontal="center" vertical="center" wrapText="1"/>
    </xf>
    <xf numFmtId="0" fontId="60" fillId="0" borderId="0" xfId="0" applyFont="1" applyAlignment="1">
      <alignment horizontal="center"/>
    </xf>
    <xf numFmtId="0" fontId="61" fillId="4" borderId="1" xfId="0" applyFont="1" applyFill="1" applyBorder="1" applyAlignment="1">
      <alignment horizontal="center" vertical="center" wrapText="1"/>
    </xf>
    <xf numFmtId="166" fontId="61" fillId="7" borderId="2" xfId="0" applyNumberFormat="1" applyFont="1" applyFill="1" applyBorder="1" applyAlignment="1">
      <alignment horizontal="center" vertical="center" wrapText="1"/>
    </xf>
    <xf numFmtId="166" fontId="61" fillId="8" borderId="2" xfId="0" applyNumberFormat="1" applyFont="1" applyFill="1" applyBorder="1" applyAlignment="1">
      <alignment horizontal="center" vertical="center" wrapText="1"/>
    </xf>
    <xf numFmtId="0" fontId="6" fillId="0" borderId="1" xfId="0" applyFont="1" applyBorder="1" applyAlignment="1">
      <alignment wrapText="1"/>
    </xf>
    <xf numFmtId="0" fontId="6" fillId="0" borderId="1" xfId="0" applyFont="1" applyBorder="1" applyAlignment="1">
      <alignment vertical="center" wrapText="1"/>
    </xf>
    <xf numFmtId="164" fontId="4" fillId="8" borderId="2" xfId="0" applyNumberFormat="1" applyFont="1" applyFill="1" applyBorder="1" applyAlignment="1">
      <alignment horizontal="center" wrapText="1"/>
    </xf>
    <xf numFmtId="164" fontId="4" fillId="7" borderId="2" xfId="0" applyNumberFormat="1" applyFont="1" applyFill="1" applyBorder="1" applyAlignment="1">
      <alignment horizontal="center" wrapText="1"/>
    </xf>
    <xf numFmtId="0" fontId="4" fillId="4" borderId="1" xfId="0" applyFont="1" applyFill="1" applyBorder="1" applyAlignment="1">
      <alignment horizontal="left" wrapText="1"/>
    </xf>
    <xf numFmtId="0" fontId="7" fillId="0" borderId="0" xfId="0" applyFont="1" applyAlignment="1">
      <alignment horizontal="center"/>
    </xf>
    <xf numFmtId="0" fontId="6" fillId="0" borderId="1" xfId="0" applyFont="1" applyBorder="1" applyAlignment="1">
      <alignment vertical="center"/>
    </xf>
    <xf numFmtId="0" fontId="19" fillId="0" borderId="1" xfId="0" applyFont="1" applyBorder="1" applyAlignment="1">
      <alignment vertical="center"/>
    </xf>
    <xf numFmtId="0" fontId="64" fillId="0" borderId="1" xfId="0" applyFont="1" applyBorder="1" applyAlignment="1">
      <alignment vertical="center" wrapText="1"/>
    </xf>
    <xf numFmtId="167" fontId="65" fillId="0" borderId="1" xfId="0" applyNumberFormat="1" applyFont="1" applyBorder="1" applyAlignment="1">
      <alignment vertical="center"/>
    </xf>
    <xf numFmtId="0" fontId="6" fillId="3" borderId="8" xfId="0" applyFont="1" applyFill="1" applyBorder="1" applyAlignment="1">
      <alignment wrapText="1"/>
    </xf>
    <xf numFmtId="167" fontId="2" fillId="0" borderId="1" xfId="0" applyNumberFormat="1" applyFont="1" applyBorder="1" applyAlignment="1">
      <alignment vertical="center"/>
    </xf>
    <xf numFmtId="0" fontId="6" fillId="0" borderId="7" xfId="0" applyFont="1" applyBorder="1" applyAlignment="1">
      <alignment vertical="center"/>
    </xf>
    <xf numFmtId="0" fontId="2" fillId="0" borderId="0" xfId="0" applyFont="1" applyAlignment="1">
      <alignment horizontal="center" vertical="center"/>
    </xf>
    <xf numFmtId="0" fontId="6" fillId="0" borderId="1" xfId="0" applyFont="1" applyBorder="1" applyAlignment="1">
      <alignment horizontal="right" vertical="center"/>
    </xf>
    <xf numFmtId="0" fontId="6" fillId="0" borderId="1" xfId="0" applyFont="1" applyBorder="1"/>
    <xf numFmtId="0" fontId="6" fillId="3" borderId="1" xfId="0" applyFont="1" applyFill="1" applyBorder="1" applyAlignment="1">
      <alignment horizontal="center" wrapText="1"/>
    </xf>
    <xf numFmtId="0" fontId="16" fillId="0" borderId="8" xfId="0" applyFont="1" applyBorder="1" applyAlignment="1">
      <alignment horizontal="center" vertical="center"/>
    </xf>
    <xf numFmtId="3" fontId="2" fillId="0" borderId="2" xfId="0" applyNumberFormat="1" applyFont="1" applyBorder="1"/>
    <xf numFmtId="0" fontId="6" fillId="0" borderId="8" xfId="0" applyFont="1" applyBorder="1" applyAlignment="1">
      <alignment vertical="center"/>
    </xf>
    <xf numFmtId="3" fontId="16" fillId="0" borderId="2" xfId="0" applyNumberFormat="1" applyFont="1" applyBorder="1" applyAlignment="1">
      <alignment horizontal="right"/>
    </xf>
    <xf numFmtId="3" fontId="16" fillId="0" borderId="2" xfId="0" applyNumberFormat="1" applyFont="1" applyBorder="1"/>
    <xf numFmtId="0" fontId="71" fillId="0" borderId="10" xfId="0" applyFont="1" applyBorder="1" applyAlignment="1">
      <alignment vertical="center"/>
    </xf>
    <xf numFmtId="0" fontId="72" fillId="0" borderId="8" xfId="0" applyFont="1" applyBorder="1" applyAlignment="1">
      <alignment vertical="center"/>
    </xf>
    <xf numFmtId="0" fontId="6" fillId="0" borderId="1" xfId="0" applyFont="1" applyBorder="1" applyAlignment="1">
      <alignment horizontal="center"/>
    </xf>
    <xf numFmtId="0" fontId="67" fillId="3" borderId="1" xfId="0" applyFont="1" applyFill="1" applyBorder="1" applyAlignment="1">
      <alignment vertical="center"/>
    </xf>
    <xf numFmtId="0" fontId="68" fillId="0" borderId="1" xfId="0" applyFont="1" applyBorder="1" applyAlignment="1">
      <alignment vertical="center"/>
    </xf>
    <xf numFmtId="0" fontId="16" fillId="3" borderId="1" xfId="0" applyFont="1" applyFill="1" applyBorder="1" applyAlignment="1">
      <alignment vertical="center"/>
    </xf>
    <xf numFmtId="0" fontId="70" fillId="3" borderId="1" xfId="0" applyFont="1" applyFill="1" applyBorder="1"/>
    <xf numFmtId="0" fontId="6" fillId="3" borderId="1" xfId="0" applyFont="1" applyFill="1" applyBorder="1"/>
    <xf numFmtId="0" fontId="66" fillId="0" borderId="1" xfId="0"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horizontal="left" vertical="center"/>
    </xf>
    <xf numFmtId="0" fontId="73" fillId="0" borderId="10" xfId="0" applyFont="1" applyBorder="1" applyAlignment="1">
      <alignment horizontal="center" vertical="center"/>
    </xf>
    <xf numFmtId="0" fontId="7" fillId="0" borderId="1" xfId="0" applyFont="1" applyBorder="1" applyAlignment="1">
      <alignment vertical="center"/>
    </xf>
    <xf numFmtId="0" fontId="36" fillId="0" borderId="1" xfId="0" applyFont="1" applyBorder="1" applyAlignment="1">
      <alignment vertical="center"/>
    </xf>
    <xf numFmtId="0" fontId="38" fillId="0" borderId="1" xfId="0" applyFont="1" applyBorder="1" applyAlignment="1">
      <alignment vertical="center"/>
    </xf>
    <xf numFmtId="165" fontId="38" fillId="0" borderId="1" xfId="0" applyNumberFormat="1" applyFont="1" applyBorder="1" applyAlignment="1">
      <alignment vertical="center"/>
    </xf>
    <xf numFmtId="0" fontId="74" fillId="0" borderId="1" xfId="0" applyFont="1" applyBorder="1" applyAlignment="1">
      <alignment vertical="center"/>
    </xf>
    <xf numFmtId="169" fontId="6" fillId="0" borderId="1" xfId="0" applyNumberFormat="1" applyFont="1" applyBorder="1" applyAlignment="1">
      <alignment horizontal="right" vertical="center" wrapText="1"/>
    </xf>
    <xf numFmtId="164" fontId="4" fillId="7" borderId="2" xfId="0" applyNumberFormat="1" applyFont="1" applyFill="1" applyBorder="1" applyAlignment="1">
      <alignment horizontal="center" vertical="center" wrapText="1"/>
    </xf>
    <xf numFmtId="0" fontId="4" fillId="9" borderId="2" xfId="0" applyFont="1" applyFill="1" applyBorder="1" applyAlignment="1">
      <alignment horizontal="center" vertical="center" wrapText="1"/>
    </xf>
    <xf numFmtId="0" fontId="4" fillId="9" borderId="1" xfId="0" applyFont="1" applyFill="1" applyBorder="1" applyAlignment="1">
      <alignment horizontal="center" vertical="center" wrapText="1"/>
    </xf>
    <xf numFmtId="165" fontId="38" fillId="0" borderId="1" xfId="0" applyNumberFormat="1" applyFont="1" applyBorder="1" applyAlignment="1">
      <alignment horizontal="center" vertical="center"/>
    </xf>
    <xf numFmtId="0" fontId="6" fillId="3" borderId="1" xfId="0" applyFont="1" applyFill="1" applyBorder="1" applyAlignment="1">
      <alignment vertical="center" wrapText="1"/>
    </xf>
    <xf numFmtId="0" fontId="19" fillId="3" borderId="1" xfId="0" applyFont="1" applyFill="1" applyBorder="1"/>
    <xf numFmtId="0" fontId="82" fillId="3" borderId="1" xfId="0" applyFont="1" applyFill="1" applyBorder="1" applyAlignment="1">
      <alignment vertical="center"/>
    </xf>
    <xf numFmtId="0" fontId="60" fillId="0" borderId="0" xfId="0" applyFont="1" applyAlignment="1">
      <alignment horizontal="center" wrapText="1"/>
    </xf>
    <xf numFmtId="164" fontId="4" fillId="7" borderId="1" xfId="0" applyNumberFormat="1" applyFont="1" applyFill="1" applyBorder="1" applyAlignment="1">
      <alignment horizontal="center" vertical="center" wrapText="1"/>
    </xf>
    <xf numFmtId="164" fontId="4" fillId="8" borderId="2" xfId="0" applyNumberFormat="1" applyFont="1" applyFill="1" applyBorder="1" applyAlignment="1">
      <alignment horizontal="center" vertical="center" wrapText="1"/>
    </xf>
    <xf numFmtId="170" fontId="6" fillId="3" borderId="1" xfId="0" applyNumberFormat="1" applyFont="1" applyFill="1" applyBorder="1" applyAlignment="1">
      <alignment horizontal="center" vertical="center" wrapText="1"/>
    </xf>
    <xf numFmtId="165" fontId="75" fillId="0" borderId="1" xfId="0" applyNumberFormat="1" applyFont="1" applyBorder="1" applyAlignment="1">
      <alignment vertical="center"/>
    </xf>
    <xf numFmtId="0" fontId="6" fillId="0" borderId="1" xfId="0" applyFont="1" applyBorder="1" applyAlignment="1">
      <alignment horizontal="left" wrapText="1"/>
    </xf>
    <xf numFmtId="169" fontId="6" fillId="3" borderId="1" xfId="0" applyNumberFormat="1" applyFont="1" applyFill="1" applyBorder="1" applyAlignment="1">
      <alignment horizontal="center" vertical="center" wrapText="1"/>
    </xf>
    <xf numFmtId="0" fontId="77" fillId="0" borderId="1" xfId="0" applyFont="1" applyBorder="1" applyAlignment="1">
      <alignment wrapText="1"/>
    </xf>
    <xf numFmtId="0" fontId="6" fillId="3" borderId="1" xfId="0" applyFont="1" applyFill="1" applyBorder="1" applyAlignment="1">
      <alignment horizontal="left" vertical="center" wrapText="1"/>
    </xf>
    <xf numFmtId="164" fontId="6" fillId="3" borderId="1" xfId="0" applyNumberFormat="1" applyFont="1" applyFill="1" applyBorder="1" applyAlignment="1">
      <alignment horizontal="left" vertical="center" wrapText="1"/>
    </xf>
    <xf numFmtId="0" fontId="83" fillId="0" borderId="1" xfId="0" applyFont="1" applyBorder="1" applyAlignment="1">
      <alignment vertical="center" wrapText="1"/>
    </xf>
    <xf numFmtId="0" fontId="79" fillId="3" borderId="1" xfId="0" applyFont="1" applyFill="1" applyBorder="1" applyAlignment="1">
      <alignment vertical="center" wrapText="1"/>
    </xf>
    <xf numFmtId="0" fontId="27" fillId="3"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drive/folders/1TEJoiLpLEgj1zs51cEjd7mh6yqoWZsTg" TargetMode="External"/><Relationship Id="rId21" Type="http://schemas.openxmlformats.org/officeDocument/2006/relationships/hyperlink" Target="https://drive.google.com/drive/folders/1anNmUgEU39f9xV06POCpn7Ge4rKjgyfq" TargetMode="External"/><Relationship Id="rId42" Type="http://schemas.openxmlformats.org/officeDocument/2006/relationships/hyperlink" Target="https://drive.google.com/drive/folders/1oGbcwuFwfB2LW7WQ_CeoWBRh20h3zkIj" TargetMode="External"/><Relationship Id="rId63" Type="http://schemas.openxmlformats.org/officeDocument/2006/relationships/hyperlink" Target="https://drive.google.com/drive/folders/19mapVAVu-X-dP1QhJXKOyL3c05XZO9cx" TargetMode="External"/><Relationship Id="rId84" Type="http://schemas.openxmlformats.org/officeDocument/2006/relationships/hyperlink" Target="https://drive.google.com/drive/folders/1qd7NTThxcv_ivpVQPw4vojz21-YmYRv6" TargetMode="External"/><Relationship Id="rId138" Type="http://schemas.openxmlformats.org/officeDocument/2006/relationships/hyperlink" Target="https://drive.google.com/drive/folders/1HQhW_tu7c2jGHszvhiAEo_WD0y5PsoP2" TargetMode="External"/><Relationship Id="rId159" Type="http://schemas.openxmlformats.org/officeDocument/2006/relationships/hyperlink" Target="https://drive.google.com/drive/folders/1Kq6UZLLb0IN2snRO9D-uw9WFU0Lqur1R" TargetMode="External"/><Relationship Id="rId107" Type="http://schemas.openxmlformats.org/officeDocument/2006/relationships/hyperlink" Target="https://bit.ly/TheONE-Image" TargetMode="External"/><Relationship Id="rId11" Type="http://schemas.openxmlformats.org/officeDocument/2006/relationships/hyperlink" Target="https://drive.google.com/drive/folders/1k-jHV_OMvEh_12-fCkYtzl8N7v_sHZO4" TargetMode="External"/><Relationship Id="rId32" Type="http://schemas.openxmlformats.org/officeDocument/2006/relationships/hyperlink" Target="https://drive.google.com/drive/folders/1oGbcwuFwfB2LW7WQ_CeoWBRh20h3zkIj" TargetMode="External"/><Relationship Id="rId53" Type="http://schemas.openxmlformats.org/officeDocument/2006/relationships/hyperlink" Target="https://drive.google.com/drive/folders/1Dvi6M00Qf9KTJ5oJ58fWwik43B4tudJ8" TargetMode="External"/><Relationship Id="rId74" Type="http://schemas.openxmlformats.org/officeDocument/2006/relationships/hyperlink" Target="https://drive.google.com/drive/folders/1zv-fzQufY3mCL7LX1JT83I1WbEp0n7jd" TargetMode="External"/><Relationship Id="rId128" Type="http://schemas.openxmlformats.org/officeDocument/2006/relationships/hyperlink" Target="https://drive.google.com/drive/folders/1HxAb9kH6Spo2guoANw6m2YCHUS5YvsqB?usp=sharing" TargetMode="External"/><Relationship Id="rId149" Type="http://schemas.openxmlformats.org/officeDocument/2006/relationships/hyperlink" Target="https://drive.google.com/drive/folders/1dSl5EqS98_Mopa7TSxxSpQqwA4UnpVKZ" TargetMode="External"/><Relationship Id="rId5" Type="http://schemas.openxmlformats.org/officeDocument/2006/relationships/hyperlink" Target="https://drive.google.com/drive/folders/1HlOyyHrE8_XfwObO7G8W5OFv9rSqsNuO?usp=drive_link" TargetMode="External"/><Relationship Id="rId95" Type="http://schemas.openxmlformats.org/officeDocument/2006/relationships/hyperlink" Target="https://drive.google.com/drive/folders/14pEqm9BEZ2XEB87Z0UDeUcE1kl1VnzWc?usp=sharing" TargetMode="External"/><Relationship Id="rId160" Type="http://schemas.openxmlformats.org/officeDocument/2006/relationships/vmlDrawing" Target="../drawings/vmlDrawing1.vml"/><Relationship Id="rId22" Type="http://schemas.openxmlformats.org/officeDocument/2006/relationships/hyperlink" Target="https://drive.google.com/drive/folders/1W0tx3GWGfQmiytQgOjCG1A8qSflgx58b?usp=sharing" TargetMode="External"/><Relationship Id="rId43" Type="http://schemas.openxmlformats.org/officeDocument/2006/relationships/hyperlink" Target="https://drive.google.com/drive/folders/1amuHQG_qwNT12mIJPJ7jZLjx13HxVhje" TargetMode="External"/><Relationship Id="rId64" Type="http://schemas.openxmlformats.org/officeDocument/2006/relationships/hyperlink" Target="https://drive.google.com/drive/folders/1AwaeDUlcoltE5fk4eend5qRuLz6Lx37R" TargetMode="External"/><Relationship Id="rId118" Type="http://schemas.openxmlformats.org/officeDocument/2006/relationships/hyperlink" Target="https://drive.google.com/drive/folders/12g8_uBd_O2m10RAa7D1aACp8rR8ZOKxz" TargetMode="External"/><Relationship Id="rId139" Type="http://schemas.openxmlformats.org/officeDocument/2006/relationships/hyperlink" Target="https://bit.ly/LovinaHavenPhoto" TargetMode="External"/><Relationship Id="rId85" Type="http://schemas.openxmlformats.org/officeDocument/2006/relationships/hyperlink" Target="https://drive.google.com/drive/folders/1hT1Zsuy3FpN1xdNk0uzZ0FDe3Ex-34oJ" TargetMode="External"/><Relationship Id="rId150" Type="http://schemas.openxmlformats.org/officeDocument/2006/relationships/hyperlink" Target="https://drive.google.com/drive/folders/1jig5-QUwgGSw6xIjQzNYtbORWqKi_cIP" TargetMode="External"/><Relationship Id="rId12" Type="http://schemas.openxmlformats.org/officeDocument/2006/relationships/hyperlink" Target="https://bit.ly/KutabexHotel" TargetMode="External"/><Relationship Id="rId17" Type="http://schemas.openxmlformats.org/officeDocument/2006/relationships/hyperlink" Target="https://drive.google.com/drive/folders/19ZVd9_p5ZgvYVQP4OlUTyNo-UVH_O9pO" TargetMode="External"/><Relationship Id="rId33" Type="http://schemas.openxmlformats.org/officeDocument/2006/relationships/hyperlink" Target="https://drive.google.com/drive/folders/1oGbcwuFwfB2LW7WQ_CeoWBRh20h3zkIj" TargetMode="External"/><Relationship Id="rId38" Type="http://schemas.openxmlformats.org/officeDocument/2006/relationships/hyperlink" Target="https://drive.google.com/drive/folders/1oGbcwuFwfB2LW7WQ_CeoWBRh20h3zkIj" TargetMode="External"/><Relationship Id="rId59" Type="http://schemas.openxmlformats.org/officeDocument/2006/relationships/hyperlink" Target="https://drive.google.com/drive/folders/1KlX8LhqbWsz_kzR-UY8ROhoXjPYpOUC7" TargetMode="External"/><Relationship Id="rId103" Type="http://schemas.openxmlformats.org/officeDocument/2006/relationships/hyperlink" Target="https://drive.google.com/drive/folders/1UjxiZJ-PCQzFjrWcjJQB9Xjk-KfGqq8G?usp=sharing" TargetMode="External"/><Relationship Id="rId108" Type="http://schemas.openxmlformats.org/officeDocument/2006/relationships/hyperlink" Target="https://drive.google.com/drive/folders/1y8qwhNEi-M7321GIcvqMBnSqmgTiHCx1" TargetMode="External"/><Relationship Id="rId124" Type="http://schemas.openxmlformats.org/officeDocument/2006/relationships/hyperlink" Target="https://drive.google.com/drive/folders/1I4bDi-J1x0bje4Mo1Fw_JzLsUu5GPY3P" TargetMode="External"/><Relationship Id="rId129" Type="http://schemas.openxmlformats.org/officeDocument/2006/relationships/hyperlink" Target="https://drive.google.com/drive/folders/1L414GaXgZgwZWRuQgUSucdEka6rjpB8b" TargetMode="External"/><Relationship Id="rId54" Type="http://schemas.openxmlformats.org/officeDocument/2006/relationships/hyperlink" Target="https://drive.google.com/drive/folders/18KrP3gjImSACCl5GUpPEAHiptro6wAxG" TargetMode="External"/><Relationship Id="rId70" Type="http://schemas.openxmlformats.org/officeDocument/2006/relationships/hyperlink" Target="https://drive.google.com/drive/folders/1Ai8qQe1buZsvl7omQC6Ep7hJo8dhsv9f" TargetMode="External"/><Relationship Id="rId75" Type="http://schemas.openxmlformats.org/officeDocument/2006/relationships/hyperlink" Target="https://drive.google.com/drive/folders/1hLjOoDanCM6jNsRPMlCgf_VRnnQFqMdE" TargetMode="External"/><Relationship Id="rId91" Type="http://schemas.openxmlformats.org/officeDocument/2006/relationships/hyperlink" Target="https://drive.google.com/drive/folders/1sGuFU4y9xG4gQXAJT_DyGYqVOOxLkSQu" TargetMode="External"/><Relationship Id="rId96" Type="http://schemas.openxmlformats.org/officeDocument/2006/relationships/hyperlink" Target="https://drive.google.com/drive/folders/1rxGlkBPcXTK2XRE3xLgh7UAg93aZkGEY?usp=sharing" TargetMode="External"/><Relationship Id="rId140" Type="http://schemas.openxmlformats.org/officeDocument/2006/relationships/hyperlink" Target="https://drive.google.com/drive/folders/1k3LRuqR4_07jSlW-rsJWkYewKOBAIdBT" TargetMode="External"/><Relationship Id="rId145" Type="http://schemas.openxmlformats.org/officeDocument/2006/relationships/hyperlink" Target="https://drive.google.com/drive/u/0/folders/1c2g0phVLqtY2xOUJBTvquzZWkRBoVMJr" TargetMode="External"/><Relationship Id="rId161" Type="http://schemas.openxmlformats.org/officeDocument/2006/relationships/comments" Target="../comments1.xml"/><Relationship Id="rId1" Type="http://schemas.openxmlformats.org/officeDocument/2006/relationships/hyperlink" Target="https://drive.google.com/drive/folders/12MGgb20-u8h0Jh2bdv9OefQWSIaexUQL" TargetMode="External"/><Relationship Id="rId6" Type="http://schemas.openxmlformats.org/officeDocument/2006/relationships/hyperlink" Target="https://drive.google.com/drive/folders/19nsuuFlcxVlnOEfTf19UZBbWG3mQHis7" TargetMode="External"/><Relationship Id="rId23" Type="http://schemas.openxmlformats.org/officeDocument/2006/relationships/hyperlink" Target="https://drive.google.com/drive/folders/1yGfnofvhmK2IAtnbXhlXAYlZPumz88IQ" TargetMode="External"/><Relationship Id="rId28" Type="http://schemas.openxmlformats.org/officeDocument/2006/relationships/hyperlink" Target="https://drive.google.com/drive/folders/1gxihWC8Id6QUstxDQwM7PFLbK11OoQ9V" TargetMode="External"/><Relationship Id="rId49" Type="http://schemas.openxmlformats.org/officeDocument/2006/relationships/hyperlink" Target="https://drive.google.com/drive/folders/1CJycgPHqYVBqZGW79u4-iNxnTt8ccsQT" TargetMode="External"/><Relationship Id="rId114" Type="http://schemas.openxmlformats.org/officeDocument/2006/relationships/hyperlink" Target="https://drive.google.com/drive/folders/1TEJoiLpLEgj1zs51cEjd7mh6yqoWZsTg" TargetMode="External"/><Relationship Id="rId119" Type="http://schemas.openxmlformats.org/officeDocument/2006/relationships/hyperlink" Target="https://drive.google.com/drive/folders/1TEJoiLpLEgj1zs51cEjd7mh6yqoWZsTg" TargetMode="External"/><Relationship Id="rId44" Type="http://schemas.openxmlformats.org/officeDocument/2006/relationships/hyperlink" Target="https://drive.google.com/drive/folders/1DaQGdvoz9PIW2lAyIyMwEZB-gFskUimq" TargetMode="External"/><Relationship Id="rId60" Type="http://schemas.openxmlformats.org/officeDocument/2006/relationships/hyperlink" Target="https://drive.google.com/drive/u/0/mobile/folders/1mPf-P43yPwvkwpCm-hj55hmSnS8D_NbP?usp=share_link" TargetMode="External"/><Relationship Id="rId65" Type="http://schemas.openxmlformats.org/officeDocument/2006/relationships/hyperlink" Target="https://drive.google.com/drive/folders/19UI8MoDghX7cYjYo0J5SFceWXukxB6Rb" TargetMode="External"/><Relationship Id="rId81" Type="http://schemas.openxmlformats.org/officeDocument/2006/relationships/hyperlink" Target="https://drive.google.com/drive/folders/1t8VX3vgomgF2etVksbVgqiEA9TK6aZ6M" TargetMode="External"/><Relationship Id="rId86" Type="http://schemas.openxmlformats.org/officeDocument/2006/relationships/hyperlink" Target="https://drive.google.com/drive/folders/1-caG6PVxQFj3n6TPg5a9pUWw7c0D9S9d" TargetMode="External"/><Relationship Id="rId130" Type="http://schemas.openxmlformats.org/officeDocument/2006/relationships/hyperlink" Target="https://drive.google.com/drive/folders/18kg29dFubn7iQPX75OcfYsOOPLOEfTlP" TargetMode="External"/><Relationship Id="rId135" Type="http://schemas.openxmlformats.org/officeDocument/2006/relationships/hyperlink" Target="https://drive.google.com/drive/folders/1c8_VbBhZWH2S9M-lSK-e3O7QnMvRrl7e" TargetMode="External"/><Relationship Id="rId151" Type="http://schemas.openxmlformats.org/officeDocument/2006/relationships/hyperlink" Target="https://bit.ly/SuaraAlamUbud" TargetMode="External"/><Relationship Id="rId156" Type="http://schemas.openxmlformats.org/officeDocument/2006/relationships/hyperlink" Target="https://bdr.pphotels.com/photo-gallery/video/" TargetMode="External"/><Relationship Id="rId13" Type="http://schemas.openxmlformats.org/officeDocument/2006/relationships/hyperlink" Target="https://drive.google.com/drive/folders/1x3PiNPf-LVq460ldGMVevdOC4fspG-g4" TargetMode="External"/><Relationship Id="rId18" Type="http://schemas.openxmlformats.org/officeDocument/2006/relationships/hyperlink" Target="https://drive.google.com/drive/folders/1s4vbKfhXLowG5O1D0l8bgq5GhCbvyJYG" TargetMode="External"/><Relationship Id="rId39" Type="http://schemas.openxmlformats.org/officeDocument/2006/relationships/hyperlink" Target="https://drive.google.com/drive/folders/1oGbcwuFwfB2LW7WQ_CeoWBRh20h3zkIj" TargetMode="External"/><Relationship Id="rId109" Type="http://schemas.openxmlformats.org/officeDocument/2006/relationships/hyperlink" Target="https://linktr.ee/solialegian" TargetMode="External"/><Relationship Id="rId34" Type="http://schemas.openxmlformats.org/officeDocument/2006/relationships/hyperlink" Target="https://drive.google.com/drive/folders/1oGbcwuFwfB2LW7WQ_CeoWBRh20h3zkIj" TargetMode="External"/><Relationship Id="rId50" Type="http://schemas.openxmlformats.org/officeDocument/2006/relationships/hyperlink" Target="https://drive.google.com/drive/folders/1mMF5ym0ojauhT1ptxcSpAcnGumGqiyG-" TargetMode="External"/><Relationship Id="rId55" Type="http://schemas.openxmlformats.org/officeDocument/2006/relationships/hyperlink" Target="https://drive.google.com/drive/folders/1S2bu_7dVTZ1mHZFEshsOy_50jEobRSV9" TargetMode="External"/><Relationship Id="rId76" Type="http://schemas.openxmlformats.org/officeDocument/2006/relationships/hyperlink" Target="https://drive.google.com/drive/folders/1yNCWJghkTXqSGNTNviLiSqtpd0JsfWPQ" TargetMode="External"/><Relationship Id="rId97" Type="http://schemas.openxmlformats.org/officeDocument/2006/relationships/hyperlink" Target="https://drive.google.com/drive/folders/1P72lqV900sWnEkw-qkIZvI2jWVldlH4u?usp=sharing" TargetMode="External"/><Relationship Id="rId104" Type="http://schemas.openxmlformats.org/officeDocument/2006/relationships/hyperlink" Target="https://drive.google.com/drive/folders/1ZD1zqZ7Wukyd8nuzlsKB5pJP0g_9Zk9n" TargetMode="External"/><Relationship Id="rId120" Type="http://schemas.openxmlformats.org/officeDocument/2006/relationships/hyperlink" Target="https://drive.google.com/drive/folders/1TEJoiLpLEgj1zs51cEjd7mh6yqoWZsTg" TargetMode="External"/><Relationship Id="rId125" Type="http://schemas.openxmlformats.org/officeDocument/2006/relationships/hyperlink" Target="https://drive.google.com/drive/folders/1TEJoiLpLEgj1zs51cEjd7mh6yqoWZsTg" TargetMode="External"/><Relationship Id="rId141" Type="http://schemas.openxmlformats.org/officeDocument/2006/relationships/hyperlink" Target="https://drive.google.com/drive/folders/1k3LRuqR4_07jSlW-rsJWkYewKOBAIdBT" TargetMode="External"/><Relationship Id="rId146" Type="http://schemas.openxmlformats.org/officeDocument/2006/relationships/hyperlink" Target="https://drive.google.com/drive/folders/1caux1Dk6yd73FKI3yildYU1jw8iRrXol" TargetMode="External"/><Relationship Id="rId7" Type="http://schemas.openxmlformats.org/officeDocument/2006/relationships/hyperlink" Target="https://drive.google.com/drive/folders/14VHuSTO3Q3WrYReiS_XIgcM9rj0cbHAZ" TargetMode="External"/><Relationship Id="rId71" Type="http://schemas.openxmlformats.org/officeDocument/2006/relationships/hyperlink" Target="https://drive.google.com/drive/folders/1g_iYmBN6xF_iv32PJHrBrZRq7WQlFSwH" TargetMode="External"/><Relationship Id="rId92" Type="http://schemas.openxmlformats.org/officeDocument/2006/relationships/hyperlink" Target="https://drive.google.com/drive/folders/1iQ9iIpzOY2pr9gZmlppk-zYYi_QzLNUi" TargetMode="External"/><Relationship Id="rId2" Type="http://schemas.openxmlformats.org/officeDocument/2006/relationships/hyperlink" Target="https://drive.google.com/drive/folders/1bBSYTGN8GdIPTI769xnJyL4PXDu-xVXH" TargetMode="External"/><Relationship Id="rId29" Type="http://schemas.openxmlformats.org/officeDocument/2006/relationships/hyperlink" Target="https://drive.google.com/drive/folders/1vooOArqn1kzz4VIvu-gdDWH3EeCpJ21O" TargetMode="External"/><Relationship Id="rId24" Type="http://schemas.openxmlformats.org/officeDocument/2006/relationships/hyperlink" Target="https://drive.google.com/drive/folders/17-wYRfNaSTjHaUQsLemZ8CV2IenG1iGI?usp=drive_link" TargetMode="External"/><Relationship Id="rId40" Type="http://schemas.openxmlformats.org/officeDocument/2006/relationships/hyperlink" Target="https://drive.google.com/drive/folders/1oGbcwuFwfB2LW7WQ_CeoWBRh20h3zkIj" TargetMode="External"/><Relationship Id="rId45" Type="http://schemas.openxmlformats.org/officeDocument/2006/relationships/hyperlink" Target="https://drive.google.com/drive/folders/1TJ_ym0ahYoR42be3etrIrfBw9y_6e12y?usp=drive_link" TargetMode="External"/><Relationship Id="rId66" Type="http://schemas.openxmlformats.org/officeDocument/2006/relationships/hyperlink" Target="https://drive.google.com/drive/folders/1nvvqpCokEDrgo71g5AyCirnoI5fAEhmY" TargetMode="External"/><Relationship Id="rId87" Type="http://schemas.openxmlformats.org/officeDocument/2006/relationships/hyperlink" Target="https://drive.google.com/drive/folders/1Vhl9ytyRSTnVvuMdGXcgYq85J6yKrwdI" TargetMode="External"/><Relationship Id="rId110" Type="http://schemas.openxmlformats.org/officeDocument/2006/relationships/hyperlink" Target="https://drive.google.com/drive/folders/1y8qwhNEi-M7321GIcvqMBnSqmgTiHCx1" TargetMode="External"/><Relationship Id="rId115" Type="http://schemas.openxmlformats.org/officeDocument/2006/relationships/hyperlink" Target="https://drive.google.com/drive/folders/17JIeBk1AzjtK05JF8Iss23_zmz7nyBMc" TargetMode="External"/><Relationship Id="rId131" Type="http://schemas.openxmlformats.org/officeDocument/2006/relationships/hyperlink" Target="https://drive.google.com/drive/folders/1FEKMFuPgf033ye10dRIqNAMVf1wXKSTn" TargetMode="External"/><Relationship Id="rId136" Type="http://schemas.openxmlformats.org/officeDocument/2006/relationships/hyperlink" Target="https://drive.google.com/drive/folders/1gxihWC8Id6QUstxDQwM7PFLbK11OoQ9V" TargetMode="External"/><Relationship Id="rId157" Type="http://schemas.openxmlformats.org/officeDocument/2006/relationships/hyperlink" Target="https://drive.google.com/drive/folders/1ik_1FzMfo1UaB-C6Tjc1NaesA3A2rbX_?usp=sharing" TargetMode="External"/><Relationship Id="rId61" Type="http://schemas.openxmlformats.org/officeDocument/2006/relationships/hyperlink" Target="https://drive.google.com/drive/folders/1TSS9EZ6XDA4X9kPEdt_O4xaZqwI6O9i1" TargetMode="External"/><Relationship Id="rId82" Type="http://schemas.openxmlformats.org/officeDocument/2006/relationships/hyperlink" Target="https://drive.google.com/drive/folders/1cimaMInZU60BCbRI8lC0DRexfw2NRKh_" TargetMode="External"/><Relationship Id="rId152" Type="http://schemas.openxmlformats.org/officeDocument/2006/relationships/hyperlink" Target="https://bit.ly/ListDecorationAgent" TargetMode="External"/><Relationship Id="rId19" Type="http://schemas.openxmlformats.org/officeDocument/2006/relationships/hyperlink" Target="https://drive.google.com/drive/folders/1HSx1NBtfgsbKOuw14TvRUJynYMDu7VRO" TargetMode="External"/><Relationship Id="rId14" Type="http://schemas.openxmlformats.org/officeDocument/2006/relationships/hyperlink" Target="https://drive.google.com/drive/folders/1-PJFenjw1Fpc9uAA6Djw_TgS4kQZ3d6O" TargetMode="External"/><Relationship Id="rId30" Type="http://schemas.openxmlformats.org/officeDocument/2006/relationships/hyperlink" Target="https://drive.google.com/drive/folders/1oGbcwuFwfB2LW7WQ_CeoWBRh20h3zkIj" TargetMode="External"/><Relationship Id="rId35" Type="http://schemas.openxmlformats.org/officeDocument/2006/relationships/hyperlink" Target="https://drive.google.com/drive/folders/1oGbcwuFwfB2LW7WQ_CeoWBRh20h3zkIj" TargetMode="External"/><Relationship Id="rId56" Type="http://schemas.openxmlformats.org/officeDocument/2006/relationships/hyperlink" Target="https://drive.google.com/drive/folders/1bwsaVnZZdn3hHX4R-FP0zSou3zQvd7mS" TargetMode="External"/><Relationship Id="rId77" Type="http://schemas.openxmlformats.org/officeDocument/2006/relationships/hyperlink" Target="https://drive.google.com/drive/folders/1WHn6YDnO5lFuACZ-9ReuE52Q2jUmWXNq?usp=drive_link" TargetMode="External"/><Relationship Id="rId100" Type="http://schemas.openxmlformats.org/officeDocument/2006/relationships/hyperlink" Target="https://drive.google.com/drive/folders/1DsiavxeS3azrh0JEf9BQ1jkEWl7K1oow?usp=drive_link" TargetMode="External"/><Relationship Id="rId105" Type="http://schemas.openxmlformats.org/officeDocument/2006/relationships/hyperlink" Target="https://drive.google.com/drive/folders/1XzhAjfZEmnUBkv5rG-ktUVfC_4aR3ufb?usp=sharing" TargetMode="External"/><Relationship Id="rId126" Type="http://schemas.openxmlformats.org/officeDocument/2006/relationships/hyperlink" Target="https://drive.google.com/drive/folders/1zKwu-4b5S8p_LO27Vlv2kHXTt_gdLY_I" TargetMode="External"/><Relationship Id="rId147" Type="http://schemas.openxmlformats.org/officeDocument/2006/relationships/hyperlink" Target="https://drive.google.com/drive/folders/19mAMdyA_MHv23GNjjOtR6a_QlrwBe8Ei" TargetMode="External"/><Relationship Id="rId8" Type="http://schemas.openxmlformats.org/officeDocument/2006/relationships/hyperlink" Target="https://drive.google.com/drive/folders/1dUFzBA87L8-7hgSIAqjnsx-yJ5hQz52v" TargetMode="External"/><Relationship Id="rId51" Type="http://schemas.openxmlformats.org/officeDocument/2006/relationships/hyperlink" Target="https://drive.google.com/drive/folders/1-9r0rv2AeAvqfTPO4GnIe6H5f-QjaLv4" TargetMode="External"/><Relationship Id="rId72" Type="http://schemas.openxmlformats.org/officeDocument/2006/relationships/hyperlink" Target="https://drive.google.com/drive/folders/1g_iYmBN6xF_iv32PJHrBrZRq7WQlFSwH" TargetMode="External"/><Relationship Id="rId93" Type="http://schemas.openxmlformats.org/officeDocument/2006/relationships/hyperlink" Target="https://drive.google.com/drive/folders/12FF9YmMzRfO_YVY4VyIobEEsZQN0vrEn" TargetMode="External"/><Relationship Id="rId98" Type="http://schemas.openxmlformats.org/officeDocument/2006/relationships/hyperlink" Target="https://drive.google.com/drive/folders/10GFj3ojkg7cQxNAHvJFYim_qxTan5DnP?usp=sharing" TargetMode="External"/><Relationship Id="rId121" Type="http://schemas.openxmlformats.org/officeDocument/2006/relationships/hyperlink" Target="https://drive.google.com/drive/folders/13F9aEil73HhIYXen35DhCZC4X6wdli8C" TargetMode="External"/><Relationship Id="rId142" Type="http://schemas.openxmlformats.org/officeDocument/2006/relationships/hyperlink" Target="https://drive.google.com/drive/folders/16LL4nRYAdSg2VJxthI1KXaoLELZjIQOF" TargetMode="External"/><Relationship Id="rId3" Type="http://schemas.openxmlformats.org/officeDocument/2006/relationships/hyperlink" Target="https://drive.google.com/drive/folders/1I2SO98WbiCl9vGRWVyyhF0A45ltT7BDG?hl=id" TargetMode="External"/><Relationship Id="rId25" Type="http://schemas.openxmlformats.org/officeDocument/2006/relationships/hyperlink" Target="https://drive.google.com/drive/folders/1TEJoiLpLEgj1zs51cEjd7mh6yqoWZsTg" TargetMode="External"/><Relationship Id="rId46" Type="http://schemas.openxmlformats.org/officeDocument/2006/relationships/hyperlink" Target="https://drive.google.com/drive/folders/1caaBD_F-TCfutam_4Y7Yi8ABum8BAnI6" TargetMode="External"/><Relationship Id="rId67" Type="http://schemas.openxmlformats.org/officeDocument/2006/relationships/hyperlink" Target="https://drive.google.com/drive/folders/1St56-5Zm8HHGoFGdQ4PTEVMPPXIcrgIv" TargetMode="External"/><Relationship Id="rId116" Type="http://schemas.openxmlformats.org/officeDocument/2006/relationships/hyperlink" Target="https://drive.google.com/drive/folders/1TEJoiLpLEgj1zs51cEjd7mh6yqoWZsTg" TargetMode="External"/><Relationship Id="rId137" Type="http://schemas.openxmlformats.org/officeDocument/2006/relationships/hyperlink" Target="https://drive.google.com/drive/folders/1os3TRMGvLBNmPVzLgOj6oOrVJBx4oRKa" TargetMode="External"/><Relationship Id="rId158" Type="http://schemas.openxmlformats.org/officeDocument/2006/relationships/hyperlink" Target="https://www.dropbox.com/scl/fi/3i6uwxoulruc2bdkhgqgl/Bali-Dynasty-Resort-2024.pptx?rlkey=oap5mlgoln3mf5edzox4ctj1w&amp;dl=0" TargetMode="External"/><Relationship Id="rId20" Type="http://schemas.openxmlformats.org/officeDocument/2006/relationships/hyperlink" Target="https://drive.google.com/drive/folders/1HSx1NBtfgsbKOuw14TvRUJynYMDu7VRO" TargetMode="External"/><Relationship Id="rId41" Type="http://schemas.openxmlformats.org/officeDocument/2006/relationships/hyperlink" Target="https://drive.google.com/drive/folders/1oGbcwuFwfB2LW7WQ_CeoWBRh20h3zkIj" TargetMode="External"/><Relationship Id="rId62" Type="http://schemas.openxmlformats.org/officeDocument/2006/relationships/hyperlink" Target="https://drive.google.com/drive/folders/157CcqgL3upiZJRK8H6QNwSyEowufHJsc" TargetMode="External"/><Relationship Id="rId83" Type="http://schemas.openxmlformats.org/officeDocument/2006/relationships/hyperlink" Target="https://drive.google.com/drive/folders/1Io7SdfRE-jmG8Tj58GP894XyzIYrXxnR?usp=sharing" TargetMode="External"/><Relationship Id="rId88" Type="http://schemas.openxmlformats.org/officeDocument/2006/relationships/hyperlink" Target="https://drive.google.com/drive/folders/1OaahnPvPErcvVWSr392aBOL8GWrUCavW" TargetMode="External"/><Relationship Id="rId111" Type="http://schemas.openxmlformats.org/officeDocument/2006/relationships/hyperlink" Target="https://drive.google.com/drive/folders/1BFGiR_BgIHOXT_4dMhrlrjqMG4jzcvUW" TargetMode="External"/><Relationship Id="rId132" Type="http://schemas.openxmlformats.org/officeDocument/2006/relationships/hyperlink" Target="https://drive.google.com/drive/folders/18kg29dFubn7iQPX75OcfYsOOPLOEfTlP" TargetMode="External"/><Relationship Id="rId153" Type="http://schemas.openxmlformats.org/officeDocument/2006/relationships/hyperlink" Target="https://drive.google.com/drive/folders/1vYDSYCjyyjkt46T2LBG7hKWjDMU53C_z" TargetMode="External"/><Relationship Id="rId15" Type="http://schemas.openxmlformats.org/officeDocument/2006/relationships/hyperlink" Target="https://drive.google.com/drive/folders/10GQSIamZOf9zijrhY5hLvoHZIeqv050G" TargetMode="External"/><Relationship Id="rId36" Type="http://schemas.openxmlformats.org/officeDocument/2006/relationships/hyperlink" Target="https://drive.google.com/drive/folders/1oGbcwuFwfB2LW7WQ_CeoWBRh20h3zkIj" TargetMode="External"/><Relationship Id="rId57" Type="http://schemas.openxmlformats.org/officeDocument/2006/relationships/hyperlink" Target="https://drive.google.com/drive/folders/1uADURiuT1vStaIHo9iVYpe371lzJ3kuH" TargetMode="External"/><Relationship Id="rId106" Type="http://schemas.openxmlformats.org/officeDocument/2006/relationships/hyperlink" Target="https://drive.google.com/drive/folders/10TwGSE1yMqjkm_ZOa7HAbSimGJtT9ZiO" TargetMode="External"/><Relationship Id="rId127" Type="http://schemas.openxmlformats.org/officeDocument/2006/relationships/hyperlink" Target="https://drive.google.com/drive/folders/14jFvaLVDpg6JQ_lYAemrHWfeIKS_rUo7" TargetMode="External"/><Relationship Id="rId10" Type="http://schemas.openxmlformats.org/officeDocument/2006/relationships/hyperlink" Target="https://tinyurl.com/legparfoto" TargetMode="External"/><Relationship Id="rId31" Type="http://schemas.openxmlformats.org/officeDocument/2006/relationships/hyperlink" Target="https://drive.google.com/drive/folders/1oGbcwuFwfB2LW7WQ_CeoWBRh20h3zkIj" TargetMode="External"/><Relationship Id="rId52" Type="http://schemas.openxmlformats.org/officeDocument/2006/relationships/hyperlink" Target="https://drive.google.com/drive/folders/19w8hKQj7jvdEPOJ_pve12RTZm-dzVnQM" TargetMode="External"/><Relationship Id="rId73" Type="http://schemas.openxmlformats.org/officeDocument/2006/relationships/hyperlink" Target="https://drive.google.com/drive/folders/1v__BRqXh6aRTXNaiTQFBPXVM7UG8KkTY" TargetMode="External"/><Relationship Id="rId78" Type="http://schemas.openxmlformats.org/officeDocument/2006/relationships/hyperlink" Target="https://drive.google.com/drive/folders/1MiW0kCNB8x0l6KAJPI7NVVaU5euRwOM1" TargetMode="External"/><Relationship Id="rId94" Type="http://schemas.openxmlformats.org/officeDocument/2006/relationships/hyperlink" Target="https://drive.google.com/drive/folders/1rneQ_8V_L-Ji5-0cMzY0FgyaXeXW1gyh?usp=sharing" TargetMode="External"/><Relationship Id="rId99" Type="http://schemas.openxmlformats.org/officeDocument/2006/relationships/hyperlink" Target="https://drive.google.com/drive/folders/1qyLiHfCYeW8jJxmhkzM-Ek7CzxK4Cv08" TargetMode="External"/><Relationship Id="rId101" Type="http://schemas.openxmlformats.org/officeDocument/2006/relationships/hyperlink" Target="https://drive.google.com/drive/folders/1qyLiHfCYeW8jJxmhkzM-Ek7CzxK4Cv08" TargetMode="External"/><Relationship Id="rId122" Type="http://schemas.openxmlformats.org/officeDocument/2006/relationships/hyperlink" Target="https://drive.google.com/drive/folders/1TEJoiLpLEgj1zs51cEjd7mh6yqoWZsTg" TargetMode="External"/><Relationship Id="rId143" Type="http://schemas.openxmlformats.org/officeDocument/2006/relationships/hyperlink" Target="https://drive.google.com/drive/folders/1bI0yNvuY71uOV6Uofj-FGRx12fFMKw5f?usp=sharing" TargetMode="External"/><Relationship Id="rId148" Type="http://schemas.openxmlformats.org/officeDocument/2006/relationships/hyperlink" Target="https://drive.google.com/drive/folders/1uYBJO-ppanghCtpCHmMTo4FR8-slZRdS" TargetMode="External"/><Relationship Id="rId4" Type="http://schemas.openxmlformats.org/officeDocument/2006/relationships/hyperlink" Target="https://drive.google.com/drive/folders/1IUY0iboc_KlGvwe27q0mQjIWxJKHaUU7" TargetMode="External"/><Relationship Id="rId9" Type="http://schemas.openxmlformats.org/officeDocument/2006/relationships/hyperlink" Target="https://drive.google.com/drive/folders/1EDUshknFlDGHD1p3NfdRPAh3Kzg7M4s7?usp=sharing" TargetMode="External"/><Relationship Id="rId26" Type="http://schemas.openxmlformats.org/officeDocument/2006/relationships/hyperlink" Target="https://drive.google.com/drive/folders/1frQpnhXVyy4jOfzb_qKniWtN4oneUtFm" TargetMode="External"/><Relationship Id="rId47" Type="http://schemas.openxmlformats.org/officeDocument/2006/relationships/hyperlink" Target="https://www.dropbox.com/sh/n78vxrqtph2llun/AABjLFLZBLxRBVFzmYr_APE7a?dl=0" TargetMode="External"/><Relationship Id="rId68" Type="http://schemas.openxmlformats.org/officeDocument/2006/relationships/hyperlink" Target="https://drive.google.com/drive/folders/1v4IrYtuNCfJrDu7lx0nI_AKnHVwL9XYZ" TargetMode="External"/><Relationship Id="rId89" Type="http://schemas.openxmlformats.org/officeDocument/2006/relationships/hyperlink" Target="https://drive.google.com/drive/folders/1Y5Tb6QTmLNnlNXZvGNE0lPouVyKWfZRW" TargetMode="External"/><Relationship Id="rId112" Type="http://schemas.openxmlformats.org/officeDocument/2006/relationships/hyperlink" Target="https://drive.google.com/drive/folders/1_76kxYF8d4GFGIgb7Vfq0UCnbgxeYWE0" TargetMode="External"/><Relationship Id="rId133" Type="http://schemas.openxmlformats.org/officeDocument/2006/relationships/hyperlink" Target="https://storage.wefinite.com/BW-ResortKuta" TargetMode="External"/><Relationship Id="rId154" Type="http://schemas.openxmlformats.org/officeDocument/2006/relationships/hyperlink" Target="https://drive.google.com/drive/folders/1HM7y9aB7FXBvA7koow6LGgWWud_O8St0" TargetMode="External"/><Relationship Id="rId16" Type="http://schemas.openxmlformats.org/officeDocument/2006/relationships/hyperlink" Target="https://drive.google.com/drive/folders/1iZeCDvHVu6HlUniaR2xW_CtkzAONZgYx?usp=sharing" TargetMode="External"/><Relationship Id="rId37" Type="http://schemas.openxmlformats.org/officeDocument/2006/relationships/hyperlink" Target="https://drive.google.com/drive/folders/1oGbcwuFwfB2LW7WQ_CeoWBRh20h3zkIj" TargetMode="External"/><Relationship Id="rId58" Type="http://schemas.openxmlformats.org/officeDocument/2006/relationships/hyperlink" Target="https://drive.google.com/drive/folders/1uX62L-B30tpdwlTqMNGQs6bsdkdjEoG6" TargetMode="External"/><Relationship Id="rId79" Type="http://schemas.openxmlformats.org/officeDocument/2006/relationships/hyperlink" Target="https://drive.google.com/drive/folders/12oUQ4RKveobKsYyhckq6V36hodh3recV" TargetMode="External"/><Relationship Id="rId102" Type="http://schemas.openxmlformats.org/officeDocument/2006/relationships/hyperlink" Target="https://drive.google.com/drive/folders/1fN_EZaTmTxornL3fpu3HaqNylaOscpqL?usp=drive_link" TargetMode="External"/><Relationship Id="rId123" Type="http://schemas.openxmlformats.org/officeDocument/2006/relationships/hyperlink" Target="https://drive.google.com/drive/folders/1TEJoiLpLEgj1zs51cEjd7mh6yqoWZsTg" TargetMode="External"/><Relationship Id="rId144" Type="http://schemas.openxmlformats.org/officeDocument/2006/relationships/hyperlink" Target="https://drive.google.com/drive/folders/1RjCWJvY0LRBo5g32WGc1zVB42YF0IT7d" TargetMode="External"/><Relationship Id="rId90" Type="http://schemas.openxmlformats.org/officeDocument/2006/relationships/hyperlink" Target="https://drive.google.com/drive/folders/1rwpr9Xzbt0xjXh-3RDy_m3ASYYp9eMk5" TargetMode="External"/><Relationship Id="rId27" Type="http://schemas.openxmlformats.org/officeDocument/2006/relationships/hyperlink" Target="https://drive.google.com/drive/folders/1TEJoiLpLEgj1zs51cEjd7mh6yqoWZsTg" TargetMode="External"/><Relationship Id="rId48" Type="http://schemas.openxmlformats.org/officeDocument/2006/relationships/hyperlink" Target="https://drive.google.com/drive/folders/1caaBD_F-TCfutam_4Y7Yi8ABum8BAnI6" TargetMode="External"/><Relationship Id="rId69" Type="http://schemas.openxmlformats.org/officeDocument/2006/relationships/hyperlink" Target="https://drive.google.com/drive/folders/1aTQ0H1Z8oflTgUTKSzKGN7aAL2tNm7Lh" TargetMode="External"/><Relationship Id="rId113" Type="http://schemas.openxmlformats.org/officeDocument/2006/relationships/hyperlink" Target="https://drive.google.com/drive/folders/1EqOki6tA1CS_NUJMVYLbz_C1TjTHBXTR?usp=sharing" TargetMode="External"/><Relationship Id="rId134" Type="http://schemas.openxmlformats.org/officeDocument/2006/relationships/hyperlink" Target="https://drive.google.com/drive/folders/1OO8lT3PJMm3te5dXdGcZq7d0tiPDydAP" TargetMode="External"/><Relationship Id="rId80" Type="http://schemas.openxmlformats.org/officeDocument/2006/relationships/hyperlink" Target="https://drive.google.com/drive/folders/1t8VX3vgomgF2etVksbVgqiEA9TK6aZ6M" TargetMode="External"/><Relationship Id="rId155" Type="http://schemas.openxmlformats.org/officeDocument/2006/relationships/hyperlink" Target="https://drive.google.com/drive/folders/1abGe7fQe-TInwfOphcYGSsDhv_8IyxuJ"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drive.google.com/drive/folders/1v5H6OyLVbAkGEbJhICdTyLPbbah8ZDYr" TargetMode="External"/><Relationship Id="rId21" Type="http://schemas.openxmlformats.org/officeDocument/2006/relationships/hyperlink" Target="https://drive.google.com/drive/folders/1jig5-QUwgGSw6xIjQzNYtbORWqKi_cIP" TargetMode="External"/><Relationship Id="rId42" Type="http://schemas.openxmlformats.org/officeDocument/2006/relationships/hyperlink" Target="https://drive.google.com/drive/folders/1jig5-QUwgGSw6xIjQzNYtbORWqKi_cIP" TargetMode="External"/><Relationship Id="rId63" Type="http://schemas.openxmlformats.org/officeDocument/2006/relationships/hyperlink" Target="https://drive.google.com/drive/folders/1jig5-QUwgGSw6xIjQzNYtbORWqKi_cIP" TargetMode="External"/><Relationship Id="rId84" Type="http://schemas.openxmlformats.org/officeDocument/2006/relationships/hyperlink" Target="https://drive.google.com/drive/folders/1jig5-QUwgGSw6xIjQzNYtbORWqKi_cIP" TargetMode="External"/><Relationship Id="rId138" Type="http://schemas.openxmlformats.org/officeDocument/2006/relationships/hyperlink" Target="https://drive.google.com/drive/folders/1oGbcwuFwfB2LW7WQ_CeoWBRh20h3zkIj" TargetMode="External"/><Relationship Id="rId159" Type="http://schemas.openxmlformats.org/officeDocument/2006/relationships/hyperlink" Target="https://drive.google.com/drive/folders/1TJ_ym0ahYoR42be3etrIrfBw9y_6e12y?usp=drive_link" TargetMode="External"/><Relationship Id="rId107" Type="http://schemas.openxmlformats.org/officeDocument/2006/relationships/hyperlink" Target="https://bit.ly/ListDecorationAgent" TargetMode="External"/><Relationship Id="rId11" Type="http://schemas.openxmlformats.org/officeDocument/2006/relationships/hyperlink" Target="https://bit.ly/ListDecorationAgent" TargetMode="External"/><Relationship Id="rId32" Type="http://schemas.openxmlformats.org/officeDocument/2006/relationships/hyperlink" Target="https://bit.ly/ListDecorationAgent" TargetMode="External"/><Relationship Id="rId53" Type="http://schemas.openxmlformats.org/officeDocument/2006/relationships/hyperlink" Target="https://bit.ly/ListDecorationAgent" TargetMode="External"/><Relationship Id="rId74" Type="http://schemas.openxmlformats.org/officeDocument/2006/relationships/hyperlink" Target="https://bit.ly/ListDecorationAgent" TargetMode="External"/><Relationship Id="rId128" Type="http://schemas.openxmlformats.org/officeDocument/2006/relationships/hyperlink" Target="https://drive.google.com/drive/folders/1YIJoY83XgYVGlvUpBRCLtps6-l2gcMJD" TargetMode="External"/><Relationship Id="rId149" Type="http://schemas.openxmlformats.org/officeDocument/2006/relationships/hyperlink" Target="https://drive.google.com/drive/folders/1oGbcwuFwfB2LW7WQ_CeoWBRh20h3zkIj" TargetMode="External"/><Relationship Id="rId5" Type="http://schemas.openxmlformats.org/officeDocument/2006/relationships/hyperlink" Target="https://bit.ly/ListDecorationAgent" TargetMode="External"/><Relationship Id="rId95" Type="http://schemas.openxmlformats.org/officeDocument/2006/relationships/hyperlink" Target="https://bit.ly/ListDecorationAgent" TargetMode="External"/><Relationship Id="rId160" Type="http://schemas.openxmlformats.org/officeDocument/2006/relationships/hyperlink" Target="https://drive.google.com/drive/folders/1FxxUNB6m43IsSVDx-Z8mn3qbm2owXtQ7" TargetMode="External"/><Relationship Id="rId22" Type="http://schemas.openxmlformats.org/officeDocument/2006/relationships/hyperlink" Target="https://bit.ly/MonolocaleResort" TargetMode="External"/><Relationship Id="rId43" Type="http://schemas.openxmlformats.org/officeDocument/2006/relationships/hyperlink" Target="https://bit.ly/LaVieVilla_" TargetMode="External"/><Relationship Id="rId64" Type="http://schemas.openxmlformats.org/officeDocument/2006/relationships/hyperlink" Target="https://bit.ly/AyonaCanggu" TargetMode="External"/><Relationship Id="rId118" Type="http://schemas.openxmlformats.org/officeDocument/2006/relationships/hyperlink" Target="https://drive.google.com/drive/folders/1zhplDgtiqQwdyufjMRXCyIdN0z34jpoQ" TargetMode="External"/><Relationship Id="rId139" Type="http://schemas.openxmlformats.org/officeDocument/2006/relationships/hyperlink" Target="https://drive.google.com/drive/folders/1oGbcwuFwfB2LW7WQ_CeoWBRh20h3zkIj" TargetMode="External"/><Relationship Id="rId85" Type="http://schemas.openxmlformats.org/officeDocument/2006/relationships/hyperlink" Target="https://bit.ly/SeaescapeSanur" TargetMode="External"/><Relationship Id="rId150" Type="http://schemas.openxmlformats.org/officeDocument/2006/relationships/hyperlink" Target="https://drive.google.com/drive/folders/1oGbcwuFwfB2LW7WQ_CeoWBRh20h3zkIj" TargetMode="External"/><Relationship Id="rId12" Type="http://schemas.openxmlformats.org/officeDocument/2006/relationships/hyperlink" Target="https://drive.google.com/drive/folders/1jig5-QUwgGSw6xIjQzNYtbORWqKi_cIP" TargetMode="External"/><Relationship Id="rId17" Type="http://schemas.openxmlformats.org/officeDocument/2006/relationships/hyperlink" Target="https://bit.ly/ListDecorationAgent" TargetMode="External"/><Relationship Id="rId33" Type="http://schemas.openxmlformats.org/officeDocument/2006/relationships/hyperlink" Target="https://drive.google.com/drive/folders/1jig5-QUwgGSw6xIjQzNYtbORWqKi_cIP" TargetMode="External"/><Relationship Id="rId38" Type="http://schemas.openxmlformats.org/officeDocument/2006/relationships/hyperlink" Target="https://bit.ly/ListDecorationAgent" TargetMode="External"/><Relationship Id="rId59" Type="http://schemas.openxmlformats.org/officeDocument/2006/relationships/hyperlink" Target="https://bit.ly/ListDecorationAgent" TargetMode="External"/><Relationship Id="rId103" Type="http://schemas.openxmlformats.org/officeDocument/2006/relationships/hyperlink" Target="https://bit.ly/CangguCircle" TargetMode="External"/><Relationship Id="rId108" Type="http://schemas.openxmlformats.org/officeDocument/2006/relationships/hyperlink" Target="https://drive.google.com/drive/folders/1jig5-QUwgGSw6xIjQzNYtbORWqKi_cIP" TargetMode="External"/><Relationship Id="rId124" Type="http://schemas.openxmlformats.org/officeDocument/2006/relationships/hyperlink" Target="https://drive.google.com/drive/folders/1TEJoiLpLEgj1zs51cEjd7mh6yqoWZsTg" TargetMode="External"/><Relationship Id="rId129" Type="http://schemas.openxmlformats.org/officeDocument/2006/relationships/hyperlink" Target="https://drive.google.com/drive/folders/1HVQqhdEaSBD8bjU_oUl9jiblUQY9VEp2" TargetMode="External"/><Relationship Id="rId54" Type="http://schemas.openxmlformats.org/officeDocument/2006/relationships/hyperlink" Target="https://drive.google.com/drive/folders/1jig5-QUwgGSw6xIjQzNYtbORWqKi_cIP" TargetMode="External"/><Relationship Id="rId70" Type="http://schemas.openxmlformats.org/officeDocument/2006/relationships/hyperlink" Target="https://bit.ly/AtapResortCanggu" TargetMode="External"/><Relationship Id="rId75" Type="http://schemas.openxmlformats.org/officeDocument/2006/relationships/hyperlink" Target="https://drive.google.com/drive/folders/1jig5-QUwgGSw6xIjQzNYtbORWqKi_cIP" TargetMode="External"/><Relationship Id="rId91" Type="http://schemas.openxmlformats.org/officeDocument/2006/relationships/hyperlink" Target="https://bit.ly/EightPalmsVilla" TargetMode="External"/><Relationship Id="rId96" Type="http://schemas.openxmlformats.org/officeDocument/2006/relationships/hyperlink" Target="https://drive.google.com/drive/folders/1jig5-QUwgGSw6xIjQzNYtbORWqKi_cIP" TargetMode="External"/><Relationship Id="rId140" Type="http://schemas.openxmlformats.org/officeDocument/2006/relationships/hyperlink" Target="https://drive.google.com/drive/folders/1oGbcwuFwfB2LW7WQ_CeoWBRh20h3zkIj" TargetMode="External"/><Relationship Id="rId145" Type="http://schemas.openxmlformats.org/officeDocument/2006/relationships/hyperlink" Target="https://drive.google.com/drive/folders/1oGbcwuFwfB2LW7WQ_CeoWBRh20h3zkIj" TargetMode="External"/><Relationship Id="rId161" Type="http://schemas.openxmlformats.org/officeDocument/2006/relationships/hyperlink" Target="https://drive.google.com/drive/folders/1ukEXMq8_fH6ZLzMp3UILLBAY7HugFBKz?usp=drive_link" TargetMode="External"/><Relationship Id="rId166" Type="http://schemas.openxmlformats.org/officeDocument/2006/relationships/comments" Target="../comments2.xml"/><Relationship Id="rId1" Type="http://schemas.openxmlformats.org/officeDocument/2006/relationships/hyperlink" Target="https://drive.google.com/drive/folders/1uADURiuT1vStaIHo9iVYpe371lzJ3kuH" TargetMode="External"/><Relationship Id="rId6" Type="http://schemas.openxmlformats.org/officeDocument/2006/relationships/hyperlink" Target="https://drive.google.com/drive/folders/1jig5-QUwgGSw6xIjQzNYtbORWqKi_cIP" TargetMode="External"/><Relationship Id="rId23" Type="http://schemas.openxmlformats.org/officeDocument/2006/relationships/hyperlink" Target="https://bit.ly/ListDecorationAgent" TargetMode="External"/><Relationship Id="rId28" Type="http://schemas.openxmlformats.org/officeDocument/2006/relationships/hyperlink" Target="https://bit.ly/AsteraSeminyakVilla" TargetMode="External"/><Relationship Id="rId49" Type="http://schemas.openxmlformats.org/officeDocument/2006/relationships/hyperlink" Target="https://bit.ly/IniVieVilla" TargetMode="External"/><Relationship Id="rId114" Type="http://schemas.openxmlformats.org/officeDocument/2006/relationships/hyperlink" Target="https://drive.google.com/drive/folders/1MiW0kCNB8x0l6KAJPI7NVVaU5euRwOM1" TargetMode="External"/><Relationship Id="rId119" Type="http://schemas.openxmlformats.org/officeDocument/2006/relationships/hyperlink" Target="https://drive.google.com/drive/folders/1upOxy1YsY2--5Ppg2eXiPumR5QHrMjWC?usp=sharing" TargetMode="External"/><Relationship Id="rId44" Type="http://schemas.openxmlformats.org/officeDocument/2006/relationships/hyperlink" Target="https://bit.ly/ListDecorationAgent" TargetMode="External"/><Relationship Id="rId60" Type="http://schemas.openxmlformats.org/officeDocument/2006/relationships/hyperlink" Target="https://drive.google.com/drive/folders/1jig5-QUwgGSw6xIjQzNYtbORWqKi_cIP" TargetMode="External"/><Relationship Id="rId65" Type="http://schemas.openxmlformats.org/officeDocument/2006/relationships/hyperlink" Target="https://bit.ly/ListDecorationAgent" TargetMode="External"/><Relationship Id="rId81" Type="http://schemas.openxmlformats.org/officeDocument/2006/relationships/hyperlink" Target="https://drive.google.com/drive/folders/1jig5-QUwgGSw6xIjQzNYtbORWqKi_cIP" TargetMode="External"/><Relationship Id="rId86" Type="http://schemas.openxmlformats.org/officeDocument/2006/relationships/hyperlink" Target="https://bit.ly/ListDecorationAgent" TargetMode="External"/><Relationship Id="rId130" Type="http://schemas.openxmlformats.org/officeDocument/2006/relationships/hyperlink" Target="https://drive.google.com/drive/folders/1tD-vIfD6Xe3V6JfsIQSD1BHEMy6TKhXS" TargetMode="External"/><Relationship Id="rId135" Type="http://schemas.openxmlformats.org/officeDocument/2006/relationships/hyperlink" Target="https://drive.google.com/drive/folders/1oGbcwuFwfB2LW7WQ_CeoWBRh20h3zkIj" TargetMode="External"/><Relationship Id="rId151" Type="http://schemas.openxmlformats.org/officeDocument/2006/relationships/hyperlink" Target="https://drive.google.com/drive/folders/1oGbcwuFwfB2LW7WQ_CeoWBRh20h3zkIj" TargetMode="External"/><Relationship Id="rId156" Type="http://schemas.openxmlformats.org/officeDocument/2006/relationships/hyperlink" Target="https://drive.google.com/drive/folders/1H5EaVJ73SWgWnGGJcZuAiVV6kbCcV4r1" TargetMode="External"/><Relationship Id="rId13" Type="http://schemas.openxmlformats.org/officeDocument/2006/relationships/hyperlink" Target="https://bit.ly/DedaryResortUbud" TargetMode="External"/><Relationship Id="rId18" Type="http://schemas.openxmlformats.org/officeDocument/2006/relationships/hyperlink" Target="https://drive.google.com/drive/folders/1jig5-QUwgGSw6xIjQzNYtbORWqKi_cIP" TargetMode="External"/><Relationship Id="rId39" Type="http://schemas.openxmlformats.org/officeDocument/2006/relationships/hyperlink" Target="https://drive.google.com/drive/folders/1jig5-QUwgGSw6xIjQzNYtbORWqKi_cIP" TargetMode="External"/><Relationship Id="rId109" Type="http://schemas.openxmlformats.org/officeDocument/2006/relationships/hyperlink" Target="https://bit.ly/KanadeaVilla" TargetMode="External"/><Relationship Id="rId34" Type="http://schemas.openxmlformats.org/officeDocument/2006/relationships/hyperlink" Target="https://bit.ly/AlevaVilla" TargetMode="External"/><Relationship Id="rId50" Type="http://schemas.openxmlformats.org/officeDocument/2006/relationships/hyperlink" Target="https://bit.ly/ListDecorationAgent" TargetMode="External"/><Relationship Id="rId55" Type="http://schemas.openxmlformats.org/officeDocument/2006/relationships/hyperlink" Target="https://bit.ly/TerataiCangguVilla" TargetMode="External"/><Relationship Id="rId76" Type="http://schemas.openxmlformats.org/officeDocument/2006/relationships/hyperlink" Target="https://bit.ly/EarthVilla" TargetMode="External"/><Relationship Id="rId97" Type="http://schemas.openxmlformats.org/officeDocument/2006/relationships/hyperlink" Target="https://bit.ly/KecapiVilla" TargetMode="External"/><Relationship Id="rId104" Type="http://schemas.openxmlformats.org/officeDocument/2006/relationships/hyperlink" Target="https://bit.ly/ListDecorationAgent" TargetMode="External"/><Relationship Id="rId120" Type="http://schemas.openxmlformats.org/officeDocument/2006/relationships/hyperlink" Target="https://drive.google.com/drive/folders/16Re1GCMpZtak8V0r5iJVq4IlEzLsJcra" TargetMode="External"/><Relationship Id="rId125" Type="http://schemas.openxmlformats.org/officeDocument/2006/relationships/hyperlink" Target="https://drive.google.com/drive/folders/1i1e_dcUR-oPnEJ8rtRWrkSjq6g0yFsNN" TargetMode="External"/><Relationship Id="rId141" Type="http://schemas.openxmlformats.org/officeDocument/2006/relationships/hyperlink" Target="https://drive.google.com/drive/folders/1zRrPZA4sFgHPveDGxbIlXfSmQq1BKuCR?usp=drive_link" TargetMode="External"/><Relationship Id="rId146" Type="http://schemas.openxmlformats.org/officeDocument/2006/relationships/hyperlink" Target="https://drive.google.com/drive/folders/1oGbcwuFwfB2LW7WQ_CeoWBRh20h3zkIj" TargetMode="External"/><Relationship Id="rId7" Type="http://schemas.openxmlformats.org/officeDocument/2006/relationships/hyperlink" Target="https://bit.ly/KaamalaResortUbud" TargetMode="External"/><Relationship Id="rId71" Type="http://schemas.openxmlformats.org/officeDocument/2006/relationships/hyperlink" Target="https://bit.ly/ListDecorationAgent" TargetMode="External"/><Relationship Id="rId92" Type="http://schemas.openxmlformats.org/officeDocument/2006/relationships/hyperlink" Target="https://bit.ly/ListDecorationAgent" TargetMode="External"/><Relationship Id="rId162" Type="http://schemas.openxmlformats.org/officeDocument/2006/relationships/hyperlink" Target="https://drive.google.com/drive/folders/1k3LRuqR4_07jSlW-rsJWkYewKOBAIdBT" TargetMode="External"/><Relationship Id="rId2" Type="http://schemas.openxmlformats.org/officeDocument/2006/relationships/hyperlink" Target="https://drive.google.com/drive/folders/1xxFzVVxiuEAWO0Ox6jFvP3fD5rdtvNz1" TargetMode="External"/><Relationship Id="rId29" Type="http://schemas.openxmlformats.org/officeDocument/2006/relationships/hyperlink" Target="https://bit.ly/ListDecorationAgent" TargetMode="External"/><Relationship Id="rId24" Type="http://schemas.openxmlformats.org/officeDocument/2006/relationships/hyperlink" Target="https://drive.google.com/drive/folders/1jig5-QUwgGSw6xIjQzNYtbORWqKi_cIP" TargetMode="External"/><Relationship Id="rId40" Type="http://schemas.openxmlformats.org/officeDocument/2006/relationships/hyperlink" Target="https://bit.ly/CyrusVilla" TargetMode="External"/><Relationship Id="rId45" Type="http://schemas.openxmlformats.org/officeDocument/2006/relationships/hyperlink" Target="https://drive.google.com/drive/folders/1jig5-QUwgGSw6xIjQzNYtbORWqKi_cIP" TargetMode="External"/><Relationship Id="rId66" Type="http://schemas.openxmlformats.org/officeDocument/2006/relationships/hyperlink" Target="https://drive.google.com/drive/folders/1jig5-QUwgGSw6xIjQzNYtbORWqKi_cIP" TargetMode="External"/><Relationship Id="rId87" Type="http://schemas.openxmlformats.org/officeDocument/2006/relationships/hyperlink" Target="https://drive.google.com/drive/folders/1jig5-QUwgGSw6xIjQzNYtbORWqKi_cIP" TargetMode="External"/><Relationship Id="rId110" Type="http://schemas.openxmlformats.org/officeDocument/2006/relationships/hyperlink" Target="https://bit.ly/ListDecorationAgent" TargetMode="External"/><Relationship Id="rId115" Type="http://schemas.openxmlformats.org/officeDocument/2006/relationships/hyperlink" Target="https://drive.google.com/drive/folders/1v5H6OyLVbAkGEbJhICdTyLPbbah8ZDYr" TargetMode="External"/><Relationship Id="rId131" Type="http://schemas.openxmlformats.org/officeDocument/2006/relationships/hyperlink" Target="https://drive.google.com/drive/folders/1zKwu-4b5S8p_LO27Vlv2kHXTt_gdLY_I" TargetMode="External"/><Relationship Id="rId136" Type="http://schemas.openxmlformats.org/officeDocument/2006/relationships/hyperlink" Target="https://drive.google.com/drive/folders/1oGbcwuFwfB2LW7WQ_CeoWBRh20h3zkIj" TargetMode="External"/><Relationship Id="rId157" Type="http://schemas.openxmlformats.org/officeDocument/2006/relationships/hyperlink" Target="https://drive.google.com/drive/folders/1H5EaVJ73SWgWnGGJcZuAiVV6kbCcV4r1" TargetMode="External"/><Relationship Id="rId61" Type="http://schemas.openxmlformats.org/officeDocument/2006/relationships/hyperlink" Target="https://bit.ly/CangguCabana" TargetMode="External"/><Relationship Id="rId82" Type="http://schemas.openxmlformats.org/officeDocument/2006/relationships/hyperlink" Target="https://bit.ly/SanoraVillaSanur" TargetMode="External"/><Relationship Id="rId152" Type="http://schemas.openxmlformats.org/officeDocument/2006/relationships/hyperlink" Target="https://drive.google.com/drive/folders/1oGbcwuFwfB2LW7WQ_CeoWBRh20h3zkIj" TargetMode="External"/><Relationship Id="rId19" Type="http://schemas.openxmlformats.org/officeDocument/2006/relationships/hyperlink" Target="https://bit.ly/SiniVieVilla" TargetMode="External"/><Relationship Id="rId14" Type="http://schemas.openxmlformats.org/officeDocument/2006/relationships/hyperlink" Target="https://bit.ly/ListDecorationAgent" TargetMode="External"/><Relationship Id="rId30" Type="http://schemas.openxmlformats.org/officeDocument/2006/relationships/hyperlink" Target="https://drive.google.com/drive/folders/1jig5-QUwgGSw6xIjQzNYtbORWqKi_cIP" TargetMode="External"/><Relationship Id="rId35" Type="http://schemas.openxmlformats.org/officeDocument/2006/relationships/hyperlink" Target="https://bit.ly/ListDecorationAgent" TargetMode="External"/><Relationship Id="rId56" Type="http://schemas.openxmlformats.org/officeDocument/2006/relationships/hyperlink" Target="https://bit.ly/ListDecorationAgent" TargetMode="External"/><Relationship Id="rId77" Type="http://schemas.openxmlformats.org/officeDocument/2006/relationships/hyperlink" Target="https://bit.ly/ListDecorationAgent" TargetMode="External"/><Relationship Id="rId100" Type="http://schemas.openxmlformats.org/officeDocument/2006/relationships/hyperlink" Target="https://bit.ly/KolilaVilla" TargetMode="External"/><Relationship Id="rId105" Type="http://schemas.openxmlformats.org/officeDocument/2006/relationships/hyperlink" Target="https://drive.google.com/drive/folders/1jig5-QUwgGSw6xIjQzNYtbORWqKi_cIP" TargetMode="External"/><Relationship Id="rId126" Type="http://schemas.openxmlformats.org/officeDocument/2006/relationships/hyperlink" Target="https://drive.google.com/drive/folders/1_peT2D882M5ERFStp_2vsjAZOj4IDoxo" TargetMode="External"/><Relationship Id="rId147" Type="http://schemas.openxmlformats.org/officeDocument/2006/relationships/hyperlink" Target="https://drive.google.com/drive/folders/1oGbcwuFwfB2LW7WQ_CeoWBRh20h3zkIj" TargetMode="External"/><Relationship Id="rId8" Type="http://schemas.openxmlformats.org/officeDocument/2006/relationships/hyperlink" Target="https://bit.ly/ListDecorationAgent" TargetMode="External"/><Relationship Id="rId51" Type="http://schemas.openxmlformats.org/officeDocument/2006/relationships/hyperlink" Target="https://drive.google.com/drive/folders/1jig5-QUwgGSw6xIjQzNYtbORWqKi_cIP" TargetMode="External"/><Relationship Id="rId72" Type="http://schemas.openxmlformats.org/officeDocument/2006/relationships/hyperlink" Target="https://drive.google.com/drive/folders/1jig5-QUwgGSw6xIjQzNYtbORWqKi_cIP" TargetMode="External"/><Relationship Id="rId93" Type="http://schemas.openxmlformats.org/officeDocument/2006/relationships/hyperlink" Target="https://drive.google.com/drive/folders/1jig5-QUwgGSw6xIjQzNYtbORWqKi_cIP" TargetMode="External"/><Relationship Id="rId98" Type="http://schemas.openxmlformats.org/officeDocument/2006/relationships/hyperlink" Target="https://bit.ly/ListDecorationAgent" TargetMode="External"/><Relationship Id="rId121" Type="http://schemas.openxmlformats.org/officeDocument/2006/relationships/hyperlink" Target="https://bit.ly/sakyephotos" TargetMode="External"/><Relationship Id="rId142" Type="http://schemas.openxmlformats.org/officeDocument/2006/relationships/hyperlink" Target="https://drive.google.com/drive/folders/1zRrPZA4sFgHPveDGxbIlXfSmQq1BKuCR?usp=drive_link" TargetMode="External"/><Relationship Id="rId163" Type="http://schemas.openxmlformats.org/officeDocument/2006/relationships/hyperlink" Target="https://drive.google.com/drive/folders/1k3LRuqR4_07jSlW-rsJWkYewKOBAIdBT" TargetMode="External"/><Relationship Id="rId3" Type="http://schemas.openxmlformats.org/officeDocument/2006/relationships/hyperlink" Target="https://drive.google.com/drive/folders/1jig5-QUwgGSw6xIjQzNYtbORWqKi_cIP" TargetMode="External"/><Relationship Id="rId25" Type="http://schemas.openxmlformats.org/officeDocument/2006/relationships/hyperlink" Target="https://bit.ly/AksariSeminyakVilla" TargetMode="External"/><Relationship Id="rId46" Type="http://schemas.openxmlformats.org/officeDocument/2006/relationships/hyperlink" Target="http://bit.ly/SeminyakSanctuary" TargetMode="External"/><Relationship Id="rId67" Type="http://schemas.openxmlformats.org/officeDocument/2006/relationships/hyperlink" Target="https://bit.ly/MancaVIlla" TargetMode="External"/><Relationship Id="rId116" Type="http://schemas.openxmlformats.org/officeDocument/2006/relationships/hyperlink" Target="https://drive.google.com/drive/folders/1ORwTnhb0U3POBl9Ws0pglBxB70tz1znh" TargetMode="External"/><Relationship Id="rId137" Type="http://schemas.openxmlformats.org/officeDocument/2006/relationships/hyperlink" Target="https://drive.google.com/drive/folders/1oGbcwuFwfB2LW7WQ_CeoWBRh20h3zkIj" TargetMode="External"/><Relationship Id="rId158" Type="http://schemas.openxmlformats.org/officeDocument/2006/relationships/hyperlink" Target="https://drive.google.com/drive/folders/1DaQGdvoz9PIW2lAyIyMwEZB-gFskUimq" TargetMode="External"/><Relationship Id="rId20" Type="http://schemas.openxmlformats.org/officeDocument/2006/relationships/hyperlink" Target="https://bit.ly/ListDecorationAgent" TargetMode="External"/><Relationship Id="rId41" Type="http://schemas.openxmlformats.org/officeDocument/2006/relationships/hyperlink" Target="https://bit.ly/ListDecorationAgent" TargetMode="External"/><Relationship Id="rId62" Type="http://schemas.openxmlformats.org/officeDocument/2006/relationships/hyperlink" Target="https://bit.ly/ListDecorationAgent" TargetMode="External"/><Relationship Id="rId83" Type="http://schemas.openxmlformats.org/officeDocument/2006/relationships/hyperlink" Target="https://bit.ly/ListDecorationAgent" TargetMode="External"/><Relationship Id="rId88" Type="http://schemas.openxmlformats.org/officeDocument/2006/relationships/hyperlink" Target="https://bit.ly/TheJimbaranVilla" TargetMode="External"/><Relationship Id="rId111" Type="http://schemas.openxmlformats.org/officeDocument/2006/relationships/hyperlink" Target="https://drive.google.com/drive/folders/1jig5-QUwgGSw6xIjQzNYtbORWqKi_cIP" TargetMode="External"/><Relationship Id="rId132" Type="http://schemas.openxmlformats.org/officeDocument/2006/relationships/hyperlink" Target="https://drive.google.com/drive/folders/1oGbcwuFwfB2LW7WQ_CeoWBRh20h3zkIj" TargetMode="External"/><Relationship Id="rId153" Type="http://schemas.openxmlformats.org/officeDocument/2006/relationships/hyperlink" Target="https://drive.google.com/drive/folders/1oGbcwuFwfB2LW7WQ_CeoWBRh20h3zkIj" TargetMode="External"/><Relationship Id="rId15" Type="http://schemas.openxmlformats.org/officeDocument/2006/relationships/hyperlink" Target="https://drive.google.com/drive/folders/1jig5-QUwgGSw6xIjQzNYtbORWqKi_cIP" TargetMode="External"/><Relationship Id="rId36" Type="http://schemas.openxmlformats.org/officeDocument/2006/relationships/hyperlink" Target="https://drive.google.com/drive/folders/1jig5-QUwgGSw6xIjQzNYtbORWqKi_cIP" TargetMode="External"/><Relationship Id="rId57" Type="http://schemas.openxmlformats.org/officeDocument/2006/relationships/hyperlink" Target="https://drive.google.com/drive/folders/1jig5-QUwgGSw6xIjQzNYtbORWqKi_cIP" TargetMode="External"/><Relationship Id="rId106" Type="http://schemas.openxmlformats.org/officeDocument/2006/relationships/hyperlink" Target="https://bit.ly/NaraVillaCanggu" TargetMode="External"/><Relationship Id="rId127" Type="http://schemas.openxmlformats.org/officeDocument/2006/relationships/hyperlink" Target="https://drive.google.com/drive/folders/1i1e_dcUR-oPnEJ8rtRWrkSjq6g0yFsNN" TargetMode="External"/><Relationship Id="rId10" Type="http://schemas.openxmlformats.org/officeDocument/2006/relationships/hyperlink" Target="https://bit.ly/AsvaraVillaUbud" TargetMode="External"/><Relationship Id="rId31" Type="http://schemas.openxmlformats.org/officeDocument/2006/relationships/hyperlink" Target="https://bit.ly/SanaVieVilla" TargetMode="External"/><Relationship Id="rId52" Type="http://schemas.openxmlformats.org/officeDocument/2006/relationships/hyperlink" Target="https://bit.ly/AsteraSeminyakVilla" TargetMode="External"/><Relationship Id="rId73" Type="http://schemas.openxmlformats.org/officeDocument/2006/relationships/hyperlink" Target="https://bit.ly/RoomatesCanggu" TargetMode="External"/><Relationship Id="rId78" Type="http://schemas.openxmlformats.org/officeDocument/2006/relationships/hyperlink" Target="https://drive.google.com/drive/folders/1jig5-QUwgGSw6xIjQzNYtbORWqKi_cIP" TargetMode="External"/><Relationship Id="rId94" Type="http://schemas.openxmlformats.org/officeDocument/2006/relationships/hyperlink" Target="https://bit.ly/LaMiraVilla" TargetMode="External"/><Relationship Id="rId99" Type="http://schemas.openxmlformats.org/officeDocument/2006/relationships/hyperlink" Target="https://drive.google.com/drive/folders/1jig5-QUwgGSw6xIjQzNYtbORWqKi_cIP" TargetMode="External"/><Relationship Id="rId101" Type="http://schemas.openxmlformats.org/officeDocument/2006/relationships/hyperlink" Target="https://bit.ly/ListDecorationAgent" TargetMode="External"/><Relationship Id="rId122" Type="http://schemas.openxmlformats.org/officeDocument/2006/relationships/hyperlink" Target="https://drive.google.com/drive/folders/1TEJoiLpLEgj1zs51cEjd7mh6yqoWZsTg" TargetMode="External"/><Relationship Id="rId143" Type="http://schemas.openxmlformats.org/officeDocument/2006/relationships/hyperlink" Target="https://drive.google.com/drive/folders/10Qh096zOkoPIBHjY_6uuDojesLbNQYIq?usp=drive_link" TargetMode="External"/><Relationship Id="rId148" Type="http://schemas.openxmlformats.org/officeDocument/2006/relationships/hyperlink" Target="https://drive.google.com/drive/folders/1oGbcwuFwfB2LW7WQ_CeoWBRh20h3zkIj" TargetMode="External"/><Relationship Id="rId164" Type="http://schemas.openxmlformats.org/officeDocument/2006/relationships/hyperlink" Target="https://drive.google.com/drive/folders/1k3LRuqR4_07jSlW-rsJWkYewKOBAIdBT" TargetMode="External"/><Relationship Id="rId4" Type="http://schemas.openxmlformats.org/officeDocument/2006/relationships/hyperlink" Target="https://bit.ly/Aksari_Resort_Ubud" TargetMode="External"/><Relationship Id="rId9" Type="http://schemas.openxmlformats.org/officeDocument/2006/relationships/hyperlink" Target="https://drive.google.com/drive/folders/1jig5-QUwgGSw6xIjQzNYtbORWqKi_cIP" TargetMode="External"/><Relationship Id="rId26" Type="http://schemas.openxmlformats.org/officeDocument/2006/relationships/hyperlink" Target="https://bit.ly/ListDecorationAgent" TargetMode="External"/><Relationship Id="rId47" Type="http://schemas.openxmlformats.org/officeDocument/2006/relationships/hyperlink" Target="https://bit.ly/ListDecorationAgent" TargetMode="External"/><Relationship Id="rId68" Type="http://schemas.openxmlformats.org/officeDocument/2006/relationships/hyperlink" Target="https://bit.ly/ListDecorationAgent" TargetMode="External"/><Relationship Id="rId89" Type="http://schemas.openxmlformats.org/officeDocument/2006/relationships/hyperlink" Target="https://bit.ly/ListDecorationAgent" TargetMode="External"/><Relationship Id="rId112" Type="http://schemas.openxmlformats.org/officeDocument/2006/relationships/hyperlink" Target="https://bit.ly/NyanyiSanctuary" TargetMode="External"/><Relationship Id="rId133" Type="http://schemas.openxmlformats.org/officeDocument/2006/relationships/hyperlink" Target="https://drive.google.com/drive/folders/1oGbcwuFwfB2LW7WQ_CeoWBRh20h3zkIj" TargetMode="External"/><Relationship Id="rId154" Type="http://schemas.openxmlformats.org/officeDocument/2006/relationships/hyperlink" Target="https://mail.google.com/mail/u/0/" TargetMode="External"/><Relationship Id="rId16" Type="http://schemas.openxmlformats.org/officeDocument/2006/relationships/hyperlink" Target="https://bit.ly/AmareaUbud" TargetMode="External"/><Relationship Id="rId37" Type="http://schemas.openxmlformats.org/officeDocument/2006/relationships/hyperlink" Target="https://bit.ly/AyonaVilla" TargetMode="External"/><Relationship Id="rId58" Type="http://schemas.openxmlformats.org/officeDocument/2006/relationships/hyperlink" Target="https://bit.ly/AeeraVilla" TargetMode="External"/><Relationship Id="rId79" Type="http://schemas.openxmlformats.org/officeDocument/2006/relationships/hyperlink" Target="https://bit.ly/CabanaKedungu" TargetMode="External"/><Relationship Id="rId102" Type="http://schemas.openxmlformats.org/officeDocument/2006/relationships/hyperlink" Target="https://drive.google.com/drive/folders/1jig5-QUwgGSw6xIjQzNYtbORWqKi_cIP" TargetMode="External"/><Relationship Id="rId123" Type="http://schemas.openxmlformats.org/officeDocument/2006/relationships/hyperlink" Target="https://drive.google.com/drive/folders/17JIeBk1AzjtK05JF8Iss23_zmz7nyBMc" TargetMode="External"/><Relationship Id="rId144" Type="http://schemas.openxmlformats.org/officeDocument/2006/relationships/hyperlink" Target="https://drive.google.com/drive/folders/1QMu_konjijksyIvVGZXC0FGw4qQbBqo4?usp=drive_link" TargetMode="External"/><Relationship Id="rId90" Type="http://schemas.openxmlformats.org/officeDocument/2006/relationships/hyperlink" Target="https://drive.google.com/drive/folders/1jig5-QUwgGSw6xIjQzNYtbORWqKi_cIP" TargetMode="External"/><Relationship Id="rId165" Type="http://schemas.openxmlformats.org/officeDocument/2006/relationships/vmlDrawing" Target="../drawings/vmlDrawing2.vml"/><Relationship Id="rId27" Type="http://schemas.openxmlformats.org/officeDocument/2006/relationships/hyperlink" Target="https://drive.google.com/drive/folders/1jig5-QUwgGSw6xIjQzNYtbORWqKi_cIP" TargetMode="External"/><Relationship Id="rId48" Type="http://schemas.openxmlformats.org/officeDocument/2006/relationships/hyperlink" Target="https://drive.google.com/drive/folders/1jig5-QUwgGSw6xIjQzNYtbORWqKi_cIP" TargetMode="External"/><Relationship Id="rId69" Type="http://schemas.openxmlformats.org/officeDocument/2006/relationships/hyperlink" Target="https://drive.google.com/drive/folders/1jig5-QUwgGSw6xIjQzNYtbORWqKi_cIP" TargetMode="External"/><Relationship Id="rId113" Type="http://schemas.openxmlformats.org/officeDocument/2006/relationships/hyperlink" Target="https://bit.ly/ListDecorationAgent" TargetMode="External"/><Relationship Id="rId134" Type="http://schemas.openxmlformats.org/officeDocument/2006/relationships/hyperlink" Target="https://drive.google.com/drive/folders/1oGbcwuFwfB2LW7WQ_CeoWBRh20h3zkIj" TargetMode="External"/><Relationship Id="rId80" Type="http://schemas.openxmlformats.org/officeDocument/2006/relationships/hyperlink" Target="https://bit.ly/ListDecorationAgent" TargetMode="External"/><Relationship Id="rId155" Type="http://schemas.openxmlformats.org/officeDocument/2006/relationships/hyperlink" Target="https://www.dropbox.com/scl/fo/odyj6fy80znw4n7r0y1a9/AK0qfaQYOwcsgUrylCApHKU?rlkey=uvm7tdqndgf4hti65aum9u25r&amp;e=1&amp;st=zatdy0i0&amp;dl=0"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drive/folders/1_B6LuqgxUhJFf9E0FBc41fRQbVr6QMtQ" TargetMode="External"/><Relationship Id="rId13" Type="http://schemas.openxmlformats.org/officeDocument/2006/relationships/hyperlink" Target="https://drive.google.com/drive/folders/1aIodeRt6CEMyv2cZLs4mCAxLkCMDitjz" TargetMode="External"/><Relationship Id="rId18" Type="http://schemas.openxmlformats.org/officeDocument/2006/relationships/hyperlink" Target="https://drive.google.com/drive/folders/1t3FyUVMOilkLTf7CvjFEDBdhgDS2c9uc" TargetMode="External"/><Relationship Id="rId3" Type="http://schemas.openxmlformats.org/officeDocument/2006/relationships/hyperlink" Target="https://drive.google.com/drive/folders/1BvMXenuXFjBk1e_tJnuaGsxcD6gj7QFj" TargetMode="External"/><Relationship Id="rId21" Type="http://schemas.openxmlformats.org/officeDocument/2006/relationships/hyperlink" Target="https://drive.google.com/drive/folders/1x7TiecwqJIrmgr8eY_P6aYn0djno3TTu" TargetMode="External"/><Relationship Id="rId7" Type="http://schemas.openxmlformats.org/officeDocument/2006/relationships/hyperlink" Target="https://drive.google.com/drive/folders/1l_Yw812pbmfcuOYrTfVrmPGB1TSRMreu" TargetMode="External"/><Relationship Id="rId12" Type="http://schemas.openxmlformats.org/officeDocument/2006/relationships/hyperlink" Target="https://drive.google.com/drive/folders/16roWe_7q82xEfOctz07MJC4SACxqB9h7" TargetMode="External"/><Relationship Id="rId17" Type="http://schemas.openxmlformats.org/officeDocument/2006/relationships/hyperlink" Target="https://drive.google.com/drive/folders/1xoF5BOIDcTxov-YmWsrjFGJn3SKG6-kH" TargetMode="External"/><Relationship Id="rId2" Type="http://schemas.openxmlformats.org/officeDocument/2006/relationships/hyperlink" Target="https://drive.google.com/drive/folders/1BvMXenuXFjBk1e_tJnuaGsxcD6gj7QFj" TargetMode="External"/><Relationship Id="rId16" Type="http://schemas.openxmlformats.org/officeDocument/2006/relationships/hyperlink" Target="https://drive.google.com/drive/folders/1JPDr8B8s2G27GiZVrf5bBBcGevgHj-oX?usp=drive_link" TargetMode="External"/><Relationship Id="rId20" Type="http://schemas.openxmlformats.org/officeDocument/2006/relationships/hyperlink" Target="https://drive.google.com/drive/folders/1XNZfggBw9tJUhTfBxC1tCWDRFm-qAw3i" TargetMode="External"/><Relationship Id="rId1" Type="http://schemas.openxmlformats.org/officeDocument/2006/relationships/hyperlink" Target="https://drive.google.com/drive/folders/1aIodeRt6CEMyv2cZLs4mCAxLkCMDitjz" TargetMode="External"/><Relationship Id="rId6" Type="http://schemas.openxmlformats.org/officeDocument/2006/relationships/hyperlink" Target="https://drive.google.com/drive/folders/1VjHJy33KAcHR11bCBCB7nrXiEEvzZIa6" TargetMode="External"/><Relationship Id="rId11" Type="http://schemas.openxmlformats.org/officeDocument/2006/relationships/hyperlink" Target="https://drive.google.com/drive/folders/1mrBI7R85sCeqOxFvzEFeVvoN9kU5M-mf" TargetMode="External"/><Relationship Id="rId24" Type="http://schemas.openxmlformats.org/officeDocument/2006/relationships/comments" Target="../comments4.xml"/><Relationship Id="rId5" Type="http://schemas.openxmlformats.org/officeDocument/2006/relationships/hyperlink" Target="https://drive.google.com/drive/folders/1m9qp-I-cX1phUxQrCpZt4c_pdNjofmHe" TargetMode="External"/><Relationship Id="rId15" Type="http://schemas.openxmlformats.org/officeDocument/2006/relationships/hyperlink" Target="https://drive.google.com/drive/folders/1_g1YHSgJzugU_y_Ht9JpDBbddMOkjlKP" TargetMode="External"/><Relationship Id="rId23" Type="http://schemas.openxmlformats.org/officeDocument/2006/relationships/vmlDrawing" Target="../drawings/vmlDrawing4.vml"/><Relationship Id="rId10" Type="http://schemas.openxmlformats.org/officeDocument/2006/relationships/hyperlink" Target="https://drive.google.com/drive/folders/1QHUTMGhBrVISNawnp59U8msbtU_Kq5Vz?usp=sharing" TargetMode="External"/><Relationship Id="rId19" Type="http://schemas.openxmlformats.org/officeDocument/2006/relationships/hyperlink" Target="https://drive.google.com/drive/folders/1aIodeRt6CEMyv2cZLs4mCAxLkCMDitjz" TargetMode="External"/><Relationship Id="rId4" Type="http://schemas.openxmlformats.org/officeDocument/2006/relationships/hyperlink" Target="https://drive.google.com/drive/folders/1aIodeRt6CEMyv2cZLs4mCAxLkCMDitjz" TargetMode="External"/><Relationship Id="rId9" Type="http://schemas.openxmlformats.org/officeDocument/2006/relationships/hyperlink" Target="https://drive.google.com/drive/folders/1HFtMjUDhjZBNozI2NU38GG0cUS9cVkUB" TargetMode="External"/><Relationship Id="rId14" Type="http://schemas.openxmlformats.org/officeDocument/2006/relationships/hyperlink" Target="https://drive.google.com/drive/folders/1aIodeRt6CEMyv2cZLs4mCAxLkCMDitjz" TargetMode="External"/><Relationship Id="rId22" Type="http://schemas.openxmlformats.org/officeDocument/2006/relationships/hyperlink" Target="https://drive.google.com/drive/folders/135AgWArVW7auSv4ihGsBEQvIKtXyUn8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drive/folders/1_B6LuqgxUhJFf9E0FBc41fRQbVr6QMtQ" TargetMode="External"/><Relationship Id="rId13" Type="http://schemas.openxmlformats.org/officeDocument/2006/relationships/hyperlink" Target="https://drive.google.com/drive/folders/1aIodeRt6CEMyv2cZLs4mCAxLkCMDitjz" TargetMode="External"/><Relationship Id="rId18" Type="http://schemas.openxmlformats.org/officeDocument/2006/relationships/hyperlink" Target="https://drive.google.com/drive/folders/1XNZfggBw9tJUhTfBxC1tCWDRFm-qAw3i" TargetMode="External"/><Relationship Id="rId3" Type="http://schemas.openxmlformats.org/officeDocument/2006/relationships/hyperlink" Target="https://drive.google.com/drive/folders/1BvMXenuXFjBk1e_tJnuaGsxcD6gj7QFj" TargetMode="External"/><Relationship Id="rId21" Type="http://schemas.openxmlformats.org/officeDocument/2006/relationships/comments" Target="../comments5.xml"/><Relationship Id="rId7" Type="http://schemas.openxmlformats.org/officeDocument/2006/relationships/hyperlink" Target="https://drive.google.com/drive/folders/1l_Yw812pbmfcuOYrTfVrmPGB1TSRMreu" TargetMode="External"/><Relationship Id="rId12" Type="http://schemas.openxmlformats.org/officeDocument/2006/relationships/hyperlink" Target="https://drive.google.com/drive/folders/1aIodeRt6CEMyv2cZLs4mCAxLkCMDitjz" TargetMode="External"/><Relationship Id="rId17" Type="http://schemas.openxmlformats.org/officeDocument/2006/relationships/hyperlink" Target="https://drive.google.com/drive/folders/1aIodeRt6CEMyv2cZLs4mCAxLkCMDitjz" TargetMode="External"/><Relationship Id="rId2" Type="http://schemas.openxmlformats.org/officeDocument/2006/relationships/hyperlink" Target="https://drive.google.com/drive/folders/1BvMXenuXFjBk1e_tJnuaGsxcD6gj7QFj" TargetMode="External"/><Relationship Id="rId16" Type="http://schemas.openxmlformats.org/officeDocument/2006/relationships/hyperlink" Target="https://drive.google.com/drive/folders/1t3FyUVMOilkLTf7CvjFEDBdhgDS2c9uc" TargetMode="External"/><Relationship Id="rId20" Type="http://schemas.openxmlformats.org/officeDocument/2006/relationships/vmlDrawing" Target="../drawings/vmlDrawing5.vml"/><Relationship Id="rId1" Type="http://schemas.openxmlformats.org/officeDocument/2006/relationships/hyperlink" Target="https://drive.google.com/drive/folders/1aIodeRt6CEMyv2cZLs4mCAxLkCMDitjz" TargetMode="External"/><Relationship Id="rId6" Type="http://schemas.openxmlformats.org/officeDocument/2006/relationships/hyperlink" Target="https://drive.google.com/drive/folders/1VjHJy33KAcHR11bCBCB7nrXiEEvzZIa6" TargetMode="External"/><Relationship Id="rId11" Type="http://schemas.openxmlformats.org/officeDocument/2006/relationships/hyperlink" Target="https://drive.google.com/drive/folders/16roWe_7q82xEfOctz07MJC4SACxqB9h7" TargetMode="External"/><Relationship Id="rId5" Type="http://schemas.openxmlformats.org/officeDocument/2006/relationships/hyperlink" Target="https://drive.google.com/drive/folders/1m9qp-I-cX1phUxQrCpZt4c_pdNjofmHe" TargetMode="External"/><Relationship Id="rId15" Type="http://schemas.openxmlformats.org/officeDocument/2006/relationships/hyperlink" Target="https://drive.google.com/drive/folders/1xoF5BOIDcTxov-YmWsrjFGJn3SKG6-kH" TargetMode="External"/><Relationship Id="rId10" Type="http://schemas.openxmlformats.org/officeDocument/2006/relationships/hyperlink" Target="https://drive.google.com/drive/folders/1QHUTMGhBrVISNawnp59U8msbtU_Kq5Vz?usp=sharing" TargetMode="External"/><Relationship Id="rId19" Type="http://schemas.openxmlformats.org/officeDocument/2006/relationships/hyperlink" Target="https://drive.google.com/drive/folders/135AgWArVW7auSv4ihGsBEQvIKtXyUn8N" TargetMode="External"/><Relationship Id="rId4" Type="http://schemas.openxmlformats.org/officeDocument/2006/relationships/hyperlink" Target="https://drive.google.com/drive/folders/1aIodeRt6CEMyv2cZLs4mCAxLkCMDitjz" TargetMode="External"/><Relationship Id="rId9" Type="http://schemas.openxmlformats.org/officeDocument/2006/relationships/hyperlink" Target="https://drive.google.com/drive/folders/1HFtMjUDhjZBNozI2NU38GG0cUS9cVkUB" TargetMode="External"/><Relationship Id="rId14" Type="http://schemas.openxmlformats.org/officeDocument/2006/relationships/hyperlink" Target="https://drive.google.com/drive/folders/1JPDr8B8s2G27GiZVrf5bBBcGevgHj-oX?usp=drive_link"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drive.google.com/drive/folders/1JhzXFMOjBpCslVeIvKQQveNlCElSIjyG" TargetMode="External"/><Relationship Id="rId3" Type="http://schemas.openxmlformats.org/officeDocument/2006/relationships/hyperlink" Target="https://drive.google.com/drive/folders/1NLTOha-qWVc6zDMPOiPuXP5yDhuKF4j7" TargetMode="External"/><Relationship Id="rId7" Type="http://schemas.openxmlformats.org/officeDocument/2006/relationships/hyperlink" Target="https://drive.google.com/drive/folders/1NLTOha-qWVc6zDMPOiPuXP5yDhuKF4j7" TargetMode="External"/><Relationship Id="rId12" Type="http://schemas.openxmlformats.org/officeDocument/2006/relationships/comments" Target="../comments6.xml"/><Relationship Id="rId2" Type="http://schemas.openxmlformats.org/officeDocument/2006/relationships/hyperlink" Target="https://drive.google.com/drive/folders/1NLTOha-qWVc6zDMPOiPuXP5yDhuKF4j7" TargetMode="External"/><Relationship Id="rId1" Type="http://schemas.openxmlformats.org/officeDocument/2006/relationships/hyperlink" Target="https://drive.google.com/drive/folders/1NLTOha-qWVc6zDMPOiPuXP5yDhuKF4j7" TargetMode="External"/><Relationship Id="rId6" Type="http://schemas.openxmlformats.org/officeDocument/2006/relationships/hyperlink" Target="https://drive.google.com/drive/folders/1NLTOha-qWVc6zDMPOiPuXP5yDhuKF4j7" TargetMode="External"/><Relationship Id="rId11" Type="http://schemas.openxmlformats.org/officeDocument/2006/relationships/vmlDrawing" Target="../drawings/vmlDrawing6.vml"/><Relationship Id="rId5" Type="http://schemas.openxmlformats.org/officeDocument/2006/relationships/hyperlink" Target="https://drive.google.com/drive/folders/1NLTOha-qWVc6zDMPOiPuXP5yDhuKF4j7" TargetMode="External"/><Relationship Id="rId10" Type="http://schemas.openxmlformats.org/officeDocument/2006/relationships/hyperlink" Target="https://drive.google.com/drive/folders/1yGkcO1JSPrWdIUgbRY56-Yg0C7tacrO4" TargetMode="External"/><Relationship Id="rId4" Type="http://schemas.openxmlformats.org/officeDocument/2006/relationships/hyperlink" Target="https://drive.google.com/drive/folders/1NLTOha-qWVc6zDMPOiPuXP5yDhuKF4j7" TargetMode="External"/><Relationship Id="rId9" Type="http://schemas.openxmlformats.org/officeDocument/2006/relationships/hyperlink" Target="https://drive.google.com/drive/folders/1PrcIDhh7ecBgY6ZicnAJNxpYOl0tVQP9"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drive.google.com/drive/folders/1wfSUQ10QxLru7NGVqhacpXxP-d92zx2X" TargetMode="External"/><Relationship Id="rId13" Type="http://schemas.openxmlformats.org/officeDocument/2006/relationships/hyperlink" Target="https://drive.google.com/drive/folders/12yB7QcHIUvdQxp8ztF7fvW5blq0zSfCw" TargetMode="External"/><Relationship Id="rId18" Type="http://schemas.openxmlformats.org/officeDocument/2006/relationships/hyperlink" Target="https://drive.google.com/drive/folders/1mUA4RF6eRTHqdemnOhLO_QUeKOGdDthg" TargetMode="External"/><Relationship Id="rId26" Type="http://schemas.openxmlformats.org/officeDocument/2006/relationships/vmlDrawing" Target="../drawings/vmlDrawing7.vml"/><Relationship Id="rId3" Type="http://schemas.openxmlformats.org/officeDocument/2006/relationships/hyperlink" Target="https://drive.google.com/drive/folders/1to4j1kAT-8otVQzlm-83heSTBOOn7SZ2" TargetMode="External"/><Relationship Id="rId21" Type="http://schemas.openxmlformats.org/officeDocument/2006/relationships/hyperlink" Target="https://drive.google.com/drive/folders/1hrjWN8zVsIsWDlQK9W5mwdz1ZHbqGFgO" TargetMode="External"/><Relationship Id="rId7" Type="http://schemas.openxmlformats.org/officeDocument/2006/relationships/hyperlink" Target="https://drive.google.com/drive/folders/1rdVrg7-l3jqy8pvvEzSPTt9wqj0ZKKEr" TargetMode="External"/><Relationship Id="rId12" Type="http://schemas.openxmlformats.org/officeDocument/2006/relationships/hyperlink" Target="https://drive.google.com/drive/folders/131qqT_zFQPq88GuqcWIxdQa0bmETDxUv" TargetMode="External"/><Relationship Id="rId17" Type="http://schemas.openxmlformats.org/officeDocument/2006/relationships/hyperlink" Target="https://drive.google.com/drive/folders/1gYYHsztZhbPQa_CCXy5q5sZKFCgFyD1u" TargetMode="External"/><Relationship Id="rId25" Type="http://schemas.openxmlformats.org/officeDocument/2006/relationships/hyperlink" Target="https://drive.google.com/drive/folders/1-1uCbysQGNH9kYYPNPiNM-G6YW9RW5dX" TargetMode="External"/><Relationship Id="rId2" Type="http://schemas.openxmlformats.org/officeDocument/2006/relationships/hyperlink" Target="https://drive.google.com/drive/folders/13BwHgPr6bmzZwKu_Co2pKvau4tSI_76a" TargetMode="External"/><Relationship Id="rId16" Type="http://schemas.openxmlformats.org/officeDocument/2006/relationships/hyperlink" Target="https://drive.google.com/drive/folders/1ZFtiN3iM5HCfOzoEvpwM8QR79hxJQjfO" TargetMode="External"/><Relationship Id="rId20" Type="http://schemas.openxmlformats.org/officeDocument/2006/relationships/hyperlink" Target="https://drive.google.com/drive/folders/19Ywi2pVog_SAwdEPIdXU8FBZzaPSW_kR" TargetMode="External"/><Relationship Id="rId1" Type="http://schemas.openxmlformats.org/officeDocument/2006/relationships/hyperlink" Target="https://drive.google.com/drive/folders/1wcgc0TlCMXIqr9gKiRW5Vt2rftx3BtB6" TargetMode="External"/><Relationship Id="rId6" Type="http://schemas.openxmlformats.org/officeDocument/2006/relationships/hyperlink" Target="https://drive.google.com/drive/folders/17RhlKwoQTGB2nCo7secH_97B153O5EhP" TargetMode="External"/><Relationship Id="rId11" Type="http://schemas.openxmlformats.org/officeDocument/2006/relationships/hyperlink" Target="https://drive.google.com/drive/folders/1tYn0fCldKCjI3jrh-SZDaPp3ufCkz1iS" TargetMode="External"/><Relationship Id="rId24" Type="http://schemas.openxmlformats.org/officeDocument/2006/relationships/hyperlink" Target="https://drive.google.com/drive/folders/1eckNQ5A0_i8lPuOLpv8kSpdc-xPI2guy" TargetMode="External"/><Relationship Id="rId5" Type="http://schemas.openxmlformats.org/officeDocument/2006/relationships/hyperlink" Target="https://drive.google.com/drive/folders/1sjt84TZYxSRM4eh5hPPglGaGhzf1Q6_Y" TargetMode="External"/><Relationship Id="rId15" Type="http://schemas.openxmlformats.org/officeDocument/2006/relationships/hyperlink" Target="https://drive.google.com/drive/folders/1a8-VKdS2Hviur43I_vE4_XHLRj8xiCRi" TargetMode="External"/><Relationship Id="rId23" Type="http://schemas.openxmlformats.org/officeDocument/2006/relationships/hyperlink" Target="https://drive.google.com/drive/folders/1WAZP1UqFpDalZD4qU6MJ7iajII3PsVZ8" TargetMode="External"/><Relationship Id="rId10" Type="http://schemas.openxmlformats.org/officeDocument/2006/relationships/hyperlink" Target="https://drive.google.com/drive/folders/1H4uMSTWXEMRYckDB1kdlijaG-EDWHPI0" TargetMode="External"/><Relationship Id="rId19" Type="http://schemas.openxmlformats.org/officeDocument/2006/relationships/hyperlink" Target="https://drive.google.com/drive/folders/1bea5dD1Acf_sfDQEjHEEMLC-G5_ElQMg" TargetMode="External"/><Relationship Id="rId4" Type="http://schemas.openxmlformats.org/officeDocument/2006/relationships/hyperlink" Target="https://drive.google.com/drive/folders/19cRdKt6E5oTxg453oyKWhfubrZ1I2da_" TargetMode="External"/><Relationship Id="rId9" Type="http://schemas.openxmlformats.org/officeDocument/2006/relationships/hyperlink" Target="https://drive.google.com/drive/folders/1BfBTbfuj_rynYDv8S7PQTnXvsbwCj0ve" TargetMode="External"/><Relationship Id="rId14" Type="http://schemas.openxmlformats.org/officeDocument/2006/relationships/hyperlink" Target="https://drive.google.com/drive/folders/1mrBI7R85sCeqOxFvzEFeVvoN9kU5M-mf" TargetMode="External"/><Relationship Id="rId22" Type="http://schemas.openxmlformats.org/officeDocument/2006/relationships/hyperlink" Target="https://drive.google.com/drive/folders/1OaSq5eWPRN0Jsnn-8JYmGsoMI2h1GeUU" TargetMode="External"/><Relationship Id="rId27"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810"/>
  <sheetViews>
    <sheetView workbookViewId="0">
      <pane xSplit="2" ySplit="2" topLeftCell="C315" activePane="bottomRight" state="frozen"/>
      <selection pane="topRight" activeCell="C1" sqref="C1"/>
      <selection pane="bottomLeft" activeCell="A3" sqref="A3"/>
      <selection pane="bottomRight" activeCell="A334" sqref="A334:A337"/>
    </sheetView>
  </sheetViews>
  <sheetFormatPr defaultColWidth="12.5703125" defaultRowHeight="15.75" customHeight="1" x14ac:dyDescent="0.2"/>
  <cols>
    <col min="1" max="1" width="23.42578125" customWidth="1"/>
    <col min="2" max="2" width="13" customWidth="1"/>
    <col min="3" max="3" width="38.7109375" customWidth="1"/>
    <col min="4" max="4" width="16.7109375" customWidth="1"/>
    <col min="5" max="6" width="17.85546875" customWidth="1"/>
    <col min="7" max="7" width="18.42578125" customWidth="1"/>
    <col min="8" max="8" width="18.28515625" customWidth="1"/>
    <col min="9" max="9" width="17.7109375" customWidth="1"/>
    <col min="10" max="10" width="20.7109375" customWidth="1"/>
    <col min="11" max="11" width="15.85546875" customWidth="1"/>
    <col min="14" max="14" width="3.28515625" customWidth="1"/>
    <col min="17" max="17" width="18.140625" customWidth="1"/>
    <col min="18" max="18" width="17.28515625" customWidth="1"/>
    <col min="19" max="19" width="18.5703125" customWidth="1"/>
    <col min="20" max="20" width="18.140625" customWidth="1"/>
    <col min="21" max="21" width="19.42578125" customWidth="1"/>
    <col min="22" max="22" width="17.42578125" customWidth="1"/>
  </cols>
  <sheetData>
    <row r="1" spans="1:24" ht="29.25" customHeight="1" x14ac:dyDescent="0.2">
      <c r="A1" s="1"/>
      <c r="B1" s="1"/>
      <c r="C1" s="340" t="s">
        <v>0</v>
      </c>
      <c r="D1" s="341"/>
      <c r="E1" s="341"/>
      <c r="F1" s="341"/>
      <c r="G1" s="341"/>
      <c r="H1" s="341"/>
      <c r="I1" s="2"/>
      <c r="J1" s="2"/>
      <c r="K1" s="2"/>
      <c r="N1" s="3"/>
      <c r="O1" s="4"/>
    </row>
    <row r="2" spans="1:24" ht="12.75" x14ac:dyDescent="0.2">
      <c r="A2" s="2"/>
      <c r="B2" s="2"/>
      <c r="C2" s="2"/>
      <c r="D2" s="2"/>
      <c r="E2" s="2"/>
      <c r="F2" s="2"/>
      <c r="G2" s="2"/>
      <c r="H2" s="2"/>
      <c r="I2" s="2"/>
      <c r="J2" s="2"/>
      <c r="K2" s="2"/>
      <c r="N2" s="3"/>
      <c r="O2" s="4"/>
    </row>
    <row r="3" spans="1:24" ht="18.75" x14ac:dyDescent="0.25">
      <c r="A3" s="2"/>
      <c r="B3" s="2"/>
      <c r="C3" s="2"/>
      <c r="D3" s="2"/>
      <c r="E3" s="2"/>
      <c r="F3" s="2"/>
      <c r="G3" s="2"/>
      <c r="H3" s="2"/>
      <c r="I3" s="2"/>
      <c r="J3" s="2"/>
      <c r="K3" s="2"/>
      <c r="N3" s="5"/>
      <c r="O3" s="6"/>
      <c r="P3" s="342" t="s">
        <v>1</v>
      </c>
      <c r="Q3" s="341"/>
      <c r="R3" s="341"/>
      <c r="S3" s="341"/>
      <c r="T3" s="341"/>
      <c r="U3" s="341"/>
      <c r="V3" s="341"/>
    </row>
    <row r="4" spans="1:24" x14ac:dyDescent="0.2">
      <c r="A4" s="292" t="s">
        <v>2</v>
      </c>
      <c r="B4" s="292" t="s">
        <v>3</v>
      </c>
      <c r="C4" s="292" t="s">
        <v>4</v>
      </c>
      <c r="D4" s="292" t="s">
        <v>5</v>
      </c>
      <c r="E4" s="301" t="s">
        <v>6</v>
      </c>
      <c r="F4" s="317" t="s">
        <v>7</v>
      </c>
      <c r="G4" s="324"/>
      <c r="H4" s="318"/>
      <c r="I4" s="10" t="s">
        <v>8</v>
      </c>
      <c r="J4" s="301" t="s">
        <v>9</v>
      </c>
      <c r="K4" s="292" t="s">
        <v>10</v>
      </c>
      <c r="N4" s="11"/>
      <c r="O4" s="12"/>
      <c r="P4" s="301" t="s">
        <v>6</v>
      </c>
      <c r="Q4" s="317" t="s">
        <v>7</v>
      </c>
      <c r="R4" s="324"/>
      <c r="S4" s="318"/>
      <c r="T4" s="10" t="s">
        <v>8</v>
      </c>
      <c r="U4" s="301" t="s">
        <v>9</v>
      </c>
      <c r="V4" s="292" t="s">
        <v>10</v>
      </c>
    </row>
    <row r="5" spans="1:24" ht="47.25" x14ac:dyDescent="0.2">
      <c r="A5" s="289"/>
      <c r="B5" s="289"/>
      <c r="C5" s="289"/>
      <c r="D5" s="289"/>
      <c r="E5" s="289"/>
      <c r="F5" s="10" t="s">
        <v>11</v>
      </c>
      <c r="G5" s="10" t="s">
        <v>12</v>
      </c>
      <c r="H5" s="10" t="s">
        <v>13</v>
      </c>
      <c r="I5" s="10" t="s">
        <v>14</v>
      </c>
      <c r="J5" s="289"/>
      <c r="K5" s="289"/>
      <c r="N5" s="11"/>
      <c r="P5" s="289"/>
      <c r="Q5" s="10" t="s">
        <v>11</v>
      </c>
      <c r="R5" s="10" t="s">
        <v>12</v>
      </c>
      <c r="S5" s="10" t="s">
        <v>13</v>
      </c>
      <c r="T5" s="10" t="s">
        <v>14</v>
      </c>
      <c r="U5" s="289"/>
      <c r="V5" s="289"/>
    </row>
    <row r="6" spans="1:24" x14ac:dyDescent="0.2">
      <c r="A6" s="13" t="s">
        <v>15</v>
      </c>
      <c r="B6" s="13">
        <v>3</v>
      </c>
      <c r="C6" s="14" t="s">
        <v>16</v>
      </c>
      <c r="D6" s="15"/>
      <c r="E6" s="16">
        <v>450000</v>
      </c>
      <c r="F6" s="16">
        <f>E6+200000</f>
        <v>650000</v>
      </c>
      <c r="G6" s="16">
        <v>750000</v>
      </c>
      <c r="H6" s="17">
        <v>850000</v>
      </c>
      <c r="I6" s="16">
        <f>E6+400000</f>
        <v>850000</v>
      </c>
      <c r="J6" s="18">
        <v>235000</v>
      </c>
      <c r="K6" s="13" t="s">
        <v>17</v>
      </c>
      <c r="N6" s="19"/>
      <c r="O6" s="20">
        <v>50000</v>
      </c>
      <c r="P6" s="21">
        <f>E6+O6</f>
        <v>500000</v>
      </c>
      <c r="Q6" s="21">
        <f>F6+O6</f>
        <v>700000</v>
      </c>
      <c r="R6" s="21">
        <f>G6+O6</f>
        <v>800000</v>
      </c>
      <c r="S6" s="21">
        <f>H6+O6</f>
        <v>900000</v>
      </c>
      <c r="T6" s="21">
        <f>I6+O6</f>
        <v>900000</v>
      </c>
      <c r="U6" s="21">
        <v>250000</v>
      </c>
      <c r="V6" s="13" t="s">
        <v>17</v>
      </c>
      <c r="W6" s="22"/>
      <c r="X6" s="22"/>
    </row>
    <row r="7" spans="1:24" x14ac:dyDescent="0.2">
      <c r="A7" s="2"/>
      <c r="B7" s="2"/>
      <c r="C7" s="2"/>
      <c r="D7" s="2"/>
      <c r="E7" s="2"/>
      <c r="F7" s="2"/>
      <c r="G7" s="2"/>
      <c r="H7" s="2"/>
      <c r="I7" s="2"/>
      <c r="J7" s="23"/>
      <c r="K7" s="2"/>
      <c r="N7" s="24"/>
      <c r="O7" s="22"/>
      <c r="P7" s="22"/>
      <c r="Q7" s="22"/>
      <c r="R7" s="22"/>
      <c r="S7" s="22"/>
      <c r="T7" s="22"/>
      <c r="U7" s="22"/>
      <c r="V7" s="22"/>
      <c r="W7" s="22"/>
      <c r="X7" s="22"/>
    </row>
    <row r="8" spans="1:24" x14ac:dyDescent="0.2">
      <c r="A8" s="2"/>
      <c r="B8" s="2"/>
      <c r="C8" s="2"/>
      <c r="D8" s="2"/>
      <c r="E8" s="2"/>
      <c r="F8" s="2"/>
      <c r="G8" s="2"/>
      <c r="H8" s="2"/>
      <c r="I8" s="2"/>
      <c r="J8" s="23"/>
      <c r="K8" s="2"/>
      <c r="N8" s="24"/>
      <c r="O8" s="22"/>
      <c r="P8" s="22"/>
      <c r="Q8" s="22"/>
      <c r="R8" s="22"/>
      <c r="S8" s="22"/>
      <c r="T8" s="22"/>
      <c r="U8" s="22"/>
      <c r="V8" s="22"/>
      <c r="W8" s="22"/>
      <c r="X8" s="22"/>
    </row>
    <row r="9" spans="1:24" x14ac:dyDescent="0.2">
      <c r="A9" s="292" t="s">
        <v>2</v>
      </c>
      <c r="B9" s="292" t="s">
        <v>3</v>
      </c>
      <c r="C9" s="292" t="s">
        <v>4</v>
      </c>
      <c r="D9" s="292" t="s">
        <v>5</v>
      </c>
      <c r="E9" s="301" t="s">
        <v>6</v>
      </c>
      <c r="F9" s="317" t="s">
        <v>7</v>
      </c>
      <c r="G9" s="324"/>
      <c r="H9" s="318"/>
      <c r="I9" s="10" t="s">
        <v>8</v>
      </c>
      <c r="J9" s="301" t="s">
        <v>9</v>
      </c>
      <c r="K9" s="292" t="s">
        <v>10</v>
      </c>
      <c r="N9" s="11"/>
      <c r="O9" s="22"/>
      <c r="P9" s="301" t="s">
        <v>6</v>
      </c>
      <c r="Q9" s="317" t="s">
        <v>7</v>
      </c>
      <c r="R9" s="324"/>
      <c r="S9" s="318"/>
      <c r="T9" s="10" t="s">
        <v>8</v>
      </c>
      <c r="U9" s="301" t="s">
        <v>9</v>
      </c>
      <c r="V9" s="292" t="s">
        <v>10</v>
      </c>
    </row>
    <row r="10" spans="1:24" ht="31.5" x14ac:dyDescent="0.2">
      <c r="A10" s="289"/>
      <c r="B10" s="289"/>
      <c r="C10" s="289"/>
      <c r="D10" s="289"/>
      <c r="E10" s="289"/>
      <c r="F10" s="10" t="s">
        <v>18</v>
      </c>
      <c r="G10" s="10" t="s">
        <v>19</v>
      </c>
      <c r="H10" s="10" t="s">
        <v>20</v>
      </c>
      <c r="I10" s="10" t="s">
        <v>21</v>
      </c>
      <c r="J10" s="289"/>
      <c r="K10" s="289"/>
      <c r="N10" s="11"/>
      <c r="O10" s="22"/>
      <c r="P10" s="289"/>
      <c r="Q10" s="10" t="s">
        <v>18</v>
      </c>
      <c r="R10" s="10" t="s">
        <v>19</v>
      </c>
      <c r="S10" s="10" t="s">
        <v>20</v>
      </c>
      <c r="T10" s="10" t="s">
        <v>21</v>
      </c>
      <c r="U10" s="289"/>
      <c r="V10" s="289"/>
    </row>
    <row r="11" spans="1:24" x14ac:dyDescent="0.2">
      <c r="A11" s="290" t="s">
        <v>22</v>
      </c>
      <c r="B11" s="290">
        <v>3</v>
      </c>
      <c r="C11" s="14" t="s">
        <v>23</v>
      </c>
      <c r="D11" s="294" t="s">
        <v>24</v>
      </c>
      <c r="E11" s="16">
        <v>415000</v>
      </c>
      <c r="F11" s="26">
        <f t="shared" ref="F11:F13" si="0">E11+200000</f>
        <v>615000</v>
      </c>
      <c r="G11" s="16">
        <v>425000</v>
      </c>
      <c r="H11" s="16">
        <f t="shared" ref="H11:H13" si="1">E11+200000</f>
        <v>615000</v>
      </c>
      <c r="I11" s="27">
        <f t="shared" ref="I11:I13" si="2">E11+250000</f>
        <v>665000</v>
      </c>
      <c r="J11" s="332">
        <v>200000</v>
      </c>
      <c r="K11" s="339">
        <v>46082</v>
      </c>
      <c r="N11" s="24"/>
      <c r="O11" s="22">
        <v>50000</v>
      </c>
      <c r="P11" s="29">
        <f t="shared" ref="P11:P13" si="3">E11+O11</f>
        <v>465000</v>
      </c>
      <c r="Q11" s="29">
        <f t="shared" ref="Q11:Q13" si="4">F11+O11</f>
        <v>665000</v>
      </c>
      <c r="R11" s="29">
        <f t="shared" ref="R11:R13" si="5">G11+O11</f>
        <v>475000</v>
      </c>
      <c r="S11" s="29">
        <f t="shared" ref="S11:S13" si="6">H11+O11</f>
        <v>665000</v>
      </c>
      <c r="T11" s="30">
        <f t="shared" ref="T11:T13" si="7">I11+O11</f>
        <v>715000</v>
      </c>
      <c r="U11" s="338">
        <v>250000</v>
      </c>
      <c r="V11" s="339">
        <v>46082</v>
      </c>
      <c r="W11" s="22"/>
      <c r="X11" s="22"/>
    </row>
    <row r="12" spans="1:24" x14ac:dyDescent="0.2">
      <c r="A12" s="288"/>
      <c r="B12" s="288"/>
      <c r="C12" s="14" t="s">
        <v>25</v>
      </c>
      <c r="D12" s="288"/>
      <c r="E12" s="31">
        <v>900000</v>
      </c>
      <c r="F12" s="31">
        <f t="shared" si="0"/>
        <v>1100000</v>
      </c>
      <c r="G12" s="31">
        <v>925000</v>
      </c>
      <c r="H12" s="16">
        <f t="shared" si="1"/>
        <v>1100000</v>
      </c>
      <c r="I12" s="27">
        <f t="shared" si="2"/>
        <v>1150000</v>
      </c>
      <c r="J12" s="288"/>
      <c r="K12" s="288"/>
      <c r="N12" s="24"/>
      <c r="O12" s="22">
        <v>50000</v>
      </c>
      <c r="P12" s="21">
        <f t="shared" si="3"/>
        <v>950000</v>
      </c>
      <c r="Q12" s="21">
        <f t="shared" si="4"/>
        <v>1150000</v>
      </c>
      <c r="R12" s="21">
        <f t="shared" si="5"/>
        <v>975000</v>
      </c>
      <c r="S12" s="29">
        <f t="shared" si="6"/>
        <v>1150000</v>
      </c>
      <c r="T12" s="30">
        <f t="shared" si="7"/>
        <v>1200000</v>
      </c>
      <c r="U12" s="288"/>
      <c r="V12" s="288"/>
      <c r="W12" s="22"/>
      <c r="X12" s="22"/>
    </row>
    <row r="13" spans="1:24" x14ac:dyDescent="0.2">
      <c r="A13" s="289"/>
      <c r="B13" s="289"/>
      <c r="C13" s="14" t="s">
        <v>26</v>
      </c>
      <c r="D13" s="289"/>
      <c r="E13" s="31">
        <v>675000</v>
      </c>
      <c r="F13" s="31">
        <f t="shared" si="0"/>
        <v>875000</v>
      </c>
      <c r="G13" s="31">
        <v>700000</v>
      </c>
      <c r="H13" s="16">
        <f t="shared" si="1"/>
        <v>875000</v>
      </c>
      <c r="I13" s="27">
        <f t="shared" si="2"/>
        <v>925000</v>
      </c>
      <c r="J13" s="289"/>
      <c r="K13" s="289"/>
      <c r="N13" s="24"/>
      <c r="O13" s="22">
        <v>50000</v>
      </c>
      <c r="P13" s="21">
        <f t="shared" si="3"/>
        <v>725000</v>
      </c>
      <c r="Q13" s="21">
        <f t="shared" si="4"/>
        <v>925000</v>
      </c>
      <c r="R13" s="21">
        <f t="shared" si="5"/>
        <v>750000</v>
      </c>
      <c r="S13" s="29">
        <f t="shared" si="6"/>
        <v>925000</v>
      </c>
      <c r="T13" s="30">
        <f t="shared" si="7"/>
        <v>975000</v>
      </c>
      <c r="U13" s="289"/>
      <c r="V13" s="289"/>
      <c r="W13" s="22"/>
      <c r="X13" s="22"/>
    </row>
    <row r="14" spans="1:24" ht="15" x14ac:dyDescent="0.2">
      <c r="A14" s="2"/>
      <c r="B14" s="2"/>
      <c r="C14" s="2"/>
      <c r="D14" s="2"/>
      <c r="E14" s="2"/>
      <c r="F14" s="2"/>
      <c r="G14" s="2"/>
      <c r="H14" s="2"/>
      <c r="I14" s="2"/>
      <c r="J14" s="2"/>
      <c r="K14" s="2"/>
      <c r="N14" s="24"/>
      <c r="O14" s="22"/>
      <c r="P14" s="22"/>
      <c r="Q14" s="22"/>
      <c r="R14" s="22"/>
      <c r="S14" s="22"/>
      <c r="T14" s="22"/>
      <c r="U14" s="22"/>
      <c r="V14" s="22"/>
      <c r="W14" s="22"/>
      <c r="X14" s="22"/>
    </row>
    <row r="15" spans="1:24" ht="15" x14ac:dyDescent="0.2">
      <c r="A15" s="2"/>
      <c r="B15" s="2"/>
      <c r="C15" s="2"/>
      <c r="D15" s="2"/>
      <c r="E15" s="2"/>
      <c r="F15" s="2"/>
      <c r="G15" s="2"/>
      <c r="H15" s="2"/>
      <c r="I15" s="2"/>
      <c r="J15" s="2"/>
      <c r="K15" s="2"/>
      <c r="N15" s="24"/>
      <c r="O15" s="22"/>
      <c r="P15" s="22"/>
      <c r="Q15" s="22"/>
      <c r="R15" s="22"/>
      <c r="S15" s="22"/>
      <c r="T15" s="22"/>
      <c r="U15" s="22"/>
      <c r="V15" s="22"/>
      <c r="W15" s="22"/>
      <c r="X15" s="22"/>
    </row>
    <row r="16" spans="1:24" x14ac:dyDescent="0.2">
      <c r="A16" s="292" t="s">
        <v>2</v>
      </c>
      <c r="B16" s="292" t="s">
        <v>3</v>
      </c>
      <c r="C16" s="292" t="s">
        <v>4</v>
      </c>
      <c r="D16" s="292" t="s">
        <v>5</v>
      </c>
      <c r="E16" s="301" t="s">
        <v>6</v>
      </c>
      <c r="F16" s="317" t="s">
        <v>7</v>
      </c>
      <c r="G16" s="318"/>
      <c r="H16" s="10" t="s">
        <v>8</v>
      </c>
      <c r="I16" s="301" t="s">
        <v>9</v>
      </c>
      <c r="J16" s="292" t="s">
        <v>10</v>
      </c>
      <c r="K16" s="2"/>
      <c r="L16" s="341"/>
      <c r="N16" s="11"/>
      <c r="O16" s="22"/>
      <c r="P16" s="301" t="s">
        <v>6</v>
      </c>
      <c r="Q16" s="317" t="s">
        <v>7</v>
      </c>
      <c r="R16" s="318"/>
      <c r="S16" s="10" t="s">
        <v>8</v>
      </c>
      <c r="T16" s="301" t="s">
        <v>9</v>
      </c>
      <c r="U16" s="292" t="s">
        <v>10</v>
      </c>
      <c r="V16" s="22"/>
      <c r="W16" s="22"/>
      <c r="X16" s="22"/>
    </row>
    <row r="17" spans="1:24" ht="31.5" x14ac:dyDescent="0.2">
      <c r="A17" s="289"/>
      <c r="B17" s="289"/>
      <c r="C17" s="289"/>
      <c r="D17" s="289"/>
      <c r="E17" s="289"/>
      <c r="F17" s="10" t="s">
        <v>27</v>
      </c>
      <c r="G17" s="10" t="s">
        <v>28</v>
      </c>
      <c r="H17" s="10" t="s">
        <v>29</v>
      </c>
      <c r="I17" s="289"/>
      <c r="J17" s="289"/>
      <c r="K17" s="2"/>
      <c r="L17" s="341"/>
      <c r="N17" s="11"/>
      <c r="O17" s="22"/>
      <c r="P17" s="289"/>
      <c r="Q17" s="10" t="s">
        <v>27</v>
      </c>
      <c r="R17" s="10" t="s">
        <v>28</v>
      </c>
      <c r="S17" s="10" t="s">
        <v>29</v>
      </c>
      <c r="T17" s="289"/>
      <c r="U17" s="289"/>
      <c r="V17" s="22"/>
      <c r="W17" s="22"/>
      <c r="X17" s="22"/>
    </row>
    <row r="18" spans="1:24" x14ac:dyDescent="0.2">
      <c r="A18" s="300" t="s">
        <v>30</v>
      </c>
      <c r="B18" s="290">
        <v>3</v>
      </c>
      <c r="C18" s="14" t="s">
        <v>31</v>
      </c>
      <c r="D18" s="337" t="s">
        <v>32</v>
      </c>
      <c r="E18" s="16">
        <v>350000</v>
      </c>
      <c r="F18" s="26">
        <f t="shared" ref="F18:F23" si="8">E18+175000</f>
        <v>525000</v>
      </c>
      <c r="G18" s="16"/>
      <c r="H18" s="27"/>
      <c r="I18" s="332">
        <v>175000</v>
      </c>
      <c r="J18" s="290" t="s">
        <v>33</v>
      </c>
      <c r="K18" s="2"/>
      <c r="N18" s="24"/>
      <c r="O18" s="22">
        <v>50000</v>
      </c>
      <c r="P18" s="29">
        <f t="shared" ref="P18:P23" si="9">E18+O18</f>
        <v>400000</v>
      </c>
      <c r="Q18" s="29">
        <f t="shared" ref="Q18:Q23" si="10">F18+O18</f>
        <v>575000</v>
      </c>
      <c r="R18" s="32"/>
      <c r="S18" s="32"/>
      <c r="T18" s="338">
        <v>175000</v>
      </c>
      <c r="U18" s="290" t="s">
        <v>33</v>
      </c>
      <c r="V18" s="22"/>
      <c r="W18" s="22"/>
      <c r="X18" s="22"/>
    </row>
    <row r="19" spans="1:24" x14ac:dyDescent="0.2">
      <c r="A19" s="288"/>
      <c r="B19" s="288"/>
      <c r="C19" s="14" t="s">
        <v>34</v>
      </c>
      <c r="D19" s="288"/>
      <c r="E19" s="16">
        <v>475000</v>
      </c>
      <c r="F19" s="26">
        <f t="shared" si="8"/>
        <v>650000</v>
      </c>
      <c r="G19" s="16"/>
      <c r="H19" s="27"/>
      <c r="I19" s="288"/>
      <c r="J19" s="288"/>
      <c r="K19" s="2"/>
      <c r="N19" s="24"/>
      <c r="O19" s="22">
        <v>50000</v>
      </c>
      <c r="P19" s="29">
        <f t="shared" si="9"/>
        <v>525000</v>
      </c>
      <c r="Q19" s="29">
        <f t="shared" si="10"/>
        <v>700000</v>
      </c>
      <c r="R19" s="32"/>
      <c r="S19" s="32"/>
      <c r="T19" s="288"/>
      <c r="U19" s="288"/>
      <c r="V19" s="22"/>
      <c r="W19" s="22"/>
      <c r="X19" s="22"/>
    </row>
    <row r="20" spans="1:24" x14ac:dyDescent="0.2">
      <c r="A20" s="288"/>
      <c r="B20" s="289"/>
      <c r="C20" s="14" t="s">
        <v>35</v>
      </c>
      <c r="D20" s="288"/>
      <c r="E20" s="16">
        <v>575000</v>
      </c>
      <c r="F20" s="26">
        <f t="shared" si="8"/>
        <v>750000</v>
      </c>
      <c r="G20" s="16"/>
      <c r="H20" s="27"/>
      <c r="I20" s="289"/>
      <c r="J20" s="289"/>
      <c r="K20" s="2"/>
      <c r="M20" s="22"/>
      <c r="N20" s="24"/>
      <c r="O20" s="33">
        <v>50000</v>
      </c>
      <c r="P20" s="29">
        <f t="shared" si="9"/>
        <v>625000</v>
      </c>
      <c r="Q20" s="29">
        <f t="shared" si="10"/>
        <v>800000</v>
      </c>
      <c r="R20" s="32"/>
      <c r="S20" s="32"/>
      <c r="T20" s="289"/>
      <c r="U20" s="289"/>
      <c r="V20" s="22"/>
      <c r="W20" s="22"/>
      <c r="X20" s="22"/>
    </row>
    <row r="21" spans="1:24" x14ac:dyDescent="0.2">
      <c r="A21" s="288"/>
      <c r="B21" s="290">
        <v>3</v>
      </c>
      <c r="C21" s="14" t="s">
        <v>23</v>
      </c>
      <c r="D21" s="288"/>
      <c r="E21" s="16">
        <v>375000</v>
      </c>
      <c r="F21" s="26">
        <f t="shared" si="8"/>
        <v>550000</v>
      </c>
      <c r="G21" s="16">
        <f t="shared" ref="G21:G23" si="11">E21+175000</f>
        <v>550000</v>
      </c>
      <c r="H21" s="27">
        <f t="shared" ref="H21:H23" si="12">E21+175000</f>
        <v>550000</v>
      </c>
      <c r="I21" s="332">
        <v>200000</v>
      </c>
      <c r="J21" s="323">
        <v>46112</v>
      </c>
      <c r="K21" s="2"/>
      <c r="M21" s="22"/>
      <c r="N21" s="24"/>
      <c r="O21" s="22">
        <v>50000</v>
      </c>
      <c r="P21" s="29">
        <f t="shared" si="9"/>
        <v>425000</v>
      </c>
      <c r="Q21" s="29">
        <f t="shared" si="10"/>
        <v>600000</v>
      </c>
      <c r="R21" s="29">
        <f t="shared" ref="R21:R23" si="13">G21+O21</f>
        <v>600000</v>
      </c>
      <c r="S21" s="30">
        <f t="shared" ref="S21:S23" si="14">H21+O21</f>
        <v>600000</v>
      </c>
      <c r="T21" s="338">
        <v>200000</v>
      </c>
      <c r="U21" s="323">
        <v>46112</v>
      </c>
      <c r="V21" s="22"/>
      <c r="W21" s="22"/>
      <c r="X21" s="22"/>
    </row>
    <row r="22" spans="1:24" x14ac:dyDescent="0.2">
      <c r="A22" s="288"/>
      <c r="B22" s="288"/>
      <c r="C22" s="14" t="s">
        <v>34</v>
      </c>
      <c r="D22" s="288"/>
      <c r="E22" s="16">
        <v>525000</v>
      </c>
      <c r="F22" s="26">
        <f t="shared" si="8"/>
        <v>700000</v>
      </c>
      <c r="G22" s="16">
        <f t="shared" si="11"/>
        <v>700000</v>
      </c>
      <c r="H22" s="27">
        <f t="shared" si="12"/>
        <v>700000</v>
      </c>
      <c r="I22" s="288"/>
      <c r="J22" s="288"/>
      <c r="K22" s="2"/>
      <c r="M22" s="22"/>
      <c r="N22" s="24"/>
      <c r="O22" s="22">
        <v>50000</v>
      </c>
      <c r="P22" s="29">
        <f t="shared" si="9"/>
        <v>575000</v>
      </c>
      <c r="Q22" s="29">
        <f t="shared" si="10"/>
        <v>750000</v>
      </c>
      <c r="R22" s="29">
        <f t="shared" si="13"/>
        <v>750000</v>
      </c>
      <c r="S22" s="30">
        <f t="shared" si="14"/>
        <v>750000</v>
      </c>
      <c r="T22" s="288"/>
      <c r="U22" s="288"/>
      <c r="V22" s="22"/>
      <c r="W22" s="22"/>
      <c r="X22" s="22"/>
    </row>
    <row r="23" spans="1:24" x14ac:dyDescent="0.2">
      <c r="A23" s="289"/>
      <c r="B23" s="289"/>
      <c r="C23" s="14" t="s">
        <v>35</v>
      </c>
      <c r="D23" s="289"/>
      <c r="E23" s="16">
        <v>625000</v>
      </c>
      <c r="F23" s="26">
        <f t="shared" si="8"/>
        <v>800000</v>
      </c>
      <c r="G23" s="16">
        <f t="shared" si="11"/>
        <v>800000</v>
      </c>
      <c r="H23" s="27">
        <f t="shared" si="12"/>
        <v>800000</v>
      </c>
      <c r="I23" s="289"/>
      <c r="J23" s="289"/>
      <c r="K23" s="2"/>
      <c r="M23" s="22"/>
      <c r="N23" s="24"/>
      <c r="O23" s="33">
        <v>50000</v>
      </c>
      <c r="P23" s="29">
        <f t="shared" si="9"/>
        <v>675000</v>
      </c>
      <c r="Q23" s="29">
        <f t="shared" si="10"/>
        <v>850000</v>
      </c>
      <c r="R23" s="29">
        <f t="shared" si="13"/>
        <v>850000</v>
      </c>
      <c r="S23" s="30">
        <f t="shared" si="14"/>
        <v>850000</v>
      </c>
      <c r="T23" s="289"/>
      <c r="U23" s="289"/>
      <c r="V23" s="22"/>
      <c r="W23" s="22"/>
      <c r="X23" s="22"/>
    </row>
    <row r="24" spans="1:24" ht="15" x14ac:dyDescent="0.2">
      <c r="A24" s="2"/>
      <c r="B24" s="2"/>
      <c r="C24" s="2"/>
      <c r="D24" s="2"/>
      <c r="E24" s="2"/>
      <c r="F24" s="2"/>
      <c r="G24" s="2"/>
      <c r="H24" s="2"/>
      <c r="I24" s="2"/>
      <c r="J24" s="2"/>
      <c r="K24" s="2"/>
      <c r="M24" s="22"/>
      <c r="N24" s="24"/>
      <c r="O24" s="33"/>
      <c r="P24" s="22"/>
      <c r="Q24" s="22"/>
      <c r="R24" s="22"/>
      <c r="S24" s="22"/>
      <c r="T24" s="22"/>
      <c r="U24" s="22"/>
      <c r="V24" s="22"/>
      <c r="W24" s="22"/>
      <c r="X24" s="22"/>
    </row>
    <row r="25" spans="1:24" x14ac:dyDescent="0.2">
      <c r="A25" s="2"/>
      <c r="B25" s="2"/>
      <c r="C25" s="2"/>
      <c r="D25" s="2"/>
      <c r="E25" s="2"/>
      <c r="F25" s="2"/>
      <c r="G25" s="2"/>
      <c r="H25" s="2"/>
      <c r="I25" s="2"/>
      <c r="J25" s="2"/>
      <c r="K25" s="2"/>
      <c r="M25" s="22"/>
      <c r="N25" s="24"/>
      <c r="O25" s="33"/>
      <c r="P25" s="301" t="s">
        <v>6</v>
      </c>
      <c r="Q25" s="317" t="s">
        <v>7</v>
      </c>
      <c r="R25" s="318"/>
      <c r="S25" s="10" t="s">
        <v>8</v>
      </c>
      <c r="T25" s="301" t="s">
        <v>9</v>
      </c>
      <c r="U25" s="292" t="s">
        <v>10</v>
      </c>
      <c r="V25" s="22"/>
      <c r="W25" s="22"/>
      <c r="X25" s="22"/>
    </row>
    <row r="26" spans="1:24" ht="31.5" x14ac:dyDescent="0.2">
      <c r="A26" s="292" t="s">
        <v>2</v>
      </c>
      <c r="B26" s="292" t="s">
        <v>3</v>
      </c>
      <c r="C26" s="292" t="s">
        <v>4</v>
      </c>
      <c r="D26" s="292" t="s">
        <v>5</v>
      </c>
      <c r="E26" s="301" t="s">
        <v>6</v>
      </c>
      <c r="F26" s="317" t="s">
        <v>7</v>
      </c>
      <c r="G26" s="318"/>
      <c r="H26" s="10" t="s">
        <v>8</v>
      </c>
      <c r="I26" s="301" t="s">
        <v>9</v>
      </c>
      <c r="J26" s="292" t="s">
        <v>10</v>
      </c>
      <c r="K26" s="2"/>
      <c r="M26" s="22"/>
      <c r="N26" s="24"/>
      <c r="O26" s="33"/>
      <c r="P26" s="289"/>
      <c r="Q26" s="10" t="s">
        <v>27</v>
      </c>
      <c r="R26" s="10" t="s">
        <v>28</v>
      </c>
      <c r="S26" s="10" t="s">
        <v>29</v>
      </c>
      <c r="T26" s="289"/>
      <c r="U26" s="289"/>
      <c r="V26" s="22"/>
      <c r="W26" s="22"/>
      <c r="X26" s="22"/>
    </row>
    <row r="27" spans="1:24" ht="15.75" customHeight="1" x14ac:dyDescent="0.2">
      <c r="A27" s="289"/>
      <c r="B27" s="289"/>
      <c r="C27" s="289"/>
      <c r="D27" s="289"/>
      <c r="E27" s="289"/>
      <c r="F27" s="10" t="s">
        <v>27</v>
      </c>
      <c r="G27" s="10" t="s">
        <v>28</v>
      </c>
      <c r="H27" s="10" t="s">
        <v>29</v>
      </c>
      <c r="I27" s="289"/>
      <c r="J27" s="289"/>
      <c r="K27" s="2"/>
      <c r="M27" s="22"/>
      <c r="N27" s="24"/>
      <c r="O27" s="33">
        <v>50000</v>
      </c>
      <c r="P27" s="29">
        <f t="shared" ref="P27:P30" si="15">E28+O27</f>
        <v>450000</v>
      </c>
      <c r="Q27" s="29">
        <f t="shared" ref="Q27:Q30" si="16">F28+O27</f>
        <v>625000</v>
      </c>
      <c r="R27" s="32"/>
      <c r="S27" s="32"/>
      <c r="T27" s="344">
        <v>175000</v>
      </c>
      <c r="U27" s="305" t="s">
        <v>33</v>
      </c>
      <c r="V27" s="22"/>
      <c r="W27" s="22"/>
      <c r="X27" s="22"/>
    </row>
    <row r="28" spans="1:24" x14ac:dyDescent="0.2">
      <c r="A28" s="300" t="s">
        <v>36</v>
      </c>
      <c r="B28" s="290">
        <v>3</v>
      </c>
      <c r="C28" s="14" t="s">
        <v>31</v>
      </c>
      <c r="D28" s="294" t="s">
        <v>37</v>
      </c>
      <c r="E28" s="16">
        <v>400000</v>
      </c>
      <c r="F28" s="34">
        <f t="shared" ref="F28:F31" si="17">E28+175000</f>
        <v>575000</v>
      </c>
      <c r="G28" s="16"/>
      <c r="H28" s="35"/>
      <c r="I28" s="332">
        <v>175000</v>
      </c>
      <c r="J28" s="305" t="s">
        <v>33</v>
      </c>
      <c r="K28" s="2"/>
      <c r="M28" s="22"/>
      <c r="N28" s="24"/>
      <c r="O28" s="33">
        <v>50000</v>
      </c>
      <c r="P28" s="29">
        <f t="shared" si="15"/>
        <v>550000</v>
      </c>
      <c r="Q28" s="29">
        <f t="shared" si="16"/>
        <v>725000</v>
      </c>
      <c r="R28" s="32"/>
      <c r="S28" s="32"/>
      <c r="T28" s="289"/>
      <c r="U28" s="289"/>
      <c r="V28" s="22"/>
      <c r="W28" s="22"/>
      <c r="X28" s="22"/>
    </row>
    <row r="29" spans="1:24" x14ac:dyDescent="0.2">
      <c r="A29" s="288"/>
      <c r="B29" s="289"/>
      <c r="C29" s="14" t="s">
        <v>38</v>
      </c>
      <c r="D29" s="288"/>
      <c r="E29" s="16">
        <v>500000</v>
      </c>
      <c r="F29" s="34">
        <f t="shared" si="17"/>
        <v>675000</v>
      </c>
      <c r="G29" s="16"/>
      <c r="H29" s="35"/>
      <c r="I29" s="289"/>
      <c r="J29" s="289"/>
      <c r="K29" s="2"/>
      <c r="M29" s="22"/>
      <c r="N29" s="24"/>
      <c r="O29" s="33">
        <v>50000</v>
      </c>
      <c r="P29" s="29">
        <f t="shared" si="15"/>
        <v>475000</v>
      </c>
      <c r="Q29" s="29">
        <f t="shared" si="16"/>
        <v>650000</v>
      </c>
      <c r="R29" s="29">
        <f t="shared" ref="R29:R30" si="18">G30+O29</f>
        <v>650000</v>
      </c>
      <c r="S29" s="30">
        <f t="shared" ref="S29:S30" si="19">H30+O29</f>
        <v>650000</v>
      </c>
      <c r="T29" s="344">
        <v>200000</v>
      </c>
      <c r="U29" s="345">
        <v>46112</v>
      </c>
      <c r="V29" s="22"/>
      <c r="W29" s="22"/>
      <c r="X29" s="22"/>
    </row>
    <row r="30" spans="1:24" x14ac:dyDescent="0.2">
      <c r="A30" s="288"/>
      <c r="B30" s="290">
        <v>3</v>
      </c>
      <c r="C30" s="14" t="s">
        <v>23</v>
      </c>
      <c r="D30" s="288"/>
      <c r="E30" s="16">
        <v>425000</v>
      </c>
      <c r="F30" s="34">
        <f t="shared" si="17"/>
        <v>600000</v>
      </c>
      <c r="G30" s="16">
        <f t="shared" ref="G30:G31" si="20">E30+175000</f>
        <v>600000</v>
      </c>
      <c r="H30" s="35">
        <f t="shared" ref="H30:H31" si="21">E30+175000</f>
        <v>600000</v>
      </c>
      <c r="I30" s="333">
        <v>200000</v>
      </c>
      <c r="J30" s="343">
        <v>46112</v>
      </c>
      <c r="K30" s="2"/>
      <c r="M30" s="22"/>
      <c r="N30" s="24"/>
      <c r="O30" s="33">
        <v>50000</v>
      </c>
      <c r="P30" s="29">
        <f t="shared" si="15"/>
        <v>575000</v>
      </c>
      <c r="Q30" s="29">
        <f t="shared" si="16"/>
        <v>750000</v>
      </c>
      <c r="R30" s="29">
        <f t="shared" si="18"/>
        <v>750000</v>
      </c>
      <c r="S30" s="30">
        <f t="shared" si="19"/>
        <v>750000</v>
      </c>
      <c r="T30" s="289"/>
      <c r="U30" s="289"/>
      <c r="V30" s="22"/>
      <c r="W30" s="22"/>
      <c r="X30" s="22"/>
    </row>
    <row r="31" spans="1:24" x14ac:dyDescent="0.2">
      <c r="A31" s="289"/>
      <c r="B31" s="289"/>
      <c r="C31" s="14" t="s">
        <v>38</v>
      </c>
      <c r="D31" s="289"/>
      <c r="E31" s="16">
        <v>525000</v>
      </c>
      <c r="F31" s="34">
        <f t="shared" si="17"/>
        <v>700000</v>
      </c>
      <c r="G31" s="16">
        <f t="shared" si="20"/>
        <v>700000</v>
      </c>
      <c r="H31" s="35">
        <f t="shared" si="21"/>
        <v>700000</v>
      </c>
      <c r="I31" s="289"/>
      <c r="J31" s="289"/>
      <c r="K31" s="2"/>
      <c r="M31" s="22"/>
      <c r="N31" s="24"/>
      <c r="O31" s="33"/>
      <c r="P31" s="22"/>
      <c r="Q31" s="22"/>
      <c r="R31" s="22"/>
      <c r="S31" s="22"/>
      <c r="T31" s="22"/>
      <c r="U31" s="22"/>
      <c r="V31" s="22"/>
      <c r="W31" s="22"/>
      <c r="X31" s="22"/>
    </row>
    <row r="32" spans="1:24" ht="15" x14ac:dyDescent="0.2">
      <c r="A32" s="2"/>
      <c r="B32" s="2"/>
      <c r="C32" s="2"/>
      <c r="D32" s="2"/>
      <c r="E32" s="2"/>
      <c r="F32" s="2"/>
      <c r="G32" s="2"/>
      <c r="H32" s="2"/>
      <c r="I32" s="2"/>
      <c r="J32" s="2"/>
      <c r="K32" s="2"/>
      <c r="M32" s="22"/>
      <c r="N32" s="24"/>
      <c r="O32" s="33"/>
      <c r="P32" s="22"/>
      <c r="Q32" s="22"/>
      <c r="R32" s="22"/>
      <c r="S32" s="22"/>
      <c r="T32" s="22"/>
      <c r="U32" s="22"/>
      <c r="V32" s="22"/>
      <c r="W32" s="22"/>
      <c r="X32" s="22"/>
    </row>
    <row r="33" spans="1:24" ht="15" x14ac:dyDescent="0.2">
      <c r="A33" s="2"/>
      <c r="B33" s="2"/>
      <c r="C33" s="2"/>
      <c r="D33" s="2"/>
      <c r="E33" s="2"/>
      <c r="F33" s="2"/>
      <c r="G33" s="2"/>
      <c r="H33" s="2"/>
      <c r="I33" s="2"/>
      <c r="J33" s="2"/>
      <c r="K33" s="2"/>
      <c r="M33" s="22"/>
      <c r="N33" s="24"/>
      <c r="O33" s="33"/>
      <c r="P33" s="22"/>
      <c r="Q33" s="22"/>
      <c r="R33" s="22"/>
      <c r="S33" s="22"/>
      <c r="T33" s="22"/>
      <c r="U33" s="22"/>
      <c r="V33" s="22"/>
      <c r="W33" s="22"/>
      <c r="X33" s="22"/>
    </row>
    <row r="34" spans="1:24" x14ac:dyDescent="0.2">
      <c r="A34" s="292" t="s">
        <v>2</v>
      </c>
      <c r="B34" s="292" t="s">
        <v>3</v>
      </c>
      <c r="C34" s="292" t="s">
        <v>4</v>
      </c>
      <c r="D34" s="292" t="s">
        <v>5</v>
      </c>
      <c r="E34" s="301" t="s">
        <v>6</v>
      </c>
      <c r="F34" s="9" t="s">
        <v>7</v>
      </c>
      <c r="G34" s="10" t="s">
        <v>8</v>
      </c>
      <c r="H34" s="301" t="s">
        <v>9</v>
      </c>
      <c r="I34" s="292" t="s">
        <v>10</v>
      </c>
      <c r="J34" s="2"/>
      <c r="K34" s="2"/>
      <c r="M34" s="22"/>
      <c r="N34" s="24"/>
      <c r="O34" s="33"/>
      <c r="P34" s="301" t="s">
        <v>6</v>
      </c>
      <c r="Q34" s="10" t="s">
        <v>7</v>
      </c>
      <c r="R34" s="10" t="s">
        <v>8</v>
      </c>
      <c r="S34" s="301" t="s">
        <v>9</v>
      </c>
      <c r="T34" s="292" t="s">
        <v>10</v>
      </c>
      <c r="V34" s="22"/>
      <c r="W34" s="22"/>
      <c r="X34" s="22"/>
    </row>
    <row r="35" spans="1:24" ht="31.5" x14ac:dyDescent="0.2">
      <c r="A35" s="289"/>
      <c r="B35" s="289"/>
      <c r="C35" s="289"/>
      <c r="D35" s="289"/>
      <c r="E35" s="289"/>
      <c r="F35" s="10" t="s">
        <v>39</v>
      </c>
      <c r="G35" s="10" t="s">
        <v>40</v>
      </c>
      <c r="H35" s="289"/>
      <c r="I35" s="289"/>
      <c r="J35" s="2"/>
      <c r="K35" s="2"/>
      <c r="M35" s="22"/>
      <c r="N35" s="24"/>
      <c r="O35" s="33"/>
      <c r="P35" s="289"/>
      <c r="Q35" s="10" t="s">
        <v>39</v>
      </c>
      <c r="R35" s="10" t="s">
        <v>40</v>
      </c>
      <c r="S35" s="289"/>
      <c r="T35" s="289"/>
      <c r="V35" s="22"/>
      <c r="W35" s="22"/>
      <c r="X35" s="22"/>
    </row>
    <row r="36" spans="1:24" x14ac:dyDescent="0.2">
      <c r="A36" s="300" t="s">
        <v>41</v>
      </c>
      <c r="B36" s="290">
        <v>3</v>
      </c>
      <c r="C36" s="14" t="s">
        <v>23</v>
      </c>
      <c r="D36" s="337" t="s">
        <v>42</v>
      </c>
      <c r="E36" s="16">
        <v>600000</v>
      </c>
      <c r="F36" s="15"/>
      <c r="G36" s="35"/>
      <c r="H36" s="28"/>
      <c r="I36" s="290" t="s">
        <v>43</v>
      </c>
      <c r="J36" s="2"/>
      <c r="K36" s="2"/>
      <c r="M36" s="22"/>
      <c r="N36" s="24"/>
      <c r="O36" s="33">
        <v>80000</v>
      </c>
      <c r="P36" s="29">
        <f t="shared" ref="P36:P40" si="22">E36+O36</f>
        <v>680000</v>
      </c>
      <c r="Q36" s="32"/>
      <c r="R36" s="32"/>
      <c r="S36" s="32"/>
      <c r="T36" s="290" t="s">
        <v>43</v>
      </c>
      <c r="V36" s="22"/>
      <c r="W36" s="22"/>
      <c r="X36" s="22"/>
    </row>
    <row r="37" spans="1:24" ht="31.5" x14ac:dyDescent="0.2">
      <c r="A37" s="288"/>
      <c r="B37" s="289"/>
      <c r="C37" s="14" t="s">
        <v>38</v>
      </c>
      <c r="D37" s="288"/>
      <c r="E37" s="16">
        <v>700000</v>
      </c>
      <c r="F37" s="15"/>
      <c r="G37" s="35"/>
      <c r="H37" s="28" t="s">
        <v>44</v>
      </c>
      <c r="I37" s="289"/>
      <c r="J37" s="2"/>
      <c r="K37" s="2"/>
      <c r="M37" s="22"/>
      <c r="N37" s="24"/>
      <c r="O37" s="33">
        <v>80000</v>
      </c>
      <c r="P37" s="29">
        <f t="shared" si="22"/>
        <v>780000</v>
      </c>
      <c r="Q37" s="32"/>
      <c r="R37" s="32"/>
      <c r="S37" s="18" t="s">
        <v>44</v>
      </c>
      <c r="T37" s="289"/>
      <c r="V37" s="22"/>
      <c r="W37" s="22"/>
      <c r="X37" s="22"/>
    </row>
    <row r="38" spans="1:24" x14ac:dyDescent="0.2">
      <c r="A38" s="288"/>
      <c r="B38" s="346">
        <v>3</v>
      </c>
      <c r="C38" s="14" t="s">
        <v>23</v>
      </c>
      <c r="D38" s="288"/>
      <c r="E38" s="16">
        <v>800000</v>
      </c>
      <c r="F38" s="26">
        <f t="shared" ref="F38:F40" si="23">E38+100000</f>
        <v>900000</v>
      </c>
      <c r="G38" s="35">
        <f t="shared" ref="G38:G40" si="24">E38+150000</f>
        <v>950000</v>
      </c>
      <c r="H38" s="28"/>
      <c r="I38" s="290" t="s">
        <v>17</v>
      </c>
      <c r="J38" s="2"/>
      <c r="K38" s="2"/>
      <c r="M38" s="22"/>
      <c r="N38" s="24"/>
      <c r="O38" s="33">
        <v>100000</v>
      </c>
      <c r="P38" s="29">
        <f t="shared" si="22"/>
        <v>900000</v>
      </c>
      <c r="Q38" s="29">
        <f t="shared" ref="Q38:Q40" si="25">F38+O38</f>
        <v>1000000</v>
      </c>
      <c r="R38" s="30">
        <f t="shared" ref="R38:R40" si="26">G38+O38</f>
        <v>1050000</v>
      </c>
      <c r="S38" s="32"/>
      <c r="T38" s="290" t="s">
        <v>17</v>
      </c>
      <c r="V38" s="22"/>
      <c r="W38" s="22"/>
      <c r="X38" s="22"/>
    </row>
    <row r="39" spans="1:24" x14ac:dyDescent="0.2">
      <c r="A39" s="288"/>
      <c r="B39" s="288"/>
      <c r="C39" s="14" t="s">
        <v>38</v>
      </c>
      <c r="D39" s="288"/>
      <c r="E39" s="16">
        <v>950000</v>
      </c>
      <c r="F39" s="26">
        <f t="shared" si="23"/>
        <v>1050000</v>
      </c>
      <c r="G39" s="35">
        <f t="shared" si="24"/>
        <v>1100000</v>
      </c>
      <c r="H39" s="332" t="s">
        <v>44</v>
      </c>
      <c r="I39" s="288"/>
      <c r="J39" s="2"/>
      <c r="K39" s="2"/>
      <c r="M39" s="22"/>
      <c r="N39" s="24"/>
      <c r="O39" s="33">
        <v>100000</v>
      </c>
      <c r="P39" s="29">
        <f t="shared" si="22"/>
        <v>1050000</v>
      </c>
      <c r="Q39" s="29">
        <f t="shared" si="25"/>
        <v>1150000</v>
      </c>
      <c r="R39" s="30">
        <f t="shared" si="26"/>
        <v>1200000</v>
      </c>
      <c r="S39" s="332" t="s">
        <v>44</v>
      </c>
      <c r="T39" s="288"/>
      <c r="V39" s="22"/>
      <c r="W39" s="22"/>
      <c r="X39" s="22"/>
    </row>
    <row r="40" spans="1:24" x14ac:dyDescent="0.2">
      <c r="A40" s="289"/>
      <c r="B40" s="289"/>
      <c r="C40" s="14" t="s">
        <v>34</v>
      </c>
      <c r="D40" s="289"/>
      <c r="E40" s="16">
        <v>1600000</v>
      </c>
      <c r="F40" s="26">
        <f t="shared" si="23"/>
        <v>1700000</v>
      </c>
      <c r="G40" s="35">
        <f t="shared" si="24"/>
        <v>1750000</v>
      </c>
      <c r="H40" s="289"/>
      <c r="I40" s="289"/>
      <c r="J40" s="2"/>
      <c r="K40" s="2"/>
      <c r="M40" s="22"/>
      <c r="N40" s="24"/>
      <c r="O40" s="33">
        <v>100000</v>
      </c>
      <c r="P40" s="29">
        <f t="shared" si="22"/>
        <v>1700000</v>
      </c>
      <c r="Q40" s="29">
        <f t="shared" si="25"/>
        <v>1800000</v>
      </c>
      <c r="R40" s="30">
        <f t="shared" si="26"/>
        <v>1850000</v>
      </c>
      <c r="S40" s="289"/>
      <c r="T40" s="289"/>
      <c r="V40" s="22"/>
      <c r="W40" s="22"/>
      <c r="X40" s="22"/>
    </row>
    <row r="41" spans="1:24" ht="15" x14ac:dyDescent="0.2">
      <c r="A41" s="2"/>
      <c r="B41" s="2"/>
      <c r="C41" s="2"/>
      <c r="D41" s="2"/>
      <c r="E41" s="2"/>
      <c r="F41" s="2"/>
      <c r="G41" s="2"/>
      <c r="H41" s="2"/>
      <c r="I41" s="2"/>
      <c r="J41" s="2"/>
      <c r="K41" s="2"/>
      <c r="M41" s="22"/>
      <c r="N41" s="24"/>
      <c r="O41" s="33"/>
      <c r="P41" s="22"/>
      <c r="Q41" s="22"/>
      <c r="R41" s="22"/>
      <c r="S41" s="22"/>
      <c r="T41" s="22"/>
      <c r="U41" s="22"/>
      <c r="V41" s="22"/>
      <c r="W41" s="22"/>
      <c r="X41" s="22"/>
    </row>
    <row r="42" spans="1:24" ht="15" x14ac:dyDescent="0.2">
      <c r="A42" s="2"/>
      <c r="B42" s="2"/>
      <c r="C42" s="2"/>
      <c r="D42" s="2"/>
      <c r="E42" s="2"/>
      <c r="F42" s="2"/>
      <c r="G42" s="2"/>
      <c r="H42" s="2"/>
      <c r="I42" s="2"/>
      <c r="J42" s="2"/>
      <c r="K42" s="2"/>
      <c r="M42" s="22"/>
      <c r="N42" s="24"/>
      <c r="O42" s="33"/>
      <c r="P42" s="22"/>
      <c r="Q42" s="22"/>
      <c r="R42" s="22"/>
      <c r="S42" s="22"/>
      <c r="T42" s="22"/>
      <c r="U42" s="22"/>
      <c r="V42" s="22"/>
      <c r="W42" s="22"/>
      <c r="X42" s="22"/>
    </row>
    <row r="43" spans="1:24" x14ac:dyDescent="0.2">
      <c r="A43" s="292" t="s">
        <v>2</v>
      </c>
      <c r="B43" s="292" t="s">
        <v>3</v>
      </c>
      <c r="C43" s="292" t="s">
        <v>4</v>
      </c>
      <c r="D43" s="292" t="s">
        <v>5</v>
      </c>
      <c r="E43" s="301" t="s">
        <v>6</v>
      </c>
      <c r="F43" s="9" t="s">
        <v>7</v>
      </c>
      <c r="G43" s="10" t="s">
        <v>8</v>
      </c>
      <c r="H43" s="301" t="s">
        <v>9</v>
      </c>
      <c r="I43" s="292" t="s">
        <v>10</v>
      </c>
      <c r="J43" s="2"/>
      <c r="K43" s="2"/>
      <c r="M43" s="22"/>
      <c r="N43" s="24"/>
      <c r="O43" s="33"/>
      <c r="P43" s="22"/>
      <c r="Q43" s="22"/>
      <c r="R43" s="22"/>
      <c r="S43" s="22"/>
      <c r="T43" s="22"/>
      <c r="U43" s="22"/>
      <c r="V43" s="22"/>
      <c r="W43" s="22"/>
      <c r="X43" s="22"/>
    </row>
    <row r="44" spans="1:24" ht="31.5" x14ac:dyDescent="0.2">
      <c r="A44" s="289"/>
      <c r="B44" s="289"/>
      <c r="C44" s="289"/>
      <c r="D44" s="289"/>
      <c r="E44" s="289"/>
      <c r="F44" s="10" t="s">
        <v>45</v>
      </c>
      <c r="G44" s="10" t="s">
        <v>46</v>
      </c>
      <c r="H44" s="289"/>
      <c r="I44" s="289"/>
      <c r="J44" s="2"/>
      <c r="K44" s="2"/>
      <c r="M44" s="22"/>
      <c r="N44" s="24"/>
      <c r="O44" s="33"/>
      <c r="P44" s="22"/>
      <c r="Q44" s="22"/>
      <c r="R44" s="22"/>
      <c r="S44" s="22"/>
      <c r="T44" s="22"/>
      <c r="U44" s="22"/>
      <c r="V44" s="22"/>
      <c r="W44" s="22"/>
      <c r="X44" s="22"/>
    </row>
    <row r="45" spans="1:24" x14ac:dyDescent="0.2">
      <c r="A45" s="350" t="s">
        <v>47</v>
      </c>
      <c r="B45" s="290">
        <v>3</v>
      </c>
      <c r="C45" s="14" t="s">
        <v>23</v>
      </c>
      <c r="D45" s="337" t="s">
        <v>48</v>
      </c>
      <c r="E45" s="16">
        <v>500000</v>
      </c>
      <c r="F45" s="26">
        <f t="shared" ref="F45:F50" si="27">E45+250000</f>
        <v>750000</v>
      </c>
      <c r="G45" s="27">
        <f t="shared" ref="G45:G50" si="28">E45+500000</f>
        <v>1000000</v>
      </c>
      <c r="H45" s="332" t="s">
        <v>49</v>
      </c>
      <c r="I45" s="315" t="s">
        <v>50</v>
      </c>
      <c r="J45" s="2"/>
      <c r="K45" s="2"/>
      <c r="M45" s="22"/>
      <c r="N45" s="24"/>
      <c r="O45" s="33"/>
      <c r="P45" s="22"/>
      <c r="Q45" s="22"/>
      <c r="R45" s="22"/>
      <c r="S45" s="22"/>
      <c r="T45" s="22"/>
      <c r="U45" s="22"/>
      <c r="V45" s="22"/>
      <c r="W45" s="22"/>
      <c r="X45" s="22"/>
    </row>
    <row r="46" spans="1:24" x14ac:dyDescent="0.2">
      <c r="A46" s="288"/>
      <c r="B46" s="288"/>
      <c r="C46" s="14" t="s">
        <v>51</v>
      </c>
      <c r="D46" s="288"/>
      <c r="E46" s="16">
        <v>600000</v>
      </c>
      <c r="F46" s="26">
        <f t="shared" si="27"/>
        <v>850000</v>
      </c>
      <c r="G46" s="27">
        <f t="shared" si="28"/>
        <v>1100000</v>
      </c>
      <c r="H46" s="288"/>
      <c r="I46" s="288"/>
      <c r="J46" s="2"/>
      <c r="K46" s="2"/>
      <c r="M46" s="22"/>
      <c r="N46" s="24"/>
      <c r="O46" s="33"/>
      <c r="P46" s="22"/>
      <c r="Q46" s="22"/>
      <c r="R46" s="22"/>
      <c r="S46" s="22"/>
      <c r="T46" s="22"/>
      <c r="U46" s="22"/>
      <c r="V46" s="22"/>
      <c r="W46" s="22"/>
      <c r="X46" s="22"/>
    </row>
    <row r="47" spans="1:24" x14ac:dyDescent="0.2">
      <c r="A47" s="288"/>
      <c r="B47" s="288"/>
      <c r="C47" s="14" t="s">
        <v>38</v>
      </c>
      <c r="D47" s="288"/>
      <c r="E47" s="16">
        <v>800000</v>
      </c>
      <c r="F47" s="26">
        <f t="shared" si="27"/>
        <v>1050000</v>
      </c>
      <c r="G47" s="27">
        <f t="shared" si="28"/>
        <v>1300000</v>
      </c>
      <c r="H47" s="288"/>
      <c r="I47" s="288"/>
      <c r="J47" s="2"/>
      <c r="K47" s="2"/>
      <c r="M47" s="22"/>
      <c r="N47" s="24"/>
      <c r="O47" s="33"/>
      <c r="P47" s="22"/>
      <c r="Q47" s="22"/>
      <c r="R47" s="22"/>
      <c r="S47" s="22"/>
      <c r="T47" s="22"/>
      <c r="U47" s="22"/>
      <c r="V47" s="22"/>
      <c r="W47" s="22"/>
      <c r="X47" s="22"/>
    </row>
    <row r="48" spans="1:24" x14ac:dyDescent="0.2">
      <c r="A48" s="288"/>
      <c r="B48" s="288"/>
      <c r="C48" s="14" t="s">
        <v>52</v>
      </c>
      <c r="D48" s="288"/>
      <c r="E48" s="16">
        <v>600000</v>
      </c>
      <c r="F48" s="26">
        <f t="shared" si="27"/>
        <v>850000</v>
      </c>
      <c r="G48" s="27">
        <f t="shared" si="28"/>
        <v>1100000</v>
      </c>
      <c r="H48" s="288"/>
      <c r="I48" s="288"/>
      <c r="J48" s="2"/>
      <c r="K48" s="2"/>
      <c r="M48" s="22"/>
      <c r="N48" s="24"/>
      <c r="O48" s="33"/>
      <c r="P48" s="22"/>
      <c r="Q48" s="22"/>
      <c r="R48" s="22"/>
      <c r="S48" s="22"/>
      <c r="T48" s="22"/>
      <c r="U48" s="22"/>
      <c r="V48" s="22"/>
      <c r="W48" s="22"/>
      <c r="X48" s="22"/>
    </row>
    <row r="49" spans="1:24" x14ac:dyDescent="0.2">
      <c r="A49" s="288"/>
      <c r="B49" s="288"/>
      <c r="C49" s="14" t="s">
        <v>53</v>
      </c>
      <c r="D49" s="288"/>
      <c r="E49" s="16">
        <v>800000</v>
      </c>
      <c r="F49" s="26">
        <f t="shared" si="27"/>
        <v>1050000</v>
      </c>
      <c r="G49" s="27">
        <f t="shared" si="28"/>
        <v>1300000</v>
      </c>
      <c r="H49" s="288"/>
      <c r="I49" s="288"/>
      <c r="J49" s="2"/>
      <c r="K49" s="2"/>
      <c r="M49" s="22"/>
      <c r="N49" s="24"/>
      <c r="O49" s="33"/>
      <c r="P49" s="22"/>
      <c r="Q49" s="22"/>
      <c r="R49" s="22"/>
      <c r="S49" s="22"/>
      <c r="T49" s="22"/>
      <c r="U49" s="22"/>
      <c r="V49" s="22"/>
      <c r="W49" s="22"/>
      <c r="X49" s="22"/>
    </row>
    <row r="50" spans="1:24" x14ac:dyDescent="0.2">
      <c r="A50" s="289"/>
      <c r="B50" s="289"/>
      <c r="C50" s="14" t="s">
        <v>54</v>
      </c>
      <c r="D50" s="289"/>
      <c r="E50" s="16">
        <v>1300000</v>
      </c>
      <c r="F50" s="26">
        <f t="shared" si="27"/>
        <v>1550000</v>
      </c>
      <c r="G50" s="27">
        <f t="shared" si="28"/>
        <v>1800000</v>
      </c>
      <c r="H50" s="289"/>
      <c r="I50" s="289"/>
      <c r="J50" s="2"/>
      <c r="K50" s="2"/>
      <c r="M50" s="22"/>
      <c r="N50" s="24"/>
      <c r="O50" s="33"/>
      <c r="P50" s="22"/>
      <c r="Q50" s="22"/>
      <c r="R50" s="22"/>
      <c r="S50" s="22"/>
      <c r="T50" s="22"/>
      <c r="U50" s="22"/>
      <c r="V50" s="22"/>
      <c r="W50" s="22"/>
      <c r="X50" s="22"/>
    </row>
    <row r="51" spans="1:24" ht="15" x14ac:dyDescent="0.2">
      <c r="A51" s="38"/>
      <c r="B51" s="2"/>
      <c r="C51" s="2"/>
      <c r="D51" s="2"/>
      <c r="E51" s="2"/>
      <c r="F51" s="2"/>
      <c r="G51" s="2"/>
      <c r="H51" s="2"/>
      <c r="I51" s="2"/>
      <c r="J51" s="2"/>
      <c r="K51" s="2"/>
      <c r="M51" s="22"/>
      <c r="N51" s="24"/>
      <c r="O51" s="33"/>
      <c r="P51" s="22"/>
      <c r="Q51" s="22"/>
      <c r="R51" s="22"/>
      <c r="S51" s="22"/>
      <c r="T51" s="22"/>
      <c r="U51" s="22"/>
      <c r="V51" s="22"/>
      <c r="W51" s="22"/>
      <c r="X51" s="22"/>
    </row>
    <row r="52" spans="1:24" ht="15" x14ac:dyDescent="0.2">
      <c r="A52" s="38"/>
      <c r="B52" s="2"/>
      <c r="C52" s="2"/>
      <c r="D52" s="2"/>
      <c r="E52" s="2"/>
      <c r="F52" s="2"/>
      <c r="G52" s="2"/>
      <c r="H52" s="2"/>
      <c r="I52" s="2"/>
      <c r="J52" s="2"/>
      <c r="K52" s="2"/>
      <c r="M52" s="22"/>
      <c r="N52" s="24"/>
      <c r="O52" s="33"/>
      <c r="P52" s="22"/>
      <c r="Q52" s="22"/>
      <c r="R52" s="22"/>
      <c r="S52" s="22"/>
      <c r="T52" s="22"/>
      <c r="U52" s="22"/>
      <c r="V52" s="22"/>
      <c r="W52" s="22"/>
      <c r="X52" s="22"/>
    </row>
    <row r="53" spans="1:24" ht="15" x14ac:dyDescent="0.2">
      <c r="A53" s="292" t="s">
        <v>2</v>
      </c>
      <c r="B53" s="292" t="s">
        <v>3</v>
      </c>
      <c r="C53" s="292" t="s">
        <v>4</v>
      </c>
      <c r="D53" s="292" t="s">
        <v>5</v>
      </c>
      <c r="E53" s="301" t="s">
        <v>6</v>
      </c>
      <c r="F53" s="317" t="s">
        <v>7</v>
      </c>
      <c r="G53" s="318"/>
      <c r="H53" s="301" t="s">
        <v>9</v>
      </c>
      <c r="I53" s="292" t="s">
        <v>10</v>
      </c>
      <c r="J53" s="2"/>
      <c r="K53" s="2"/>
      <c r="M53" s="22"/>
      <c r="N53" s="24"/>
      <c r="O53" s="33"/>
      <c r="P53" s="22"/>
      <c r="Q53" s="22"/>
      <c r="R53" s="22"/>
      <c r="S53" s="22"/>
      <c r="T53" s="22"/>
      <c r="U53" s="22"/>
      <c r="V53" s="22"/>
      <c r="W53" s="22"/>
      <c r="X53" s="22"/>
    </row>
    <row r="54" spans="1:24" ht="31.5" x14ac:dyDescent="0.2">
      <c r="A54" s="289"/>
      <c r="B54" s="289"/>
      <c r="C54" s="289"/>
      <c r="D54" s="289"/>
      <c r="E54" s="289"/>
      <c r="F54" s="10" t="s">
        <v>55</v>
      </c>
      <c r="G54" s="10" t="s">
        <v>56</v>
      </c>
      <c r="H54" s="289"/>
      <c r="I54" s="289"/>
      <c r="J54" s="2"/>
      <c r="K54" s="2"/>
      <c r="M54" s="22"/>
      <c r="N54" s="24"/>
      <c r="O54" s="33"/>
      <c r="P54" s="22"/>
      <c r="Q54" s="22"/>
      <c r="R54" s="22"/>
      <c r="S54" s="22"/>
      <c r="T54" s="22"/>
      <c r="U54" s="22"/>
      <c r="V54" s="22"/>
      <c r="W54" s="22"/>
      <c r="X54" s="22"/>
    </row>
    <row r="55" spans="1:24" x14ac:dyDescent="0.2">
      <c r="A55" s="351" t="s">
        <v>57</v>
      </c>
      <c r="B55" s="290">
        <v>3</v>
      </c>
      <c r="C55" s="14" t="s">
        <v>23</v>
      </c>
      <c r="D55" s="337" t="s">
        <v>58</v>
      </c>
      <c r="E55" s="16">
        <v>350000</v>
      </c>
      <c r="F55" s="31">
        <f>365000+50000</f>
        <v>415000</v>
      </c>
      <c r="G55" s="39">
        <f>375000+50000</f>
        <v>425000</v>
      </c>
      <c r="H55" s="332">
        <v>175000</v>
      </c>
      <c r="I55" s="290" t="s">
        <v>59</v>
      </c>
      <c r="J55" s="2"/>
      <c r="K55" s="2"/>
      <c r="M55" s="22"/>
      <c r="N55" s="24"/>
      <c r="O55" s="33"/>
      <c r="P55" s="22"/>
      <c r="Q55" s="22"/>
      <c r="R55" s="22"/>
      <c r="S55" s="22"/>
      <c r="T55" s="22"/>
      <c r="U55" s="22"/>
      <c r="V55" s="22"/>
      <c r="W55" s="22"/>
      <c r="X55" s="22"/>
    </row>
    <row r="56" spans="1:24" x14ac:dyDescent="0.2">
      <c r="A56" s="288"/>
      <c r="B56" s="288"/>
      <c r="C56" s="14" t="s">
        <v>60</v>
      </c>
      <c r="D56" s="288"/>
      <c r="E56" s="16">
        <v>400000</v>
      </c>
      <c r="F56" s="31">
        <f>425000+50000</f>
        <v>475000</v>
      </c>
      <c r="G56" s="39">
        <f>450000+50000</f>
        <v>500000</v>
      </c>
      <c r="H56" s="288"/>
      <c r="I56" s="288"/>
      <c r="J56" s="2"/>
      <c r="K56" s="2"/>
      <c r="M56" s="22"/>
      <c r="N56" s="24"/>
      <c r="O56" s="33"/>
      <c r="P56" s="22"/>
      <c r="Q56" s="22"/>
      <c r="R56" s="22"/>
      <c r="S56" s="22"/>
      <c r="T56" s="22"/>
      <c r="U56" s="22"/>
      <c r="V56" s="22"/>
      <c r="W56" s="22"/>
      <c r="X56" s="22"/>
    </row>
    <row r="57" spans="1:24" x14ac:dyDescent="0.2">
      <c r="A57" s="288"/>
      <c r="B57" s="288"/>
      <c r="C57" s="14" t="s">
        <v>61</v>
      </c>
      <c r="D57" s="288"/>
      <c r="E57" s="16">
        <v>540000</v>
      </c>
      <c r="F57" s="31">
        <f>560000+50000</f>
        <v>610000</v>
      </c>
      <c r="G57" s="39">
        <f>575000+50000</f>
        <v>625000</v>
      </c>
      <c r="H57" s="288"/>
      <c r="I57" s="288"/>
      <c r="J57" s="2"/>
      <c r="K57" s="2"/>
      <c r="M57" s="22"/>
      <c r="N57" s="24"/>
      <c r="O57" s="33"/>
      <c r="P57" s="22"/>
      <c r="Q57" s="22"/>
      <c r="R57" s="22"/>
      <c r="S57" s="22"/>
      <c r="T57" s="22"/>
      <c r="U57" s="22"/>
      <c r="V57" s="22"/>
      <c r="W57" s="22"/>
      <c r="X57" s="22"/>
    </row>
    <row r="58" spans="1:24" x14ac:dyDescent="0.2">
      <c r="A58" s="289"/>
      <c r="B58" s="289"/>
      <c r="C58" s="14" t="s">
        <v>62</v>
      </c>
      <c r="D58" s="289"/>
      <c r="E58" s="16">
        <v>640000</v>
      </c>
      <c r="F58" s="31">
        <f>655000+50000</f>
        <v>705000</v>
      </c>
      <c r="G58" s="39">
        <f>675000+50000</f>
        <v>725000</v>
      </c>
      <c r="H58" s="289"/>
      <c r="I58" s="289"/>
      <c r="J58" s="2"/>
      <c r="K58" s="2"/>
      <c r="M58" s="22"/>
      <c r="N58" s="24"/>
      <c r="O58" s="33"/>
      <c r="P58" s="22"/>
      <c r="Q58" s="22"/>
      <c r="R58" s="22"/>
      <c r="S58" s="22"/>
      <c r="T58" s="22"/>
      <c r="U58" s="22"/>
      <c r="V58" s="22"/>
      <c r="W58" s="22"/>
      <c r="X58" s="22"/>
    </row>
    <row r="59" spans="1:24" ht="15" x14ac:dyDescent="0.2">
      <c r="A59" s="2"/>
      <c r="B59" s="2"/>
      <c r="C59" s="2"/>
      <c r="D59" s="2"/>
      <c r="E59" s="2"/>
      <c r="F59" s="2"/>
      <c r="G59" s="2"/>
      <c r="H59" s="2"/>
      <c r="I59" s="2"/>
      <c r="J59" s="2"/>
      <c r="K59" s="2"/>
      <c r="M59" s="22"/>
      <c r="N59" s="24"/>
      <c r="O59" s="33"/>
      <c r="P59" s="22"/>
      <c r="Q59" s="22"/>
      <c r="R59" s="22"/>
      <c r="S59" s="22"/>
      <c r="T59" s="22"/>
      <c r="U59" s="22"/>
      <c r="V59" s="22"/>
      <c r="W59" s="22"/>
      <c r="X59" s="22"/>
    </row>
    <row r="60" spans="1:24" ht="15" x14ac:dyDescent="0.2">
      <c r="A60" s="2"/>
      <c r="B60" s="2"/>
      <c r="C60" s="2"/>
      <c r="D60" s="2"/>
      <c r="E60" s="2"/>
      <c r="F60" s="2"/>
      <c r="G60" s="2"/>
      <c r="H60" s="2"/>
      <c r="I60" s="2"/>
      <c r="J60" s="2"/>
      <c r="K60" s="2"/>
      <c r="M60" s="22"/>
      <c r="N60" s="24"/>
      <c r="O60" s="33"/>
      <c r="P60" s="22"/>
      <c r="Q60" s="22"/>
      <c r="R60" s="22"/>
      <c r="S60" s="22"/>
      <c r="T60" s="22"/>
      <c r="U60" s="22"/>
      <c r="V60" s="22"/>
      <c r="W60" s="22"/>
      <c r="X60" s="22"/>
    </row>
    <row r="61" spans="1:24" ht="15" x14ac:dyDescent="0.2">
      <c r="A61" s="292" t="s">
        <v>2</v>
      </c>
      <c r="B61" s="292" t="s">
        <v>3</v>
      </c>
      <c r="C61" s="292" t="s">
        <v>4</v>
      </c>
      <c r="D61" s="292" t="s">
        <v>5</v>
      </c>
      <c r="E61" s="301" t="s">
        <v>6</v>
      </c>
      <c r="F61" s="317" t="s">
        <v>7</v>
      </c>
      <c r="G61" s="324"/>
      <c r="H61" s="317" t="s">
        <v>8</v>
      </c>
      <c r="I61" s="318"/>
      <c r="J61" s="301" t="s">
        <v>9</v>
      </c>
      <c r="K61" s="292" t="s">
        <v>10</v>
      </c>
      <c r="M61" s="22"/>
      <c r="N61" s="24"/>
      <c r="O61" s="33"/>
      <c r="P61" s="22"/>
      <c r="Q61" s="22"/>
      <c r="R61" s="22"/>
      <c r="S61" s="22"/>
      <c r="T61" s="22"/>
      <c r="U61" s="22"/>
      <c r="V61" s="22"/>
      <c r="W61" s="22"/>
      <c r="X61" s="22"/>
    </row>
    <row r="62" spans="1:24" ht="47.25" x14ac:dyDescent="0.2">
      <c r="A62" s="289"/>
      <c r="B62" s="289"/>
      <c r="C62" s="289"/>
      <c r="D62" s="289"/>
      <c r="E62" s="289"/>
      <c r="F62" s="10" t="s">
        <v>63</v>
      </c>
      <c r="G62" s="10" t="s">
        <v>64</v>
      </c>
      <c r="H62" s="10" t="s">
        <v>65</v>
      </c>
      <c r="I62" s="10" t="s">
        <v>66</v>
      </c>
      <c r="J62" s="289"/>
      <c r="K62" s="289"/>
      <c r="M62" s="22"/>
      <c r="N62" s="24"/>
      <c r="O62" s="33"/>
      <c r="P62" s="22"/>
      <c r="Q62" s="22"/>
      <c r="R62" s="22"/>
      <c r="S62" s="22"/>
      <c r="T62" s="22"/>
      <c r="U62" s="22"/>
      <c r="V62" s="22"/>
      <c r="W62" s="22"/>
      <c r="X62" s="22"/>
    </row>
    <row r="63" spans="1:24" x14ac:dyDescent="0.2">
      <c r="A63" s="349" t="s">
        <v>67</v>
      </c>
      <c r="B63" s="290">
        <v>3</v>
      </c>
      <c r="C63" s="14" t="s">
        <v>23</v>
      </c>
      <c r="D63" s="337" t="s">
        <v>68</v>
      </c>
      <c r="E63" s="16">
        <v>550000</v>
      </c>
      <c r="F63" s="15"/>
      <c r="G63" s="15"/>
      <c r="H63" s="35"/>
      <c r="I63" s="15"/>
      <c r="J63" s="28" t="s">
        <v>69</v>
      </c>
      <c r="K63" s="334">
        <v>45930</v>
      </c>
      <c r="M63" s="22"/>
      <c r="N63" s="24"/>
      <c r="O63" s="33"/>
      <c r="P63" s="22"/>
      <c r="Q63" s="22"/>
      <c r="R63" s="22"/>
      <c r="S63" s="22"/>
      <c r="T63" s="22"/>
      <c r="U63" s="22"/>
      <c r="V63" s="22"/>
      <c r="W63" s="22"/>
      <c r="X63" s="22"/>
    </row>
    <row r="64" spans="1:24" x14ac:dyDescent="0.2">
      <c r="A64" s="288"/>
      <c r="B64" s="288"/>
      <c r="C64" s="14" t="s">
        <v>38</v>
      </c>
      <c r="D64" s="288"/>
      <c r="E64" s="16">
        <v>650000</v>
      </c>
      <c r="F64" s="15"/>
      <c r="G64" s="15"/>
      <c r="H64" s="35"/>
      <c r="I64" s="15"/>
      <c r="J64" s="332">
        <v>250000</v>
      </c>
      <c r="K64" s="288"/>
      <c r="M64" s="22"/>
      <c r="N64" s="24"/>
      <c r="O64" s="33"/>
      <c r="P64" s="22"/>
      <c r="Q64" s="22"/>
      <c r="R64" s="22"/>
      <c r="S64" s="22"/>
      <c r="T64" s="22"/>
      <c r="U64" s="22"/>
      <c r="V64" s="22"/>
      <c r="W64" s="22"/>
      <c r="X64" s="22"/>
    </row>
    <row r="65" spans="1:24" x14ac:dyDescent="0.2">
      <c r="A65" s="288"/>
      <c r="B65" s="289"/>
      <c r="C65" s="14" t="s">
        <v>70</v>
      </c>
      <c r="D65" s="288"/>
      <c r="E65" s="16">
        <v>950000</v>
      </c>
      <c r="F65" s="15"/>
      <c r="G65" s="15"/>
      <c r="H65" s="35"/>
      <c r="I65" s="15"/>
      <c r="J65" s="289"/>
      <c r="K65" s="289"/>
      <c r="M65" s="22"/>
      <c r="N65" s="24"/>
      <c r="O65" s="33"/>
      <c r="P65" s="22"/>
      <c r="Q65" s="22"/>
      <c r="R65" s="22"/>
      <c r="S65" s="22"/>
      <c r="T65" s="22"/>
      <c r="U65" s="22"/>
      <c r="V65" s="22"/>
      <c r="W65" s="22"/>
      <c r="X65" s="22"/>
    </row>
    <row r="66" spans="1:24" x14ac:dyDescent="0.2">
      <c r="A66" s="288"/>
      <c r="B66" s="290">
        <v>3</v>
      </c>
      <c r="C66" s="14" t="s">
        <v>23</v>
      </c>
      <c r="D66" s="288"/>
      <c r="E66" s="16">
        <v>750000</v>
      </c>
      <c r="F66" s="26">
        <f t="shared" ref="F66:F68" si="29">E66+150000</f>
        <v>900000</v>
      </c>
      <c r="G66" s="26">
        <f t="shared" ref="G66:G68" si="30">E66+100000</f>
        <v>850000</v>
      </c>
      <c r="H66" s="27">
        <f t="shared" ref="H66:H68" si="31">E66+250000</f>
        <v>1000000</v>
      </c>
      <c r="I66" s="40">
        <f t="shared" ref="I66:I68" si="32">H66+850000+850000</f>
        <v>2700000</v>
      </c>
      <c r="J66" s="28" t="s">
        <v>69</v>
      </c>
      <c r="K66" s="290" t="s">
        <v>17</v>
      </c>
      <c r="M66" s="22"/>
      <c r="N66" s="24"/>
      <c r="O66" s="33"/>
      <c r="P66" s="22"/>
      <c r="Q66" s="22"/>
      <c r="R66" s="22"/>
      <c r="S66" s="22"/>
      <c r="T66" s="22"/>
      <c r="U66" s="22"/>
      <c r="V66" s="22"/>
      <c r="W66" s="22"/>
      <c r="X66" s="22"/>
    </row>
    <row r="67" spans="1:24" x14ac:dyDescent="0.2">
      <c r="A67" s="288"/>
      <c r="B67" s="288"/>
      <c r="C67" s="14" t="s">
        <v>38</v>
      </c>
      <c r="D67" s="288"/>
      <c r="E67" s="16">
        <v>850000</v>
      </c>
      <c r="F67" s="26">
        <f t="shared" si="29"/>
        <v>1000000</v>
      </c>
      <c r="G67" s="26">
        <f t="shared" si="30"/>
        <v>950000</v>
      </c>
      <c r="H67" s="27">
        <f t="shared" si="31"/>
        <v>1100000</v>
      </c>
      <c r="I67" s="40">
        <f t="shared" si="32"/>
        <v>2800000</v>
      </c>
      <c r="J67" s="332">
        <v>250000</v>
      </c>
      <c r="K67" s="288"/>
      <c r="M67" s="22"/>
      <c r="N67" s="24"/>
      <c r="O67" s="33"/>
      <c r="P67" s="22"/>
      <c r="Q67" s="22"/>
      <c r="R67" s="22"/>
      <c r="S67" s="22"/>
      <c r="T67" s="22"/>
      <c r="U67" s="22"/>
      <c r="V67" s="22"/>
      <c r="W67" s="22"/>
      <c r="X67" s="22"/>
    </row>
    <row r="68" spans="1:24" x14ac:dyDescent="0.2">
      <c r="A68" s="289"/>
      <c r="B68" s="289"/>
      <c r="C68" s="14" t="s">
        <v>70</v>
      </c>
      <c r="D68" s="289"/>
      <c r="E68" s="16">
        <v>1100000</v>
      </c>
      <c r="F68" s="26">
        <f t="shared" si="29"/>
        <v>1250000</v>
      </c>
      <c r="G68" s="26">
        <f t="shared" si="30"/>
        <v>1200000</v>
      </c>
      <c r="H68" s="27">
        <f t="shared" si="31"/>
        <v>1350000</v>
      </c>
      <c r="I68" s="40">
        <f t="shared" si="32"/>
        <v>3050000</v>
      </c>
      <c r="J68" s="289"/>
      <c r="K68" s="289"/>
      <c r="M68" s="22"/>
      <c r="N68" s="24"/>
      <c r="O68" s="33"/>
      <c r="P68" s="22"/>
      <c r="Q68" s="22"/>
      <c r="R68" s="22"/>
      <c r="S68" s="22"/>
      <c r="T68" s="22"/>
      <c r="U68" s="22"/>
      <c r="V68" s="22"/>
      <c r="W68" s="22"/>
      <c r="X68" s="22"/>
    </row>
    <row r="69" spans="1:24" ht="15" x14ac:dyDescent="0.2">
      <c r="A69" s="2"/>
      <c r="B69" s="2"/>
      <c r="C69" s="2"/>
      <c r="D69" s="2"/>
      <c r="E69" s="2"/>
      <c r="F69" s="2"/>
      <c r="G69" s="2"/>
      <c r="H69" s="2"/>
      <c r="I69" s="2"/>
      <c r="J69" s="2"/>
      <c r="K69" s="2"/>
      <c r="M69" s="22"/>
      <c r="N69" s="24"/>
      <c r="O69" s="33"/>
      <c r="P69" s="22"/>
      <c r="Q69" s="22"/>
      <c r="R69" s="22"/>
      <c r="S69" s="22"/>
      <c r="T69" s="22"/>
      <c r="U69" s="22"/>
      <c r="V69" s="22"/>
      <c r="W69" s="22"/>
      <c r="X69" s="22"/>
    </row>
    <row r="70" spans="1:24" ht="15" x14ac:dyDescent="0.2">
      <c r="A70" s="2"/>
      <c r="B70" s="2"/>
      <c r="C70" s="2"/>
      <c r="D70" s="2"/>
      <c r="E70" s="2"/>
      <c r="F70" s="2"/>
      <c r="G70" s="2"/>
      <c r="H70" s="2"/>
      <c r="I70" s="2"/>
      <c r="J70" s="2"/>
      <c r="K70" s="2"/>
      <c r="M70" s="22"/>
      <c r="N70" s="24"/>
      <c r="O70" s="33"/>
      <c r="P70" s="22"/>
      <c r="Q70" s="22"/>
      <c r="R70" s="22"/>
      <c r="S70" s="22"/>
      <c r="T70" s="22"/>
      <c r="U70" s="22"/>
      <c r="V70" s="22"/>
      <c r="W70" s="22"/>
      <c r="X70" s="22"/>
    </row>
    <row r="71" spans="1:24" x14ac:dyDescent="0.2">
      <c r="A71" s="292" t="s">
        <v>2</v>
      </c>
      <c r="B71" s="292" t="s">
        <v>3</v>
      </c>
      <c r="C71" s="292" t="s">
        <v>4</v>
      </c>
      <c r="D71" s="292" t="s">
        <v>5</v>
      </c>
      <c r="E71" s="301" t="s">
        <v>6</v>
      </c>
      <c r="F71" s="9" t="s">
        <v>7</v>
      </c>
      <c r="G71" s="10" t="s">
        <v>8</v>
      </c>
      <c r="H71" s="301" t="s">
        <v>9</v>
      </c>
      <c r="I71" s="292" t="s">
        <v>10</v>
      </c>
      <c r="J71" s="2"/>
      <c r="K71" s="2"/>
      <c r="M71" s="22"/>
      <c r="N71" s="24"/>
      <c r="O71" s="33"/>
      <c r="P71" s="22"/>
      <c r="Q71" s="22"/>
      <c r="R71" s="22"/>
      <c r="S71" s="22"/>
      <c r="T71" s="22"/>
      <c r="U71" s="22"/>
      <c r="V71" s="22"/>
      <c r="W71" s="22"/>
      <c r="X71" s="22"/>
    </row>
    <row r="72" spans="1:24" x14ac:dyDescent="0.2">
      <c r="A72" s="289"/>
      <c r="B72" s="289"/>
      <c r="C72" s="289"/>
      <c r="D72" s="289"/>
      <c r="E72" s="289"/>
      <c r="F72" s="10"/>
      <c r="G72" s="10"/>
      <c r="H72" s="289"/>
      <c r="I72" s="289"/>
      <c r="J72" s="2"/>
      <c r="K72" s="2"/>
      <c r="M72" s="22"/>
      <c r="N72" s="24"/>
      <c r="O72" s="33"/>
      <c r="P72" s="22"/>
      <c r="Q72" s="22"/>
      <c r="R72" s="22"/>
      <c r="S72" s="22"/>
      <c r="T72" s="22"/>
      <c r="U72" s="22"/>
      <c r="V72" s="22"/>
      <c r="W72" s="22"/>
      <c r="X72" s="22"/>
    </row>
    <row r="73" spans="1:24" x14ac:dyDescent="0.2">
      <c r="A73" s="347" t="s">
        <v>71</v>
      </c>
      <c r="B73" s="290">
        <v>3</v>
      </c>
      <c r="C73" s="14" t="s">
        <v>23</v>
      </c>
      <c r="D73" s="348"/>
      <c r="E73" s="16">
        <v>360000</v>
      </c>
      <c r="F73" s="15"/>
      <c r="G73" s="35"/>
      <c r="H73" s="332">
        <v>175000</v>
      </c>
      <c r="I73" s="335" t="s">
        <v>72</v>
      </c>
      <c r="J73" s="2"/>
      <c r="K73" s="2"/>
      <c r="M73" s="22"/>
      <c r="N73" s="24"/>
      <c r="O73" s="33"/>
      <c r="P73" s="22"/>
      <c r="Q73" s="22"/>
      <c r="R73" s="22"/>
      <c r="S73" s="22"/>
      <c r="T73" s="22"/>
      <c r="U73" s="22"/>
      <c r="V73" s="22"/>
      <c r="W73" s="22"/>
      <c r="X73" s="22"/>
    </row>
    <row r="74" spans="1:24" x14ac:dyDescent="0.2">
      <c r="A74" s="288"/>
      <c r="B74" s="288"/>
      <c r="C74" s="14" t="s">
        <v>73</v>
      </c>
      <c r="D74" s="288"/>
      <c r="E74" s="16">
        <v>400000</v>
      </c>
      <c r="F74" s="15"/>
      <c r="G74" s="35"/>
      <c r="H74" s="288"/>
      <c r="I74" s="288"/>
      <c r="J74" s="2"/>
      <c r="K74" s="2"/>
      <c r="M74" s="22"/>
      <c r="N74" s="24"/>
      <c r="O74" s="33"/>
      <c r="P74" s="22"/>
      <c r="Q74" s="22"/>
      <c r="R74" s="22"/>
      <c r="S74" s="22"/>
      <c r="T74" s="22"/>
      <c r="U74" s="22"/>
      <c r="V74" s="22"/>
      <c r="W74" s="22"/>
      <c r="X74" s="22"/>
    </row>
    <row r="75" spans="1:24" x14ac:dyDescent="0.2">
      <c r="A75" s="288"/>
      <c r="B75" s="288"/>
      <c r="C75" s="14" t="s">
        <v>74</v>
      </c>
      <c r="D75" s="288"/>
      <c r="E75" s="16">
        <v>425000</v>
      </c>
      <c r="F75" s="15"/>
      <c r="G75" s="35"/>
      <c r="H75" s="288"/>
      <c r="I75" s="288"/>
      <c r="J75" s="2"/>
      <c r="K75" s="2"/>
      <c r="M75" s="22"/>
      <c r="N75" s="24"/>
      <c r="O75" s="33"/>
      <c r="P75" s="22"/>
      <c r="Q75" s="22"/>
      <c r="R75" s="22"/>
      <c r="S75" s="22"/>
      <c r="T75" s="22"/>
      <c r="U75" s="22"/>
      <c r="V75" s="22"/>
      <c r="W75" s="22"/>
      <c r="X75" s="22"/>
    </row>
    <row r="76" spans="1:24" x14ac:dyDescent="0.2">
      <c r="A76" s="288"/>
      <c r="B76" s="288"/>
      <c r="C76" s="14" t="s">
        <v>75</v>
      </c>
      <c r="D76" s="288"/>
      <c r="E76" s="16">
        <v>485000</v>
      </c>
      <c r="F76" s="15"/>
      <c r="G76" s="35"/>
      <c r="H76" s="288"/>
      <c r="I76" s="288"/>
      <c r="J76" s="2"/>
      <c r="K76" s="2"/>
      <c r="M76" s="22"/>
      <c r="N76" s="24"/>
      <c r="O76" s="33"/>
      <c r="P76" s="22"/>
      <c r="Q76" s="22"/>
      <c r="R76" s="22"/>
      <c r="S76" s="22"/>
      <c r="T76" s="22"/>
      <c r="U76" s="22"/>
      <c r="V76" s="22"/>
      <c r="W76" s="22"/>
      <c r="X76" s="22"/>
    </row>
    <row r="77" spans="1:24" x14ac:dyDescent="0.2">
      <c r="A77" s="288"/>
      <c r="B77" s="288"/>
      <c r="C77" s="14" t="s">
        <v>76</v>
      </c>
      <c r="D77" s="288"/>
      <c r="E77" s="16">
        <v>525000</v>
      </c>
      <c r="F77" s="15"/>
      <c r="G77" s="35"/>
      <c r="H77" s="288"/>
      <c r="I77" s="288"/>
      <c r="J77" s="2"/>
      <c r="K77" s="2"/>
      <c r="M77" s="22"/>
      <c r="N77" s="24"/>
      <c r="O77" s="33"/>
      <c r="P77" s="22"/>
      <c r="Q77" s="22"/>
      <c r="R77" s="22"/>
      <c r="S77" s="22"/>
      <c r="T77" s="22"/>
      <c r="U77" s="22"/>
      <c r="V77" s="22"/>
      <c r="W77" s="22"/>
      <c r="X77" s="22"/>
    </row>
    <row r="78" spans="1:24" x14ac:dyDescent="0.2">
      <c r="A78" s="289"/>
      <c r="B78" s="289"/>
      <c r="C78" s="14" t="s">
        <v>77</v>
      </c>
      <c r="D78" s="289"/>
      <c r="E78" s="16">
        <v>775000</v>
      </c>
      <c r="F78" s="15"/>
      <c r="G78" s="35"/>
      <c r="H78" s="289"/>
      <c r="I78" s="289"/>
      <c r="J78" s="2"/>
      <c r="K78" s="2"/>
      <c r="M78" s="22"/>
      <c r="N78" s="24"/>
      <c r="O78" s="33"/>
      <c r="P78" s="22"/>
      <c r="Q78" s="22"/>
      <c r="R78" s="22"/>
      <c r="S78" s="22"/>
      <c r="T78" s="22"/>
      <c r="U78" s="22"/>
      <c r="V78" s="22"/>
      <c r="W78" s="22"/>
      <c r="X78" s="22"/>
    </row>
    <row r="79" spans="1:24" x14ac:dyDescent="0.2">
      <c r="A79" s="41"/>
      <c r="B79" s="42"/>
      <c r="C79" s="43"/>
      <c r="D79" s="44"/>
      <c r="E79" s="45"/>
      <c r="F79" s="2"/>
      <c r="G79" s="2"/>
      <c r="H79" s="46"/>
      <c r="I79" s="47"/>
      <c r="J79" s="42"/>
      <c r="K79" s="2"/>
      <c r="M79" s="22"/>
      <c r="N79" s="24"/>
      <c r="O79" s="33"/>
      <c r="P79" s="22"/>
      <c r="Q79" s="22"/>
      <c r="R79" s="22"/>
      <c r="S79" s="22"/>
      <c r="T79" s="22"/>
      <c r="U79" s="22"/>
      <c r="V79" s="22"/>
      <c r="W79" s="22"/>
      <c r="X79" s="22"/>
    </row>
    <row r="80" spans="1:24" ht="15" x14ac:dyDescent="0.2">
      <c r="A80" s="2"/>
      <c r="B80" s="2"/>
      <c r="C80" s="2"/>
      <c r="D80" s="2"/>
      <c r="E80" s="2"/>
      <c r="F80" s="2"/>
      <c r="G80" s="2"/>
      <c r="H80" s="2"/>
      <c r="I80" s="2"/>
      <c r="J80" s="2"/>
      <c r="K80" s="2"/>
      <c r="M80" s="22"/>
      <c r="N80" s="24"/>
      <c r="O80" s="33"/>
      <c r="P80" s="22"/>
      <c r="Q80" s="22"/>
      <c r="R80" s="22"/>
      <c r="S80" s="22"/>
      <c r="T80" s="22"/>
      <c r="U80" s="22"/>
      <c r="V80" s="22"/>
      <c r="W80" s="22"/>
      <c r="X80" s="22"/>
    </row>
    <row r="81" spans="1:24" x14ac:dyDescent="0.2">
      <c r="A81" s="292" t="s">
        <v>2</v>
      </c>
      <c r="B81" s="292" t="s">
        <v>3</v>
      </c>
      <c r="C81" s="292" t="s">
        <v>4</v>
      </c>
      <c r="D81" s="292" t="s">
        <v>5</v>
      </c>
      <c r="E81" s="301" t="s">
        <v>6</v>
      </c>
      <c r="F81" s="9" t="s">
        <v>7</v>
      </c>
      <c r="G81" s="48"/>
      <c r="H81" s="10" t="s">
        <v>8</v>
      </c>
      <c r="I81" s="301" t="s">
        <v>9</v>
      </c>
      <c r="J81" s="292" t="s">
        <v>10</v>
      </c>
      <c r="K81" s="2"/>
      <c r="M81" s="22"/>
      <c r="N81" s="24"/>
      <c r="O81" s="33"/>
      <c r="P81" s="22"/>
      <c r="Q81" s="22"/>
      <c r="R81" s="22"/>
      <c r="S81" s="22"/>
      <c r="T81" s="22"/>
      <c r="U81" s="22"/>
      <c r="V81" s="22"/>
      <c r="W81" s="22"/>
      <c r="X81" s="22"/>
    </row>
    <row r="82" spans="1:24" ht="31.5" x14ac:dyDescent="0.2">
      <c r="A82" s="289"/>
      <c r="B82" s="289"/>
      <c r="C82" s="289"/>
      <c r="D82" s="289"/>
      <c r="E82" s="289"/>
      <c r="F82" s="10" t="s">
        <v>78</v>
      </c>
      <c r="G82" s="10" t="s">
        <v>79</v>
      </c>
      <c r="H82" s="10" t="s">
        <v>80</v>
      </c>
      <c r="I82" s="289"/>
      <c r="J82" s="289"/>
      <c r="K82" s="2"/>
      <c r="M82" s="22"/>
      <c r="N82" s="24"/>
      <c r="O82" s="33"/>
      <c r="P82" s="22"/>
      <c r="Q82" s="22"/>
      <c r="R82" s="22"/>
      <c r="S82" s="22"/>
      <c r="T82" s="22"/>
      <c r="U82" s="22"/>
      <c r="V82" s="22"/>
      <c r="W82" s="22"/>
      <c r="X82" s="22"/>
    </row>
    <row r="83" spans="1:24" x14ac:dyDescent="0.2">
      <c r="A83" s="349" t="s">
        <v>81</v>
      </c>
      <c r="B83" s="290">
        <v>3</v>
      </c>
      <c r="C83" s="14" t="s">
        <v>82</v>
      </c>
      <c r="D83" s="337" t="s">
        <v>83</v>
      </c>
      <c r="E83" s="16">
        <v>450000</v>
      </c>
      <c r="F83" s="26">
        <f t="shared" ref="F83:F85" si="33">E83+200000</f>
        <v>650000</v>
      </c>
      <c r="G83" s="26">
        <f t="shared" ref="G83:G85" si="34">E83+100000</f>
        <v>550000</v>
      </c>
      <c r="H83" s="27">
        <f t="shared" ref="H83:H85" si="35">E83+250000</f>
        <v>700000</v>
      </c>
      <c r="I83" s="332">
        <v>250000</v>
      </c>
      <c r="J83" s="13" t="s">
        <v>84</v>
      </c>
      <c r="K83" s="2"/>
      <c r="M83" s="22"/>
      <c r="N83" s="24"/>
      <c r="O83" s="33"/>
      <c r="P83" s="22"/>
      <c r="Q83" s="22"/>
      <c r="R83" s="22"/>
      <c r="S83" s="22"/>
      <c r="T83" s="22"/>
      <c r="U83" s="22"/>
      <c r="V83" s="22"/>
      <c r="W83" s="22"/>
      <c r="X83" s="22"/>
    </row>
    <row r="84" spans="1:24" x14ac:dyDescent="0.2">
      <c r="A84" s="288"/>
      <c r="B84" s="288"/>
      <c r="C84" s="14" t="s">
        <v>85</v>
      </c>
      <c r="D84" s="288"/>
      <c r="E84" s="16">
        <v>600000</v>
      </c>
      <c r="F84" s="26">
        <f t="shared" si="33"/>
        <v>800000</v>
      </c>
      <c r="G84" s="26">
        <f t="shared" si="34"/>
        <v>700000</v>
      </c>
      <c r="H84" s="27">
        <f t="shared" si="35"/>
        <v>850000</v>
      </c>
      <c r="I84" s="288"/>
      <c r="J84" s="290" t="s">
        <v>17</v>
      </c>
      <c r="K84" s="2"/>
      <c r="M84" s="22"/>
      <c r="N84" s="24"/>
      <c r="O84" s="33"/>
      <c r="P84" s="22"/>
      <c r="Q84" s="22"/>
      <c r="R84" s="22"/>
      <c r="S84" s="22"/>
      <c r="T84" s="22"/>
      <c r="U84" s="22"/>
      <c r="V84" s="22"/>
      <c r="W84" s="22"/>
      <c r="X84" s="22"/>
    </row>
    <row r="85" spans="1:24" x14ac:dyDescent="0.2">
      <c r="A85" s="289"/>
      <c r="B85" s="289"/>
      <c r="C85" s="14" t="s">
        <v>26</v>
      </c>
      <c r="D85" s="289"/>
      <c r="E85" s="16">
        <v>750000</v>
      </c>
      <c r="F85" s="26">
        <f t="shared" si="33"/>
        <v>950000</v>
      </c>
      <c r="G85" s="26">
        <f t="shared" si="34"/>
        <v>850000</v>
      </c>
      <c r="H85" s="27">
        <f t="shared" si="35"/>
        <v>1000000</v>
      </c>
      <c r="I85" s="289"/>
      <c r="J85" s="289"/>
      <c r="K85" s="2"/>
      <c r="M85" s="22"/>
      <c r="N85" s="24"/>
      <c r="O85" s="33"/>
      <c r="P85" s="22"/>
      <c r="Q85" s="22"/>
      <c r="R85" s="22"/>
      <c r="S85" s="22"/>
      <c r="T85" s="22"/>
      <c r="U85" s="22"/>
      <c r="V85" s="22"/>
      <c r="W85" s="22"/>
      <c r="X85" s="22"/>
    </row>
    <row r="86" spans="1:24" ht="15" x14ac:dyDescent="0.2">
      <c r="A86" s="2"/>
      <c r="B86" s="2"/>
      <c r="C86" s="2"/>
      <c r="D86" s="2"/>
      <c r="E86" s="2"/>
      <c r="F86" s="2"/>
      <c r="G86" s="2"/>
      <c r="H86" s="2"/>
      <c r="I86" s="2"/>
      <c r="J86" s="2"/>
      <c r="K86" s="2"/>
      <c r="M86" s="22"/>
      <c r="N86" s="24"/>
      <c r="O86" s="33"/>
      <c r="P86" s="22"/>
      <c r="Q86" s="22"/>
      <c r="R86" s="22"/>
      <c r="S86" s="22"/>
      <c r="T86" s="22"/>
      <c r="U86" s="22"/>
      <c r="V86" s="22"/>
      <c r="W86" s="22"/>
      <c r="X86" s="22"/>
    </row>
    <row r="87" spans="1:24" ht="15" x14ac:dyDescent="0.2">
      <c r="A87" s="2"/>
      <c r="B87" s="2"/>
      <c r="C87" s="2"/>
      <c r="D87" s="2"/>
      <c r="E87" s="2"/>
      <c r="F87" s="2"/>
      <c r="G87" s="2"/>
      <c r="H87" s="2"/>
      <c r="I87" s="2"/>
      <c r="J87" s="2"/>
      <c r="K87" s="2"/>
      <c r="M87" s="22"/>
      <c r="N87" s="24"/>
      <c r="O87" s="33"/>
      <c r="P87" s="22"/>
      <c r="Q87" s="22"/>
      <c r="R87" s="22"/>
      <c r="S87" s="22"/>
      <c r="T87" s="22"/>
      <c r="U87" s="22"/>
      <c r="V87" s="22"/>
      <c r="W87" s="22"/>
      <c r="X87" s="22"/>
    </row>
    <row r="88" spans="1:24" x14ac:dyDescent="0.2">
      <c r="A88" s="292" t="s">
        <v>2</v>
      </c>
      <c r="B88" s="292" t="s">
        <v>3</v>
      </c>
      <c r="C88" s="292" t="s">
        <v>4</v>
      </c>
      <c r="D88" s="292" t="s">
        <v>5</v>
      </c>
      <c r="E88" s="301" t="s">
        <v>6</v>
      </c>
      <c r="F88" s="317" t="s">
        <v>7</v>
      </c>
      <c r="G88" s="324"/>
      <c r="H88" s="10" t="s">
        <v>8</v>
      </c>
      <c r="I88" s="301" t="s">
        <v>9</v>
      </c>
      <c r="J88" s="292" t="s">
        <v>10</v>
      </c>
      <c r="K88" s="2"/>
      <c r="M88" s="22"/>
      <c r="N88" s="24"/>
      <c r="O88" s="33"/>
      <c r="P88" s="22"/>
      <c r="Q88" s="22"/>
      <c r="R88" s="22"/>
      <c r="S88" s="22"/>
      <c r="T88" s="22"/>
      <c r="U88" s="22"/>
      <c r="V88" s="22"/>
      <c r="W88" s="22"/>
      <c r="X88" s="22"/>
    </row>
    <row r="89" spans="1:24" ht="31.5" x14ac:dyDescent="0.2">
      <c r="A89" s="289"/>
      <c r="B89" s="289"/>
      <c r="C89" s="289"/>
      <c r="D89" s="289"/>
      <c r="E89" s="289"/>
      <c r="F89" s="10" t="s">
        <v>86</v>
      </c>
      <c r="G89" s="10" t="s">
        <v>87</v>
      </c>
      <c r="H89" s="10" t="s">
        <v>88</v>
      </c>
      <c r="I89" s="289"/>
      <c r="J89" s="289"/>
      <c r="K89" s="2"/>
      <c r="M89" s="22"/>
      <c r="N89" s="24"/>
      <c r="O89" s="33"/>
      <c r="P89" s="22"/>
      <c r="Q89" s="22"/>
      <c r="R89" s="22"/>
      <c r="S89" s="22"/>
      <c r="T89" s="22"/>
      <c r="U89" s="22"/>
      <c r="V89" s="22"/>
      <c r="W89" s="22"/>
      <c r="X89" s="22"/>
    </row>
    <row r="90" spans="1:24" x14ac:dyDescent="0.2">
      <c r="A90" s="349" t="s">
        <v>89</v>
      </c>
      <c r="B90" s="290">
        <v>3</v>
      </c>
      <c r="C90" s="14" t="s">
        <v>82</v>
      </c>
      <c r="D90" s="337" t="s">
        <v>90</v>
      </c>
      <c r="E90" s="16">
        <v>375000</v>
      </c>
      <c r="F90" s="26">
        <f t="shared" ref="F90:F95" si="36">E90+225000</f>
        <v>600000</v>
      </c>
      <c r="G90" s="49"/>
      <c r="H90" s="27"/>
      <c r="I90" s="332" t="s">
        <v>49</v>
      </c>
      <c r="J90" s="334">
        <v>45930</v>
      </c>
      <c r="K90" s="2"/>
      <c r="M90" s="22"/>
      <c r="N90" s="24"/>
      <c r="O90" s="33"/>
      <c r="P90" s="22"/>
      <c r="Q90" s="22"/>
      <c r="R90" s="22"/>
      <c r="S90" s="22"/>
      <c r="T90" s="22"/>
      <c r="U90" s="22"/>
      <c r="V90" s="22"/>
      <c r="W90" s="22"/>
      <c r="X90" s="22"/>
    </row>
    <row r="91" spans="1:24" x14ac:dyDescent="0.2">
      <c r="A91" s="288"/>
      <c r="B91" s="288"/>
      <c r="C91" s="14" t="s">
        <v>35</v>
      </c>
      <c r="D91" s="288"/>
      <c r="E91" s="16">
        <v>650000</v>
      </c>
      <c r="F91" s="26">
        <f t="shared" si="36"/>
        <v>875000</v>
      </c>
      <c r="G91" s="49"/>
      <c r="H91" s="27"/>
      <c r="I91" s="288"/>
      <c r="J91" s="288"/>
      <c r="K91" s="2"/>
      <c r="M91" s="22"/>
      <c r="N91" s="24"/>
      <c r="O91" s="33"/>
      <c r="P91" s="22"/>
      <c r="Q91" s="22"/>
      <c r="R91" s="22"/>
      <c r="S91" s="22"/>
      <c r="T91" s="22"/>
      <c r="U91" s="22"/>
      <c r="V91" s="22"/>
      <c r="W91" s="22"/>
      <c r="X91" s="22"/>
    </row>
    <row r="92" spans="1:24" x14ac:dyDescent="0.2">
      <c r="A92" s="289"/>
      <c r="B92" s="289"/>
      <c r="C92" s="14" t="s">
        <v>34</v>
      </c>
      <c r="D92" s="288"/>
      <c r="E92" s="16">
        <v>850000</v>
      </c>
      <c r="F92" s="26">
        <f t="shared" si="36"/>
        <v>1075000</v>
      </c>
      <c r="G92" s="49"/>
      <c r="H92" s="27"/>
      <c r="I92" s="289"/>
      <c r="J92" s="289"/>
      <c r="K92" s="2"/>
      <c r="M92" s="22"/>
      <c r="N92" s="24"/>
      <c r="O92" s="33"/>
      <c r="P92" s="22"/>
      <c r="Q92" s="22"/>
      <c r="R92" s="22"/>
      <c r="S92" s="22"/>
      <c r="T92" s="22"/>
      <c r="U92" s="22"/>
      <c r="V92" s="22"/>
      <c r="W92" s="22"/>
      <c r="X92" s="22"/>
    </row>
    <row r="93" spans="1:24" x14ac:dyDescent="0.2">
      <c r="A93" s="349" t="s">
        <v>89</v>
      </c>
      <c r="B93" s="290">
        <v>3</v>
      </c>
      <c r="C93" s="14" t="s">
        <v>82</v>
      </c>
      <c r="D93" s="288"/>
      <c r="E93" s="16">
        <v>450000</v>
      </c>
      <c r="F93" s="26">
        <f t="shared" si="36"/>
        <v>675000</v>
      </c>
      <c r="G93" s="26">
        <f t="shared" ref="G93:G95" si="37">E93+250000</f>
        <v>700000</v>
      </c>
      <c r="H93" s="27">
        <f t="shared" ref="H93:H95" si="38">E93+250000</f>
        <v>700000</v>
      </c>
      <c r="I93" s="332" t="s">
        <v>49</v>
      </c>
      <c r="J93" s="290" t="s">
        <v>17</v>
      </c>
      <c r="K93" s="2"/>
      <c r="M93" s="22"/>
      <c r="N93" s="24"/>
      <c r="O93" s="33"/>
      <c r="P93" s="22"/>
      <c r="Q93" s="22"/>
      <c r="R93" s="22"/>
      <c r="S93" s="22"/>
      <c r="T93" s="22"/>
      <c r="U93" s="22"/>
      <c r="V93" s="22"/>
      <c r="W93" s="22"/>
      <c r="X93" s="22"/>
    </row>
    <row r="94" spans="1:24" x14ac:dyDescent="0.2">
      <c r="A94" s="288"/>
      <c r="B94" s="288"/>
      <c r="C94" s="14" t="s">
        <v>35</v>
      </c>
      <c r="D94" s="288"/>
      <c r="E94" s="16">
        <v>750000</v>
      </c>
      <c r="F94" s="26">
        <f t="shared" si="36"/>
        <v>975000</v>
      </c>
      <c r="G94" s="26">
        <f t="shared" si="37"/>
        <v>1000000</v>
      </c>
      <c r="H94" s="27">
        <f t="shared" si="38"/>
        <v>1000000</v>
      </c>
      <c r="I94" s="288"/>
      <c r="J94" s="288"/>
      <c r="K94" s="2"/>
      <c r="M94" s="22"/>
      <c r="N94" s="24"/>
      <c r="O94" s="33"/>
      <c r="P94" s="22"/>
      <c r="Q94" s="22"/>
      <c r="R94" s="22"/>
      <c r="S94" s="22"/>
      <c r="T94" s="22"/>
      <c r="U94" s="22"/>
      <c r="V94" s="22"/>
      <c r="W94" s="22"/>
      <c r="X94" s="22"/>
    </row>
    <row r="95" spans="1:24" x14ac:dyDescent="0.2">
      <c r="A95" s="289"/>
      <c r="B95" s="289"/>
      <c r="C95" s="14" t="s">
        <v>34</v>
      </c>
      <c r="D95" s="289"/>
      <c r="E95" s="16">
        <v>950000</v>
      </c>
      <c r="F95" s="26">
        <f t="shared" si="36"/>
        <v>1175000</v>
      </c>
      <c r="G95" s="26">
        <f t="shared" si="37"/>
        <v>1200000</v>
      </c>
      <c r="H95" s="27">
        <f t="shared" si="38"/>
        <v>1200000</v>
      </c>
      <c r="I95" s="289"/>
      <c r="J95" s="289"/>
      <c r="K95" s="2"/>
      <c r="M95" s="22"/>
      <c r="N95" s="24"/>
      <c r="O95" s="33"/>
      <c r="P95" s="22"/>
      <c r="Q95" s="22"/>
      <c r="R95" s="22"/>
      <c r="S95" s="22"/>
      <c r="T95" s="22"/>
      <c r="U95" s="22"/>
      <c r="V95" s="22"/>
      <c r="W95" s="22"/>
      <c r="X95" s="22"/>
    </row>
    <row r="96" spans="1:24" ht="15" x14ac:dyDescent="0.2">
      <c r="A96" s="2"/>
      <c r="B96" s="2"/>
      <c r="C96" s="2"/>
      <c r="D96" s="2"/>
      <c r="E96" s="2"/>
      <c r="F96" s="2"/>
      <c r="G96" s="2"/>
      <c r="H96" s="2"/>
      <c r="I96" s="2"/>
      <c r="J96" s="2"/>
      <c r="K96" s="2"/>
      <c r="M96" s="22"/>
      <c r="N96" s="24"/>
      <c r="O96" s="33"/>
      <c r="P96" s="22"/>
      <c r="Q96" s="22"/>
      <c r="R96" s="22"/>
      <c r="S96" s="22"/>
      <c r="T96" s="22"/>
      <c r="U96" s="22"/>
      <c r="V96" s="22"/>
      <c r="W96" s="22"/>
      <c r="X96" s="22"/>
    </row>
    <row r="97" spans="1:24" ht="15" x14ac:dyDescent="0.2">
      <c r="A97" s="2"/>
      <c r="B97" s="2"/>
      <c r="C97" s="2"/>
      <c r="D97" s="2"/>
      <c r="E97" s="2"/>
      <c r="F97" s="2"/>
      <c r="G97" s="2"/>
      <c r="H97" s="2"/>
      <c r="I97" s="2"/>
      <c r="J97" s="2"/>
      <c r="K97" s="2"/>
      <c r="M97" s="22"/>
      <c r="N97" s="24"/>
      <c r="O97" s="33"/>
      <c r="P97" s="22"/>
      <c r="Q97" s="22"/>
      <c r="R97" s="22"/>
      <c r="S97" s="22"/>
      <c r="T97" s="22"/>
      <c r="U97" s="22"/>
      <c r="V97" s="22"/>
      <c r="W97" s="22"/>
      <c r="X97" s="22"/>
    </row>
    <row r="98" spans="1:24" x14ac:dyDescent="0.2">
      <c r="A98" s="292" t="s">
        <v>2</v>
      </c>
      <c r="B98" s="292" t="s">
        <v>3</v>
      </c>
      <c r="C98" s="292" t="s">
        <v>4</v>
      </c>
      <c r="D98" s="292" t="s">
        <v>5</v>
      </c>
      <c r="E98" s="301" t="s">
        <v>6</v>
      </c>
      <c r="F98" s="317" t="s">
        <v>7</v>
      </c>
      <c r="G98" s="324"/>
      <c r="H98" s="10" t="s">
        <v>8</v>
      </c>
      <c r="I98" s="301" t="s">
        <v>9</v>
      </c>
      <c r="J98" s="292" t="s">
        <v>10</v>
      </c>
      <c r="K98" s="2"/>
      <c r="M98" s="22"/>
      <c r="N98" s="24"/>
      <c r="O98" s="33"/>
      <c r="P98" s="22"/>
      <c r="Q98" s="22"/>
      <c r="R98" s="22"/>
      <c r="S98" s="22"/>
      <c r="T98" s="22"/>
      <c r="U98" s="22"/>
      <c r="V98" s="22"/>
      <c r="W98" s="22"/>
      <c r="X98" s="22"/>
    </row>
    <row r="99" spans="1:24" ht="31.5" x14ac:dyDescent="0.2">
      <c r="A99" s="289"/>
      <c r="B99" s="289"/>
      <c r="C99" s="289"/>
      <c r="D99" s="289"/>
      <c r="E99" s="289"/>
      <c r="F99" s="10" t="s">
        <v>91</v>
      </c>
      <c r="G99" s="10" t="s">
        <v>92</v>
      </c>
      <c r="H99" s="10" t="s">
        <v>93</v>
      </c>
      <c r="I99" s="289"/>
      <c r="J99" s="289"/>
      <c r="K99" s="2"/>
      <c r="M99" s="22"/>
      <c r="N99" s="24"/>
      <c r="O99" s="33"/>
      <c r="P99" s="22"/>
      <c r="Q99" s="22"/>
      <c r="R99" s="22"/>
      <c r="S99" s="22"/>
      <c r="T99" s="22"/>
      <c r="U99" s="22"/>
      <c r="V99" s="22"/>
      <c r="W99" s="22"/>
      <c r="X99" s="22"/>
    </row>
    <row r="100" spans="1:24" x14ac:dyDescent="0.2">
      <c r="A100" s="353" t="s">
        <v>94</v>
      </c>
      <c r="B100" s="290">
        <v>3</v>
      </c>
      <c r="C100" s="14" t="s">
        <v>82</v>
      </c>
      <c r="D100" s="354"/>
      <c r="E100" s="16">
        <v>350000</v>
      </c>
      <c r="F100" s="50">
        <f t="shared" ref="F100:F101" si="39">E100+200000</f>
        <v>550000</v>
      </c>
      <c r="G100" s="50">
        <f t="shared" ref="G100:G101" si="40">E100+200000</f>
        <v>550000</v>
      </c>
      <c r="H100" s="27">
        <f t="shared" ref="H100:H101" si="41">E100+300000</f>
        <v>650000</v>
      </c>
      <c r="I100" s="329">
        <v>200000</v>
      </c>
      <c r="J100" s="336">
        <v>46112</v>
      </c>
      <c r="K100" s="2"/>
      <c r="M100" s="22"/>
      <c r="N100" s="24"/>
      <c r="O100" s="33"/>
      <c r="P100" s="22"/>
      <c r="Q100" s="22"/>
      <c r="R100" s="22"/>
      <c r="S100" s="22"/>
      <c r="T100" s="22"/>
      <c r="U100" s="22"/>
      <c r="V100" s="22"/>
      <c r="W100" s="22"/>
      <c r="X100" s="22"/>
    </row>
    <row r="101" spans="1:24" x14ac:dyDescent="0.2">
      <c r="A101" s="289"/>
      <c r="B101" s="289"/>
      <c r="C101" s="14" t="s">
        <v>85</v>
      </c>
      <c r="D101" s="289"/>
      <c r="E101" s="16">
        <v>450000</v>
      </c>
      <c r="F101" s="50">
        <f t="shared" si="39"/>
        <v>650000</v>
      </c>
      <c r="G101" s="50">
        <f t="shared" si="40"/>
        <v>650000</v>
      </c>
      <c r="H101" s="27">
        <f t="shared" si="41"/>
        <v>750000</v>
      </c>
      <c r="I101" s="289"/>
      <c r="J101" s="289"/>
      <c r="K101" s="2"/>
      <c r="M101" s="22"/>
      <c r="N101" s="24"/>
      <c r="O101" s="33"/>
      <c r="P101" s="22"/>
      <c r="Q101" s="22"/>
      <c r="R101" s="22"/>
      <c r="S101" s="22"/>
      <c r="T101" s="22"/>
      <c r="U101" s="22"/>
      <c r="V101" s="22"/>
      <c r="W101" s="22"/>
      <c r="X101" s="22"/>
    </row>
    <row r="102" spans="1:24" ht="15" x14ac:dyDescent="0.2">
      <c r="A102" s="2"/>
      <c r="B102" s="2"/>
      <c r="C102" s="2"/>
      <c r="D102" s="2"/>
      <c r="E102" s="2"/>
      <c r="F102" s="2"/>
      <c r="G102" s="2"/>
      <c r="H102" s="2"/>
      <c r="I102" s="2"/>
      <c r="J102" s="2"/>
      <c r="K102" s="2"/>
      <c r="M102" s="22"/>
      <c r="N102" s="24"/>
      <c r="O102" s="33"/>
      <c r="P102" s="22"/>
      <c r="Q102" s="22"/>
      <c r="R102" s="22"/>
      <c r="S102" s="22"/>
      <c r="T102" s="22"/>
      <c r="U102" s="22"/>
      <c r="V102" s="22"/>
      <c r="W102" s="22"/>
      <c r="X102" s="22"/>
    </row>
    <row r="103" spans="1:24" ht="15" x14ac:dyDescent="0.2">
      <c r="A103" s="2"/>
      <c r="B103" s="2"/>
      <c r="C103" s="2"/>
      <c r="D103" s="2"/>
      <c r="E103" s="2"/>
      <c r="F103" s="2"/>
      <c r="G103" s="2"/>
      <c r="H103" s="2"/>
      <c r="I103" s="2"/>
      <c r="J103" s="2"/>
      <c r="K103" s="2"/>
      <c r="M103" s="22"/>
      <c r="N103" s="24"/>
      <c r="O103" s="33"/>
      <c r="P103" s="22"/>
      <c r="Q103" s="22"/>
      <c r="R103" s="22"/>
      <c r="S103" s="22"/>
      <c r="T103" s="22"/>
      <c r="U103" s="22"/>
      <c r="V103" s="22"/>
      <c r="W103" s="22"/>
      <c r="X103" s="22"/>
    </row>
    <row r="104" spans="1:24" x14ac:dyDescent="0.2">
      <c r="A104" s="292" t="s">
        <v>2</v>
      </c>
      <c r="B104" s="292" t="s">
        <v>3</v>
      </c>
      <c r="C104" s="292" t="s">
        <v>4</v>
      </c>
      <c r="D104" s="292" t="s">
        <v>5</v>
      </c>
      <c r="E104" s="301" t="s">
        <v>6</v>
      </c>
      <c r="F104" s="9" t="s">
        <v>7</v>
      </c>
      <c r="G104" s="10" t="s">
        <v>8</v>
      </c>
      <c r="H104" s="301" t="s">
        <v>9</v>
      </c>
      <c r="I104" s="292" t="s">
        <v>10</v>
      </c>
      <c r="J104" s="2"/>
      <c r="K104" s="2"/>
      <c r="M104" s="22"/>
      <c r="N104" s="24"/>
      <c r="O104" s="33"/>
      <c r="P104" s="22"/>
      <c r="Q104" s="22"/>
      <c r="R104" s="22"/>
      <c r="S104" s="22"/>
      <c r="T104" s="22"/>
      <c r="U104" s="22"/>
      <c r="V104" s="22"/>
      <c r="W104" s="22"/>
      <c r="X104" s="22"/>
    </row>
    <row r="105" spans="1:24" ht="31.5" x14ac:dyDescent="0.2">
      <c r="A105" s="289"/>
      <c r="B105" s="289"/>
      <c r="C105" s="289"/>
      <c r="D105" s="289"/>
      <c r="E105" s="289"/>
      <c r="F105" s="10" t="s">
        <v>95</v>
      </c>
      <c r="G105" s="10" t="s">
        <v>96</v>
      </c>
      <c r="H105" s="289"/>
      <c r="I105" s="289"/>
      <c r="J105" s="2"/>
      <c r="K105" s="2"/>
      <c r="M105" s="22"/>
      <c r="N105" s="24"/>
      <c r="O105" s="33"/>
      <c r="P105" s="22"/>
      <c r="Q105" s="22"/>
      <c r="R105" s="22"/>
      <c r="S105" s="22"/>
      <c r="T105" s="22"/>
      <c r="U105" s="22"/>
      <c r="V105" s="22"/>
      <c r="W105" s="22"/>
      <c r="X105" s="22"/>
    </row>
    <row r="106" spans="1:24" x14ac:dyDescent="0.2">
      <c r="A106" s="349" t="s">
        <v>97</v>
      </c>
      <c r="B106" s="290">
        <v>3</v>
      </c>
      <c r="C106" s="14" t="s">
        <v>98</v>
      </c>
      <c r="D106" s="354"/>
      <c r="E106" s="16">
        <v>525000</v>
      </c>
      <c r="F106" s="50">
        <f t="shared" ref="F106:F107" si="42">E106+500000</f>
        <v>1025000</v>
      </c>
      <c r="G106" s="27">
        <f t="shared" ref="G106:G107" si="43">E106+500000</f>
        <v>1025000</v>
      </c>
      <c r="H106" s="329">
        <v>350000</v>
      </c>
      <c r="I106" s="336">
        <v>46022</v>
      </c>
      <c r="J106" s="2"/>
      <c r="K106" s="2"/>
      <c r="M106" s="22"/>
      <c r="N106" s="24"/>
      <c r="O106" s="33"/>
      <c r="P106" s="22"/>
      <c r="Q106" s="22"/>
      <c r="R106" s="22"/>
      <c r="S106" s="22"/>
      <c r="T106" s="22"/>
      <c r="U106" s="22"/>
      <c r="V106" s="22"/>
      <c r="W106" s="22"/>
      <c r="X106" s="22"/>
    </row>
    <row r="107" spans="1:24" x14ac:dyDescent="0.2">
      <c r="A107" s="288"/>
      <c r="B107" s="289"/>
      <c r="C107" s="14" t="s">
        <v>99</v>
      </c>
      <c r="D107" s="288"/>
      <c r="E107" s="16">
        <v>575000</v>
      </c>
      <c r="F107" s="50">
        <f t="shared" si="42"/>
        <v>1075000</v>
      </c>
      <c r="G107" s="27">
        <f t="shared" si="43"/>
        <v>1075000</v>
      </c>
      <c r="H107" s="289"/>
      <c r="I107" s="289"/>
      <c r="J107" s="2"/>
      <c r="K107" s="2"/>
      <c r="M107" s="22"/>
      <c r="N107" s="24"/>
      <c r="O107" s="33"/>
      <c r="P107" s="22"/>
      <c r="Q107" s="22"/>
      <c r="R107" s="22"/>
      <c r="S107" s="22"/>
      <c r="T107" s="22"/>
      <c r="U107" s="22"/>
      <c r="V107" s="22"/>
      <c r="W107" s="22"/>
      <c r="X107" s="22"/>
    </row>
    <row r="108" spans="1:24" x14ac:dyDescent="0.2">
      <c r="A108" s="288"/>
      <c r="B108" s="290">
        <v>3</v>
      </c>
      <c r="C108" s="14" t="s">
        <v>100</v>
      </c>
      <c r="D108" s="288"/>
      <c r="E108" s="16">
        <v>625000</v>
      </c>
      <c r="F108" s="50">
        <f t="shared" ref="F108:F109" si="44">E108+600000</f>
        <v>1225000</v>
      </c>
      <c r="G108" s="27">
        <f t="shared" ref="G108:G109" si="45">E108+600000</f>
        <v>1225000</v>
      </c>
      <c r="H108" s="329">
        <v>350000</v>
      </c>
      <c r="I108" s="336">
        <v>46022</v>
      </c>
      <c r="J108" s="2"/>
      <c r="K108" s="2"/>
      <c r="M108" s="22"/>
      <c r="N108" s="24"/>
      <c r="O108" s="33"/>
      <c r="P108" s="22"/>
      <c r="Q108" s="22"/>
      <c r="R108" s="22"/>
      <c r="S108" s="22"/>
      <c r="T108" s="22"/>
      <c r="U108" s="22"/>
      <c r="V108" s="22"/>
      <c r="W108" s="22"/>
      <c r="X108" s="22"/>
    </row>
    <row r="109" spans="1:24" x14ac:dyDescent="0.2">
      <c r="A109" s="289"/>
      <c r="B109" s="289"/>
      <c r="C109" s="14" t="s">
        <v>101</v>
      </c>
      <c r="D109" s="289"/>
      <c r="E109" s="16">
        <v>775000</v>
      </c>
      <c r="F109" s="50">
        <f t="shared" si="44"/>
        <v>1375000</v>
      </c>
      <c r="G109" s="27">
        <f t="shared" si="45"/>
        <v>1375000</v>
      </c>
      <c r="H109" s="289"/>
      <c r="I109" s="289"/>
      <c r="J109" s="2"/>
      <c r="K109" s="2"/>
      <c r="M109" s="22"/>
      <c r="N109" s="24"/>
      <c r="O109" s="33"/>
      <c r="P109" s="22"/>
      <c r="Q109" s="22"/>
      <c r="R109" s="22"/>
      <c r="S109" s="22"/>
      <c r="T109" s="22"/>
      <c r="U109" s="22"/>
      <c r="V109" s="22"/>
      <c r="W109" s="22"/>
      <c r="X109" s="22"/>
    </row>
    <row r="110" spans="1:24" ht="15" x14ac:dyDescent="0.2">
      <c r="A110" s="2"/>
      <c r="B110" s="2"/>
      <c r="C110" s="2"/>
      <c r="D110" s="2"/>
      <c r="E110" s="2"/>
      <c r="F110" s="2"/>
      <c r="G110" s="2"/>
      <c r="H110" s="2"/>
      <c r="I110" s="2"/>
      <c r="J110" s="2"/>
      <c r="K110" s="2"/>
      <c r="M110" s="22"/>
      <c r="N110" s="24"/>
      <c r="O110" s="33"/>
      <c r="P110" s="22"/>
      <c r="Q110" s="22"/>
      <c r="R110" s="22"/>
      <c r="S110" s="22"/>
      <c r="T110" s="22"/>
      <c r="U110" s="22"/>
      <c r="V110" s="22"/>
      <c r="W110" s="22"/>
      <c r="X110" s="22"/>
    </row>
    <row r="111" spans="1:24" ht="15" x14ac:dyDescent="0.2">
      <c r="A111" s="2"/>
      <c r="B111" s="2"/>
      <c r="C111" s="2"/>
      <c r="D111" s="2"/>
      <c r="E111" s="2"/>
      <c r="F111" s="2"/>
      <c r="G111" s="2"/>
      <c r="H111" s="2"/>
      <c r="I111" s="2"/>
      <c r="J111" s="2"/>
      <c r="K111" s="2"/>
      <c r="M111" s="22"/>
      <c r="N111" s="24"/>
      <c r="O111" s="33"/>
      <c r="P111" s="22"/>
      <c r="Q111" s="22"/>
      <c r="R111" s="22"/>
      <c r="S111" s="22"/>
      <c r="T111" s="22"/>
      <c r="U111" s="22"/>
      <c r="V111" s="22"/>
      <c r="W111" s="22"/>
      <c r="X111" s="22"/>
    </row>
    <row r="112" spans="1:24" x14ac:dyDescent="0.2">
      <c r="A112" s="292" t="s">
        <v>2</v>
      </c>
      <c r="B112" s="292" t="s">
        <v>3</v>
      </c>
      <c r="C112" s="292" t="s">
        <v>4</v>
      </c>
      <c r="D112" s="292" t="s">
        <v>5</v>
      </c>
      <c r="E112" s="301" t="s">
        <v>6</v>
      </c>
      <c r="F112" s="317" t="s">
        <v>7</v>
      </c>
      <c r="G112" s="324"/>
      <c r="H112" s="10" t="s">
        <v>8</v>
      </c>
      <c r="I112" s="301" t="s">
        <v>9</v>
      </c>
      <c r="J112" s="292" t="s">
        <v>10</v>
      </c>
      <c r="K112" s="2"/>
      <c r="M112" s="22"/>
      <c r="N112" s="24"/>
      <c r="O112" s="33"/>
      <c r="P112" s="22"/>
      <c r="Q112" s="22"/>
      <c r="R112" s="22"/>
      <c r="S112" s="22"/>
      <c r="T112" s="22"/>
      <c r="U112" s="22"/>
      <c r="V112" s="22"/>
      <c r="W112" s="22"/>
      <c r="X112" s="22"/>
    </row>
    <row r="113" spans="1:24" ht="31.5" x14ac:dyDescent="0.2">
      <c r="A113" s="289"/>
      <c r="B113" s="289"/>
      <c r="C113" s="289"/>
      <c r="D113" s="289"/>
      <c r="E113" s="289"/>
      <c r="F113" s="10" t="s">
        <v>102</v>
      </c>
      <c r="G113" s="10" t="s">
        <v>13</v>
      </c>
      <c r="H113" s="10" t="s">
        <v>93</v>
      </c>
      <c r="I113" s="289"/>
      <c r="J113" s="289"/>
      <c r="K113" s="2"/>
      <c r="M113" s="22"/>
      <c r="N113" s="24"/>
      <c r="O113" s="33"/>
      <c r="P113" s="22"/>
      <c r="Q113" s="22"/>
      <c r="R113" s="22"/>
      <c r="S113" s="22"/>
      <c r="T113" s="22"/>
      <c r="U113" s="22"/>
      <c r="V113" s="22"/>
      <c r="W113" s="22"/>
      <c r="X113" s="22"/>
    </row>
    <row r="114" spans="1:24" x14ac:dyDescent="0.2">
      <c r="A114" s="349" t="s">
        <v>103</v>
      </c>
      <c r="B114" s="290">
        <v>3</v>
      </c>
      <c r="C114" s="14" t="s">
        <v>104</v>
      </c>
      <c r="D114" s="352" t="s">
        <v>105</v>
      </c>
      <c r="E114" s="16">
        <v>350000</v>
      </c>
      <c r="F114" s="50">
        <f t="shared" ref="F114:F116" si="46">E114+200000</f>
        <v>550000</v>
      </c>
      <c r="G114" s="50">
        <f t="shared" ref="G114:G116" si="47">E114+200000</f>
        <v>550000</v>
      </c>
      <c r="H114" s="27">
        <f t="shared" ref="H114:H116" si="48">E114+200000</f>
        <v>550000</v>
      </c>
      <c r="I114" s="329">
        <v>200000</v>
      </c>
      <c r="J114" s="330" t="s">
        <v>106</v>
      </c>
      <c r="K114" s="2"/>
      <c r="M114" s="22"/>
      <c r="N114" s="24"/>
      <c r="O114" s="33"/>
      <c r="P114" s="22"/>
      <c r="Q114" s="22"/>
      <c r="R114" s="22"/>
      <c r="S114" s="22"/>
      <c r="T114" s="22"/>
      <c r="U114" s="22"/>
      <c r="V114" s="22"/>
      <c r="W114" s="22"/>
      <c r="X114" s="22"/>
    </row>
    <row r="115" spans="1:24" x14ac:dyDescent="0.2">
      <c r="A115" s="288"/>
      <c r="B115" s="288"/>
      <c r="C115" s="14" t="s">
        <v>107</v>
      </c>
      <c r="D115" s="288"/>
      <c r="E115" s="16">
        <v>480000</v>
      </c>
      <c r="F115" s="50">
        <f t="shared" si="46"/>
        <v>680000</v>
      </c>
      <c r="G115" s="50">
        <f t="shared" si="47"/>
        <v>680000</v>
      </c>
      <c r="H115" s="27">
        <f t="shared" si="48"/>
        <v>680000</v>
      </c>
      <c r="I115" s="288"/>
      <c r="J115" s="288"/>
      <c r="K115" s="2"/>
      <c r="M115" s="22"/>
      <c r="N115" s="24"/>
      <c r="O115" s="33"/>
      <c r="P115" s="22"/>
      <c r="Q115" s="22"/>
      <c r="R115" s="22"/>
      <c r="S115" s="22"/>
      <c r="T115" s="22"/>
      <c r="U115" s="22"/>
      <c r="V115" s="22"/>
      <c r="W115" s="22"/>
      <c r="X115" s="22"/>
    </row>
    <row r="116" spans="1:24" x14ac:dyDescent="0.2">
      <c r="A116" s="289"/>
      <c r="B116" s="289"/>
      <c r="C116" s="14" t="s">
        <v>108</v>
      </c>
      <c r="D116" s="289"/>
      <c r="E116" s="16">
        <v>670000</v>
      </c>
      <c r="F116" s="50">
        <f t="shared" si="46"/>
        <v>870000</v>
      </c>
      <c r="G116" s="50">
        <f t="shared" si="47"/>
        <v>870000</v>
      </c>
      <c r="H116" s="27">
        <f t="shared" si="48"/>
        <v>870000</v>
      </c>
      <c r="I116" s="289"/>
      <c r="J116" s="289"/>
      <c r="K116" s="2"/>
      <c r="M116" s="22"/>
      <c r="N116" s="24"/>
      <c r="O116" s="33"/>
      <c r="P116" s="22"/>
      <c r="Q116" s="22"/>
      <c r="R116" s="22"/>
      <c r="S116" s="22"/>
      <c r="T116" s="22"/>
      <c r="U116" s="22"/>
      <c r="V116" s="22"/>
      <c r="W116" s="22"/>
      <c r="X116" s="22"/>
    </row>
    <row r="117" spans="1:24" ht="15" x14ac:dyDescent="0.2">
      <c r="A117" s="2"/>
      <c r="B117" s="2"/>
      <c r="C117" s="2"/>
      <c r="D117" s="2"/>
      <c r="E117" s="2"/>
      <c r="F117" s="2"/>
      <c r="G117" s="2"/>
      <c r="H117" s="2"/>
      <c r="I117" s="2"/>
      <c r="J117" s="2"/>
      <c r="K117" s="2"/>
      <c r="M117" s="22"/>
      <c r="N117" s="24"/>
      <c r="O117" s="33"/>
      <c r="P117" s="22"/>
      <c r="Q117" s="22"/>
      <c r="R117" s="22"/>
      <c r="S117" s="22"/>
      <c r="T117" s="22"/>
      <c r="U117" s="22"/>
      <c r="V117" s="22"/>
      <c r="W117" s="22"/>
      <c r="X117" s="22"/>
    </row>
    <row r="118" spans="1:24" ht="15" x14ac:dyDescent="0.2">
      <c r="A118" s="2"/>
      <c r="B118" s="2"/>
      <c r="C118" s="2"/>
      <c r="D118" s="2"/>
      <c r="E118" s="2"/>
      <c r="F118" s="2"/>
      <c r="G118" s="2"/>
      <c r="H118" s="2"/>
      <c r="I118" s="2"/>
      <c r="J118" s="2"/>
      <c r="K118" s="2"/>
      <c r="M118" s="22"/>
      <c r="N118" s="24"/>
      <c r="O118" s="33"/>
      <c r="P118" s="22"/>
      <c r="Q118" s="22"/>
      <c r="R118" s="22"/>
      <c r="S118" s="22"/>
      <c r="T118" s="22"/>
      <c r="U118" s="22"/>
      <c r="V118" s="22"/>
      <c r="W118" s="22"/>
      <c r="X118" s="22"/>
    </row>
    <row r="119" spans="1:24" x14ac:dyDescent="0.2">
      <c r="A119" s="292" t="s">
        <v>2</v>
      </c>
      <c r="B119" s="292" t="s">
        <v>3</v>
      </c>
      <c r="C119" s="292" t="s">
        <v>4</v>
      </c>
      <c r="D119" s="292" t="s">
        <v>5</v>
      </c>
      <c r="E119" s="301" t="s">
        <v>6</v>
      </c>
      <c r="F119" s="9" t="s">
        <v>7</v>
      </c>
      <c r="G119" s="10" t="s">
        <v>8</v>
      </c>
      <c r="H119" s="301" t="s">
        <v>9</v>
      </c>
      <c r="I119" s="292" t="s">
        <v>10</v>
      </c>
      <c r="J119" s="2"/>
      <c r="K119" s="2"/>
      <c r="M119" s="22"/>
      <c r="N119" s="24"/>
      <c r="O119" s="33"/>
      <c r="P119" s="22"/>
      <c r="Q119" s="22"/>
      <c r="R119" s="22"/>
      <c r="S119" s="22"/>
      <c r="T119" s="22"/>
      <c r="U119" s="22"/>
      <c r="V119" s="22"/>
      <c r="W119" s="22"/>
      <c r="X119" s="22"/>
    </row>
    <row r="120" spans="1:24" ht="31.5" x14ac:dyDescent="0.2">
      <c r="A120" s="289"/>
      <c r="B120" s="289"/>
      <c r="C120" s="289"/>
      <c r="D120" s="289"/>
      <c r="E120" s="289"/>
      <c r="F120" s="10" t="s">
        <v>109</v>
      </c>
      <c r="G120" s="10" t="s">
        <v>93</v>
      </c>
      <c r="H120" s="289"/>
      <c r="I120" s="289"/>
      <c r="J120" s="2"/>
      <c r="K120" s="2"/>
      <c r="M120" s="22"/>
      <c r="N120" s="24"/>
      <c r="O120" s="33"/>
      <c r="P120" s="22"/>
      <c r="Q120" s="22"/>
      <c r="R120" s="22"/>
      <c r="S120" s="22"/>
      <c r="T120" s="22"/>
      <c r="U120" s="22"/>
      <c r="V120" s="22"/>
      <c r="W120" s="22"/>
      <c r="X120" s="22"/>
    </row>
    <row r="121" spans="1:24" x14ac:dyDescent="0.2">
      <c r="A121" s="349" t="s">
        <v>110</v>
      </c>
      <c r="B121" s="290">
        <v>3</v>
      </c>
      <c r="C121" s="14" t="s">
        <v>111</v>
      </c>
      <c r="D121" s="352" t="s">
        <v>112</v>
      </c>
      <c r="E121" s="16">
        <v>325000</v>
      </c>
      <c r="F121" s="50">
        <v>525000</v>
      </c>
      <c r="G121" s="27">
        <v>525000</v>
      </c>
      <c r="H121" s="51" t="s">
        <v>69</v>
      </c>
      <c r="I121" s="330" t="s">
        <v>17</v>
      </c>
      <c r="J121" s="2"/>
      <c r="K121" s="2"/>
      <c r="M121" s="22"/>
      <c r="N121" s="24"/>
      <c r="O121" s="33"/>
      <c r="P121" s="22"/>
      <c r="Q121" s="22"/>
      <c r="R121" s="22"/>
      <c r="S121" s="22"/>
      <c r="T121" s="22"/>
      <c r="U121" s="22"/>
      <c r="V121" s="22"/>
      <c r="W121" s="22"/>
      <c r="X121" s="22"/>
    </row>
    <row r="122" spans="1:24" x14ac:dyDescent="0.2">
      <c r="A122" s="288"/>
      <c r="B122" s="288"/>
      <c r="C122" s="14" t="s">
        <v>113</v>
      </c>
      <c r="D122" s="288"/>
      <c r="E122" s="16">
        <v>450000</v>
      </c>
      <c r="F122" s="50">
        <v>550000</v>
      </c>
      <c r="G122" s="27">
        <v>650000</v>
      </c>
      <c r="H122" s="329">
        <v>175000</v>
      </c>
      <c r="I122" s="288"/>
      <c r="J122" s="2"/>
      <c r="K122" s="2"/>
      <c r="M122" s="22"/>
      <c r="N122" s="24"/>
      <c r="O122" s="33"/>
      <c r="P122" s="22"/>
      <c r="Q122" s="22"/>
      <c r="R122" s="22"/>
      <c r="S122" s="22"/>
      <c r="T122" s="22"/>
      <c r="U122" s="22"/>
      <c r="V122" s="22"/>
      <c r="W122" s="22"/>
      <c r="X122" s="22"/>
    </row>
    <row r="123" spans="1:24" x14ac:dyDescent="0.2">
      <c r="A123" s="288"/>
      <c r="B123" s="288"/>
      <c r="C123" s="14" t="s">
        <v>114</v>
      </c>
      <c r="D123" s="288"/>
      <c r="E123" s="16">
        <v>750000</v>
      </c>
      <c r="F123" s="50">
        <v>850000</v>
      </c>
      <c r="G123" s="27">
        <v>1000000</v>
      </c>
      <c r="H123" s="288"/>
      <c r="I123" s="288"/>
      <c r="J123" s="2"/>
      <c r="K123" s="2"/>
      <c r="M123" s="22"/>
      <c r="N123" s="24"/>
      <c r="O123" s="33"/>
      <c r="P123" s="22"/>
      <c r="Q123" s="22"/>
      <c r="R123" s="22"/>
      <c r="S123" s="22"/>
      <c r="T123" s="22"/>
      <c r="U123" s="22"/>
      <c r="V123" s="22"/>
      <c r="W123" s="22"/>
      <c r="X123" s="22"/>
    </row>
    <row r="124" spans="1:24" x14ac:dyDescent="0.2">
      <c r="A124" s="288"/>
      <c r="B124" s="288"/>
      <c r="C124" s="14" t="s">
        <v>115</v>
      </c>
      <c r="D124" s="288"/>
      <c r="E124" s="16">
        <v>950000</v>
      </c>
      <c r="F124" s="50">
        <v>1250000</v>
      </c>
      <c r="G124" s="27">
        <v>1450000</v>
      </c>
      <c r="H124" s="288"/>
      <c r="I124" s="288"/>
      <c r="J124" s="2"/>
      <c r="K124" s="2"/>
      <c r="M124" s="22"/>
      <c r="N124" s="24"/>
      <c r="O124" s="33"/>
      <c r="P124" s="22"/>
      <c r="Q124" s="22"/>
      <c r="R124" s="22"/>
      <c r="S124" s="22"/>
      <c r="T124" s="22"/>
      <c r="U124" s="22"/>
      <c r="V124" s="22"/>
      <c r="W124" s="22"/>
      <c r="X124" s="22"/>
    </row>
    <row r="125" spans="1:24" x14ac:dyDescent="0.2">
      <c r="A125" s="289"/>
      <c r="B125" s="289"/>
      <c r="C125" s="14" t="s">
        <v>116</v>
      </c>
      <c r="D125" s="289"/>
      <c r="E125" s="16">
        <v>1250000</v>
      </c>
      <c r="F125" s="50">
        <v>1350000</v>
      </c>
      <c r="G125" s="27">
        <v>1550000</v>
      </c>
      <c r="H125" s="289"/>
      <c r="I125" s="289"/>
      <c r="J125" s="2"/>
      <c r="K125" s="2"/>
      <c r="M125" s="22"/>
      <c r="N125" s="24"/>
      <c r="O125" s="33"/>
      <c r="P125" s="22"/>
      <c r="Q125" s="22"/>
      <c r="R125" s="22"/>
      <c r="S125" s="22"/>
      <c r="T125" s="22"/>
      <c r="U125" s="22"/>
      <c r="V125" s="22"/>
      <c r="W125" s="22"/>
      <c r="X125" s="22"/>
    </row>
    <row r="126" spans="1:24" x14ac:dyDescent="0.2">
      <c r="A126" s="52"/>
      <c r="B126" s="42"/>
      <c r="C126" s="43"/>
      <c r="D126" s="53"/>
      <c r="E126" s="45"/>
      <c r="F126" s="54"/>
      <c r="G126" s="54"/>
      <c r="H126" s="55"/>
      <c r="I126" s="56"/>
      <c r="J126" s="57"/>
      <c r="K126" s="2"/>
      <c r="M126" s="22"/>
      <c r="N126" s="24"/>
      <c r="O126" s="33"/>
      <c r="P126" s="22"/>
      <c r="Q126" s="22"/>
      <c r="R126" s="22"/>
      <c r="S126" s="22"/>
      <c r="T126" s="22"/>
      <c r="U126" s="22"/>
      <c r="V126" s="22"/>
      <c r="W126" s="22"/>
      <c r="X126" s="22"/>
    </row>
    <row r="127" spans="1:24" x14ac:dyDescent="0.2">
      <c r="A127" s="52"/>
      <c r="B127" s="42"/>
      <c r="C127" s="43"/>
      <c r="D127" s="53"/>
      <c r="E127" s="45"/>
      <c r="F127" s="54"/>
      <c r="G127" s="54"/>
      <c r="H127" s="55"/>
      <c r="I127" s="56"/>
      <c r="J127" s="57"/>
      <c r="K127" s="2"/>
      <c r="M127" s="22"/>
      <c r="N127" s="24"/>
      <c r="O127" s="33"/>
      <c r="P127" s="22"/>
      <c r="Q127" s="22"/>
      <c r="R127" s="22"/>
      <c r="S127" s="22"/>
      <c r="T127" s="22"/>
      <c r="U127" s="22"/>
      <c r="V127" s="22"/>
      <c r="W127" s="22"/>
      <c r="X127" s="22"/>
    </row>
    <row r="128" spans="1:24" ht="15" x14ac:dyDescent="0.2">
      <c r="A128" s="292" t="s">
        <v>2</v>
      </c>
      <c r="B128" s="292" t="s">
        <v>3</v>
      </c>
      <c r="C128" s="292" t="s">
        <v>4</v>
      </c>
      <c r="D128" s="292" t="s">
        <v>5</v>
      </c>
      <c r="E128" s="301" t="s">
        <v>6</v>
      </c>
      <c r="F128" s="317" t="s">
        <v>7</v>
      </c>
      <c r="G128" s="324"/>
      <c r="H128" s="317" t="s">
        <v>8</v>
      </c>
      <c r="I128" s="318"/>
      <c r="J128" s="301" t="s">
        <v>9</v>
      </c>
      <c r="K128" s="292" t="s">
        <v>10</v>
      </c>
      <c r="M128" s="22"/>
      <c r="N128" s="24"/>
      <c r="O128" s="33"/>
      <c r="P128" s="22"/>
      <c r="Q128" s="22"/>
      <c r="R128" s="22"/>
      <c r="S128" s="22"/>
      <c r="T128" s="22"/>
      <c r="U128" s="22"/>
      <c r="V128" s="22"/>
      <c r="W128" s="22"/>
      <c r="X128" s="22"/>
    </row>
    <row r="129" spans="1:28" ht="47.25" x14ac:dyDescent="0.2">
      <c r="A129" s="289"/>
      <c r="B129" s="289"/>
      <c r="C129" s="289"/>
      <c r="D129" s="289"/>
      <c r="E129" s="289"/>
      <c r="F129" s="10" t="s">
        <v>117</v>
      </c>
      <c r="G129" s="10" t="s">
        <v>118</v>
      </c>
      <c r="H129" s="10" t="s">
        <v>119</v>
      </c>
      <c r="I129" s="10" t="s">
        <v>120</v>
      </c>
      <c r="J129" s="289"/>
      <c r="K129" s="289"/>
      <c r="M129" s="22"/>
      <c r="N129" s="24"/>
      <c r="O129" s="33"/>
      <c r="P129" s="22"/>
      <c r="Q129" s="22"/>
      <c r="R129" s="22"/>
      <c r="S129" s="22"/>
      <c r="T129" s="22"/>
      <c r="U129" s="22"/>
      <c r="V129" s="22"/>
      <c r="W129" s="22"/>
      <c r="X129" s="22"/>
    </row>
    <row r="130" spans="1:28" x14ac:dyDescent="0.2">
      <c r="A130" s="349" t="s">
        <v>121</v>
      </c>
      <c r="B130" s="290">
        <v>3</v>
      </c>
      <c r="C130" s="14" t="s">
        <v>111</v>
      </c>
      <c r="D130" s="352" t="s">
        <v>122</v>
      </c>
      <c r="E130" s="16">
        <v>400000</v>
      </c>
      <c r="F130" s="50">
        <f t="shared" ref="F130:F132" si="49">E130+100000</f>
        <v>500000</v>
      </c>
      <c r="G130" s="26">
        <f t="shared" ref="G130:G132" si="50">E130+200000</f>
        <v>600000</v>
      </c>
      <c r="H130" s="27">
        <f t="shared" ref="H130:H132" si="51">E130+250000</f>
        <v>650000</v>
      </c>
      <c r="I130" s="40">
        <f t="shared" ref="I130:I132" si="52">H130+175000+175000</f>
        <v>1000000</v>
      </c>
      <c r="J130" s="58" t="s">
        <v>69</v>
      </c>
      <c r="K130" s="331">
        <v>46011</v>
      </c>
      <c r="M130" s="22"/>
      <c r="N130" s="24"/>
      <c r="O130" s="33"/>
      <c r="P130" s="22"/>
      <c r="Q130" s="22"/>
      <c r="R130" s="22"/>
      <c r="S130" s="22"/>
      <c r="T130" s="22"/>
      <c r="U130" s="22"/>
      <c r="V130" s="22"/>
      <c r="W130" s="22"/>
      <c r="X130" s="22"/>
    </row>
    <row r="131" spans="1:28" x14ac:dyDescent="0.2">
      <c r="A131" s="288"/>
      <c r="B131" s="288"/>
      <c r="C131" s="14" t="s">
        <v>113</v>
      </c>
      <c r="D131" s="288"/>
      <c r="E131" s="16">
        <v>470000</v>
      </c>
      <c r="F131" s="50">
        <f t="shared" si="49"/>
        <v>570000</v>
      </c>
      <c r="G131" s="26">
        <f t="shared" si="50"/>
        <v>670000</v>
      </c>
      <c r="H131" s="27">
        <f t="shared" si="51"/>
        <v>720000</v>
      </c>
      <c r="I131" s="40">
        <f t="shared" si="52"/>
        <v>1070000</v>
      </c>
      <c r="J131" s="329">
        <v>220000</v>
      </c>
      <c r="K131" s="288"/>
      <c r="M131" s="22"/>
      <c r="N131" s="24"/>
      <c r="O131" s="33"/>
      <c r="P131" s="22"/>
      <c r="Q131" s="22"/>
      <c r="R131" s="22"/>
      <c r="S131" s="22"/>
      <c r="T131" s="22"/>
      <c r="U131" s="22"/>
      <c r="V131" s="22"/>
      <c r="W131" s="22"/>
      <c r="X131" s="22"/>
    </row>
    <row r="132" spans="1:28" x14ac:dyDescent="0.2">
      <c r="A132" s="289"/>
      <c r="B132" s="289"/>
      <c r="C132" s="14" t="s">
        <v>114</v>
      </c>
      <c r="D132" s="289"/>
      <c r="E132" s="16">
        <v>620000</v>
      </c>
      <c r="F132" s="50">
        <f t="shared" si="49"/>
        <v>720000</v>
      </c>
      <c r="G132" s="26">
        <f t="shared" si="50"/>
        <v>820000</v>
      </c>
      <c r="H132" s="27">
        <f t="shared" si="51"/>
        <v>870000</v>
      </c>
      <c r="I132" s="40">
        <f t="shared" si="52"/>
        <v>1220000</v>
      </c>
      <c r="J132" s="289"/>
      <c r="K132" s="289"/>
      <c r="M132" s="22"/>
      <c r="N132" s="24"/>
      <c r="O132" s="33"/>
      <c r="P132" s="22"/>
      <c r="Q132" s="22"/>
      <c r="R132" s="22"/>
      <c r="S132" s="22"/>
      <c r="T132" s="22"/>
      <c r="U132" s="22"/>
      <c r="V132" s="22"/>
      <c r="W132" s="22"/>
      <c r="X132" s="22"/>
    </row>
    <row r="133" spans="1:28" ht="15" x14ac:dyDescent="0.2">
      <c r="A133" s="2"/>
      <c r="B133" s="2"/>
      <c r="C133" s="2"/>
      <c r="D133" s="2"/>
      <c r="E133" s="2"/>
      <c r="F133" s="2"/>
      <c r="G133" s="2"/>
      <c r="H133" s="2"/>
      <c r="I133" s="2"/>
      <c r="J133" s="2"/>
      <c r="K133" s="2"/>
      <c r="M133" s="22"/>
      <c r="N133" s="24"/>
      <c r="O133" s="33"/>
      <c r="P133" s="22"/>
      <c r="Q133" s="22"/>
      <c r="R133" s="22"/>
      <c r="S133" s="22"/>
      <c r="T133" s="22"/>
      <c r="U133" s="22"/>
      <c r="V133" s="22"/>
      <c r="W133" s="22"/>
      <c r="X133" s="22"/>
    </row>
    <row r="134" spans="1:28" ht="15" x14ac:dyDescent="0.2">
      <c r="A134" s="2"/>
      <c r="B134" s="2"/>
      <c r="C134" s="2"/>
      <c r="D134" s="2"/>
      <c r="E134" s="2"/>
      <c r="F134" s="2"/>
      <c r="G134" s="2"/>
      <c r="H134" s="2"/>
      <c r="I134" s="2"/>
      <c r="J134" s="2"/>
      <c r="K134" s="2"/>
      <c r="M134" s="22"/>
      <c r="N134" s="24"/>
      <c r="O134" s="33"/>
      <c r="P134" s="22"/>
      <c r="Q134" s="22"/>
      <c r="R134" s="22"/>
      <c r="S134" s="22"/>
      <c r="T134" s="22"/>
      <c r="U134" s="22"/>
      <c r="V134" s="22"/>
      <c r="W134" s="22"/>
      <c r="X134" s="22"/>
    </row>
    <row r="135" spans="1:28" x14ac:dyDescent="0.2">
      <c r="A135" s="292" t="s">
        <v>123</v>
      </c>
      <c r="B135" s="292" t="s">
        <v>3</v>
      </c>
      <c r="C135" s="292" t="s">
        <v>4</v>
      </c>
      <c r="D135" s="292" t="s">
        <v>5</v>
      </c>
      <c r="E135" s="10" t="s">
        <v>6</v>
      </c>
      <c r="F135" s="10" t="s">
        <v>7</v>
      </c>
      <c r="G135" s="10" t="s">
        <v>8</v>
      </c>
      <c r="H135" s="301" t="s">
        <v>9</v>
      </c>
      <c r="I135" s="292" t="s">
        <v>10</v>
      </c>
      <c r="J135" s="2"/>
      <c r="K135" s="2"/>
      <c r="M135" s="22"/>
      <c r="N135" s="24"/>
      <c r="O135" s="33"/>
      <c r="P135" s="22"/>
      <c r="Q135" s="22"/>
      <c r="R135" s="22"/>
      <c r="S135" s="22"/>
      <c r="T135" s="22"/>
      <c r="U135" s="22"/>
      <c r="V135" s="22"/>
      <c r="W135" s="22"/>
      <c r="X135" s="22"/>
    </row>
    <row r="136" spans="1:28" ht="31.5" x14ac:dyDescent="0.2">
      <c r="A136" s="289"/>
      <c r="B136" s="289"/>
      <c r="C136" s="289"/>
      <c r="D136" s="289"/>
      <c r="E136" s="59"/>
      <c r="F136" s="10" t="s">
        <v>124</v>
      </c>
      <c r="G136" s="10" t="s">
        <v>125</v>
      </c>
      <c r="H136" s="289"/>
      <c r="I136" s="289"/>
      <c r="J136" s="2"/>
      <c r="K136" s="2"/>
      <c r="N136" s="3"/>
      <c r="O136" s="4"/>
    </row>
    <row r="137" spans="1:28" x14ac:dyDescent="0.2">
      <c r="A137" s="300" t="s">
        <v>126</v>
      </c>
      <c r="B137" s="290">
        <v>3</v>
      </c>
      <c r="C137" s="14" t="s">
        <v>38</v>
      </c>
      <c r="D137" s="291" t="s">
        <v>127</v>
      </c>
      <c r="E137" s="27">
        <v>1100000</v>
      </c>
      <c r="F137" s="27">
        <f t="shared" ref="F137:F142" si="53">E137+250000</f>
        <v>1350000</v>
      </c>
      <c r="G137" s="27">
        <f t="shared" ref="G137:G142" si="54">E137+250000</f>
        <v>1350000</v>
      </c>
      <c r="H137" s="320" t="s">
        <v>69</v>
      </c>
      <c r="I137" s="290" t="s">
        <v>128</v>
      </c>
      <c r="J137" s="2"/>
      <c r="K137" s="2"/>
      <c r="L137" s="2"/>
      <c r="N137" s="60"/>
      <c r="O137" s="61"/>
      <c r="P137" s="2"/>
      <c r="Q137" s="2"/>
      <c r="R137" s="2"/>
      <c r="S137" s="2"/>
      <c r="T137" s="2"/>
      <c r="U137" s="2"/>
      <c r="V137" s="2"/>
      <c r="W137" s="2"/>
      <c r="X137" s="2"/>
      <c r="Y137" s="2"/>
      <c r="Z137" s="2"/>
      <c r="AA137" s="2"/>
      <c r="AB137" s="2"/>
    </row>
    <row r="138" spans="1:28" x14ac:dyDescent="0.2">
      <c r="A138" s="288"/>
      <c r="B138" s="288"/>
      <c r="C138" s="62" t="s">
        <v>129</v>
      </c>
      <c r="D138" s="288"/>
      <c r="E138" s="27">
        <v>1350000</v>
      </c>
      <c r="F138" s="27">
        <f t="shared" si="53"/>
        <v>1600000</v>
      </c>
      <c r="G138" s="27">
        <f t="shared" si="54"/>
        <v>1600000</v>
      </c>
      <c r="H138" s="288"/>
      <c r="I138" s="288"/>
      <c r="J138" s="2"/>
      <c r="K138" s="2"/>
      <c r="L138" s="2"/>
      <c r="N138" s="60"/>
      <c r="O138" s="61"/>
      <c r="P138" s="2"/>
      <c r="Q138" s="2"/>
      <c r="R138" s="2"/>
      <c r="S138" s="2"/>
      <c r="T138" s="2"/>
      <c r="U138" s="2"/>
      <c r="V138" s="2"/>
      <c r="W138" s="2"/>
      <c r="X138" s="2"/>
      <c r="Y138" s="2"/>
      <c r="Z138" s="2"/>
      <c r="AA138" s="2"/>
      <c r="AB138" s="2"/>
    </row>
    <row r="139" spans="1:28" x14ac:dyDescent="0.2">
      <c r="A139" s="289"/>
      <c r="B139" s="289"/>
      <c r="C139" s="62" t="s">
        <v>130</v>
      </c>
      <c r="D139" s="288"/>
      <c r="E139" s="27">
        <v>1750000</v>
      </c>
      <c r="F139" s="27">
        <f t="shared" si="53"/>
        <v>2000000</v>
      </c>
      <c r="G139" s="27">
        <f t="shared" si="54"/>
        <v>2000000</v>
      </c>
      <c r="H139" s="289"/>
      <c r="I139" s="289"/>
      <c r="J139" s="2"/>
      <c r="K139" s="2"/>
      <c r="L139" s="2"/>
      <c r="N139" s="60"/>
      <c r="O139" s="61"/>
      <c r="P139" s="2"/>
      <c r="Q139" s="2"/>
      <c r="R139" s="2"/>
      <c r="S139" s="2"/>
      <c r="T139" s="2"/>
      <c r="U139" s="2"/>
      <c r="V139" s="2"/>
      <c r="W139" s="2"/>
      <c r="X139" s="2"/>
      <c r="Y139" s="2"/>
      <c r="Z139" s="2"/>
      <c r="AA139" s="2"/>
      <c r="AB139" s="2"/>
    </row>
    <row r="140" spans="1:28" x14ac:dyDescent="0.2">
      <c r="A140" s="300" t="s">
        <v>126</v>
      </c>
      <c r="B140" s="290">
        <v>3</v>
      </c>
      <c r="C140" s="14" t="s">
        <v>38</v>
      </c>
      <c r="D140" s="288"/>
      <c r="E140" s="27">
        <v>1200000</v>
      </c>
      <c r="F140" s="27">
        <f t="shared" si="53"/>
        <v>1450000</v>
      </c>
      <c r="G140" s="27">
        <f t="shared" si="54"/>
        <v>1450000</v>
      </c>
      <c r="H140" s="320" t="s">
        <v>69</v>
      </c>
      <c r="I140" s="290" t="s">
        <v>131</v>
      </c>
      <c r="J140" s="2"/>
      <c r="K140" s="2"/>
      <c r="N140" s="3"/>
      <c r="O140" s="4"/>
    </row>
    <row r="141" spans="1:28" x14ac:dyDescent="0.2">
      <c r="A141" s="288"/>
      <c r="B141" s="288"/>
      <c r="C141" s="62" t="s">
        <v>129</v>
      </c>
      <c r="D141" s="288"/>
      <c r="E141" s="27">
        <v>1450000</v>
      </c>
      <c r="F141" s="27">
        <f t="shared" si="53"/>
        <v>1700000</v>
      </c>
      <c r="G141" s="27">
        <f t="shared" si="54"/>
        <v>1700000</v>
      </c>
      <c r="H141" s="288"/>
      <c r="I141" s="288"/>
      <c r="J141" s="2"/>
      <c r="K141" s="2"/>
      <c r="N141" s="3"/>
      <c r="O141" s="4"/>
    </row>
    <row r="142" spans="1:28" x14ac:dyDescent="0.2">
      <c r="A142" s="289"/>
      <c r="B142" s="289"/>
      <c r="C142" s="62" t="s">
        <v>130</v>
      </c>
      <c r="D142" s="289"/>
      <c r="E142" s="27">
        <v>2000000</v>
      </c>
      <c r="F142" s="27">
        <f t="shared" si="53"/>
        <v>2250000</v>
      </c>
      <c r="G142" s="27">
        <f t="shared" si="54"/>
        <v>2250000</v>
      </c>
      <c r="H142" s="289"/>
      <c r="I142" s="289"/>
      <c r="J142" s="2"/>
      <c r="K142" s="2"/>
      <c r="N142" s="3"/>
      <c r="O142" s="4"/>
    </row>
    <row r="143" spans="1:28" ht="12.75" x14ac:dyDescent="0.2">
      <c r="A143" s="2"/>
      <c r="B143" s="2"/>
      <c r="C143" s="2"/>
      <c r="D143" s="2"/>
      <c r="E143" s="2"/>
      <c r="F143" s="2"/>
      <c r="G143" s="2"/>
      <c r="H143" s="2"/>
      <c r="I143" s="2"/>
      <c r="J143" s="2"/>
      <c r="K143" s="2"/>
      <c r="N143" s="3"/>
      <c r="O143" s="4"/>
    </row>
    <row r="144" spans="1:28" ht="12.75" x14ac:dyDescent="0.2">
      <c r="A144" s="2"/>
      <c r="B144" s="2"/>
      <c r="C144" s="2"/>
      <c r="D144" s="2"/>
      <c r="E144" s="2"/>
      <c r="F144" s="2"/>
      <c r="G144" s="2"/>
      <c r="H144" s="2"/>
      <c r="I144" s="2"/>
      <c r="J144" s="2"/>
      <c r="K144" s="2"/>
      <c r="N144" s="3"/>
      <c r="O144" s="4"/>
    </row>
    <row r="145" spans="1:15" x14ac:dyDescent="0.2">
      <c r="A145" s="292" t="s">
        <v>2</v>
      </c>
      <c r="B145" s="292" t="s">
        <v>3</v>
      </c>
      <c r="C145" s="292" t="s">
        <v>4</v>
      </c>
      <c r="D145" s="292" t="s">
        <v>5</v>
      </c>
      <c r="E145" s="10" t="s">
        <v>6</v>
      </c>
      <c r="F145" s="10" t="s">
        <v>7</v>
      </c>
      <c r="G145" s="317" t="s">
        <v>8</v>
      </c>
      <c r="H145" s="324"/>
      <c r="I145" s="318"/>
      <c r="J145" s="321" t="s">
        <v>9</v>
      </c>
      <c r="K145" s="292" t="s">
        <v>10</v>
      </c>
      <c r="N145" s="3"/>
      <c r="O145" s="4"/>
    </row>
    <row r="146" spans="1:15" ht="31.5" x14ac:dyDescent="0.2">
      <c r="A146" s="289"/>
      <c r="B146" s="289"/>
      <c r="C146" s="289"/>
      <c r="D146" s="289"/>
      <c r="E146" s="59"/>
      <c r="F146" s="10" t="s">
        <v>132</v>
      </c>
      <c r="G146" s="10" t="s">
        <v>133</v>
      </c>
      <c r="H146" s="10" t="s">
        <v>134</v>
      </c>
      <c r="I146" s="10" t="s">
        <v>66</v>
      </c>
      <c r="J146" s="289"/>
      <c r="K146" s="289"/>
      <c r="N146" s="3"/>
      <c r="O146" s="4"/>
    </row>
    <row r="147" spans="1:15" x14ac:dyDescent="0.2">
      <c r="A147" s="287" t="s">
        <v>135</v>
      </c>
      <c r="B147" s="290">
        <v>3</v>
      </c>
      <c r="C147" s="14" t="s">
        <v>136</v>
      </c>
      <c r="D147" s="297"/>
      <c r="E147" s="39">
        <v>750000</v>
      </c>
      <c r="F147" s="40">
        <f t="shared" ref="F147:F149" si="55">E147+400000</f>
        <v>1150000</v>
      </c>
      <c r="G147" s="39">
        <f t="shared" ref="G147:G149" si="56">E147+400000</f>
        <v>1150000</v>
      </c>
      <c r="H147" s="31">
        <f t="shared" ref="H147:H149" si="57">G147+550000+550000</f>
        <v>2250000</v>
      </c>
      <c r="I147" s="31">
        <f t="shared" ref="I147:I149" si="58">G147+550000+550000</f>
        <v>2250000</v>
      </c>
      <c r="J147" s="322">
        <v>450000</v>
      </c>
      <c r="K147" s="323">
        <v>46112</v>
      </c>
      <c r="N147" s="3"/>
      <c r="O147" s="4"/>
    </row>
    <row r="148" spans="1:15" x14ac:dyDescent="0.2">
      <c r="A148" s="288"/>
      <c r="B148" s="288"/>
      <c r="C148" s="14" t="s">
        <v>137</v>
      </c>
      <c r="D148" s="288"/>
      <c r="E148" s="39">
        <v>1085000</v>
      </c>
      <c r="F148" s="40">
        <f t="shared" si="55"/>
        <v>1485000</v>
      </c>
      <c r="G148" s="39">
        <f t="shared" si="56"/>
        <v>1485000</v>
      </c>
      <c r="H148" s="31">
        <f t="shared" si="57"/>
        <v>2585000</v>
      </c>
      <c r="I148" s="31">
        <f t="shared" si="58"/>
        <v>2585000</v>
      </c>
      <c r="J148" s="288"/>
      <c r="K148" s="288"/>
      <c r="N148" s="3"/>
      <c r="O148" s="4"/>
    </row>
    <row r="149" spans="1:15" x14ac:dyDescent="0.2">
      <c r="A149" s="289"/>
      <c r="B149" s="289"/>
      <c r="C149" s="63" t="s">
        <v>138</v>
      </c>
      <c r="D149" s="289"/>
      <c r="E149" s="39">
        <v>1285000</v>
      </c>
      <c r="F149" s="40">
        <f t="shared" si="55"/>
        <v>1685000</v>
      </c>
      <c r="G149" s="39">
        <f t="shared" si="56"/>
        <v>1685000</v>
      </c>
      <c r="H149" s="31">
        <f t="shared" si="57"/>
        <v>2785000</v>
      </c>
      <c r="I149" s="31">
        <f t="shared" si="58"/>
        <v>2785000</v>
      </c>
      <c r="J149" s="289"/>
      <c r="K149" s="289"/>
      <c r="N149" s="3"/>
      <c r="O149" s="4"/>
    </row>
    <row r="150" spans="1:15" ht="12.75" x14ac:dyDescent="0.2">
      <c r="A150" s="2"/>
      <c r="B150" s="2"/>
      <c r="C150" s="2"/>
      <c r="D150" s="2"/>
      <c r="E150" s="2"/>
      <c r="F150" s="2"/>
      <c r="G150" s="2"/>
      <c r="H150" s="2"/>
      <c r="I150" s="2"/>
      <c r="J150" s="2"/>
      <c r="K150" s="2"/>
      <c r="N150" s="3"/>
      <c r="O150" s="4"/>
    </row>
    <row r="151" spans="1:15" x14ac:dyDescent="0.2">
      <c r="A151" s="292" t="s">
        <v>2</v>
      </c>
      <c r="B151" s="292" t="s">
        <v>3</v>
      </c>
      <c r="C151" s="292" t="s">
        <v>4</v>
      </c>
      <c r="D151" s="292" t="s">
        <v>5</v>
      </c>
      <c r="E151" s="10" t="s">
        <v>6</v>
      </c>
      <c r="F151" s="10" t="s">
        <v>7</v>
      </c>
      <c r="G151" s="317" t="s">
        <v>8</v>
      </c>
      <c r="H151" s="324"/>
      <c r="I151" s="318"/>
      <c r="J151" s="321" t="s">
        <v>9</v>
      </c>
      <c r="K151" s="292" t="s">
        <v>10</v>
      </c>
      <c r="N151" s="3"/>
      <c r="O151" s="4"/>
    </row>
    <row r="152" spans="1:15" ht="78.75" x14ac:dyDescent="0.2">
      <c r="A152" s="289"/>
      <c r="B152" s="289"/>
      <c r="C152" s="289"/>
      <c r="D152" s="289"/>
      <c r="E152" s="59"/>
      <c r="F152" s="10" t="s">
        <v>139</v>
      </c>
      <c r="G152" s="10" t="s">
        <v>140</v>
      </c>
      <c r="H152" s="10" t="s">
        <v>141</v>
      </c>
      <c r="I152" s="64">
        <v>45745</v>
      </c>
      <c r="J152" s="289"/>
      <c r="K152" s="289"/>
      <c r="N152" s="3"/>
      <c r="O152" s="4"/>
    </row>
    <row r="153" spans="1:15" x14ac:dyDescent="0.2">
      <c r="A153" s="287" t="s">
        <v>142</v>
      </c>
      <c r="B153" s="290">
        <v>3</v>
      </c>
      <c r="C153" s="14" t="s">
        <v>143</v>
      </c>
      <c r="D153" s="297"/>
      <c r="E153" s="39">
        <v>450000</v>
      </c>
      <c r="F153" s="40">
        <f t="shared" ref="F153:F155" si="59">E153+200000</f>
        <v>650000</v>
      </c>
      <c r="G153" s="39">
        <f t="shared" ref="G153:G155" si="60">E153+150000</f>
        <v>600000</v>
      </c>
      <c r="H153" s="31">
        <f t="shared" ref="H153:H155" si="61">E153+200000</f>
        <v>650000</v>
      </c>
      <c r="I153" s="31">
        <f t="shared" ref="I153:I155" si="62">F153+180000+180000</f>
        <v>1010000</v>
      </c>
      <c r="J153" s="65" t="s">
        <v>69</v>
      </c>
      <c r="K153" s="323">
        <v>46112</v>
      </c>
      <c r="N153" s="3"/>
      <c r="O153" s="4"/>
    </row>
    <row r="154" spans="1:15" x14ac:dyDescent="0.2">
      <c r="A154" s="288"/>
      <c r="B154" s="288"/>
      <c r="C154" s="14" t="s">
        <v>144</v>
      </c>
      <c r="D154" s="288"/>
      <c r="E154" s="39">
        <v>480000</v>
      </c>
      <c r="F154" s="40">
        <f t="shared" si="59"/>
        <v>680000</v>
      </c>
      <c r="G154" s="39">
        <f t="shared" si="60"/>
        <v>630000</v>
      </c>
      <c r="H154" s="31">
        <f t="shared" si="61"/>
        <v>680000</v>
      </c>
      <c r="I154" s="31">
        <f t="shared" si="62"/>
        <v>1040000</v>
      </c>
      <c r="J154" s="322">
        <v>250000</v>
      </c>
      <c r="K154" s="288"/>
      <c r="N154" s="3"/>
      <c r="O154" s="4"/>
    </row>
    <row r="155" spans="1:15" x14ac:dyDescent="0.2">
      <c r="A155" s="289"/>
      <c r="B155" s="289"/>
      <c r="C155" s="63" t="s">
        <v>145</v>
      </c>
      <c r="D155" s="289"/>
      <c r="E155" s="39">
        <v>650000</v>
      </c>
      <c r="F155" s="40">
        <f t="shared" si="59"/>
        <v>850000</v>
      </c>
      <c r="G155" s="39">
        <f t="shared" si="60"/>
        <v>800000</v>
      </c>
      <c r="H155" s="31">
        <f t="shared" si="61"/>
        <v>850000</v>
      </c>
      <c r="I155" s="31">
        <f t="shared" si="62"/>
        <v>1210000</v>
      </c>
      <c r="J155" s="289"/>
      <c r="K155" s="289"/>
      <c r="N155" s="3"/>
      <c r="O155" s="4"/>
    </row>
    <row r="156" spans="1:15" ht="12.75" x14ac:dyDescent="0.2">
      <c r="A156" s="2"/>
      <c r="B156" s="2"/>
      <c r="C156" s="2"/>
      <c r="D156" s="2"/>
      <c r="E156" s="2"/>
      <c r="F156" s="2"/>
      <c r="G156" s="2"/>
      <c r="H156" s="2"/>
      <c r="I156" s="2"/>
      <c r="J156" s="2"/>
      <c r="K156" s="2"/>
      <c r="N156" s="3"/>
      <c r="O156" s="4"/>
    </row>
    <row r="157" spans="1:15" ht="12.75" x14ac:dyDescent="0.2">
      <c r="A157" s="2"/>
      <c r="B157" s="2"/>
      <c r="C157" s="2"/>
      <c r="D157" s="2"/>
      <c r="E157" s="2"/>
      <c r="F157" s="2"/>
      <c r="G157" s="2"/>
      <c r="H157" s="2"/>
      <c r="I157" s="2"/>
      <c r="J157" s="2"/>
      <c r="K157" s="2"/>
      <c r="N157" s="3"/>
      <c r="O157" s="4"/>
    </row>
    <row r="158" spans="1:15" x14ac:dyDescent="0.2">
      <c r="A158" s="292" t="s">
        <v>146</v>
      </c>
      <c r="B158" s="292" t="s">
        <v>3</v>
      </c>
      <c r="C158" s="292" t="s">
        <v>4</v>
      </c>
      <c r="D158" s="301" t="s">
        <v>6</v>
      </c>
      <c r="E158" s="10" t="s">
        <v>7</v>
      </c>
      <c r="F158" s="10" t="s">
        <v>8</v>
      </c>
      <c r="G158" s="301" t="s">
        <v>9</v>
      </c>
      <c r="H158" s="292" t="s">
        <v>10</v>
      </c>
      <c r="I158" s="2"/>
      <c r="J158" s="2"/>
      <c r="K158" s="2"/>
      <c r="N158" s="3"/>
      <c r="O158" s="4"/>
    </row>
    <row r="159" spans="1:15" ht="31.5" x14ac:dyDescent="0.2">
      <c r="A159" s="289"/>
      <c r="B159" s="289"/>
      <c r="C159" s="289"/>
      <c r="D159" s="289"/>
      <c r="E159" s="10" t="s">
        <v>13</v>
      </c>
      <c r="F159" s="10" t="s">
        <v>147</v>
      </c>
      <c r="G159" s="289"/>
      <c r="H159" s="289"/>
      <c r="I159" s="2"/>
      <c r="J159" s="2"/>
      <c r="K159" s="2"/>
      <c r="N159" s="3"/>
      <c r="O159" s="4"/>
    </row>
    <row r="160" spans="1:15" x14ac:dyDescent="0.2">
      <c r="A160" s="300" t="s">
        <v>148</v>
      </c>
      <c r="B160" s="290">
        <v>3</v>
      </c>
      <c r="C160" s="14" t="s">
        <v>149</v>
      </c>
      <c r="D160" s="16">
        <v>700000</v>
      </c>
      <c r="E160" s="16">
        <f t="shared" ref="E160:E163" si="63">D160+100000</f>
        <v>800000</v>
      </c>
      <c r="F160" s="16">
        <f t="shared" ref="F160:F163" si="64">D160+200000</f>
        <v>900000</v>
      </c>
      <c r="G160" s="314">
        <v>300000</v>
      </c>
      <c r="H160" s="339">
        <v>46082</v>
      </c>
      <c r="I160" s="2"/>
      <c r="J160" s="2"/>
      <c r="K160" s="2"/>
      <c r="N160" s="3"/>
      <c r="O160" s="4"/>
    </row>
    <row r="161" spans="1:15" x14ac:dyDescent="0.2">
      <c r="A161" s="288"/>
      <c r="B161" s="288"/>
      <c r="C161" s="14" t="s">
        <v>150</v>
      </c>
      <c r="D161" s="16">
        <v>850000</v>
      </c>
      <c r="E161" s="16">
        <f t="shared" si="63"/>
        <v>950000</v>
      </c>
      <c r="F161" s="16">
        <f t="shared" si="64"/>
        <v>1050000</v>
      </c>
      <c r="G161" s="288"/>
      <c r="H161" s="288"/>
      <c r="I161" s="2"/>
      <c r="J161" s="2"/>
      <c r="K161" s="2"/>
      <c r="N161" s="3"/>
      <c r="O161" s="4"/>
    </row>
    <row r="162" spans="1:15" x14ac:dyDescent="0.2">
      <c r="A162" s="288"/>
      <c r="B162" s="288"/>
      <c r="C162" s="14" t="s">
        <v>151</v>
      </c>
      <c r="D162" s="16">
        <v>1150000</v>
      </c>
      <c r="E162" s="16">
        <f t="shared" si="63"/>
        <v>1250000</v>
      </c>
      <c r="F162" s="16">
        <f t="shared" si="64"/>
        <v>1350000</v>
      </c>
      <c r="G162" s="288"/>
      <c r="H162" s="288"/>
      <c r="I162" s="2"/>
      <c r="J162" s="2"/>
      <c r="K162" s="2"/>
      <c r="N162" s="3"/>
      <c r="O162" s="4"/>
    </row>
    <row r="163" spans="1:15" x14ac:dyDescent="0.2">
      <c r="A163" s="289"/>
      <c r="B163" s="289"/>
      <c r="C163" s="14" t="s">
        <v>35</v>
      </c>
      <c r="D163" s="16">
        <v>1450000</v>
      </c>
      <c r="E163" s="16">
        <f t="shared" si="63"/>
        <v>1550000</v>
      </c>
      <c r="F163" s="16">
        <f t="shared" si="64"/>
        <v>1650000</v>
      </c>
      <c r="G163" s="289"/>
      <c r="H163" s="289"/>
      <c r="I163" s="2"/>
      <c r="J163" s="2"/>
      <c r="K163" s="2"/>
      <c r="N163" s="3"/>
      <c r="O163" s="4"/>
    </row>
    <row r="164" spans="1:15" ht="12.75" x14ac:dyDescent="0.2">
      <c r="A164" s="2"/>
      <c r="B164" s="2"/>
      <c r="C164" s="2"/>
      <c r="D164" s="2"/>
      <c r="E164" s="2"/>
      <c r="F164" s="2"/>
      <c r="G164" s="2"/>
      <c r="H164" s="2"/>
      <c r="I164" s="2"/>
      <c r="J164" s="2"/>
      <c r="K164" s="2"/>
      <c r="N164" s="3"/>
      <c r="O164" s="4"/>
    </row>
    <row r="165" spans="1:15" ht="12.75" x14ac:dyDescent="0.2">
      <c r="A165" s="2"/>
      <c r="B165" s="2"/>
      <c r="C165" s="2"/>
      <c r="D165" s="2"/>
      <c r="E165" s="2"/>
      <c r="F165" s="2"/>
      <c r="G165" s="2"/>
      <c r="H165" s="2"/>
      <c r="I165" s="2"/>
      <c r="J165" s="2"/>
      <c r="K165" s="2"/>
      <c r="N165" s="3"/>
      <c r="O165" s="4"/>
    </row>
    <row r="166" spans="1:15" x14ac:dyDescent="0.2">
      <c r="A166" s="292" t="s">
        <v>146</v>
      </c>
      <c r="B166" s="292" t="s">
        <v>3</v>
      </c>
      <c r="C166" s="292" t="s">
        <v>4</v>
      </c>
      <c r="D166" s="10" t="s">
        <v>6</v>
      </c>
      <c r="E166" s="10" t="s">
        <v>7</v>
      </c>
      <c r="F166" s="10" t="s">
        <v>8</v>
      </c>
      <c r="G166" s="301" t="s">
        <v>9</v>
      </c>
      <c r="H166" s="292" t="s">
        <v>10</v>
      </c>
      <c r="I166" s="2"/>
      <c r="J166" s="2"/>
      <c r="K166" s="2"/>
      <c r="N166" s="3"/>
      <c r="O166" s="4"/>
    </row>
    <row r="167" spans="1:15" x14ac:dyDescent="0.2">
      <c r="A167" s="289"/>
      <c r="B167" s="289"/>
      <c r="C167" s="289"/>
      <c r="D167" s="59"/>
      <c r="E167" s="10" t="s">
        <v>152</v>
      </c>
      <c r="F167" s="10" t="s">
        <v>147</v>
      </c>
      <c r="G167" s="289"/>
      <c r="H167" s="289"/>
      <c r="I167" s="2"/>
      <c r="J167" s="2"/>
      <c r="K167" s="2"/>
      <c r="N167" s="3"/>
      <c r="O167" s="4"/>
    </row>
    <row r="168" spans="1:15" x14ac:dyDescent="0.2">
      <c r="A168" s="300" t="s">
        <v>153</v>
      </c>
      <c r="B168" s="290">
        <v>3</v>
      </c>
      <c r="C168" s="14" t="s">
        <v>154</v>
      </c>
      <c r="D168" s="27">
        <v>800000</v>
      </c>
      <c r="E168" s="27">
        <f t="shared" ref="E168:E169" si="65">100000+D168</f>
        <v>900000</v>
      </c>
      <c r="F168" s="27">
        <f t="shared" ref="F168:F169" si="66">D168+200000</f>
        <v>1000000</v>
      </c>
      <c r="G168" s="27">
        <v>350000</v>
      </c>
      <c r="H168" s="339">
        <v>46082</v>
      </c>
      <c r="I168" s="2"/>
      <c r="J168" s="2"/>
      <c r="K168" s="2"/>
      <c r="N168" s="3"/>
      <c r="O168" s="4"/>
    </row>
    <row r="169" spans="1:15" x14ac:dyDescent="0.2">
      <c r="A169" s="289"/>
      <c r="B169" s="289"/>
      <c r="C169" s="14" t="s">
        <v>155</v>
      </c>
      <c r="D169" s="27">
        <v>900000</v>
      </c>
      <c r="E169" s="27">
        <f t="shared" si="65"/>
        <v>1000000</v>
      </c>
      <c r="F169" s="27">
        <f t="shared" si="66"/>
        <v>1100000</v>
      </c>
      <c r="G169" s="27">
        <v>350000</v>
      </c>
      <c r="H169" s="289"/>
      <c r="I169" s="2"/>
      <c r="J169" s="2"/>
      <c r="K169" s="2"/>
      <c r="N169" s="3"/>
      <c r="O169" s="4"/>
    </row>
    <row r="170" spans="1:15" ht="12.75" x14ac:dyDescent="0.2">
      <c r="A170" s="2"/>
      <c r="B170" s="2"/>
      <c r="C170" s="2"/>
      <c r="D170" s="2"/>
      <c r="E170" s="2"/>
      <c r="F170" s="2"/>
      <c r="G170" s="2"/>
      <c r="H170" s="2"/>
      <c r="I170" s="2"/>
      <c r="J170" s="2"/>
      <c r="K170" s="2"/>
      <c r="N170" s="3"/>
      <c r="O170" s="4"/>
    </row>
    <row r="171" spans="1:15" ht="12.75" x14ac:dyDescent="0.2">
      <c r="A171" s="2"/>
      <c r="B171" s="2"/>
      <c r="C171" s="2"/>
      <c r="D171" s="2"/>
      <c r="E171" s="2"/>
      <c r="F171" s="2"/>
      <c r="G171" s="2"/>
      <c r="H171" s="2"/>
      <c r="I171" s="2"/>
      <c r="J171" s="2"/>
      <c r="K171" s="2"/>
      <c r="N171" s="3"/>
      <c r="O171" s="4"/>
    </row>
    <row r="172" spans="1:15" x14ac:dyDescent="0.2">
      <c r="A172" s="292" t="s">
        <v>146</v>
      </c>
      <c r="B172" s="292" t="s">
        <v>3</v>
      </c>
      <c r="C172" s="292" t="s">
        <v>4</v>
      </c>
      <c r="D172" s="301" t="s">
        <v>6</v>
      </c>
      <c r="E172" s="10" t="s">
        <v>7</v>
      </c>
      <c r="F172" s="10" t="s">
        <v>8</v>
      </c>
      <c r="G172" s="301" t="s">
        <v>9</v>
      </c>
      <c r="H172" s="292" t="s">
        <v>10</v>
      </c>
      <c r="I172" s="2"/>
      <c r="J172" s="2"/>
      <c r="K172" s="2"/>
      <c r="N172" s="3"/>
      <c r="O172" s="4"/>
    </row>
    <row r="173" spans="1:15" ht="31.5" x14ac:dyDescent="0.2">
      <c r="A173" s="289"/>
      <c r="B173" s="289"/>
      <c r="C173" s="289"/>
      <c r="D173" s="289"/>
      <c r="E173" s="10" t="s">
        <v>13</v>
      </c>
      <c r="F173" s="10" t="s">
        <v>147</v>
      </c>
      <c r="G173" s="289"/>
      <c r="H173" s="289"/>
      <c r="I173" s="2"/>
      <c r="J173" s="2"/>
      <c r="K173" s="2"/>
      <c r="N173" s="3"/>
      <c r="O173" s="4"/>
    </row>
    <row r="174" spans="1:15" x14ac:dyDescent="0.2">
      <c r="A174" s="300" t="s">
        <v>156</v>
      </c>
      <c r="B174" s="290">
        <v>3</v>
      </c>
      <c r="C174" s="14" t="s">
        <v>157</v>
      </c>
      <c r="D174" s="16">
        <v>500000</v>
      </c>
      <c r="E174" s="16">
        <f t="shared" ref="E174:E175" si="67">D174+100000</f>
        <v>600000</v>
      </c>
      <c r="F174" s="16">
        <f t="shared" ref="F174:F175" si="68">D174+200000</f>
        <v>700000</v>
      </c>
      <c r="G174" s="314">
        <v>550000</v>
      </c>
      <c r="H174" s="339">
        <v>46082</v>
      </c>
      <c r="I174" s="2"/>
      <c r="J174" s="2"/>
      <c r="K174" s="2"/>
      <c r="N174" s="3"/>
      <c r="O174" s="4"/>
    </row>
    <row r="175" spans="1:15" x14ac:dyDescent="0.2">
      <c r="A175" s="289"/>
      <c r="B175" s="289"/>
      <c r="C175" s="14" t="s">
        <v>158</v>
      </c>
      <c r="D175" s="16">
        <v>575000</v>
      </c>
      <c r="E175" s="16">
        <f t="shared" si="67"/>
        <v>675000</v>
      </c>
      <c r="F175" s="16">
        <f t="shared" si="68"/>
        <v>775000</v>
      </c>
      <c r="G175" s="289"/>
      <c r="H175" s="289"/>
      <c r="I175" s="2"/>
      <c r="J175" s="2"/>
      <c r="K175" s="2"/>
      <c r="N175" s="3"/>
      <c r="O175" s="4"/>
    </row>
    <row r="176" spans="1:15" ht="12.75" x14ac:dyDescent="0.2">
      <c r="A176" s="2"/>
      <c r="B176" s="2"/>
      <c r="C176" s="2"/>
      <c r="D176" s="2"/>
      <c r="E176" s="2"/>
      <c r="F176" s="2"/>
      <c r="G176" s="2"/>
      <c r="H176" s="2"/>
      <c r="I176" s="2"/>
      <c r="J176" s="2"/>
      <c r="K176" s="2"/>
      <c r="N176" s="3"/>
      <c r="O176" s="4"/>
    </row>
    <row r="177" spans="1:15" ht="12.75" x14ac:dyDescent="0.2">
      <c r="A177" s="2"/>
      <c r="B177" s="2"/>
      <c r="C177" s="2"/>
      <c r="D177" s="2"/>
      <c r="E177" s="2"/>
      <c r="F177" s="2"/>
      <c r="G177" s="2"/>
      <c r="H177" s="2"/>
      <c r="I177" s="2"/>
      <c r="J177" s="2"/>
      <c r="K177" s="2"/>
      <c r="N177" s="3"/>
      <c r="O177" s="4"/>
    </row>
    <row r="178" spans="1:15" x14ac:dyDescent="0.2">
      <c r="A178" s="292" t="s">
        <v>159</v>
      </c>
      <c r="B178" s="292" t="s">
        <v>3</v>
      </c>
      <c r="C178" s="292" t="s">
        <v>4</v>
      </c>
      <c r="D178" s="10" t="s">
        <v>6</v>
      </c>
      <c r="E178" s="10" t="s">
        <v>7</v>
      </c>
      <c r="F178" s="10" t="s">
        <v>8</v>
      </c>
      <c r="G178" s="301" t="s">
        <v>9</v>
      </c>
      <c r="H178" s="292" t="s">
        <v>10</v>
      </c>
      <c r="I178" s="2"/>
      <c r="J178" s="2"/>
      <c r="K178" s="2"/>
      <c r="N178" s="3"/>
      <c r="O178" s="4"/>
    </row>
    <row r="179" spans="1:15" x14ac:dyDescent="0.2">
      <c r="A179" s="289"/>
      <c r="B179" s="289"/>
      <c r="C179" s="289"/>
      <c r="D179" s="59"/>
      <c r="E179" s="10" t="s">
        <v>152</v>
      </c>
      <c r="F179" s="10" t="s">
        <v>147</v>
      </c>
      <c r="G179" s="289"/>
      <c r="H179" s="289"/>
      <c r="I179" s="2"/>
      <c r="J179" s="2"/>
      <c r="K179" s="2"/>
      <c r="N179" s="3"/>
      <c r="O179" s="4"/>
    </row>
    <row r="180" spans="1:15" x14ac:dyDescent="0.2">
      <c r="A180" s="300" t="s">
        <v>160</v>
      </c>
      <c r="B180" s="290">
        <v>3</v>
      </c>
      <c r="C180" s="14" t="s">
        <v>161</v>
      </c>
      <c r="D180" s="27">
        <v>500000</v>
      </c>
      <c r="E180" s="27">
        <f t="shared" ref="E180:E189" si="69">D180+150000</f>
        <v>650000</v>
      </c>
      <c r="F180" s="27">
        <f t="shared" ref="F180:F189" si="70">D180+250000</f>
        <v>750000</v>
      </c>
      <c r="G180" s="316">
        <v>250000</v>
      </c>
      <c r="H180" s="339">
        <v>46082</v>
      </c>
      <c r="I180" s="2"/>
      <c r="J180" s="2"/>
      <c r="K180" s="2"/>
      <c r="N180" s="3"/>
      <c r="O180" s="4"/>
    </row>
    <row r="181" spans="1:15" x14ac:dyDescent="0.2">
      <c r="A181" s="288"/>
      <c r="B181" s="288"/>
      <c r="C181" s="14" t="s">
        <v>162</v>
      </c>
      <c r="D181" s="27">
        <v>650000</v>
      </c>
      <c r="E181" s="27">
        <f t="shared" si="69"/>
        <v>800000</v>
      </c>
      <c r="F181" s="27">
        <f t="shared" si="70"/>
        <v>900000</v>
      </c>
      <c r="G181" s="288"/>
      <c r="H181" s="288"/>
      <c r="I181" s="2"/>
      <c r="J181" s="2"/>
      <c r="K181" s="2"/>
      <c r="N181" s="3"/>
      <c r="O181" s="4"/>
    </row>
    <row r="182" spans="1:15" x14ac:dyDescent="0.2">
      <c r="A182" s="288"/>
      <c r="B182" s="288"/>
      <c r="C182" s="14" t="s">
        <v>163</v>
      </c>
      <c r="D182" s="27">
        <v>700000</v>
      </c>
      <c r="E182" s="27">
        <f t="shared" si="69"/>
        <v>850000</v>
      </c>
      <c r="F182" s="27">
        <f t="shared" si="70"/>
        <v>950000</v>
      </c>
      <c r="G182" s="288"/>
      <c r="H182" s="288"/>
      <c r="I182" s="2"/>
      <c r="J182" s="2"/>
      <c r="K182" s="2"/>
      <c r="N182" s="3"/>
      <c r="O182" s="4"/>
    </row>
    <row r="183" spans="1:15" x14ac:dyDescent="0.2">
      <c r="A183" s="288"/>
      <c r="B183" s="288"/>
      <c r="C183" s="14" t="s">
        <v>164</v>
      </c>
      <c r="D183" s="27">
        <v>850000</v>
      </c>
      <c r="E183" s="27">
        <f t="shared" si="69"/>
        <v>1000000</v>
      </c>
      <c r="F183" s="27">
        <f t="shared" si="70"/>
        <v>1100000</v>
      </c>
      <c r="G183" s="288"/>
      <c r="H183" s="288"/>
      <c r="I183" s="2"/>
      <c r="J183" s="2"/>
      <c r="K183" s="2"/>
      <c r="N183" s="3"/>
      <c r="O183" s="4"/>
    </row>
    <row r="184" spans="1:15" ht="31.5" x14ac:dyDescent="0.2">
      <c r="A184" s="288"/>
      <c r="B184" s="288"/>
      <c r="C184" s="14" t="s">
        <v>165</v>
      </c>
      <c r="D184" s="27">
        <v>950000</v>
      </c>
      <c r="E184" s="27">
        <f t="shared" si="69"/>
        <v>1100000</v>
      </c>
      <c r="F184" s="27">
        <f t="shared" si="70"/>
        <v>1200000</v>
      </c>
      <c r="G184" s="288"/>
      <c r="H184" s="288"/>
      <c r="I184" s="2"/>
      <c r="J184" s="2"/>
      <c r="K184" s="2"/>
      <c r="N184" s="3"/>
      <c r="O184" s="4"/>
    </row>
    <row r="185" spans="1:15" ht="31.5" x14ac:dyDescent="0.2">
      <c r="A185" s="288"/>
      <c r="B185" s="288"/>
      <c r="C185" s="14" t="s">
        <v>166</v>
      </c>
      <c r="D185" s="27">
        <v>1100000</v>
      </c>
      <c r="E185" s="27">
        <f t="shared" si="69"/>
        <v>1250000</v>
      </c>
      <c r="F185" s="27">
        <f t="shared" si="70"/>
        <v>1350000</v>
      </c>
      <c r="G185" s="288"/>
      <c r="H185" s="288"/>
      <c r="I185" s="2"/>
      <c r="J185" s="2"/>
      <c r="K185" s="2"/>
      <c r="N185" s="3"/>
      <c r="O185" s="4"/>
    </row>
    <row r="186" spans="1:15" x14ac:dyDescent="0.2">
      <c r="A186" s="288"/>
      <c r="B186" s="288"/>
      <c r="C186" s="14" t="s">
        <v>167</v>
      </c>
      <c r="D186" s="27">
        <v>1300000</v>
      </c>
      <c r="E186" s="27">
        <f t="shared" si="69"/>
        <v>1450000</v>
      </c>
      <c r="F186" s="27">
        <f t="shared" si="70"/>
        <v>1550000</v>
      </c>
      <c r="G186" s="288"/>
      <c r="H186" s="288"/>
      <c r="I186" s="2"/>
      <c r="J186" s="2"/>
      <c r="K186" s="2"/>
      <c r="N186" s="3"/>
      <c r="O186" s="4"/>
    </row>
    <row r="187" spans="1:15" x14ac:dyDescent="0.2">
      <c r="A187" s="288"/>
      <c r="B187" s="288"/>
      <c r="C187" s="14" t="s">
        <v>168</v>
      </c>
      <c r="D187" s="27">
        <v>1450000</v>
      </c>
      <c r="E187" s="27">
        <f t="shared" si="69"/>
        <v>1600000</v>
      </c>
      <c r="F187" s="27">
        <f t="shared" si="70"/>
        <v>1700000</v>
      </c>
      <c r="G187" s="288"/>
      <c r="H187" s="288"/>
      <c r="I187" s="2"/>
      <c r="J187" s="2"/>
      <c r="K187" s="2"/>
      <c r="N187" s="3"/>
      <c r="O187" s="4"/>
    </row>
    <row r="188" spans="1:15" ht="31.5" x14ac:dyDescent="0.2">
      <c r="A188" s="288"/>
      <c r="B188" s="288"/>
      <c r="C188" s="14" t="s">
        <v>169</v>
      </c>
      <c r="D188" s="27">
        <v>1400000</v>
      </c>
      <c r="E188" s="27">
        <f t="shared" si="69"/>
        <v>1550000</v>
      </c>
      <c r="F188" s="27">
        <f t="shared" si="70"/>
        <v>1650000</v>
      </c>
      <c r="G188" s="288"/>
      <c r="H188" s="288"/>
      <c r="I188" s="2"/>
      <c r="J188" s="2"/>
      <c r="K188" s="2"/>
      <c r="N188" s="3"/>
      <c r="O188" s="4"/>
    </row>
    <row r="189" spans="1:15" ht="31.5" x14ac:dyDescent="0.2">
      <c r="A189" s="289"/>
      <c r="B189" s="289"/>
      <c r="C189" s="14" t="s">
        <v>170</v>
      </c>
      <c r="D189" s="27">
        <v>1550000</v>
      </c>
      <c r="E189" s="27">
        <f t="shared" si="69"/>
        <v>1700000</v>
      </c>
      <c r="F189" s="27">
        <f t="shared" si="70"/>
        <v>1800000</v>
      </c>
      <c r="G189" s="289"/>
      <c r="H189" s="289"/>
      <c r="I189" s="2"/>
      <c r="J189" s="2"/>
      <c r="K189" s="2"/>
      <c r="N189" s="3"/>
      <c r="O189" s="4"/>
    </row>
    <row r="190" spans="1:15" ht="12.75" x14ac:dyDescent="0.2">
      <c r="A190" s="2"/>
      <c r="B190" s="2"/>
      <c r="C190" s="2"/>
      <c r="D190" s="2"/>
      <c r="E190" s="2"/>
      <c r="F190" s="2"/>
      <c r="G190" s="2"/>
      <c r="H190" s="2"/>
      <c r="I190" s="2"/>
      <c r="J190" s="2"/>
      <c r="K190" s="2"/>
      <c r="N190" s="3"/>
      <c r="O190" s="4"/>
    </row>
    <row r="191" spans="1:15" ht="12.75" x14ac:dyDescent="0.2">
      <c r="A191" s="2"/>
      <c r="B191" s="2"/>
      <c r="C191" s="2"/>
      <c r="D191" s="2"/>
      <c r="E191" s="2"/>
      <c r="F191" s="2"/>
      <c r="G191" s="2"/>
      <c r="H191" s="2"/>
      <c r="I191" s="2"/>
      <c r="J191" s="2"/>
      <c r="K191" s="2"/>
      <c r="N191" s="3"/>
      <c r="O191" s="4"/>
    </row>
    <row r="192" spans="1:15" x14ac:dyDescent="0.2">
      <c r="A192" s="292" t="s">
        <v>146</v>
      </c>
      <c r="B192" s="292" t="s">
        <v>3</v>
      </c>
      <c r="C192" s="292" t="s">
        <v>4</v>
      </c>
      <c r="D192" s="301" t="s">
        <v>6</v>
      </c>
      <c r="E192" s="10" t="s">
        <v>7</v>
      </c>
      <c r="F192" s="10" t="s">
        <v>8</v>
      </c>
      <c r="G192" s="301" t="s">
        <v>9</v>
      </c>
      <c r="H192" s="292" t="s">
        <v>10</v>
      </c>
      <c r="I192" s="2"/>
      <c r="J192" s="2"/>
      <c r="K192" s="2"/>
      <c r="N192" s="3"/>
      <c r="O192" s="4"/>
    </row>
    <row r="193" spans="1:15" ht="31.5" x14ac:dyDescent="0.2">
      <c r="A193" s="289"/>
      <c r="B193" s="289"/>
      <c r="C193" s="289"/>
      <c r="D193" s="289"/>
      <c r="E193" s="10" t="s">
        <v>13</v>
      </c>
      <c r="F193" s="10" t="s">
        <v>147</v>
      </c>
      <c r="G193" s="289"/>
      <c r="H193" s="289"/>
      <c r="I193" s="2"/>
      <c r="J193" s="2"/>
      <c r="K193" s="2"/>
      <c r="N193" s="3"/>
      <c r="O193" s="4"/>
    </row>
    <row r="194" spans="1:15" x14ac:dyDescent="0.2">
      <c r="A194" s="300" t="s">
        <v>171</v>
      </c>
      <c r="B194" s="290">
        <v>3</v>
      </c>
      <c r="C194" s="14" t="s">
        <v>172</v>
      </c>
      <c r="D194" s="16">
        <v>750000</v>
      </c>
      <c r="E194" s="16">
        <f t="shared" ref="E194:E195" si="71">D194+100000</f>
        <v>850000</v>
      </c>
      <c r="F194" s="16">
        <f t="shared" ref="F194:F195" si="72">D194+200000</f>
        <v>950000</v>
      </c>
      <c r="G194" s="314">
        <v>250000</v>
      </c>
      <c r="H194" s="339">
        <v>46082</v>
      </c>
      <c r="I194" s="2"/>
      <c r="J194" s="2"/>
      <c r="K194" s="2"/>
      <c r="N194" s="3"/>
      <c r="O194" s="4"/>
    </row>
    <row r="195" spans="1:15" x14ac:dyDescent="0.2">
      <c r="A195" s="289"/>
      <c r="B195" s="289"/>
      <c r="C195" s="14" t="s">
        <v>173</v>
      </c>
      <c r="D195" s="16">
        <v>800000</v>
      </c>
      <c r="E195" s="16">
        <f t="shared" si="71"/>
        <v>900000</v>
      </c>
      <c r="F195" s="16">
        <f t="shared" si="72"/>
        <v>1000000</v>
      </c>
      <c r="G195" s="289"/>
      <c r="H195" s="289"/>
      <c r="I195" s="2"/>
      <c r="J195" s="2"/>
      <c r="K195" s="2"/>
      <c r="N195" s="3"/>
      <c r="O195" s="4"/>
    </row>
    <row r="196" spans="1:15" ht="12.75" x14ac:dyDescent="0.2">
      <c r="A196" s="2"/>
      <c r="B196" s="2"/>
      <c r="C196" s="2"/>
      <c r="D196" s="2"/>
      <c r="E196" s="2"/>
      <c r="F196" s="2"/>
      <c r="G196" s="2"/>
      <c r="H196" s="2"/>
      <c r="I196" s="2"/>
      <c r="J196" s="2"/>
      <c r="K196" s="2"/>
      <c r="N196" s="3"/>
      <c r="O196" s="4"/>
    </row>
    <row r="197" spans="1:15" ht="12.75" x14ac:dyDescent="0.2">
      <c r="A197" s="2"/>
      <c r="B197" s="2"/>
      <c r="C197" s="2"/>
      <c r="D197" s="2"/>
      <c r="E197" s="2"/>
      <c r="F197" s="2"/>
      <c r="G197" s="2"/>
      <c r="H197" s="2"/>
      <c r="I197" s="2"/>
      <c r="J197" s="2"/>
      <c r="K197" s="2"/>
      <c r="N197" s="3"/>
      <c r="O197" s="4"/>
    </row>
    <row r="198" spans="1:15" x14ac:dyDescent="0.2">
      <c r="A198" s="292" t="s">
        <v>146</v>
      </c>
      <c r="B198" s="292" t="s">
        <v>3</v>
      </c>
      <c r="C198" s="292" t="s">
        <v>4</v>
      </c>
      <c r="D198" s="301" t="s">
        <v>6</v>
      </c>
      <c r="E198" s="10" t="s">
        <v>7</v>
      </c>
      <c r="F198" s="10" t="s">
        <v>8</v>
      </c>
      <c r="G198" s="301" t="s">
        <v>9</v>
      </c>
      <c r="H198" s="292" t="s">
        <v>10</v>
      </c>
      <c r="I198" s="2"/>
      <c r="J198" s="2"/>
      <c r="K198" s="2"/>
      <c r="N198" s="3"/>
      <c r="O198" s="4"/>
    </row>
    <row r="199" spans="1:15" ht="31.5" x14ac:dyDescent="0.2">
      <c r="A199" s="289"/>
      <c r="B199" s="289"/>
      <c r="C199" s="289"/>
      <c r="D199" s="289"/>
      <c r="E199" s="10" t="s">
        <v>13</v>
      </c>
      <c r="F199" s="10" t="s">
        <v>147</v>
      </c>
      <c r="G199" s="289"/>
      <c r="H199" s="289"/>
      <c r="I199" s="2"/>
      <c r="J199" s="2"/>
      <c r="K199" s="2"/>
      <c r="N199" s="3"/>
      <c r="O199" s="4"/>
    </row>
    <row r="200" spans="1:15" x14ac:dyDescent="0.2">
      <c r="A200" s="300" t="s">
        <v>171</v>
      </c>
      <c r="B200" s="290">
        <v>3</v>
      </c>
      <c r="C200" s="14" t="s">
        <v>172</v>
      </c>
      <c r="D200" s="16">
        <v>750000</v>
      </c>
      <c r="E200" s="16">
        <f t="shared" ref="E200:E202" si="73">D200+100000</f>
        <v>850000</v>
      </c>
      <c r="F200" s="16">
        <f t="shared" ref="F200:F202" si="74">D200+200000</f>
        <v>950000</v>
      </c>
      <c r="G200" s="314">
        <v>250000</v>
      </c>
      <c r="H200" s="339">
        <v>46082</v>
      </c>
      <c r="I200" s="2"/>
      <c r="J200" s="2"/>
      <c r="K200" s="2"/>
      <c r="N200" s="3"/>
      <c r="O200" s="4"/>
    </row>
    <row r="201" spans="1:15" x14ac:dyDescent="0.2">
      <c r="A201" s="288"/>
      <c r="B201" s="288"/>
      <c r="C201" s="14" t="s">
        <v>173</v>
      </c>
      <c r="D201" s="16">
        <v>800000</v>
      </c>
      <c r="E201" s="16">
        <f t="shared" si="73"/>
        <v>900000</v>
      </c>
      <c r="F201" s="16">
        <f t="shared" si="74"/>
        <v>1000000</v>
      </c>
      <c r="G201" s="288"/>
      <c r="H201" s="288"/>
      <c r="I201" s="2"/>
      <c r="J201" s="2"/>
      <c r="K201" s="2"/>
      <c r="N201" s="3"/>
      <c r="O201" s="4"/>
    </row>
    <row r="202" spans="1:15" x14ac:dyDescent="0.2">
      <c r="A202" s="289"/>
      <c r="B202" s="289"/>
      <c r="C202" s="14" t="s">
        <v>174</v>
      </c>
      <c r="D202" s="16">
        <v>1200000</v>
      </c>
      <c r="E202" s="16">
        <f t="shared" si="73"/>
        <v>1300000</v>
      </c>
      <c r="F202" s="16">
        <f t="shared" si="74"/>
        <v>1400000</v>
      </c>
      <c r="G202" s="289"/>
      <c r="H202" s="289"/>
      <c r="I202" s="2"/>
      <c r="J202" s="2"/>
      <c r="K202" s="2"/>
      <c r="N202" s="3"/>
      <c r="O202" s="4"/>
    </row>
    <row r="203" spans="1:15" ht="12.75" x14ac:dyDescent="0.2">
      <c r="A203" s="2"/>
      <c r="B203" s="2"/>
      <c r="C203" s="2"/>
      <c r="D203" s="2"/>
      <c r="E203" s="2"/>
      <c r="F203" s="2"/>
      <c r="G203" s="2"/>
      <c r="H203" s="2"/>
      <c r="I203" s="2"/>
      <c r="J203" s="2"/>
      <c r="K203" s="2"/>
      <c r="N203" s="3"/>
      <c r="O203" s="4"/>
    </row>
    <row r="204" spans="1:15" ht="12.75" x14ac:dyDescent="0.2">
      <c r="A204" s="2"/>
      <c r="B204" s="2"/>
      <c r="C204" s="2"/>
      <c r="D204" s="2"/>
      <c r="E204" s="2"/>
      <c r="F204" s="2"/>
      <c r="G204" s="2"/>
      <c r="H204" s="2"/>
      <c r="I204" s="2"/>
      <c r="J204" s="2"/>
      <c r="K204" s="2"/>
      <c r="N204" s="3"/>
      <c r="O204" s="4"/>
    </row>
    <row r="205" spans="1:15" x14ac:dyDescent="0.2">
      <c r="A205" s="292" t="s">
        <v>146</v>
      </c>
      <c r="B205" s="292" t="s">
        <v>3</v>
      </c>
      <c r="C205" s="292" t="s">
        <v>4</v>
      </c>
      <c r="D205" s="301" t="s">
        <v>6</v>
      </c>
      <c r="E205" s="10" t="s">
        <v>7</v>
      </c>
      <c r="F205" s="10" t="s">
        <v>8</v>
      </c>
      <c r="G205" s="301" t="s">
        <v>9</v>
      </c>
      <c r="H205" s="292" t="s">
        <v>10</v>
      </c>
      <c r="I205" s="2"/>
      <c r="J205" s="2"/>
      <c r="K205" s="2"/>
      <c r="N205" s="3"/>
      <c r="O205" s="4"/>
    </row>
    <row r="206" spans="1:15" ht="31.5" x14ac:dyDescent="0.2">
      <c r="A206" s="289"/>
      <c r="B206" s="289"/>
      <c r="C206" s="289"/>
      <c r="D206" s="289"/>
      <c r="E206" s="10" t="s">
        <v>13</v>
      </c>
      <c r="F206" s="10" t="s">
        <v>147</v>
      </c>
      <c r="G206" s="289"/>
      <c r="H206" s="289"/>
      <c r="I206" s="2"/>
      <c r="J206" s="2"/>
      <c r="K206" s="2"/>
      <c r="N206" s="3"/>
      <c r="O206" s="4"/>
    </row>
    <row r="207" spans="1:15" x14ac:dyDescent="0.2">
      <c r="A207" s="300" t="s">
        <v>175</v>
      </c>
      <c r="B207" s="290">
        <v>3</v>
      </c>
      <c r="C207" s="14" t="s">
        <v>163</v>
      </c>
      <c r="D207" s="16">
        <v>500000</v>
      </c>
      <c r="E207" s="16">
        <f t="shared" ref="E207:E212" si="75">D207+100000</f>
        <v>600000</v>
      </c>
      <c r="F207" s="16">
        <f t="shared" ref="F207:F212" si="76">D207+200000</f>
        <v>700000</v>
      </c>
      <c r="G207" s="314">
        <v>200000</v>
      </c>
      <c r="H207" s="339">
        <v>46082</v>
      </c>
      <c r="I207" s="2"/>
      <c r="J207" s="2"/>
      <c r="K207" s="2"/>
      <c r="N207" s="3"/>
      <c r="O207" s="4"/>
    </row>
    <row r="208" spans="1:15" x14ac:dyDescent="0.2">
      <c r="A208" s="288"/>
      <c r="B208" s="288"/>
      <c r="C208" s="14" t="s">
        <v>164</v>
      </c>
      <c r="D208" s="16">
        <v>650000</v>
      </c>
      <c r="E208" s="16">
        <f t="shared" si="75"/>
        <v>750000</v>
      </c>
      <c r="F208" s="16">
        <f t="shared" si="76"/>
        <v>850000</v>
      </c>
      <c r="G208" s="288"/>
      <c r="H208" s="288"/>
      <c r="I208" s="2"/>
      <c r="J208" s="2"/>
      <c r="K208" s="2"/>
      <c r="N208" s="3"/>
      <c r="O208" s="4"/>
    </row>
    <row r="209" spans="1:15" x14ac:dyDescent="0.2">
      <c r="A209" s="288"/>
      <c r="B209" s="288"/>
      <c r="C209" s="14" t="s">
        <v>176</v>
      </c>
      <c r="D209" s="16">
        <v>600000</v>
      </c>
      <c r="E209" s="16">
        <f t="shared" si="75"/>
        <v>700000</v>
      </c>
      <c r="F209" s="16">
        <f t="shared" si="76"/>
        <v>800000</v>
      </c>
      <c r="G209" s="288"/>
      <c r="H209" s="288"/>
      <c r="I209" s="2"/>
      <c r="J209" s="2"/>
      <c r="K209" s="2"/>
      <c r="N209" s="3"/>
      <c r="O209" s="4"/>
    </row>
    <row r="210" spans="1:15" x14ac:dyDescent="0.2">
      <c r="A210" s="288"/>
      <c r="B210" s="288"/>
      <c r="C210" s="14" t="s">
        <v>177</v>
      </c>
      <c r="D210" s="16">
        <v>750000</v>
      </c>
      <c r="E210" s="16">
        <f t="shared" si="75"/>
        <v>850000</v>
      </c>
      <c r="F210" s="16">
        <f t="shared" si="76"/>
        <v>950000</v>
      </c>
      <c r="G210" s="288"/>
      <c r="H210" s="288"/>
      <c r="I210" s="2"/>
      <c r="J210" s="2"/>
      <c r="K210" s="2"/>
      <c r="N210" s="3"/>
      <c r="O210" s="4"/>
    </row>
    <row r="211" spans="1:15" x14ac:dyDescent="0.2">
      <c r="A211" s="288"/>
      <c r="B211" s="288"/>
      <c r="C211" s="14" t="s">
        <v>178</v>
      </c>
      <c r="D211" s="16">
        <v>700000</v>
      </c>
      <c r="E211" s="16">
        <f t="shared" si="75"/>
        <v>800000</v>
      </c>
      <c r="F211" s="16">
        <f t="shared" si="76"/>
        <v>900000</v>
      </c>
      <c r="G211" s="288"/>
      <c r="H211" s="288"/>
      <c r="I211" s="2"/>
      <c r="J211" s="2"/>
      <c r="K211" s="2"/>
      <c r="N211" s="3"/>
      <c r="O211" s="4"/>
    </row>
    <row r="212" spans="1:15" x14ac:dyDescent="0.2">
      <c r="A212" s="289"/>
      <c r="B212" s="289"/>
      <c r="C212" s="14" t="s">
        <v>179</v>
      </c>
      <c r="D212" s="16">
        <v>850000</v>
      </c>
      <c r="E212" s="16">
        <f t="shared" si="75"/>
        <v>950000</v>
      </c>
      <c r="F212" s="16">
        <f t="shared" si="76"/>
        <v>1050000</v>
      </c>
      <c r="G212" s="289"/>
      <c r="H212" s="289"/>
      <c r="I212" s="2"/>
      <c r="J212" s="2"/>
      <c r="K212" s="2"/>
      <c r="N212" s="3"/>
      <c r="O212" s="4"/>
    </row>
    <row r="213" spans="1:15" ht="12.75" x14ac:dyDescent="0.2">
      <c r="A213" s="2"/>
      <c r="B213" s="2"/>
      <c r="C213" s="2"/>
      <c r="D213" s="2"/>
      <c r="E213" s="2"/>
      <c r="F213" s="2"/>
      <c r="G213" s="2"/>
      <c r="H213" s="2"/>
      <c r="I213" s="2"/>
      <c r="J213" s="2"/>
      <c r="K213" s="2"/>
      <c r="N213" s="3"/>
      <c r="O213" s="4"/>
    </row>
    <row r="214" spans="1:15" ht="12.75" x14ac:dyDescent="0.2">
      <c r="A214" s="2"/>
      <c r="B214" s="2"/>
      <c r="C214" s="2"/>
      <c r="D214" s="2"/>
      <c r="E214" s="2"/>
      <c r="F214" s="2"/>
      <c r="G214" s="2"/>
      <c r="H214" s="2"/>
      <c r="I214" s="2"/>
      <c r="J214" s="2"/>
      <c r="K214" s="2"/>
      <c r="N214" s="3"/>
      <c r="O214" s="4"/>
    </row>
    <row r="215" spans="1:15" x14ac:dyDescent="0.2">
      <c r="A215" s="292" t="s">
        <v>146</v>
      </c>
      <c r="B215" s="292" t="s">
        <v>3</v>
      </c>
      <c r="C215" s="292" t="s">
        <v>4</v>
      </c>
      <c r="D215" s="10" t="s">
        <v>6</v>
      </c>
      <c r="E215" s="10" t="s">
        <v>7</v>
      </c>
      <c r="F215" s="10" t="s">
        <v>8</v>
      </c>
      <c r="G215" s="301" t="s">
        <v>9</v>
      </c>
      <c r="H215" s="292" t="s">
        <v>10</v>
      </c>
      <c r="I215" s="2"/>
      <c r="J215" s="2"/>
      <c r="K215" s="2"/>
      <c r="N215" s="3"/>
      <c r="O215" s="4"/>
    </row>
    <row r="216" spans="1:15" ht="31.5" x14ac:dyDescent="0.2">
      <c r="A216" s="289"/>
      <c r="B216" s="289"/>
      <c r="C216" s="289"/>
      <c r="D216" s="59"/>
      <c r="E216" s="10" t="s">
        <v>13</v>
      </c>
      <c r="F216" s="10" t="s">
        <v>147</v>
      </c>
      <c r="G216" s="289"/>
      <c r="H216" s="289"/>
      <c r="I216" s="2"/>
      <c r="J216" s="2"/>
      <c r="K216" s="2"/>
      <c r="N216" s="3"/>
      <c r="O216" s="4"/>
    </row>
    <row r="217" spans="1:15" x14ac:dyDescent="0.2">
      <c r="A217" s="300" t="s">
        <v>180</v>
      </c>
      <c r="B217" s="290">
        <v>3</v>
      </c>
      <c r="C217" s="14" t="s">
        <v>38</v>
      </c>
      <c r="D217" s="27">
        <v>350000</v>
      </c>
      <c r="E217" s="67">
        <f>D217+100000</f>
        <v>450000</v>
      </c>
      <c r="F217" s="27">
        <f t="shared" ref="F217:F218" si="77">200000+D217</f>
        <v>550000</v>
      </c>
      <c r="G217" s="316"/>
      <c r="H217" s="339">
        <v>46082</v>
      </c>
      <c r="I217" s="2"/>
      <c r="J217" s="2"/>
      <c r="K217" s="2"/>
      <c r="N217" s="3"/>
      <c r="O217" s="4"/>
    </row>
    <row r="218" spans="1:15" x14ac:dyDescent="0.2">
      <c r="A218" s="289"/>
      <c r="B218" s="289"/>
      <c r="C218" s="14" t="s">
        <v>34</v>
      </c>
      <c r="D218" s="27">
        <v>400000</v>
      </c>
      <c r="E218" s="27">
        <f>100000+D218</f>
        <v>500000</v>
      </c>
      <c r="F218" s="27">
        <f t="shared" si="77"/>
        <v>600000</v>
      </c>
      <c r="G218" s="289"/>
      <c r="H218" s="289"/>
      <c r="I218" s="2"/>
      <c r="J218" s="2"/>
      <c r="K218" s="2"/>
      <c r="N218" s="3"/>
      <c r="O218" s="4"/>
    </row>
    <row r="219" spans="1:15" ht="12.75" x14ac:dyDescent="0.2">
      <c r="A219" s="2"/>
      <c r="B219" s="2"/>
      <c r="C219" s="2"/>
      <c r="D219" s="2"/>
      <c r="E219" s="2"/>
      <c r="F219" s="2"/>
      <c r="G219" s="2"/>
      <c r="H219" s="2"/>
      <c r="I219" s="2"/>
      <c r="J219" s="2"/>
      <c r="K219" s="2"/>
      <c r="N219" s="3"/>
      <c r="O219" s="4"/>
    </row>
    <row r="220" spans="1:15" ht="12.75" x14ac:dyDescent="0.2">
      <c r="A220" s="2"/>
      <c r="B220" s="2"/>
      <c r="C220" s="2"/>
      <c r="D220" s="2"/>
      <c r="E220" s="2"/>
      <c r="F220" s="2"/>
      <c r="G220" s="2"/>
      <c r="H220" s="2"/>
      <c r="I220" s="2"/>
      <c r="J220" s="2"/>
      <c r="K220" s="2"/>
      <c r="N220" s="3"/>
      <c r="O220" s="4"/>
    </row>
    <row r="221" spans="1:15" x14ac:dyDescent="0.2">
      <c r="A221" s="292" t="s">
        <v>146</v>
      </c>
      <c r="B221" s="292" t="s">
        <v>3</v>
      </c>
      <c r="C221" s="292" t="s">
        <v>4</v>
      </c>
      <c r="D221" s="301" t="s">
        <v>6</v>
      </c>
      <c r="E221" s="10" t="s">
        <v>7</v>
      </c>
      <c r="F221" s="10" t="s">
        <v>8</v>
      </c>
      <c r="G221" s="301" t="s">
        <v>9</v>
      </c>
      <c r="H221" s="292" t="s">
        <v>10</v>
      </c>
      <c r="I221" s="2"/>
      <c r="J221" s="2"/>
      <c r="K221" s="2"/>
      <c r="N221" s="3"/>
      <c r="O221" s="4"/>
    </row>
    <row r="222" spans="1:15" ht="31.5" x14ac:dyDescent="0.2">
      <c r="A222" s="289"/>
      <c r="B222" s="289"/>
      <c r="C222" s="289"/>
      <c r="D222" s="289"/>
      <c r="E222" s="10" t="s">
        <v>13</v>
      </c>
      <c r="F222" s="10" t="s">
        <v>147</v>
      </c>
      <c r="G222" s="289"/>
      <c r="H222" s="289"/>
      <c r="I222" s="2"/>
      <c r="J222" s="2"/>
      <c r="K222" s="2"/>
      <c r="N222" s="3"/>
      <c r="O222" s="4"/>
    </row>
    <row r="223" spans="1:15" x14ac:dyDescent="0.2">
      <c r="A223" s="300" t="s">
        <v>181</v>
      </c>
      <c r="B223" s="290">
        <v>3</v>
      </c>
      <c r="C223" s="14" t="s">
        <v>182</v>
      </c>
      <c r="D223" s="16">
        <v>300000</v>
      </c>
      <c r="E223" s="16">
        <f t="shared" ref="E223:E225" si="78">D223+100000</f>
        <v>400000</v>
      </c>
      <c r="F223" s="16">
        <f t="shared" ref="F223:F225" si="79">D223+200000</f>
        <v>500000</v>
      </c>
      <c r="G223" s="314" t="s">
        <v>49</v>
      </c>
      <c r="H223" s="339">
        <v>46082</v>
      </c>
      <c r="I223" s="2"/>
      <c r="J223" s="2"/>
      <c r="K223" s="2"/>
      <c r="N223" s="3"/>
      <c r="O223" s="4"/>
    </row>
    <row r="224" spans="1:15" x14ac:dyDescent="0.2">
      <c r="A224" s="288"/>
      <c r="B224" s="288"/>
      <c r="C224" s="14" t="s">
        <v>183</v>
      </c>
      <c r="D224" s="16">
        <v>400000</v>
      </c>
      <c r="E224" s="16">
        <f t="shared" si="78"/>
        <v>500000</v>
      </c>
      <c r="F224" s="16">
        <f t="shared" si="79"/>
        <v>600000</v>
      </c>
      <c r="G224" s="288"/>
      <c r="H224" s="288"/>
      <c r="I224" s="2"/>
      <c r="J224" s="2"/>
      <c r="K224" s="2"/>
      <c r="N224" s="3"/>
      <c r="O224" s="4"/>
    </row>
    <row r="225" spans="1:15" x14ac:dyDescent="0.2">
      <c r="A225" s="289"/>
      <c r="B225" s="289"/>
      <c r="C225" s="14" t="s">
        <v>150</v>
      </c>
      <c r="D225" s="16">
        <v>500000</v>
      </c>
      <c r="E225" s="16">
        <f t="shared" si="78"/>
        <v>600000</v>
      </c>
      <c r="F225" s="16">
        <f t="shared" si="79"/>
        <v>700000</v>
      </c>
      <c r="G225" s="289"/>
      <c r="H225" s="289"/>
      <c r="I225" s="2"/>
      <c r="J225" s="2"/>
      <c r="K225" s="2"/>
      <c r="N225" s="3"/>
      <c r="O225" s="4"/>
    </row>
    <row r="226" spans="1:15" ht="12.75" x14ac:dyDescent="0.2">
      <c r="A226" s="2"/>
      <c r="B226" s="2"/>
      <c r="C226" s="2"/>
      <c r="D226" s="2"/>
      <c r="E226" s="2"/>
      <c r="F226" s="2"/>
      <c r="G226" s="2"/>
      <c r="H226" s="2"/>
      <c r="I226" s="2"/>
      <c r="J226" s="2"/>
      <c r="K226" s="2"/>
      <c r="N226" s="3"/>
      <c r="O226" s="4"/>
    </row>
    <row r="227" spans="1:15" ht="12.75" x14ac:dyDescent="0.2">
      <c r="A227" s="2"/>
      <c r="B227" s="2"/>
      <c r="C227" s="2"/>
      <c r="D227" s="2"/>
      <c r="E227" s="2"/>
      <c r="F227" s="2"/>
      <c r="G227" s="2"/>
      <c r="H227" s="2"/>
      <c r="I227" s="2"/>
      <c r="J227" s="2"/>
      <c r="K227" s="2"/>
      <c r="N227" s="3"/>
      <c r="O227" s="4"/>
    </row>
    <row r="228" spans="1:15" x14ac:dyDescent="0.2">
      <c r="A228" s="292" t="s">
        <v>146</v>
      </c>
      <c r="B228" s="292" t="s">
        <v>3</v>
      </c>
      <c r="C228" s="292" t="s">
        <v>4</v>
      </c>
      <c r="D228" s="301" t="s">
        <v>6</v>
      </c>
      <c r="E228" s="10" t="s">
        <v>7</v>
      </c>
      <c r="F228" s="10" t="s">
        <v>8</v>
      </c>
      <c r="G228" s="301" t="s">
        <v>9</v>
      </c>
      <c r="H228" s="292" t="s">
        <v>10</v>
      </c>
      <c r="I228" s="2"/>
      <c r="J228" s="2"/>
      <c r="K228" s="2"/>
      <c r="N228" s="3"/>
      <c r="O228" s="4"/>
    </row>
    <row r="229" spans="1:15" ht="31.5" x14ac:dyDescent="0.2">
      <c r="A229" s="289"/>
      <c r="B229" s="289"/>
      <c r="C229" s="289"/>
      <c r="D229" s="289"/>
      <c r="E229" s="10" t="s">
        <v>13</v>
      </c>
      <c r="F229" s="10" t="s">
        <v>147</v>
      </c>
      <c r="G229" s="289"/>
      <c r="H229" s="289"/>
      <c r="I229" s="2"/>
      <c r="J229" s="2"/>
      <c r="K229" s="2"/>
      <c r="N229" s="3"/>
      <c r="O229" s="4"/>
    </row>
    <row r="230" spans="1:15" ht="31.5" x14ac:dyDescent="0.2">
      <c r="A230" s="68" t="s">
        <v>184</v>
      </c>
      <c r="B230" s="13">
        <v>3</v>
      </c>
      <c r="C230" s="14" t="s">
        <v>185</v>
      </c>
      <c r="D230" s="16">
        <v>350000</v>
      </c>
      <c r="E230" s="16">
        <f>D230+100000</f>
        <v>450000</v>
      </c>
      <c r="F230" s="16">
        <f>D230+200000</f>
        <v>550000</v>
      </c>
      <c r="G230" s="16" t="s">
        <v>49</v>
      </c>
      <c r="H230" s="69">
        <v>46082</v>
      </c>
      <c r="I230" s="2"/>
      <c r="J230" s="2"/>
      <c r="K230" s="2"/>
      <c r="N230" s="3"/>
      <c r="O230" s="4"/>
    </row>
    <row r="231" spans="1:15" ht="12.75" x14ac:dyDescent="0.2">
      <c r="A231" s="2"/>
      <c r="B231" s="2"/>
      <c r="C231" s="2"/>
      <c r="D231" s="2"/>
      <c r="E231" s="2"/>
      <c r="F231" s="2"/>
      <c r="G231" s="2"/>
      <c r="H231" s="2"/>
      <c r="I231" s="2"/>
      <c r="J231" s="2"/>
      <c r="K231" s="2"/>
      <c r="N231" s="3"/>
      <c r="O231" s="4"/>
    </row>
    <row r="232" spans="1:15" ht="12.75" x14ac:dyDescent="0.2">
      <c r="A232" s="2"/>
      <c r="B232" s="2"/>
      <c r="C232" s="2"/>
      <c r="D232" s="2"/>
      <c r="E232" s="2"/>
      <c r="F232" s="2"/>
      <c r="G232" s="2"/>
      <c r="H232" s="2"/>
      <c r="I232" s="2"/>
      <c r="J232" s="2"/>
      <c r="K232" s="2"/>
      <c r="N232" s="3"/>
      <c r="O232" s="4"/>
    </row>
    <row r="233" spans="1:15" x14ac:dyDescent="0.2">
      <c r="A233" s="292" t="s">
        <v>146</v>
      </c>
      <c r="B233" s="292" t="s">
        <v>3</v>
      </c>
      <c r="C233" s="292" t="s">
        <v>4</v>
      </c>
      <c r="D233" s="301" t="s">
        <v>6</v>
      </c>
      <c r="E233" s="10" t="s">
        <v>7</v>
      </c>
      <c r="F233" s="10" t="s">
        <v>8</v>
      </c>
      <c r="G233" s="301" t="s">
        <v>9</v>
      </c>
      <c r="H233" s="292" t="s">
        <v>10</v>
      </c>
      <c r="I233" s="2"/>
      <c r="J233" s="2"/>
      <c r="K233" s="2"/>
      <c r="N233" s="3"/>
      <c r="O233" s="4"/>
    </row>
    <row r="234" spans="1:15" ht="31.5" x14ac:dyDescent="0.2">
      <c r="A234" s="289"/>
      <c r="B234" s="289"/>
      <c r="C234" s="289"/>
      <c r="D234" s="289"/>
      <c r="E234" s="10" t="s">
        <v>13</v>
      </c>
      <c r="F234" s="10" t="s">
        <v>147</v>
      </c>
      <c r="G234" s="289"/>
      <c r="H234" s="289"/>
      <c r="I234" s="2"/>
      <c r="J234" s="2"/>
      <c r="K234" s="2"/>
      <c r="N234" s="3"/>
      <c r="O234" s="4"/>
    </row>
    <row r="235" spans="1:15" ht="31.5" x14ac:dyDescent="0.2">
      <c r="A235" s="68" t="s">
        <v>186</v>
      </c>
      <c r="B235" s="13">
        <v>3</v>
      </c>
      <c r="C235" s="14" t="s">
        <v>187</v>
      </c>
      <c r="D235" s="16">
        <v>500000</v>
      </c>
      <c r="E235" s="16">
        <f>D235+100000</f>
        <v>600000</v>
      </c>
      <c r="F235" s="16">
        <f>D235+200000</f>
        <v>700000</v>
      </c>
      <c r="G235" s="16" t="s">
        <v>49</v>
      </c>
      <c r="H235" s="69">
        <v>46082</v>
      </c>
      <c r="I235" s="2"/>
      <c r="J235" s="2"/>
      <c r="K235" s="2"/>
      <c r="N235" s="3"/>
      <c r="O235" s="4"/>
    </row>
    <row r="236" spans="1:15" ht="12.75" x14ac:dyDescent="0.2">
      <c r="A236" s="2"/>
      <c r="B236" s="2"/>
      <c r="C236" s="2"/>
      <c r="D236" s="2"/>
      <c r="E236" s="2"/>
      <c r="F236" s="2"/>
      <c r="G236" s="2"/>
      <c r="H236" s="2"/>
      <c r="I236" s="2"/>
      <c r="J236" s="2"/>
      <c r="K236" s="2"/>
      <c r="N236" s="3"/>
      <c r="O236" s="4"/>
    </row>
    <row r="237" spans="1:15" ht="12.75" x14ac:dyDescent="0.2">
      <c r="A237" s="2"/>
      <c r="B237" s="2"/>
      <c r="C237" s="2"/>
      <c r="D237" s="2"/>
      <c r="E237" s="2"/>
      <c r="F237" s="2"/>
      <c r="G237" s="2"/>
      <c r="H237" s="2"/>
      <c r="I237" s="2"/>
      <c r="J237" s="2"/>
      <c r="K237" s="2"/>
      <c r="N237" s="3"/>
      <c r="O237" s="4"/>
    </row>
    <row r="238" spans="1:15" x14ac:dyDescent="0.2">
      <c r="A238" s="292" t="s">
        <v>146</v>
      </c>
      <c r="B238" s="292" t="s">
        <v>3</v>
      </c>
      <c r="C238" s="292" t="s">
        <v>4</v>
      </c>
      <c r="D238" s="301" t="s">
        <v>6</v>
      </c>
      <c r="E238" s="10" t="s">
        <v>7</v>
      </c>
      <c r="F238" s="10" t="s">
        <v>8</v>
      </c>
      <c r="G238" s="301" t="s">
        <v>9</v>
      </c>
      <c r="H238" s="292" t="s">
        <v>10</v>
      </c>
      <c r="I238" s="2"/>
      <c r="J238" s="2"/>
      <c r="K238" s="2"/>
      <c r="N238" s="3"/>
      <c r="O238" s="4"/>
    </row>
    <row r="239" spans="1:15" ht="31.5" x14ac:dyDescent="0.2">
      <c r="A239" s="289"/>
      <c r="B239" s="289"/>
      <c r="C239" s="289"/>
      <c r="D239" s="289"/>
      <c r="E239" s="10" t="s">
        <v>13</v>
      </c>
      <c r="F239" s="10" t="s">
        <v>147</v>
      </c>
      <c r="G239" s="289"/>
      <c r="H239" s="289"/>
      <c r="I239" s="2"/>
      <c r="J239" s="2"/>
      <c r="K239" s="2"/>
      <c r="N239" s="3"/>
      <c r="O239" s="4"/>
    </row>
    <row r="240" spans="1:15" ht="31.5" x14ac:dyDescent="0.2">
      <c r="A240" s="68" t="s">
        <v>188</v>
      </c>
      <c r="B240" s="13"/>
      <c r="C240" s="14" t="s">
        <v>187</v>
      </c>
      <c r="D240" s="16">
        <v>350000</v>
      </c>
      <c r="E240" s="16">
        <f>D240+100000</f>
        <v>450000</v>
      </c>
      <c r="F240" s="16">
        <f>D240+200000</f>
        <v>550000</v>
      </c>
      <c r="G240" s="16" t="s">
        <v>49</v>
      </c>
      <c r="H240" s="69">
        <v>46082</v>
      </c>
      <c r="I240" s="2"/>
      <c r="J240" s="2"/>
      <c r="K240" s="2"/>
      <c r="N240" s="3"/>
      <c r="O240" s="4"/>
    </row>
    <row r="241" spans="1:15" ht="12.75" x14ac:dyDescent="0.2">
      <c r="A241" s="2"/>
      <c r="B241" s="2"/>
      <c r="C241" s="2"/>
      <c r="D241" s="2"/>
      <c r="E241" s="2"/>
      <c r="F241" s="2"/>
      <c r="G241" s="2"/>
      <c r="H241" s="2"/>
      <c r="I241" s="2"/>
      <c r="J241" s="2"/>
      <c r="K241" s="2"/>
      <c r="N241" s="3"/>
      <c r="O241" s="4"/>
    </row>
    <row r="242" spans="1:15" ht="12.75" x14ac:dyDescent="0.2">
      <c r="A242" s="2"/>
      <c r="B242" s="2"/>
      <c r="C242" s="2"/>
      <c r="D242" s="2"/>
      <c r="E242" s="2"/>
      <c r="F242" s="2"/>
      <c r="G242" s="2"/>
      <c r="H242" s="2"/>
      <c r="I242" s="2"/>
      <c r="J242" s="2"/>
      <c r="K242" s="2"/>
      <c r="N242" s="3"/>
      <c r="O242" s="4"/>
    </row>
    <row r="243" spans="1:15" x14ac:dyDescent="0.2">
      <c r="A243" s="292" t="s">
        <v>146</v>
      </c>
      <c r="B243" s="292" t="s">
        <v>3</v>
      </c>
      <c r="C243" s="292" t="s">
        <v>4</v>
      </c>
      <c r="D243" s="301" t="s">
        <v>6</v>
      </c>
      <c r="E243" s="10" t="s">
        <v>7</v>
      </c>
      <c r="F243" s="10" t="s">
        <v>8</v>
      </c>
      <c r="G243" s="301" t="s">
        <v>9</v>
      </c>
      <c r="H243" s="292" t="s">
        <v>10</v>
      </c>
      <c r="I243" s="2"/>
      <c r="J243" s="2"/>
      <c r="K243" s="2"/>
      <c r="N243" s="3"/>
      <c r="O243" s="4"/>
    </row>
    <row r="244" spans="1:15" ht="31.5" x14ac:dyDescent="0.2">
      <c r="A244" s="289"/>
      <c r="B244" s="289"/>
      <c r="C244" s="289"/>
      <c r="D244" s="289"/>
      <c r="E244" s="10" t="s">
        <v>13</v>
      </c>
      <c r="F244" s="10" t="s">
        <v>147</v>
      </c>
      <c r="G244" s="289"/>
      <c r="H244" s="289"/>
      <c r="I244" s="2"/>
      <c r="J244" s="2"/>
      <c r="K244" s="2"/>
      <c r="N244" s="3"/>
      <c r="O244" s="4"/>
    </row>
    <row r="245" spans="1:15" ht="31.5" x14ac:dyDescent="0.2">
      <c r="A245" s="68" t="s">
        <v>189</v>
      </c>
      <c r="B245" s="13"/>
      <c r="C245" s="14" t="s">
        <v>187</v>
      </c>
      <c r="D245" s="16">
        <v>300000</v>
      </c>
      <c r="E245" s="16">
        <f>D245+100000</f>
        <v>400000</v>
      </c>
      <c r="F245" s="16">
        <f>D245+200000</f>
        <v>500000</v>
      </c>
      <c r="G245" s="16" t="s">
        <v>49</v>
      </c>
      <c r="H245" s="69">
        <v>46082</v>
      </c>
      <c r="I245" s="2"/>
      <c r="J245" s="2"/>
      <c r="K245" s="2"/>
      <c r="N245" s="3"/>
      <c r="O245" s="4"/>
    </row>
    <row r="246" spans="1:15" ht="12.75" x14ac:dyDescent="0.2">
      <c r="A246" s="2"/>
      <c r="B246" s="2"/>
      <c r="C246" s="2"/>
      <c r="D246" s="2"/>
      <c r="E246" s="2"/>
      <c r="F246" s="2"/>
      <c r="G246" s="2"/>
      <c r="H246" s="2"/>
      <c r="I246" s="2"/>
      <c r="J246" s="2"/>
      <c r="K246" s="2"/>
      <c r="N246" s="3"/>
      <c r="O246" s="4"/>
    </row>
    <row r="247" spans="1:15" ht="12.75" x14ac:dyDescent="0.2">
      <c r="A247" s="2"/>
      <c r="B247" s="2"/>
      <c r="C247" s="2"/>
      <c r="D247" s="2"/>
      <c r="E247" s="2"/>
      <c r="F247" s="2"/>
      <c r="G247" s="2"/>
      <c r="H247" s="2"/>
      <c r="I247" s="2"/>
      <c r="J247" s="2"/>
      <c r="K247" s="2"/>
      <c r="N247" s="3"/>
      <c r="O247" s="4"/>
    </row>
    <row r="248" spans="1:15" x14ac:dyDescent="0.2">
      <c r="A248" s="292" t="s">
        <v>146</v>
      </c>
      <c r="B248" s="292" t="s">
        <v>3</v>
      </c>
      <c r="C248" s="292" t="s">
        <v>4</v>
      </c>
      <c r="D248" s="292" t="s">
        <v>5</v>
      </c>
      <c r="E248" s="301" t="s">
        <v>6</v>
      </c>
      <c r="F248" s="10" t="s">
        <v>7</v>
      </c>
      <c r="G248" s="10" t="s">
        <v>8</v>
      </c>
      <c r="H248" s="301" t="s">
        <v>9</v>
      </c>
      <c r="I248" s="292" t="s">
        <v>10</v>
      </c>
      <c r="J248" s="2"/>
      <c r="K248" s="2"/>
      <c r="N248" s="3"/>
      <c r="O248" s="4"/>
    </row>
    <row r="249" spans="1:15" ht="63" x14ac:dyDescent="0.2">
      <c r="A249" s="289"/>
      <c r="B249" s="289"/>
      <c r="C249" s="289"/>
      <c r="D249" s="289"/>
      <c r="E249" s="289"/>
      <c r="F249" s="10" t="s">
        <v>190</v>
      </c>
      <c r="G249" s="10" t="s">
        <v>191</v>
      </c>
      <c r="H249" s="289"/>
      <c r="I249" s="289"/>
      <c r="J249" s="2"/>
      <c r="K249" s="2"/>
      <c r="N249" s="3"/>
      <c r="O249" s="4"/>
    </row>
    <row r="250" spans="1:15" x14ac:dyDescent="0.2">
      <c r="A250" s="355" t="s">
        <v>192</v>
      </c>
      <c r="B250" s="290">
        <v>3</v>
      </c>
      <c r="C250" s="14" t="s">
        <v>193</v>
      </c>
      <c r="D250" s="291" t="s">
        <v>194</v>
      </c>
      <c r="E250" s="16">
        <v>500000</v>
      </c>
      <c r="F250" s="16">
        <f t="shared" ref="F250:F255" si="80">E250+200000</f>
        <v>700000</v>
      </c>
      <c r="G250" s="16">
        <f t="shared" ref="G250:G255" si="81">E250+300000</f>
        <v>800000</v>
      </c>
      <c r="H250" s="314">
        <v>250000</v>
      </c>
      <c r="I250" s="339">
        <v>46082</v>
      </c>
      <c r="J250" s="2"/>
      <c r="K250" s="2"/>
      <c r="N250" s="3"/>
      <c r="O250" s="4"/>
    </row>
    <row r="251" spans="1:15" x14ac:dyDescent="0.2">
      <c r="A251" s="288"/>
      <c r="B251" s="288"/>
      <c r="C251" s="14" t="s">
        <v>195</v>
      </c>
      <c r="D251" s="288"/>
      <c r="E251" s="16">
        <v>510000</v>
      </c>
      <c r="F251" s="16">
        <f t="shared" si="80"/>
        <v>710000</v>
      </c>
      <c r="G251" s="16">
        <f t="shared" si="81"/>
        <v>810000</v>
      </c>
      <c r="H251" s="288"/>
      <c r="I251" s="288"/>
      <c r="J251" s="2"/>
      <c r="K251" s="2"/>
      <c r="N251" s="3"/>
      <c r="O251" s="4"/>
    </row>
    <row r="252" spans="1:15" x14ac:dyDescent="0.2">
      <c r="A252" s="288"/>
      <c r="B252" s="288"/>
      <c r="C252" s="14" t="s">
        <v>196</v>
      </c>
      <c r="D252" s="288"/>
      <c r="E252" s="16">
        <v>575000</v>
      </c>
      <c r="F252" s="16">
        <f t="shared" si="80"/>
        <v>775000</v>
      </c>
      <c r="G252" s="16">
        <f t="shared" si="81"/>
        <v>875000</v>
      </c>
      <c r="H252" s="288"/>
      <c r="I252" s="288"/>
      <c r="J252" s="2"/>
      <c r="K252" s="2"/>
      <c r="N252" s="3"/>
      <c r="O252" s="4"/>
    </row>
    <row r="253" spans="1:15" x14ac:dyDescent="0.2">
      <c r="A253" s="288"/>
      <c r="B253" s="288"/>
      <c r="C253" s="14" t="s">
        <v>197</v>
      </c>
      <c r="D253" s="288"/>
      <c r="E253" s="16">
        <v>1050000</v>
      </c>
      <c r="F253" s="16">
        <f t="shared" si="80"/>
        <v>1250000</v>
      </c>
      <c r="G253" s="16">
        <f t="shared" si="81"/>
        <v>1350000</v>
      </c>
      <c r="H253" s="288"/>
      <c r="I253" s="288"/>
      <c r="J253" s="2"/>
      <c r="K253" s="2"/>
      <c r="N253" s="3"/>
      <c r="O253" s="4"/>
    </row>
    <row r="254" spans="1:15" x14ac:dyDescent="0.2">
      <c r="A254" s="288"/>
      <c r="B254" s="288"/>
      <c r="C254" s="14" t="s">
        <v>198</v>
      </c>
      <c r="D254" s="288"/>
      <c r="E254" s="16">
        <v>1150000</v>
      </c>
      <c r="F254" s="16">
        <f t="shared" si="80"/>
        <v>1350000</v>
      </c>
      <c r="G254" s="16">
        <f t="shared" si="81"/>
        <v>1450000</v>
      </c>
      <c r="H254" s="288"/>
      <c r="I254" s="288"/>
      <c r="J254" s="2"/>
      <c r="K254" s="2"/>
      <c r="N254" s="3"/>
      <c r="O254" s="4"/>
    </row>
    <row r="255" spans="1:15" x14ac:dyDescent="0.2">
      <c r="A255" s="289"/>
      <c r="B255" s="289"/>
      <c r="C255" s="14" t="s">
        <v>199</v>
      </c>
      <c r="D255" s="289"/>
      <c r="E255" s="16">
        <v>1300000</v>
      </c>
      <c r="F255" s="16">
        <f t="shared" si="80"/>
        <v>1500000</v>
      </c>
      <c r="G255" s="16">
        <f t="shared" si="81"/>
        <v>1600000</v>
      </c>
      <c r="H255" s="289"/>
      <c r="I255" s="289"/>
      <c r="J255" s="2"/>
      <c r="K255" s="2"/>
      <c r="N255" s="3"/>
      <c r="O255" s="4"/>
    </row>
    <row r="256" spans="1:15" ht="12.75" x14ac:dyDescent="0.2">
      <c r="A256" s="2"/>
      <c r="B256" s="2"/>
      <c r="C256" s="2"/>
      <c r="D256" s="2"/>
      <c r="E256" s="2"/>
      <c r="F256" s="2"/>
      <c r="G256" s="2"/>
      <c r="H256" s="2"/>
      <c r="I256" s="2"/>
      <c r="J256" s="2"/>
      <c r="K256" s="2"/>
      <c r="N256" s="3"/>
      <c r="O256" s="4"/>
    </row>
    <row r="257" spans="1:15" ht="12.75" x14ac:dyDescent="0.2">
      <c r="A257" s="2"/>
      <c r="B257" s="2"/>
      <c r="C257" s="2"/>
      <c r="D257" s="2"/>
      <c r="E257" s="2"/>
      <c r="F257" s="2"/>
      <c r="G257" s="2"/>
      <c r="H257" s="2"/>
      <c r="I257" s="2"/>
      <c r="J257" s="2"/>
      <c r="K257" s="2"/>
      <c r="N257" s="3"/>
      <c r="O257" s="4"/>
    </row>
    <row r="258" spans="1:15" x14ac:dyDescent="0.2">
      <c r="A258" s="292" t="s">
        <v>146</v>
      </c>
      <c r="B258" s="292" t="s">
        <v>3</v>
      </c>
      <c r="C258" s="292" t="s">
        <v>4</v>
      </c>
      <c r="D258" s="292" t="s">
        <v>5</v>
      </c>
      <c r="E258" s="301" t="s">
        <v>6</v>
      </c>
      <c r="F258" s="10" t="s">
        <v>7</v>
      </c>
      <c r="G258" s="10" t="s">
        <v>8</v>
      </c>
      <c r="H258" s="301" t="s">
        <v>9</v>
      </c>
      <c r="I258" s="292" t="s">
        <v>10</v>
      </c>
      <c r="J258" s="2"/>
      <c r="K258" s="2"/>
      <c r="N258" s="3"/>
      <c r="O258" s="4"/>
    </row>
    <row r="259" spans="1:15" ht="63" x14ac:dyDescent="0.2">
      <c r="A259" s="289"/>
      <c r="B259" s="289"/>
      <c r="C259" s="289"/>
      <c r="D259" s="289"/>
      <c r="E259" s="289"/>
      <c r="F259" s="10" t="s">
        <v>200</v>
      </c>
      <c r="G259" s="10" t="s">
        <v>201</v>
      </c>
      <c r="H259" s="289"/>
      <c r="I259" s="289"/>
      <c r="J259" s="2"/>
      <c r="K259" s="2"/>
      <c r="N259" s="3"/>
      <c r="O259" s="4"/>
    </row>
    <row r="260" spans="1:15" x14ac:dyDescent="0.2">
      <c r="A260" s="300" t="s">
        <v>202</v>
      </c>
      <c r="B260" s="290">
        <v>3</v>
      </c>
      <c r="C260" s="14" t="s">
        <v>85</v>
      </c>
      <c r="D260" s="291" t="s">
        <v>203</v>
      </c>
      <c r="E260" s="16">
        <v>850000</v>
      </c>
      <c r="F260" s="16">
        <v>1100000</v>
      </c>
      <c r="G260" s="16">
        <v>1276000</v>
      </c>
      <c r="H260" s="314">
        <v>450000</v>
      </c>
      <c r="I260" s="290" t="s">
        <v>17</v>
      </c>
      <c r="J260" s="2"/>
      <c r="K260" s="2"/>
      <c r="N260" s="3"/>
      <c r="O260" s="4"/>
    </row>
    <row r="261" spans="1:15" x14ac:dyDescent="0.2">
      <c r="A261" s="288"/>
      <c r="B261" s="288"/>
      <c r="C261" s="14" t="s">
        <v>204</v>
      </c>
      <c r="D261" s="288"/>
      <c r="E261" s="16">
        <v>965000</v>
      </c>
      <c r="F261" s="16">
        <v>1254000</v>
      </c>
      <c r="G261" s="16">
        <v>1447000</v>
      </c>
      <c r="H261" s="288"/>
      <c r="I261" s="288"/>
      <c r="J261" s="2"/>
      <c r="K261" s="2"/>
      <c r="N261" s="3"/>
      <c r="O261" s="4"/>
    </row>
    <row r="262" spans="1:15" x14ac:dyDescent="0.2">
      <c r="A262" s="288"/>
      <c r="B262" s="288"/>
      <c r="C262" s="14" t="s">
        <v>205</v>
      </c>
      <c r="D262" s="288"/>
      <c r="E262" s="16">
        <v>1300000</v>
      </c>
      <c r="F262" s="16">
        <v>1696000</v>
      </c>
      <c r="G262" s="16">
        <v>1957000</v>
      </c>
      <c r="H262" s="288"/>
      <c r="I262" s="288"/>
      <c r="J262" s="2"/>
      <c r="K262" s="2"/>
      <c r="N262" s="3"/>
      <c r="O262" s="4"/>
    </row>
    <row r="263" spans="1:15" x14ac:dyDescent="0.2">
      <c r="A263" s="288"/>
      <c r="B263" s="288"/>
      <c r="C263" s="14" t="s">
        <v>206</v>
      </c>
      <c r="D263" s="288"/>
      <c r="E263" s="16">
        <v>1300000</v>
      </c>
      <c r="F263" s="16">
        <v>1696000</v>
      </c>
      <c r="G263" s="16">
        <v>1957000</v>
      </c>
      <c r="H263" s="288"/>
      <c r="I263" s="288"/>
      <c r="J263" s="2"/>
      <c r="K263" s="2"/>
      <c r="N263" s="3"/>
      <c r="O263" s="4"/>
    </row>
    <row r="264" spans="1:15" x14ac:dyDescent="0.2">
      <c r="A264" s="288"/>
      <c r="B264" s="288"/>
      <c r="C264" s="14" t="s">
        <v>207</v>
      </c>
      <c r="D264" s="288"/>
      <c r="E264" s="16">
        <v>1400000</v>
      </c>
      <c r="F264" s="16">
        <v>1843000</v>
      </c>
      <c r="G264" s="16">
        <v>2127000</v>
      </c>
      <c r="H264" s="288"/>
      <c r="I264" s="288"/>
      <c r="J264" s="2"/>
      <c r="K264" s="2"/>
      <c r="N264" s="3"/>
      <c r="O264" s="4"/>
    </row>
    <row r="265" spans="1:15" x14ac:dyDescent="0.2">
      <c r="A265" s="288"/>
      <c r="B265" s="288"/>
      <c r="C265" s="14" t="s">
        <v>208</v>
      </c>
      <c r="D265" s="288"/>
      <c r="E265" s="16">
        <v>1400000</v>
      </c>
      <c r="F265" s="16">
        <v>1843000</v>
      </c>
      <c r="G265" s="16">
        <v>2127000</v>
      </c>
      <c r="H265" s="288"/>
      <c r="I265" s="288"/>
      <c r="J265" s="2"/>
      <c r="K265" s="2"/>
      <c r="N265" s="3"/>
      <c r="O265" s="4"/>
    </row>
    <row r="266" spans="1:15" x14ac:dyDescent="0.2">
      <c r="A266" s="289"/>
      <c r="B266" s="289"/>
      <c r="C266" s="14" t="s">
        <v>209</v>
      </c>
      <c r="D266" s="289"/>
      <c r="E266" s="16">
        <v>1400000</v>
      </c>
      <c r="F266" s="16">
        <v>1843000</v>
      </c>
      <c r="G266" s="16">
        <v>2127000</v>
      </c>
      <c r="H266" s="289"/>
      <c r="I266" s="289"/>
      <c r="J266" s="2"/>
      <c r="K266" s="2"/>
      <c r="N266" s="3"/>
      <c r="O266" s="4"/>
    </row>
    <row r="267" spans="1:15" ht="12.75" x14ac:dyDescent="0.2">
      <c r="A267" s="2"/>
      <c r="B267" s="2"/>
      <c r="C267" s="2"/>
      <c r="D267" s="2"/>
      <c r="E267" s="2"/>
      <c r="F267" s="2"/>
      <c r="G267" s="2"/>
      <c r="H267" s="2"/>
      <c r="I267" s="2"/>
      <c r="J267" s="2"/>
      <c r="K267" s="2"/>
      <c r="N267" s="3"/>
      <c r="O267" s="4"/>
    </row>
    <row r="268" spans="1:15" ht="12.75" x14ac:dyDescent="0.2">
      <c r="A268" s="2"/>
      <c r="B268" s="2"/>
      <c r="C268" s="2"/>
      <c r="D268" s="2"/>
      <c r="E268" s="2"/>
      <c r="F268" s="2"/>
      <c r="G268" s="2"/>
      <c r="H268" s="2"/>
      <c r="I268" s="2"/>
      <c r="J268" s="2"/>
      <c r="K268" s="2"/>
      <c r="N268" s="3"/>
      <c r="O268" s="4"/>
    </row>
    <row r="269" spans="1:15" ht="12.75" x14ac:dyDescent="0.2">
      <c r="A269" s="2"/>
      <c r="B269" s="2"/>
      <c r="C269" s="2"/>
      <c r="D269" s="2"/>
      <c r="E269" s="2"/>
      <c r="F269" s="2"/>
      <c r="G269" s="2"/>
      <c r="H269" s="2"/>
      <c r="I269" s="2"/>
      <c r="J269" s="2"/>
      <c r="K269" s="2"/>
      <c r="N269" s="3"/>
      <c r="O269" s="4"/>
    </row>
    <row r="270" spans="1:15" ht="12.75" x14ac:dyDescent="0.2">
      <c r="A270" s="2"/>
      <c r="B270" s="2"/>
      <c r="C270" s="2"/>
      <c r="D270" s="2"/>
      <c r="E270" s="2"/>
      <c r="F270" s="2"/>
      <c r="G270" s="2"/>
      <c r="H270" s="2"/>
      <c r="I270" s="2"/>
      <c r="J270" s="2"/>
      <c r="K270" s="2"/>
      <c r="N270" s="3"/>
      <c r="O270" s="4"/>
    </row>
    <row r="271" spans="1:15" ht="12.75" x14ac:dyDescent="0.2">
      <c r="A271" s="2"/>
      <c r="B271" s="2"/>
      <c r="C271" s="2"/>
      <c r="D271" s="2"/>
      <c r="E271" s="2"/>
      <c r="F271" s="2"/>
      <c r="G271" s="2"/>
      <c r="H271" s="2"/>
      <c r="I271" s="2"/>
      <c r="J271" s="2"/>
      <c r="K271" s="2"/>
      <c r="N271" s="3"/>
      <c r="O271" s="4"/>
    </row>
    <row r="272" spans="1:15" ht="12.75" x14ac:dyDescent="0.2">
      <c r="A272" s="2"/>
      <c r="B272" s="2"/>
      <c r="C272" s="2"/>
      <c r="D272" s="2"/>
      <c r="E272" s="2"/>
      <c r="F272" s="2"/>
      <c r="G272" s="2"/>
      <c r="H272" s="2"/>
      <c r="I272" s="2"/>
      <c r="J272" s="2"/>
      <c r="K272" s="2"/>
      <c r="N272" s="3"/>
      <c r="O272" s="4"/>
    </row>
    <row r="273" spans="1:15" ht="12.75" x14ac:dyDescent="0.2">
      <c r="A273" s="2"/>
      <c r="B273" s="2"/>
      <c r="C273" s="2"/>
      <c r="D273" s="2"/>
      <c r="E273" s="2"/>
      <c r="F273" s="2"/>
      <c r="G273" s="2"/>
      <c r="H273" s="2"/>
      <c r="I273" s="2"/>
      <c r="J273" s="2"/>
      <c r="K273" s="2"/>
      <c r="N273" s="3"/>
      <c r="O273" s="4"/>
    </row>
    <row r="274" spans="1:15" ht="12.75" x14ac:dyDescent="0.2">
      <c r="A274" s="2"/>
      <c r="B274" s="2"/>
      <c r="C274" s="2"/>
      <c r="D274" s="2"/>
      <c r="E274" s="2"/>
      <c r="F274" s="2"/>
      <c r="G274" s="2"/>
      <c r="H274" s="2"/>
      <c r="I274" s="2"/>
      <c r="J274" s="2"/>
      <c r="K274" s="2"/>
      <c r="N274" s="3"/>
      <c r="O274" s="4"/>
    </row>
    <row r="275" spans="1:15" ht="12.75" x14ac:dyDescent="0.2">
      <c r="A275" s="2"/>
      <c r="B275" s="2"/>
      <c r="C275" s="2"/>
      <c r="D275" s="2"/>
      <c r="E275" s="2"/>
      <c r="F275" s="2"/>
      <c r="G275" s="2"/>
      <c r="H275" s="2"/>
      <c r="I275" s="2"/>
      <c r="J275" s="2"/>
      <c r="K275" s="2"/>
      <c r="N275" s="3"/>
      <c r="O275" s="4"/>
    </row>
    <row r="276" spans="1:15" ht="12.75" x14ac:dyDescent="0.2">
      <c r="A276" s="2"/>
      <c r="B276" s="2"/>
      <c r="C276" s="2"/>
      <c r="D276" s="2"/>
      <c r="E276" s="2"/>
      <c r="F276" s="2"/>
      <c r="G276" s="2"/>
      <c r="H276" s="2"/>
      <c r="I276" s="2"/>
      <c r="J276" s="2"/>
      <c r="K276" s="2"/>
      <c r="N276" s="3"/>
      <c r="O276" s="4"/>
    </row>
    <row r="277" spans="1:15" ht="12.75" x14ac:dyDescent="0.2">
      <c r="A277" s="2"/>
      <c r="B277" s="2"/>
      <c r="C277" s="2"/>
      <c r="D277" s="2"/>
      <c r="E277" s="2"/>
      <c r="F277" s="2"/>
      <c r="G277" s="2"/>
      <c r="H277" s="2"/>
      <c r="I277" s="2"/>
      <c r="J277" s="2"/>
      <c r="K277" s="2"/>
      <c r="N277" s="3"/>
      <c r="O277" s="4"/>
    </row>
    <row r="278" spans="1:15" ht="12.75" x14ac:dyDescent="0.2">
      <c r="A278" s="2"/>
      <c r="B278" s="2"/>
      <c r="C278" s="2"/>
      <c r="D278" s="2"/>
      <c r="E278" s="2"/>
      <c r="F278" s="2"/>
      <c r="G278" s="2"/>
      <c r="H278" s="2"/>
      <c r="I278" s="2"/>
      <c r="J278" s="2"/>
      <c r="K278" s="2"/>
      <c r="N278" s="3"/>
      <c r="O278" s="4"/>
    </row>
    <row r="279" spans="1:15" ht="12.75" x14ac:dyDescent="0.2">
      <c r="A279" s="2"/>
      <c r="B279" s="2"/>
      <c r="C279" s="2"/>
      <c r="D279" s="2"/>
      <c r="E279" s="2"/>
      <c r="F279" s="2"/>
      <c r="G279" s="2"/>
      <c r="H279" s="2"/>
      <c r="I279" s="2"/>
      <c r="J279" s="2"/>
      <c r="K279" s="2"/>
      <c r="N279" s="3"/>
      <c r="O279" s="4"/>
    </row>
    <row r="280" spans="1:15" ht="12.75" x14ac:dyDescent="0.2">
      <c r="A280" s="2"/>
      <c r="B280" s="2"/>
      <c r="C280" s="2"/>
      <c r="D280" s="2"/>
      <c r="E280" s="2"/>
      <c r="F280" s="2"/>
      <c r="G280" s="2"/>
      <c r="H280" s="2"/>
      <c r="I280" s="2"/>
      <c r="J280" s="2"/>
      <c r="K280" s="2"/>
      <c r="N280" s="3"/>
      <c r="O280" s="4"/>
    </row>
    <row r="281" spans="1:15" ht="12.75" x14ac:dyDescent="0.2">
      <c r="A281" s="2"/>
      <c r="B281" s="2"/>
      <c r="C281" s="2"/>
      <c r="D281" s="2"/>
      <c r="E281" s="2"/>
      <c r="F281" s="2"/>
      <c r="G281" s="2"/>
      <c r="H281" s="2"/>
      <c r="I281" s="2"/>
      <c r="J281" s="2"/>
      <c r="K281" s="2"/>
      <c r="N281" s="3"/>
      <c r="O281" s="4"/>
    </row>
    <row r="282" spans="1:15" ht="12.75" x14ac:dyDescent="0.2">
      <c r="A282" s="2"/>
      <c r="B282" s="2"/>
      <c r="C282" s="2"/>
      <c r="D282" s="2"/>
      <c r="E282" s="2"/>
      <c r="F282" s="2"/>
      <c r="G282" s="2"/>
      <c r="H282" s="2"/>
      <c r="I282" s="2"/>
      <c r="J282" s="2"/>
      <c r="K282" s="2"/>
      <c r="N282" s="3"/>
      <c r="O282" s="4"/>
    </row>
    <row r="283" spans="1:15" ht="12.75" x14ac:dyDescent="0.2">
      <c r="A283" s="2"/>
      <c r="B283" s="2"/>
      <c r="C283" s="2"/>
      <c r="D283" s="2"/>
      <c r="E283" s="2"/>
      <c r="F283" s="2"/>
      <c r="G283" s="2"/>
      <c r="H283" s="2"/>
      <c r="I283" s="2"/>
      <c r="J283" s="2"/>
      <c r="K283" s="2"/>
      <c r="N283" s="3"/>
      <c r="O283" s="4"/>
    </row>
    <row r="284" spans="1:15" ht="12.75" x14ac:dyDescent="0.2">
      <c r="A284" s="2"/>
      <c r="B284" s="2"/>
      <c r="C284" s="2"/>
      <c r="D284" s="2"/>
      <c r="E284" s="2"/>
      <c r="F284" s="2"/>
      <c r="G284" s="2"/>
      <c r="H284" s="2"/>
      <c r="I284" s="2"/>
      <c r="J284" s="2"/>
      <c r="K284" s="2"/>
      <c r="N284" s="3"/>
      <c r="O284" s="4"/>
    </row>
    <row r="285" spans="1:15" ht="12.75" x14ac:dyDescent="0.2">
      <c r="A285" s="2"/>
      <c r="B285" s="2"/>
      <c r="C285" s="2"/>
      <c r="D285" s="2"/>
      <c r="E285" s="2"/>
      <c r="F285" s="2"/>
      <c r="G285" s="2"/>
      <c r="H285" s="2"/>
      <c r="I285" s="2"/>
      <c r="J285" s="2"/>
      <c r="K285" s="2"/>
      <c r="N285" s="3"/>
      <c r="O285" s="4"/>
    </row>
    <row r="286" spans="1:15" ht="12.75" x14ac:dyDescent="0.2">
      <c r="A286" s="2"/>
      <c r="B286" s="2"/>
      <c r="C286" s="2"/>
      <c r="D286" s="2"/>
      <c r="E286" s="2"/>
      <c r="F286" s="2"/>
      <c r="G286" s="2"/>
      <c r="H286" s="2"/>
      <c r="I286" s="2"/>
      <c r="J286" s="2"/>
      <c r="K286" s="2"/>
      <c r="N286" s="3"/>
      <c r="O286" s="4"/>
    </row>
    <row r="287" spans="1:15" ht="12.75" x14ac:dyDescent="0.2">
      <c r="A287" s="2"/>
      <c r="B287" s="2"/>
      <c r="C287" s="2"/>
      <c r="D287" s="2"/>
      <c r="E287" s="2"/>
      <c r="F287" s="2"/>
      <c r="G287" s="2"/>
      <c r="H287" s="2"/>
      <c r="I287" s="2"/>
      <c r="J287" s="2"/>
      <c r="K287" s="2"/>
      <c r="N287" s="3"/>
      <c r="O287" s="4"/>
    </row>
    <row r="288" spans="1:15" ht="12.75" x14ac:dyDescent="0.2">
      <c r="A288" s="2"/>
      <c r="B288" s="2"/>
      <c r="C288" s="2"/>
      <c r="D288" s="2"/>
      <c r="E288" s="2"/>
      <c r="F288" s="2"/>
      <c r="G288" s="2"/>
      <c r="H288" s="2"/>
      <c r="I288" s="2"/>
      <c r="J288" s="2"/>
      <c r="K288" s="2"/>
      <c r="N288" s="3"/>
      <c r="O288" s="4"/>
    </row>
    <row r="289" spans="1:15" ht="12.75" x14ac:dyDescent="0.2">
      <c r="A289" s="2"/>
      <c r="B289" s="2"/>
      <c r="C289" s="2"/>
      <c r="D289" s="2"/>
      <c r="E289" s="2"/>
      <c r="F289" s="2"/>
      <c r="G289" s="2"/>
      <c r="H289" s="2"/>
      <c r="I289" s="2"/>
      <c r="J289" s="2"/>
      <c r="K289" s="2"/>
      <c r="N289" s="3"/>
      <c r="O289" s="4"/>
    </row>
    <row r="290" spans="1:15" ht="12.75" x14ac:dyDescent="0.2">
      <c r="A290" s="2"/>
      <c r="B290" s="2"/>
      <c r="C290" s="2"/>
      <c r="D290" s="2"/>
      <c r="E290" s="2"/>
      <c r="F290" s="2"/>
      <c r="G290" s="2"/>
      <c r="H290" s="2"/>
      <c r="I290" s="2"/>
      <c r="J290" s="2"/>
      <c r="K290" s="2"/>
      <c r="N290" s="3"/>
      <c r="O290" s="4"/>
    </row>
    <row r="291" spans="1:15" ht="12.75" x14ac:dyDescent="0.2">
      <c r="A291" s="2"/>
      <c r="B291" s="2"/>
      <c r="C291" s="2"/>
      <c r="D291" s="2"/>
      <c r="E291" s="2"/>
      <c r="F291" s="2"/>
      <c r="G291" s="2"/>
      <c r="H291" s="2"/>
      <c r="I291" s="2"/>
      <c r="J291" s="2"/>
      <c r="K291" s="2"/>
      <c r="N291" s="3"/>
      <c r="O291" s="4"/>
    </row>
    <row r="292" spans="1:15" ht="12.75" x14ac:dyDescent="0.2">
      <c r="A292" s="2"/>
      <c r="B292" s="2"/>
      <c r="C292" s="2"/>
      <c r="D292" s="2"/>
      <c r="E292" s="2"/>
      <c r="F292" s="2"/>
      <c r="G292" s="2"/>
      <c r="H292" s="2"/>
      <c r="I292" s="2"/>
      <c r="J292" s="2"/>
      <c r="K292" s="2"/>
      <c r="N292" s="3"/>
      <c r="O292" s="4"/>
    </row>
    <row r="293" spans="1:15" ht="12.75" x14ac:dyDescent="0.2">
      <c r="A293" s="2"/>
      <c r="B293" s="2"/>
      <c r="C293" s="2"/>
      <c r="D293" s="2"/>
      <c r="E293" s="2"/>
      <c r="F293" s="2"/>
      <c r="G293" s="2"/>
      <c r="H293" s="2"/>
      <c r="I293" s="2"/>
      <c r="J293" s="2"/>
      <c r="K293" s="2"/>
      <c r="N293" s="3"/>
      <c r="O293" s="4"/>
    </row>
    <row r="294" spans="1:15" ht="12.75" x14ac:dyDescent="0.2">
      <c r="A294" s="2"/>
      <c r="B294" s="2"/>
      <c r="C294" s="2"/>
      <c r="D294" s="2"/>
      <c r="E294" s="2"/>
      <c r="F294" s="2"/>
      <c r="G294" s="2"/>
      <c r="H294" s="2"/>
      <c r="I294" s="2"/>
      <c r="J294" s="2"/>
      <c r="K294" s="2"/>
      <c r="N294" s="3"/>
      <c r="O294" s="4"/>
    </row>
    <row r="295" spans="1:15" ht="12.75" x14ac:dyDescent="0.2">
      <c r="A295" s="2"/>
      <c r="B295" s="2"/>
      <c r="C295" s="2"/>
      <c r="D295" s="2"/>
      <c r="E295" s="2"/>
      <c r="F295" s="2"/>
      <c r="G295" s="2"/>
      <c r="H295" s="2"/>
      <c r="I295" s="2"/>
      <c r="J295" s="2"/>
      <c r="K295" s="2"/>
      <c r="N295" s="3"/>
      <c r="O295" s="4"/>
    </row>
    <row r="296" spans="1:15" ht="12.75" x14ac:dyDescent="0.2">
      <c r="A296" s="2"/>
      <c r="B296" s="2"/>
      <c r="C296" s="2"/>
      <c r="D296" s="2"/>
      <c r="E296" s="2"/>
      <c r="F296" s="2"/>
      <c r="G296" s="2"/>
      <c r="H296" s="2"/>
      <c r="I296" s="2"/>
      <c r="J296" s="2"/>
      <c r="K296" s="2"/>
      <c r="N296" s="3"/>
      <c r="O296" s="4"/>
    </row>
    <row r="297" spans="1:15" ht="12.75" x14ac:dyDescent="0.2">
      <c r="A297" s="2"/>
      <c r="B297" s="2"/>
      <c r="C297" s="2"/>
      <c r="D297" s="2"/>
      <c r="E297" s="2"/>
      <c r="F297" s="2"/>
      <c r="G297" s="2"/>
      <c r="H297" s="2"/>
      <c r="I297" s="2"/>
      <c r="J297" s="2"/>
      <c r="K297" s="2"/>
      <c r="N297" s="3"/>
      <c r="O297" s="4"/>
    </row>
    <row r="298" spans="1:15" ht="12.75" x14ac:dyDescent="0.2">
      <c r="A298" s="2"/>
      <c r="B298" s="2"/>
      <c r="C298" s="2"/>
      <c r="D298" s="2"/>
      <c r="E298" s="2"/>
      <c r="F298" s="2"/>
      <c r="G298" s="2"/>
      <c r="H298" s="2"/>
      <c r="I298" s="2"/>
      <c r="J298" s="2"/>
      <c r="K298" s="2"/>
      <c r="N298" s="3"/>
      <c r="O298" s="4"/>
    </row>
    <row r="299" spans="1:15" ht="12.75" x14ac:dyDescent="0.2">
      <c r="A299" s="2"/>
      <c r="B299" s="2"/>
      <c r="C299" s="2"/>
      <c r="D299" s="2"/>
      <c r="E299" s="2"/>
      <c r="F299" s="2"/>
      <c r="G299" s="2"/>
      <c r="H299" s="2"/>
      <c r="I299" s="2"/>
      <c r="J299" s="2"/>
      <c r="K299" s="2"/>
      <c r="N299" s="3"/>
      <c r="O299" s="4"/>
    </row>
    <row r="300" spans="1:15" ht="12.75" x14ac:dyDescent="0.2">
      <c r="A300" s="2"/>
      <c r="B300" s="2"/>
      <c r="C300" s="2"/>
      <c r="D300" s="2"/>
      <c r="E300" s="2"/>
      <c r="F300" s="2"/>
      <c r="G300" s="2"/>
      <c r="H300" s="2"/>
      <c r="I300" s="2"/>
      <c r="J300" s="2"/>
      <c r="K300" s="2"/>
      <c r="N300" s="3"/>
      <c r="O300" s="4"/>
    </row>
    <row r="301" spans="1:15" ht="12.75" x14ac:dyDescent="0.2">
      <c r="A301" s="2"/>
      <c r="B301" s="2"/>
      <c r="C301" s="2"/>
      <c r="D301" s="2"/>
      <c r="E301" s="2"/>
      <c r="F301" s="2"/>
      <c r="G301" s="2"/>
      <c r="H301" s="2"/>
      <c r="I301" s="2"/>
      <c r="J301" s="2"/>
      <c r="K301" s="2"/>
      <c r="N301" s="3"/>
      <c r="O301" s="4"/>
    </row>
    <row r="302" spans="1:15" ht="12.75" x14ac:dyDescent="0.2">
      <c r="A302" s="2"/>
      <c r="B302" s="2"/>
      <c r="C302" s="2"/>
      <c r="D302" s="2"/>
      <c r="E302" s="2"/>
      <c r="F302" s="2"/>
      <c r="G302" s="2"/>
      <c r="H302" s="2"/>
      <c r="I302" s="2"/>
      <c r="J302" s="2"/>
      <c r="K302" s="2"/>
      <c r="N302" s="3"/>
      <c r="O302" s="4"/>
    </row>
    <row r="303" spans="1:15" ht="12.75" x14ac:dyDescent="0.2">
      <c r="A303" s="2"/>
      <c r="B303" s="2"/>
      <c r="C303" s="2"/>
      <c r="D303" s="2"/>
      <c r="E303" s="2"/>
      <c r="F303" s="2"/>
      <c r="G303" s="2"/>
      <c r="H303" s="2"/>
      <c r="I303" s="2"/>
      <c r="J303" s="2"/>
      <c r="K303" s="2"/>
      <c r="N303" s="3"/>
      <c r="O303" s="4"/>
    </row>
    <row r="304" spans="1:15" ht="12.75" x14ac:dyDescent="0.2">
      <c r="A304" s="2"/>
      <c r="B304" s="2"/>
      <c r="C304" s="2"/>
      <c r="D304" s="2"/>
      <c r="E304" s="2"/>
      <c r="F304" s="2"/>
      <c r="G304" s="2"/>
      <c r="H304" s="2"/>
      <c r="I304" s="2"/>
      <c r="J304" s="2"/>
      <c r="K304" s="2"/>
      <c r="N304" s="3"/>
      <c r="O304" s="4"/>
    </row>
    <row r="305" spans="1:15" ht="12.75" x14ac:dyDescent="0.2">
      <c r="A305" s="2"/>
      <c r="B305" s="2"/>
      <c r="C305" s="2"/>
      <c r="D305" s="2"/>
      <c r="E305" s="2"/>
      <c r="F305" s="2"/>
      <c r="G305" s="2"/>
      <c r="H305" s="2"/>
      <c r="I305" s="2"/>
      <c r="J305" s="2"/>
      <c r="K305" s="2"/>
      <c r="N305" s="3"/>
      <c r="O305" s="4"/>
    </row>
    <row r="306" spans="1:15" ht="12.75" x14ac:dyDescent="0.2">
      <c r="A306" s="2"/>
      <c r="B306" s="2"/>
      <c r="C306" s="2"/>
      <c r="D306" s="2"/>
      <c r="E306" s="2"/>
      <c r="F306" s="2"/>
      <c r="G306" s="2"/>
      <c r="H306" s="2"/>
      <c r="I306" s="2"/>
      <c r="J306" s="2"/>
      <c r="K306" s="2"/>
      <c r="N306" s="3"/>
      <c r="O306" s="4"/>
    </row>
    <row r="307" spans="1:15" ht="12.75" x14ac:dyDescent="0.2">
      <c r="A307" s="2"/>
      <c r="B307" s="2"/>
      <c r="C307" s="2"/>
      <c r="D307" s="2"/>
      <c r="E307" s="2"/>
      <c r="F307" s="2"/>
      <c r="G307" s="2"/>
      <c r="H307" s="2"/>
      <c r="I307" s="2"/>
      <c r="J307" s="2"/>
      <c r="K307" s="2"/>
      <c r="N307" s="3"/>
      <c r="O307" s="4"/>
    </row>
    <row r="308" spans="1:15" ht="12.75" x14ac:dyDescent="0.2">
      <c r="A308" s="2"/>
      <c r="B308" s="2"/>
      <c r="C308" s="2"/>
      <c r="D308" s="2"/>
      <c r="E308" s="2"/>
      <c r="F308" s="2"/>
      <c r="G308" s="2"/>
      <c r="H308" s="2"/>
      <c r="I308" s="2"/>
      <c r="J308" s="2"/>
      <c r="K308" s="2"/>
      <c r="N308" s="3"/>
      <c r="O308" s="4"/>
    </row>
    <row r="309" spans="1:15" ht="12.75" x14ac:dyDescent="0.2">
      <c r="A309" s="2"/>
      <c r="B309" s="2"/>
      <c r="C309" s="2"/>
      <c r="D309" s="2"/>
      <c r="E309" s="2"/>
      <c r="F309" s="2"/>
      <c r="G309" s="2"/>
      <c r="H309" s="2"/>
      <c r="I309" s="2"/>
      <c r="J309" s="2"/>
      <c r="K309" s="2"/>
      <c r="N309" s="3"/>
      <c r="O309" s="4"/>
    </row>
    <row r="310" spans="1:15" x14ac:dyDescent="0.2">
      <c r="A310" s="292" t="s">
        <v>2</v>
      </c>
      <c r="B310" s="292" t="s">
        <v>3</v>
      </c>
      <c r="C310" s="292" t="s">
        <v>4</v>
      </c>
      <c r="D310" s="292" t="s">
        <v>5</v>
      </c>
      <c r="E310" s="301" t="s">
        <v>6</v>
      </c>
      <c r="F310" s="317" t="s">
        <v>7</v>
      </c>
      <c r="G310" s="324"/>
      <c r="H310" s="9" t="s">
        <v>8</v>
      </c>
      <c r="I310" s="301" t="s">
        <v>9</v>
      </c>
      <c r="J310" s="292" t="s">
        <v>10</v>
      </c>
      <c r="K310" s="2"/>
      <c r="N310" s="3"/>
      <c r="O310" s="4"/>
    </row>
    <row r="311" spans="1:15" ht="47.25" x14ac:dyDescent="0.2">
      <c r="A311" s="289"/>
      <c r="B311" s="289"/>
      <c r="C311" s="289"/>
      <c r="D311" s="289"/>
      <c r="E311" s="289"/>
      <c r="F311" s="10" t="s">
        <v>210</v>
      </c>
      <c r="G311" s="70" t="s">
        <v>211</v>
      </c>
      <c r="H311" s="10" t="s">
        <v>212</v>
      </c>
      <c r="I311" s="289"/>
      <c r="J311" s="289"/>
      <c r="K311" s="2"/>
      <c r="N311" s="3"/>
      <c r="O311" s="4"/>
    </row>
    <row r="312" spans="1:15" x14ac:dyDescent="0.2">
      <c r="A312" s="300" t="s">
        <v>213</v>
      </c>
      <c r="B312" s="290">
        <v>4</v>
      </c>
      <c r="C312" s="14" t="s">
        <v>23</v>
      </c>
      <c r="D312" s="294" t="s">
        <v>214</v>
      </c>
      <c r="E312" s="16">
        <v>875000</v>
      </c>
      <c r="F312" s="16">
        <f t="shared" ref="F312:F319" si="82">E312+200000</f>
        <v>1075000</v>
      </c>
      <c r="G312" s="26">
        <f t="shared" ref="G312:G319" si="83">E312+150000</f>
        <v>1025000</v>
      </c>
      <c r="H312" s="71"/>
      <c r="I312" s="332">
        <v>415000</v>
      </c>
      <c r="J312" s="315" t="s">
        <v>215</v>
      </c>
      <c r="K312" s="2"/>
      <c r="N312" s="3"/>
      <c r="O312" s="4"/>
    </row>
    <row r="313" spans="1:15" x14ac:dyDescent="0.2">
      <c r="A313" s="288"/>
      <c r="B313" s="288"/>
      <c r="C313" s="14" t="s">
        <v>38</v>
      </c>
      <c r="D313" s="288"/>
      <c r="E313" s="16">
        <v>975000</v>
      </c>
      <c r="F313" s="16">
        <f t="shared" si="82"/>
        <v>1175000</v>
      </c>
      <c r="G313" s="26">
        <f t="shared" si="83"/>
        <v>1125000</v>
      </c>
      <c r="H313" s="71"/>
      <c r="I313" s="288"/>
      <c r="J313" s="288"/>
      <c r="K313" s="2"/>
      <c r="N313" s="3"/>
      <c r="O313" s="4"/>
    </row>
    <row r="314" spans="1:15" x14ac:dyDescent="0.2">
      <c r="A314" s="288"/>
      <c r="B314" s="288"/>
      <c r="C314" s="14" t="s">
        <v>216</v>
      </c>
      <c r="D314" s="288"/>
      <c r="E314" s="16">
        <v>1250000</v>
      </c>
      <c r="F314" s="16">
        <f t="shared" si="82"/>
        <v>1450000</v>
      </c>
      <c r="G314" s="26">
        <f t="shared" si="83"/>
        <v>1400000</v>
      </c>
      <c r="H314" s="71"/>
      <c r="I314" s="288"/>
      <c r="J314" s="288"/>
      <c r="K314" s="2"/>
      <c r="N314" s="3"/>
      <c r="O314" s="4"/>
    </row>
    <row r="315" spans="1:15" x14ac:dyDescent="0.2">
      <c r="A315" s="289"/>
      <c r="B315" s="289"/>
      <c r="C315" s="14" t="s">
        <v>217</v>
      </c>
      <c r="D315" s="288"/>
      <c r="E315" s="16">
        <v>2400000</v>
      </c>
      <c r="F315" s="16">
        <f t="shared" si="82"/>
        <v>2600000</v>
      </c>
      <c r="G315" s="26">
        <f t="shared" si="83"/>
        <v>2550000</v>
      </c>
      <c r="H315" s="71"/>
      <c r="I315" s="289"/>
      <c r="J315" s="289"/>
      <c r="K315" s="2"/>
      <c r="N315" s="3"/>
      <c r="O315" s="4"/>
    </row>
    <row r="316" spans="1:15" x14ac:dyDescent="0.2">
      <c r="A316" s="300" t="s">
        <v>213</v>
      </c>
      <c r="B316" s="290">
        <v>4</v>
      </c>
      <c r="C316" s="14" t="s">
        <v>23</v>
      </c>
      <c r="D316" s="288"/>
      <c r="E316" s="16">
        <v>1185500</v>
      </c>
      <c r="F316" s="16">
        <f t="shared" si="82"/>
        <v>1385500</v>
      </c>
      <c r="G316" s="34">
        <f t="shared" si="83"/>
        <v>1335500</v>
      </c>
      <c r="H316" s="71">
        <f t="shared" ref="H316:H319" si="84">E316+400000</f>
        <v>1585500</v>
      </c>
      <c r="I316" s="332">
        <v>415000</v>
      </c>
      <c r="J316" s="323">
        <v>46112</v>
      </c>
      <c r="K316" s="2"/>
      <c r="N316" s="3"/>
      <c r="O316" s="4"/>
    </row>
    <row r="317" spans="1:15" x14ac:dyDescent="0.2">
      <c r="A317" s="288"/>
      <c r="B317" s="288"/>
      <c r="C317" s="14" t="s">
        <v>38</v>
      </c>
      <c r="D317" s="288"/>
      <c r="E317" s="16">
        <v>1347000</v>
      </c>
      <c r="F317" s="16">
        <f t="shared" si="82"/>
        <v>1547000</v>
      </c>
      <c r="G317" s="34">
        <f t="shared" si="83"/>
        <v>1497000</v>
      </c>
      <c r="H317" s="71">
        <f t="shared" si="84"/>
        <v>1747000</v>
      </c>
      <c r="I317" s="288"/>
      <c r="J317" s="288"/>
      <c r="K317" s="2"/>
      <c r="N317" s="3"/>
      <c r="O317" s="4"/>
    </row>
    <row r="318" spans="1:15" x14ac:dyDescent="0.2">
      <c r="A318" s="288"/>
      <c r="B318" s="288"/>
      <c r="C318" s="14" t="s">
        <v>216</v>
      </c>
      <c r="D318" s="288"/>
      <c r="E318" s="16">
        <v>1650000</v>
      </c>
      <c r="F318" s="16">
        <f t="shared" si="82"/>
        <v>1850000</v>
      </c>
      <c r="G318" s="34">
        <f t="shared" si="83"/>
        <v>1800000</v>
      </c>
      <c r="H318" s="71">
        <f t="shared" si="84"/>
        <v>2050000</v>
      </c>
      <c r="I318" s="288"/>
      <c r="J318" s="288"/>
      <c r="K318" s="2"/>
      <c r="N318" s="3"/>
      <c r="O318" s="4"/>
    </row>
    <row r="319" spans="1:15" x14ac:dyDescent="0.2">
      <c r="A319" s="289"/>
      <c r="B319" s="289"/>
      <c r="C319" s="14" t="s">
        <v>217</v>
      </c>
      <c r="D319" s="289"/>
      <c r="E319" s="16">
        <v>3100000</v>
      </c>
      <c r="F319" s="16">
        <f t="shared" si="82"/>
        <v>3300000</v>
      </c>
      <c r="G319" s="34">
        <f t="shared" si="83"/>
        <v>3250000</v>
      </c>
      <c r="H319" s="71">
        <f t="shared" si="84"/>
        <v>3500000</v>
      </c>
      <c r="I319" s="289"/>
      <c r="J319" s="289"/>
      <c r="K319" s="2"/>
      <c r="N319" s="3"/>
      <c r="O319" s="4"/>
    </row>
    <row r="320" spans="1:15" ht="12.75" x14ac:dyDescent="0.2">
      <c r="A320" s="2"/>
      <c r="B320" s="2"/>
      <c r="C320" s="2"/>
      <c r="D320" s="2"/>
      <c r="E320" s="2"/>
      <c r="F320" s="2"/>
      <c r="G320" s="2"/>
      <c r="H320" s="2"/>
      <c r="I320" s="2"/>
      <c r="J320" s="2"/>
      <c r="K320" s="2"/>
      <c r="N320" s="3"/>
      <c r="O320" s="4"/>
    </row>
    <row r="321" spans="1:15" ht="12.75" x14ac:dyDescent="0.2">
      <c r="A321" s="2"/>
      <c r="B321" s="2"/>
      <c r="C321" s="2"/>
      <c r="D321" s="2"/>
      <c r="E321" s="2"/>
      <c r="F321" s="2"/>
      <c r="G321" s="2"/>
      <c r="H321" s="2"/>
      <c r="I321" s="2"/>
      <c r="J321" s="2"/>
      <c r="K321" s="2"/>
      <c r="N321" s="3"/>
      <c r="O321" s="4"/>
    </row>
    <row r="322" spans="1:15" ht="12.75" x14ac:dyDescent="0.2">
      <c r="A322" s="292" t="s">
        <v>2</v>
      </c>
      <c r="B322" s="292" t="s">
        <v>3</v>
      </c>
      <c r="C322" s="292" t="s">
        <v>4</v>
      </c>
      <c r="D322" s="292" t="s">
        <v>5</v>
      </c>
      <c r="E322" s="301" t="s">
        <v>6</v>
      </c>
      <c r="F322" s="317" t="s">
        <v>7</v>
      </c>
      <c r="G322" s="324"/>
      <c r="H322" s="324"/>
      <c r="I322" s="317" t="s">
        <v>8</v>
      </c>
      <c r="J322" s="324"/>
      <c r="K322" s="318"/>
      <c r="L322" s="301" t="s">
        <v>9</v>
      </c>
      <c r="M322" s="292"/>
      <c r="N322" s="3"/>
      <c r="O322" s="4"/>
    </row>
    <row r="323" spans="1:15" ht="31.5" x14ac:dyDescent="0.2">
      <c r="A323" s="289"/>
      <c r="B323" s="289"/>
      <c r="C323" s="289"/>
      <c r="D323" s="289"/>
      <c r="E323" s="289"/>
      <c r="F323" s="10" t="s">
        <v>218</v>
      </c>
      <c r="G323" s="70" t="s">
        <v>219</v>
      </c>
      <c r="H323" s="72" t="s">
        <v>220</v>
      </c>
      <c r="I323" s="10" t="s">
        <v>221</v>
      </c>
      <c r="J323" s="10" t="s">
        <v>222</v>
      </c>
      <c r="K323" s="10" t="s">
        <v>223</v>
      </c>
      <c r="L323" s="289"/>
      <c r="M323" s="289"/>
      <c r="N323" s="3"/>
      <c r="O323" s="4"/>
    </row>
    <row r="324" spans="1:15" ht="31.5" x14ac:dyDescent="0.2">
      <c r="A324" s="300" t="s">
        <v>224</v>
      </c>
      <c r="B324" s="290">
        <v>4</v>
      </c>
      <c r="C324" s="73" t="s">
        <v>225</v>
      </c>
      <c r="D324" s="356" t="s">
        <v>226</v>
      </c>
      <c r="E324" s="16">
        <v>650000</v>
      </c>
      <c r="F324" s="16">
        <f t="shared" ref="F324:F329" si="85">E324+150000</f>
        <v>800000</v>
      </c>
      <c r="G324" s="34">
        <f t="shared" ref="G324:G329" si="86">E324+200000</f>
        <v>850000</v>
      </c>
      <c r="H324" s="34">
        <f t="shared" ref="H324:H329" si="87">E324+100000</f>
        <v>750000</v>
      </c>
      <c r="I324" s="16">
        <f t="shared" ref="I324:I329" si="88">E324+300000</f>
        <v>950000</v>
      </c>
      <c r="J324" s="26">
        <f t="shared" ref="J324:J329" si="89">I324+500000</f>
        <v>1450000</v>
      </c>
      <c r="K324" s="26">
        <f t="shared" ref="K324:K329" si="90">I324+600000</f>
        <v>1550000</v>
      </c>
      <c r="L324" s="18" t="s">
        <v>227</v>
      </c>
      <c r="M324" s="357"/>
      <c r="N324" s="3"/>
      <c r="O324" s="4"/>
    </row>
    <row r="325" spans="1:15" x14ac:dyDescent="0.2">
      <c r="A325" s="288"/>
      <c r="B325" s="288"/>
      <c r="C325" s="73" t="s">
        <v>228</v>
      </c>
      <c r="D325" s="288"/>
      <c r="E325" s="16">
        <v>730000</v>
      </c>
      <c r="F325" s="16">
        <f t="shared" si="85"/>
        <v>880000</v>
      </c>
      <c r="G325" s="34">
        <f t="shared" si="86"/>
        <v>930000</v>
      </c>
      <c r="H325" s="34">
        <f t="shared" si="87"/>
        <v>830000</v>
      </c>
      <c r="I325" s="16">
        <f t="shared" si="88"/>
        <v>1030000</v>
      </c>
      <c r="J325" s="26">
        <f t="shared" si="89"/>
        <v>1530000</v>
      </c>
      <c r="K325" s="26">
        <f t="shared" si="90"/>
        <v>1630000</v>
      </c>
      <c r="L325" s="18">
        <v>400000</v>
      </c>
      <c r="M325" s="288"/>
      <c r="N325" s="3"/>
      <c r="O325" s="4"/>
    </row>
    <row r="326" spans="1:15" ht="31.5" x14ac:dyDescent="0.2">
      <c r="A326" s="288"/>
      <c r="B326" s="288"/>
      <c r="C326" s="73" t="s">
        <v>229</v>
      </c>
      <c r="D326" s="288"/>
      <c r="E326" s="16">
        <v>770000</v>
      </c>
      <c r="F326" s="16">
        <f t="shared" si="85"/>
        <v>920000</v>
      </c>
      <c r="G326" s="34">
        <f t="shared" si="86"/>
        <v>970000</v>
      </c>
      <c r="H326" s="34">
        <f t="shared" si="87"/>
        <v>870000</v>
      </c>
      <c r="I326" s="16">
        <f t="shared" si="88"/>
        <v>1070000</v>
      </c>
      <c r="J326" s="26">
        <f t="shared" si="89"/>
        <v>1570000</v>
      </c>
      <c r="K326" s="26">
        <f t="shared" si="90"/>
        <v>1670000</v>
      </c>
      <c r="L326" s="18" t="s">
        <v>227</v>
      </c>
      <c r="M326" s="288"/>
      <c r="N326" s="3"/>
      <c r="O326" s="4"/>
    </row>
    <row r="327" spans="1:15" x14ac:dyDescent="0.2">
      <c r="A327" s="288"/>
      <c r="B327" s="288"/>
      <c r="C327" s="73" t="s">
        <v>230</v>
      </c>
      <c r="D327" s="288"/>
      <c r="E327" s="16">
        <v>810000</v>
      </c>
      <c r="F327" s="16">
        <f t="shared" si="85"/>
        <v>960000</v>
      </c>
      <c r="G327" s="34">
        <f t="shared" si="86"/>
        <v>1010000</v>
      </c>
      <c r="H327" s="34">
        <f t="shared" si="87"/>
        <v>910000</v>
      </c>
      <c r="I327" s="16">
        <f t="shared" si="88"/>
        <v>1110000</v>
      </c>
      <c r="J327" s="26">
        <f t="shared" si="89"/>
        <v>1610000</v>
      </c>
      <c r="K327" s="26">
        <f t="shared" si="90"/>
        <v>1710000</v>
      </c>
      <c r="L327" s="332">
        <v>400000</v>
      </c>
      <c r="M327" s="288"/>
      <c r="N327" s="3"/>
      <c r="O327" s="4"/>
    </row>
    <row r="328" spans="1:15" x14ac:dyDescent="0.2">
      <c r="A328" s="288"/>
      <c r="B328" s="288"/>
      <c r="C328" s="73" t="s">
        <v>231</v>
      </c>
      <c r="D328" s="288"/>
      <c r="E328" s="16">
        <v>900000</v>
      </c>
      <c r="F328" s="16">
        <f t="shared" si="85"/>
        <v>1050000</v>
      </c>
      <c r="G328" s="34">
        <f t="shared" si="86"/>
        <v>1100000</v>
      </c>
      <c r="H328" s="34">
        <f t="shared" si="87"/>
        <v>1000000</v>
      </c>
      <c r="I328" s="16">
        <f t="shared" si="88"/>
        <v>1200000</v>
      </c>
      <c r="J328" s="26">
        <f t="shared" si="89"/>
        <v>1700000</v>
      </c>
      <c r="K328" s="26">
        <f t="shared" si="90"/>
        <v>1800000</v>
      </c>
      <c r="L328" s="288"/>
      <c r="M328" s="288"/>
      <c r="N328" s="3"/>
      <c r="O328" s="4"/>
    </row>
    <row r="329" spans="1:15" x14ac:dyDescent="0.2">
      <c r="A329" s="289"/>
      <c r="B329" s="289"/>
      <c r="C329" s="73" t="s">
        <v>232</v>
      </c>
      <c r="D329" s="289"/>
      <c r="E329" s="16">
        <v>1010000</v>
      </c>
      <c r="F329" s="16">
        <f t="shared" si="85"/>
        <v>1160000</v>
      </c>
      <c r="G329" s="34">
        <f t="shared" si="86"/>
        <v>1210000</v>
      </c>
      <c r="H329" s="34">
        <f t="shared" si="87"/>
        <v>1110000</v>
      </c>
      <c r="I329" s="16">
        <f t="shared" si="88"/>
        <v>1310000</v>
      </c>
      <c r="J329" s="26">
        <f t="shared" si="89"/>
        <v>1810000</v>
      </c>
      <c r="K329" s="26">
        <f t="shared" si="90"/>
        <v>1910000</v>
      </c>
      <c r="L329" s="289"/>
      <c r="M329" s="289"/>
      <c r="N329" s="3"/>
      <c r="O329" s="4"/>
    </row>
    <row r="330" spans="1:15" ht="12.75" x14ac:dyDescent="0.2">
      <c r="A330" s="2"/>
      <c r="B330" s="2"/>
      <c r="C330" s="2"/>
      <c r="D330" s="2"/>
      <c r="E330" s="2"/>
      <c r="F330" s="2"/>
      <c r="G330" s="2"/>
      <c r="H330" s="2"/>
      <c r="I330" s="2"/>
      <c r="J330" s="2"/>
      <c r="K330" s="2"/>
      <c r="N330" s="3"/>
      <c r="O330" s="4"/>
    </row>
    <row r="331" spans="1:15" ht="12.75" x14ac:dyDescent="0.2">
      <c r="A331" s="2"/>
      <c r="B331" s="2"/>
      <c r="C331" s="2"/>
      <c r="D331" s="2"/>
      <c r="E331" s="2"/>
      <c r="F331" s="2"/>
      <c r="G331" s="2"/>
      <c r="H331" s="2"/>
      <c r="I331" s="2"/>
      <c r="J331" s="2"/>
      <c r="K331" s="2"/>
      <c r="N331" s="3"/>
      <c r="O331" s="4"/>
    </row>
    <row r="332" spans="1:15" x14ac:dyDescent="0.2">
      <c r="A332" s="292" t="s">
        <v>2</v>
      </c>
      <c r="B332" s="292" t="s">
        <v>3</v>
      </c>
      <c r="C332" s="292" t="s">
        <v>4</v>
      </c>
      <c r="D332" s="301" t="s">
        <v>6</v>
      </c>
      <c r="E332" s="10" t="s">
        <v>7</v>
      </c>
      <c r="F332" s="10" t="s">
        <v>8</v>
      </c>
      <c r="G332" s="301" t="s">
        <v>9</v>
      </c>
      <c r="H332" s="292" t="s">
        <v>10</v>
      </c>
      <c r="I332" s="2"/>
      <c r="J332" s="2"/>
      <c r="K332" s="2"/>
      <c r="N332" s="3"/>
      <c r="O332" s="4"/>
    </row>
    <row r="333" spans="1:15" ht="31.5" x14ac:dyDescent="0.2">
      <c r="A333" s="289"/>
      <c r="B333" s="289"/>
      <c r="C333" s="289"/>
      <c r="D333" s="289"/>
      <c r="E333" s="10" t="s">
        <v>233</v>
      </c>
      <c r="F333" s="10" t="s">
        <v>234</v>
      </c>
      <c r="G333" s="289"/>
      <c r="H333" s="289"/>
      <c r="I333" s="2"/>
      <c r="J333" s="2"/>
      <c r="K333" s="2"/>
      <c r="N333" s="3"/>
      <c r="O333" s="4"/>
    </row>
    <row r="334" spans="1:15" x14ac:dyDescent="0.2">
      <c r="A334" s="300" t="s">
        <v>235</v>
      </c>
      <c r="B334" s="290">
        <v>4</v>
      </c>
      <c r="C334" s="14" t="s">
        <v>236</v>
      </c>
      <c r="D334" s="16">
        <v>1155000</v>
      </c>
      <c r="E334" s="16">
        <v>1365000</v>
      </c>
      <c r="F334" s="16">
        <v>1417500</v>
      </c>
      <c r="G334" s="18">
        <v>400000</v>
      </c>
      <c r="H334" s="323">
        <v>46022</v>
      </c>
      <c r="I334" s="2"/>
      <c r="J334" s="2"/>
      <c r="K334" s="2"/>
      <c r="N334" s="3"/>
      <c r="O334" s="4"/>
    </row>
    <row r="335" spans="1:15" x14ac:dyDescent="0.2">
      <c r="A335" s="288"/>
      <c r="B335" s="288"/>
      <c r="C335" s="14" t="s">
        <v>237</v>
      </c>
      <c r="D335" s="16">
        <v>1470000</v>
      </c>
      <c r="E335" s="16">
        <v>1680000</v>
      </c>
      <c r="F335" s="16">
        <v>1785000</v>
      </c>
      <c r="G335" s="18">
        <v>400000</v>
      </c>
      <c r="H335" s="288"/>
      <c r="I335" s="2"/>
      <c r="J335" s="2"/>
      <c r="K335" s="2"/>
      <c r="N335" s="3"/>
      <c r="O335" s="4"/>
    </row>
    <row r="336" spans="1:15" x14ac:dyDescent="0.2">
      <c r="A336" s="288"/>
      <c r="B336" s="288"/>
      <c r="C336" s="14" t="s">
        <v>35</v>
      </c>
      <c r="D336" s="39">
        <v>1732500</v>
      </c>
      <c r="E336" s="39">
        <v>1942500</v>
      </c>
      <c r="F336" s="39">
        <v>2047500</v>
      </c>
      <c r="G336" s="18" t="s">
        <v>238</v>
      </c>
      <c r="H336" s="288"/>
      <c r="I336" s="2"/>
      <c r="J336" s="2"/>
      <c r="K336" s="2"/>
      <c r="N336" s="3"/>
      <c r="O336" s="4"/>
    </row>
    <row r="337" spans="1:17" x14ac:dyDescent="0.2">
      <c r="A337" s="289"/>
      <c r="B337" s="289"/>
      <c r="C337" s="49" t="s">
        <v>239</v>
      </c>
      <c r="D337" s="31">
        <v>1848000</v>
      </c>
      <c r="E337" s="31">
        <v>2058000</v>
      </c>
      <c r="F337" s="31">
        <v>2163000</v>
      </c>
      <c r="G337" s="18" t="s">
        <v>238</v>
      </c>
      <c r="H337" s="289"/>
      <c r="I337" s="2"/>
      <c r="J337" s="2"/>
      <c r="K337" s="2"/>
      <c r="N337" s="3"/>
      <c r="O337" s="4"/>
    </row>
    <row r="338" spans="1:17" ht="12.75" x14ac:dyDescent="0.2">
      <c r="A338" s="2"/>
      <c r="B338" s="2"/>
      <c r="C338" s="2"/>
      <c r="D338" s="2"/>
      <c r="E338" s="2"/>
      <c r="F338" s="2"/>
      <c r="G338" s="2"/>
      <c r="H338" s="2"/>
      <c r="I338" s="2"/>
      <c r="J338" s="2"/>
      <c r="K338" s="2"/>
      <c r="N338" s="3"/>
      <c r="O338" s="4"/>
    </row>
    <row r="339" spans="1:17" ht="12.75" x14ac:dyDescent="0.2">
      <c r="A339" s="2"/>
      <c r="B339" s="2"/>
      <c r="C339" s="2"/>
      <c r="D339" s="2"/>
      <c r="E339" s="2"/>
      <c r="F339" s="2"/>
      <c r="G339" s="2"/>
      <c r="H339" s="2"/>
      <c r="I339" s="2"/>
      <c r="J339" s="2"/>
      <c r="K339" s="2"/>
      <c r="N339" s="3"/>
      <c r="O339" s="4"/>
    </row>
    <row r="340" spans="1:17" x14ac:dyDescent="0.2">
      <c r="A340" s="292" t="s">
        <v>2</v>
      </c>
      <c r="B340" s="292" t="s">
        <v>3</v>
      </c>
      <c r="C340" s="292" t="s">
        <v>4</v>
      </c>
      <c r="D340" s="301" t="s">
        <v>6</v>
      </c>
      <c r="E340" s="10" t="s">
        <v>7</v>
      </c>
      <c r="F340" s="10" t="s">
        <v>8</v>
      </c>
      <c r="G340" s="301" t="s">
        <v>9</v>
      </c>
      <c r="H340" s="292" t="s">
        <v>10</v>
      </c>
      <c r="I340" s="2"/>
      <c r="J340" s="2"/>
      <c r="K340" s="2"/>
      <c r="N340" s="3"/>
      <c r="O340" s="4"/>
    </row>
    <row r="341" spans="1:17" ht="31.5" x14ac:dyDescent="0.2">
      <c r="A341" s="289"/>
      <c r="B341" s="289"/>
      <c r="C341" s="289"/>
      <c r="D341" s="289"/>
      <c r="E341" s="10" t="s">
        <v>233</v>
      </c>
      <c r="F341" s="10" t="s">
        <v>212</v>
      </c>
      <c r="G341" s="289"/>
      <c r="H341" s="289"/>
      <c r="I341" s="2"/>
      <c r="J341" s="2"/>
      <c r="K341" s="2"/>
      <c r="N341" s="3"/>
      <c r="O341" s="4"/>
    </row>
    <row r="342" spans="1:17" ht="94.5" x14ac:dyDescent="0.2">
      <c r="A342" s="68" t="s">
        <v>240</v>
      </c>
      <c r="B342" s="13">
        <v>4</v>
      </c>
      <c r="C342" s="14" t="s">
        <v>241</v>
      </c>
      <c r="D342" s="16">
        <v>1000000</v>
      </c>
      <c r="E342" s="16">
        <v>1450000</v>
      </c>
      <c r="F342" s="16">
        <v>1500000</v>
      </c>
      <c r="G342" s="18">
        <v>400000</v>
      </c>
      <c r="H342" s="13" t="s">
        <v>242</v>
      </c>
      <c r="I342" s="2"/>
      <c r="J342" s="2"/>
      <c r="K342" s="2"/>
      <c r="N342" s="3"/>
      <c r="O342" s="4"/>
    </row>
    <row r="343" spans="1:17" ht="12.75" x14ac:dyDescent="0.2">
      <c r="A343" s="2"/>
      <c r="B343" s="2"/>
      <c r="C343" s="2"/>
      <c r="D343" s="2"/>
      <c r="E343" s="2"/>
      <c r="F343" s="2"/>
      <c r="G343" s="2"/>
      <c r="H343" s="2"/>
      <c r="I343" s="2"/>
      <c r="J343" s="2"/>
      <c r="K343" s="2"/>
      <c r="N343" s="3"/>
      <c r="O343" s="4"/>
    </row>
    <row r="344" spans="1:17" ht="12.75" x14ac:dyDescent="0.2">
      <c r="A344" s="2"/>
      <c r="B344" s="2"/>
      <c r="C344" s="2"/>
      <c r="D344" s="2"/>
      <c r="E344" s="2"/>
      <c r="F344" s="2"/>
      <c r="G344" s="2"/>
      <c r="H344" s="2"/>
      <c r="I344" s="2"/>
      <c r="J344" s="2"/>
      <c r="K344" s="2"/>
      <c r="N344" s="3"/>
      <c r="O344" s="4"/>
    </row>
    <row r="345" spans="1:17" x14ac:dyDescent="0.2">
      <c r="A345" s="292" t="s">
        <v>2</v>
      </c>
      <c r="B345" s="292" t="s">
        <v>3</v>
      </c>
      <c r="C345" s="292" t="s">
        <v>4</v>
      </c>
      <c r="D345" s="292" t="s">
        <v>5</v>
      </c>
      <c r="E345" s="301" t="s">
        <v>6</v>
      </c>
      <c r="F345" s="10" t="s">
        <v>7</v>
      </c>
      <c r="G345" s="10" t="s">
        <v>8</v>
      </c>
      <c r="H345" s="301" t="s">
        <v>9</v>
      </c>
      <c r="I345" s="292" t="s">
        <v>10</v>
      </c>
      <c r="J345" s="2"/>
      <c r="K345" s="2"/>
      <c r="N345" s="3"/>
      <c r="O345" s="4"/>
    </row>
    <row r="346" spans="1:17" ht="31.5" x14ac:dyDescent="0.2">
      <c r="A346" s="289"/>
      <c r="B346" s="289"/>
      <c r="C346" s="289"/>
      <c r="D346" s="289"/>
      <c r="E346" s="289"/>
      <c r="F346" s="10" t="s">
        <v>243</v>
      </c>
      <c r="G346" s="10" t="s">
        <v>244</v>
      </c>
      <c r="H346" s="289"/>
      <c r="I346" s="289"/>
      <c r="J346" s="2"/>
      <c r="K346" s="2"/>
      <c r="N346" s="3"/>
      <c r="O346" s="4"/>
    </row>
    <row r="347" spans="1:17" x14ac:dyDescent="0.2">
      <c r="A347" s="300" t="s">
        <v>245</v>
      </c>
      <c r="B347" s="290">
        <v>4</v>
      </c>
      <c r="C347" s="14" t="s">
        <v>23</v>
      </c>
      <c r="D347" s="358" t="s">
        <v>246</v>
      </c>
      <c r="E347" s="16">
        <v>750000</v>
      </c>
      <c r="F347" s="16">
        <f t="shared" ref="F347:F350" si="91">E347+150000</f>
        <v>900000</v>
      </c>
      <c r="G347" s="16">
        <f t="shared" ref="G347:G350" si="92">E347+250000</f>
        <v>1000000</v>
      </c>
      <c r="H347" s="332">
        <v>250000</v>
      </c>
      <c r="I347" s="323">
        <v>46112</v>
      </c>
      <c r="J347" s="2"/>
      <c r="K347" s="2"/>
      <c r="N347" s="3"/>
      <c r="O347" s="4"/>
    </row>
    <row r="348" spans="1:17" x14ac:dyDescent="0.2">
      <c r="A348" s="288"/>
      <c r="B348" s="288"/>
      <c r="C348" s="14" t="s">
        <v>38</v>
      </c>
      <c r="D348" s="288"/>
      <c r="E348" s="16">
        <v>850000</v>
      </c>
      <c r="F348" s="16">
        <f t="shared" si="91"/>
        <v>1000000</v>
      </c>
      <c r="G348" s="16">
        <f t="shared" si="92"/>
        <v>1100000</v>
      </c>
      <c r="H348" s="288"/>
      <c r="I348" s="288"/>
      <c r="J348" s="2"/>
      <c r="K348" s="2"/>
      <c r="N348" s="3"/>
      <c r="O348" s="4"/>
    </row>
    <row r="349" spans="1:17" x14ac:dyDescent="0.2">
      <c r="A349" s="288"/>
      <c r="B349" s="288"/>
      <c r="C349" s="14" t="s">
        <v>247</v>
      </c>
      <c r="D349" s="288"/>
      <c r="E349" s="16">
        <v>1000000</v>
      </c>
      <c r="F349" s="16">
        <f t="shared" si="91"/>
        <v>1150000</v>
      </c>
      <c r="G349" s="16">
        <f t="shared" si="92"/>
        <v>1250000</v>
      </c>
      <c r="H349" s="288"/>
      <c r="I349" s="288"/>
      <c r="J349" s="2"/>
      <c r="K349" s="2"/>
      <c r="N349" s="3"/>
      <c r="O349" s="4"/>
    </row>
    <row r="350" spans="1:17" x14ac:dyDescent="0.25">
      <c r="A350" s="289"/>
      <c r="B350" s="289"/>
      <c r="C350" s="74" t="s">
        <v>248</v>
      </c>
      <c r="D350" s="289"/>
      <c r="E350" s="16">
        <v>1250000</v>
      </c>
      <c r="F350" s="16">
        <f t="shared" si="91"/>
        <v>1400000</v>
      </c>
      <c r="G350" s="16">
        <f t="shared" si="92"/>
        <v>1500000</v>
      </c>
      <c r="H350" s="289"/>
      <c r="I350" s="289"/>
      <c r="J350" s="2"/>
      <c r="K350" s="2"/>
      <c r="N350" s="3"/>
      <c r="O350" s="4"/>
      <c r="Q350" s="75"/>
    </row>
    <row r="351" spans="1:17" ht="12.75" x14ac:dyDescent="0.2">
      <c r="A351" s="2"/>
      <c r="B351" s="2"/>
      <c r="C351" s="2"/>
      <c r="D351" s="2"/>
      <c r="E351" s="2"/>
      <c r="F351" s="2"/>
      <c r="G351" s="2"/>
      <c r="H351" s="2"/>
      <c r="I351" s="2"/>
      <c r="J351" s="2"/>
      <c r="K351" s="2"/>
      <c r="N351" s="3"/>
      <c r="O351" s="4"/>
    </row>
    <row r="352" spans="1:17" ht="12.75" x14ac:dyDescent="0.2">
      <c r="A352" s="2"/>
      <c r="B352" s="2"/>
      <c r="C352" s="2"/>
      <c r="D352" s="2"/>
      <c r="E352" s="2"/>
      <c r="F352" s="2"/>
      <c r="G352" s="2"/>
      <c r="H352" s="2"/>
      <c r="I352" s="2"/>
      <c r="J352" s="2"/>
      <c r="K352" s="2"/>
      <c r="N352" s="3"/>
      <c r="O352" s="4"/>
    </row>
    <row r="353" spans="1:15" ht="12.75" x14ac:dyDescent="0.2">
      <c r="A353" s="292" t="s">
        <v>2</v>
      </c>
      <c r="B353" s="292" t="s">
        <v>3</v>
      </c>
      <c r="C353" s="292" t="s">
        <v>4</v>
      </c>
      <c r="D353" s="301" t="s">
        <v>6</v>
      </c>
      <c r="E353" s="317" t="s">
        <v>7</v>
      </c>
      <c r="F353" s="318"/>
      <c r="G353" s="317" t="s">
        <v>8</v>
      </c>
      <c r="H353" s="318"/>
      <c r="I353" s="301" t="s">
        <v>9</v>
      </c>
      <c r="J353" s="292" t="s">
        <v>10</v>
      </c>
      <c r="K353" s="2"/>
      <c r="N353" s="3"/>
      <c r="O353" s="4"/>
    </row>
    <row r="354" spans="1:15" ht="31.5" x14ac:dyDescent="0.2">
      <c r="A354" s="289"/>
      <c r="B354" s="289"/>
      <c r="C354" s="289"/>
      <c r="D354" s="289"/>
      <c r="E354" s="10" t="s">
        <v>249</v>
      </c>
      <c r="F354" s="10" t="s">
        <v>250</v>
      </c>
      <c r="G354" s="10" t="s">
        <v>96</v>
      </c>
      <c r="H354" s="10" t="s">
        <v>120</v>
      </c>
      <c r="I354" s="289"/>
      <c r="J354" s="289"/>
      <c r="K354" s="2"/>
      <c r="N354" s="3"/>
      <c r="O354" s="4"/>
    </row>
    <row r="355" spans="1:15" x14ac:dyDescent="0.2">
      <c r="A355" s="311" t="s">
        <v>251</v>
      </c>
      <c r="B355" s="312">
        <v>4</v>
      </c>
      <c r="C355" s="76" t="s">
        <v>252</v>
      </c>
      <c r="D355" s="16">
        <v>700000</v>
      </c>
      <c r="E355" s="16">
        <f t="shared" ref="E355:E359" si="93">D355+150000</f>
        <v>850000</v>
      </c>
      <c r="F355" s="16">
        <f t="shared" ref="F355:F359" si="94">D355+100000</f>
        <v>800000</v>
      </c>
      <c r="G355" s="16">
        <f t="shared" ref="G355:G359" si="95">D355+300000</f>
        <v>1000000</v>
      </c>
      <c r="H355" s="26">
        <f t="shared" ref="H355:H359" si="96">G355+550000+550000</f>
        <v>2100000</v>
      </c>
      <c r="I355" s="332">
        <v>300000</v>
      </c>
      <c r="J355" s="323">
        <v>46022</v>
      </c>
      <c r="K355" s="2"/>
      <c r="N355" s="3"/>
      <c r="O355" s="4"/>
    </row>
    <row r="356" spans="1:15" x14ac:dyDescent="0.2">
      <c r="A356" s="288"/>
      <c r="B356" s="288"/>
      <c r="C356" s="76" t="s">
        <v>253</v>
      </c>
      <c r="D356" s="16">
        <v>780000</v>
      </c>
      <c r="E356" s="16">
        <f t="shared" si="93"/>
        <v>930000</v>
      </c>
      <c r="F356" s="16">
        <f t="shared" si="94"/>
        <v>880000</v>
      </c>
      <c r="G356" s="16">
        <f t="shared" si="95"/>
        <v>1080000</v>
      </c>
      <c r="H356" s="26">
        <f t="shared" si="96"/>
        <v>2180000</v>
      </c>
      <c r="I356" s="288"/>
      <c r="J356" s="288"/>
      <c r="K356" s="2"/>
      <c r="N356" s="3"/>
      <c r="O356" s="4"/>
    </row>
    <row r="357" spans="1:15" x14ac:dyDescent="0.2">
      <c r="A357" s="288"/>
      <c r="B357" s="288"/>
      <c r="C357" s="76" t="s">
        <v>254</v>
      </c>
      <c r="D357" s="16">
        <v>800000</v>
      </c>
      <c r="E357" s="16">
        <f t="shared" si="93"/>
        <v>950000</v>
      </c>
      <c r="F357" s="16">
        <f t="shared" si="94"/>
        <v>900000</v>
      </c>
      <c r="G357" s="16">
        <f t="shared" si="95"/>
        <v>1100000</v>
      </c>
      <c r="H357" s="26">
        <f t="shared" si="96"/>
        <v>2200000</v>
      </c>
      <c r="I357" s="288"/>
      <c r="J357" s="288"/>
      <c r="K357" s="2"/>
      <c r="N357" s="3"/>
      <c r="O357" s="4"/>
    </row>
    <row r="358" spans="1:15" x14ac:dyDescent="0.2">
      <c r="A358" s="288"/>
      <c r="B358" s="288"/>
      <c r="C358" s="76" t="s">
        <v>255</v>
      </c>
      <c r="D358" s="16">
        <v>1100000</v>
      </c>
      <c r="E358" s="16">
        <f t="shared" si="93"/>
        <v>1250000</v>
      </c>
      <c r="F358" s="16">
        <f t="shared" si="94"/>
        <v>1200000</v>
      </c>
      <c r="G358" s="16">
        <f t="shared" si="95"/>
        <v>1400000</v>
      </c>
      <c r="H358" s="26">
        <f t="shared" si="96"/>
        <v>2500000</v>
      </c>
      <c r="I358" s="288"/>
      <c r="J358" s="288"/>
      <c r="K358" s="2"/>
      <c r="N358" s="3"/>
      <c r="O358" s="4"/>
    </row>
    <row r="359" spans="1:15" x14ac:dyDescent="0.2">
      <c r="A359" s="289"/>
      <c r="B359" s="289"/>
      <c r="C359" s="76" t="s">
        <v>256</v>
      </c>
      <c r="D359" s="31">
        <v>1400000</v>
      </c>
      <c r="E359" s="16">
        <f t="shared" si="93"/>
        <v>1550000</v>
      </c>
      <c r="F359" s="16">
        <f t="shared" si="94"/>
        <v>1500000</v>
      </c>
      <c r="G359" s="16">
        <f t="shared" si="95"/>
        <v>1700000</v>
      </c>
      <c r="H359" s="26">
        <f t="shared" si="96"/>
        <v>2800000</v>
      </c>
      <c r="I359" s="289"/>
      <c r="J359" s="289"/>
      <c r="K359" s="2"/>
      <c r="N359" s="3"/>
      <c r="O359" s="4"/>
    </row>
    <row r="360" spans="1:15" ht="12.75" x14ac:dyDescent="0.2">
      <c r="A360" s="2"/>
      <c r="B360" s="2"/>
      <c r="C360" s="2"/>
      <c r="D360" s="2"/>
      <c r="E360" s="2"/>
      <c r="F360" s="2"/>
      <c r="G360" s="2"/>
      <c r="H360" s="2"/>
      <c r="I360" s="2"/>
      <c r="J360" s="2"/>
      <c r="K360" s="2"/>
      <c r="N360" s="3"/>
      <c r="O360" s="4"/>
    </row>
    <row r="361" spans="1:15" ht="12.75" x14ac:dyDescent="0.2">
      <c r="A361" s="2"/>
      <c r="B361" s="2"/>
      <c r="C361" s="2"/>
      <c r="D361" s="2"/>
      <c r="E361" s="2"/>
      <c r="F361" s="2"/>
      <c r="G361" s="2"/>
      <c r="H361" s="2"/>
      <c r="I361" s="2"/>
      <c r="J361" s="2"/>
      <c r="K361" s="2"/>
      <c r="N361" s="3"/>
      <c r="O361" s="4"/>
    </row>
    <row r="362" spans="1:15" ht="12.75" x14ac:dyDescent="0.2">
      <c r="A362" s="292" t="s">
        <v>2</v>
      </c>
      <c r="B362" s="292" t="s">
        <v>3</v>
      </c>
      <c r="C362" s="292" t="s">
        <v>4</v>
      </c>
      <c r="D362" s="292" t="s">
        <v>5</v>
      </c>
      <c r="E362" s="301" t="s">
        <v>6</v>
      </c>
      <c r="F362" s="317" t="s">
        <v>7</v>
      </c>
      <c r="G362" s="324"/>
      <c r="H362" s="317" t="s">
        <v>8</v>
      </c>
      <c r="I362" s="318"/>
      <c r="J362" s="301" t="s">
        <v>9</v>
      </c>
      <c r="K362" s="292" t="s">
        <v>10</v>
      </c>
      <c r="N362" s="3"/>
      <c r="O362" s="4"/>
    </row>
    <row r="363" spans="1:15" ht="31.5" x14ac:dyDescent="0.2">
      <c r="A363" s="289"/>
      <c r="B363" s="289"/>
      <c r="C363" s="289"/>
      <c r="D363" s="289"/>
      <c r="E363" s="289"/>
      <c r="F363" s="10" t="s">
        <v>257</v>
      </c>
      <c r="G363" s="10" t="s">
        <v>258</v>
      </c>
      <c r="H363" s="10" t="s">
        <v>259</v>
      </c>
      <c r="I363" s="10" t="s">
        <v>120</v>
      </c>
      <c r="J363" s="289"/>
      <c r="K363" s="289"/>
      <c r="N363" s="3"/>
      <c r="O363" s="4"/>
    </row>
    <row r="364" spans="1:15" x14ac:dyDescent="0.2">
      <c r="A364" s="311" t="s">
        <v>260</v>
      </c>
      <c r="B364" s="312">
        <v>4</v>
      </c>
      <c r="C364" s="63" t="s">
        <v>261</v>
      </c>
      <c r="D364" s="294" t="s">
        <v>262</v>
      </c>
      <c r="E364" s="16">
        <v>600000</v>
      </c>
      <c r="F364" s="16">
        <f t="shared" ref="F364:F368" si="97">E364+200000</f>
        <v>800000</v>
      </c>
      <c r="G364" s="16">
        <f t="shared" ref="G364:G368" si="98">E364+100000</f>
        <v>700000</v>
      </c>
      <c r="H364" s="16">
        <f t="shared" ref="H364:H368" si="99">E364+300000</f>
        <v>900000</v>
      </c>
      <c r="I364" s="26">
        <f t="shared" ref="I364:I368" si="100">H364+700000</f>
        <v>1600000</v>
      </c>
      <c r="J364" s="332" t="s">
        <v>227</v>
      </c>
      <c r="K364" s="323"/>
      <c r="N364" s="3"/>
      <c r="O364" s="4"/>
    </row>
    <row r="365" spans="1:15" x14ac:dyDescent="0.2">
      <c r="A365" s="288"/>
      <c r="B365" s="288"/>
      <c r="C365" s="63" t="s">
        <v>263</v>
      </c>
      <c r="D365" s="288"/>
      <c r="E365" s="16">
        <v>700000</v>
      </c>
      <c r="F365" s="16">
        <f t="shared" si="97"/>
        <v>900000</v>
      </c>
      <c r="G365" s="16">
        <f t="shared" si="98"/>
        <v>800000</v>
      </c>
      <c r="H365" s="16">
        <f t="shared" si="99"/>
        <v>1000000</v>
      </c>
      <c r="I365" s="26">
        <f t="shared" si="100"/>
        <v>1700000</v>
      </c>
      <c r="J365" s="288"/>
      <c r="K365" s="288"/>
      <c r="N365" s="3"/>
      <c r="O365" s="4"/>
    </row>
    <row r="366" spans="1:15" x14ac:dyDescent="0.2">
      <c r="A366" s="288"/>
      <c r="B366" s="288"/>
      <c r="C366" s="63" t="s">
        <v>264</v>
      </c>
      <c r="D366" s="288"/>
      <c r="E366" s="16">
        <v>750000</v>
      </c>
      <c r="F366" s="16">
        <f t="shared" si="97"/>
        <v>950000</v>
      </c>
      <c r="G366" s="16">
        <f t="shared" si="98"/>
        <v>850000</v>
      </c>
      <c r="H366" s="16">
        <f t="shared" si="99"/>
        <v>1050000</v>
      </c>
      <c r="I366" s="26">
        <f t="shared" si="100"/>
        <v>1750000</v>
      </c>
      <c r="J366" s="332">
        <v>250000</v>
      </c>
      <c r="K366" s="288"/>
      <c r="N366" s="3"/>
      <c r="O366" s="4"/>
    </row>
    <row r="367" spans="1:15" x14ac:dyDescent="0.2">
      <c r="A367" s="288"/>
      <c r="B367" s="288"/>
      <c r="C367" s="63" t="s">
        <v>265</v>
      </c>
      <c r="D367" s="288"/>
      <c r="E367" s="16">
        <v>800000</v>
      </c>
      <c r="F367" s="16">
        <f t="shared" si="97"/>
        <v>1000000</v>
      </c>
      <c r="G367" s="16">
        <f t="shared" si="98"/>
        <v>900000</v>
      </c>
      <c r="H367" s="16">
        <f t="shared" si="99"/>
        <v>1100000</v>
      </c>
      <c r="I367" s="26">
        <f t="shared" si="100"/>
        <v>1800000</v>
      </c>
      <c r="J367" s="288"/>
      <c r="K367" s="288"/>
      <c r="N367" s="3"/>
      <c r="O367" s="4"/>
    </row>
    <row r="368" spans="1:15" x14ac:dyDescent="0.2">
      <c r="A368" s="289"/>
      <c r="B368" s="289"/>
      <c r="C368" s="63" t="s">
        <v>266</v>
      </c>
      <c r="D368" s="289"/>
      <c r="E368" s="31">
        <v>1000000</v>
      </c>
      <c r="F368" s="16">
        <f t="shared" si="97"/>
        <v>1200000</v>
      </c>
      <c r="G368" s="16">
        <f t="shared" si="98"/>
        <v>1100000</v>
      </c>
      <c r="H368" s="16">
        <f t="shared" si="99"/>
        <v>1300000</v>
      </c>
      <c r="I368" s="26">
        <f t="shared" si="100"/>
        <v>2000000</v>
      </c>
      <c r="J368" s="289"/>
      <c r="K368" s="289"/>
      <c r="N368" s="3"/>
      <c r="O368" s="4"/>
    </row>
    <row r="369" spans="1:15" ht="12.75" x14ac:dyDescent="0.2">
      <c r="A369" s="2"/>
      <c r="B369" s="2"/>
      <c r="C369" s="2"/>
      <c r="D369" s="2"/>
      <c r="E369" s="2"/>
      <c r="F369" s="2"/>
      <c r="G369" s="2"/>
      <c r="H369" s="2"/>
      <c r="I369" s="2"/>
      <c r="J369" s="2"/>
      <c r="K369" s="2"/>
      <c r="N369" s="3"/>
      <c r="O369" s="4"/>
    </row>
    <row r="370" spans="1:15" ht="12.75" x14ac:dyDescent="0.2">
      <c r="A370" s="2"/>
      <c r="B370" s="2"/>
      <c r="C370" s="2"/>
      <c r="D370" s="2"/>
      <c r="E370" s="2"/>
      <c r="F370" s="2"/>
      <c r="G370" s="2"/>
      <c r="H370" s="2"/>
      <c r="I370" s="2"/>
      <c r="J370" s="2"/>
      <c r="K370" s="2"/>
      <c r="N370" s="3"/>
      <c r="O370" s="4"/>
    </row>
    <row r="371" spans="1:15" x14ac:dyDescent="0.2">
      <c r="A371" s="292" t="s">
        <v>2</v>
      </c>
      <c r="B371" s="292" t="s">
        <v>3</v>
      </c>
      <c r="C371" s="292" t="s">
        <v>4</v>
      </c>
      <c r="D371" s="292" t="s">
        <v>5</v>
      </c>
      <c r="E371" s="301" t="s">
        <v>6</v>
      </c>
      <c r="F371" s="317" t="s">
        <v>7</v>
      </c>
      <c r="G371" s="324"/>
      <c r="H371" s="318"/>
      <c r="I371" s="10" t="s">
        <v>8</v>
      </c>
      <c r="J371" s="301" t="s">
        <v>9</v>
      </c>
      <c r="K371" s="292" t="s">
        <v>10</v>
      </c>
      <c r="N371" s="3"/>
      <c r="O371" s="4"/>
    </row>
    <row r="372" spans="1:15" x14ac:dyDescent="0.2">
      <c r="A372" s="289"/>
      <c r="B372" s="289"/>
      <c r="C372" s="289"/>
      <c r="D372" s="289"/>
      <c r="E372" s="289"/>
      <c r="F372" s="10"/>
      <c r="G372" s="10"/>
      <c r="H372" s="10"/>
      <c r="I372" s="10" t="s">
        <v>267</v>
      </c>
      <c r="J372" s="289"/>
      <c r="K372" s="289"/>
      <c r="N372" s="3"/>
      <c r="O372" s="4"/>
    </row>
    <row r="373" spans="1:15" x14ac:dyDescent="0.2">
      <c r="A373" s="311" t="s">
        <v>268</v>
      </c>
      <c r="B373" s="312">
        <v>4</v>
      </c>
      <c r="C373" s="63" t="s">
        <v>269</v>
      </c>
      <c r="D373" s="291" t="s">
        <v>270</v>
      </c>
      <c r="E373" s="16">
        <v>592800</v>
      </c>
      <c r="F373" s="16"/>
      <c r="G373" s="16"/>
      <c r="H373" s="16"/>
      <c r="I373" s="16">
        <f t="shared" ref="I373:I376" si="101">E373+200000</f>
        <v>792800</v>
      </c>
      <c r="J373" s="332">
        <v>200000</v>
      </c>
      <c r="K373" s="323"/>
      <c r="N373" s="3"/>
      <c r="O373" s="4"/>
    </row>
    <row r="374" spans="1:15" x14ac:dyDescent="0.2">
      <c r="A374" s="288"/>
      <c r="B374" s="288"/>
      <c r="C374" s="63" t="s">
        <v>248</v>
      </c>
      <c r="D374" s="288"/>
      <c r="E374" s="16">
        <v>708000</v>
      </c>
      <c r="F374" s="16"/>
      <c r="G374" s="16"/>
      <c r="H374" s="16"/>
      <c r="I374" s="16">
        <f t="shared" si="101"/>
        <v>908000</v>
      </c>
      <c r="J374" s="288"/>
      <c r="K374" s="288"/>
      <c r="N374" s="3"/>
      <c r="O374" s="4"/>
    </row>
    <row r="375" spans="1:15" x14ac:dyDescent="0.2">
      <c r="A375" s="288"/>
      <c r="B375" s="288"/>
      <c r="C375" s="63" t="s">
        <v>34</v>
      </c>
      <c r="D375" s="288"/>
      <c r="E375" s="16">
        <v>768000</v>
      </c>
      <c r="F375" s="16"/>
      <c r="G375" s="16"/>
      <c r="H375" s="16"/>
      <c r="I375" s="16">
        <f t="shared" si="101"/>
        <v>968000</v>
      </c>
      <c r="J375" s="288"/>
      <c r="K375" s="288"/>
      <c r="N375" s="3"/>
      <c r="O375" s="4"/>
    </row>
    <row r="376" spans="1:15" x14ac:dyDescent="0.2">
      <c r="A376" s="289"/>
      <c r="B376" s="289"/>
      <c r="C376" s="63" t="s">
        <v>271</v>
      </c>
      <c r="D376" s="289"/>
      <c r="E376" s="16">
        <v>888000</v>
      </c>
      <c r="F376" s="16"/>
      <c r="G376" s="16"/>
      <c r="H376" s="16"/>
      <c r="I376" s="16">
        <f t="shared" si="101"/>
        <v>1088000</v>
      </c>
      <c r="J376" s="289"/>
      <c r="K376" s="289"/>
      <c r="N376" s="3"/>
      <c r="O376" s="4"/>
    </row>
    <row r="377" spans="1:15" ht="12.75" x14ac:dyDescent="0.2">
      <c r="A377" s="2"/>
      <c r="B377" s="2"/>
      <c r="C377" s="2"/>
      <c r="D377" s="2"/>
      <c r="E377" s="2"/>
      <c r="F377" s="2"/>
      <c r="G377" s="2"/>
      <c r="H377" s="2"/>
      <c r="I377" s="2"/>
      <c r="J377" s="2"/>
      <c r="K377" s="2"/>
      <c r="N377" s="3"/>
      <c r="O377" s="4"/>
    </row>
    <row r="378" spans="1:15" ht="12.75" x14ac:dyDescent="0.2">
      <c r="A378" s="2"/>
      <c r="B378" s="2"/>
      <c r="C378" s="2"/>
      <c r="D378" s="2"/>
      <c r="E378" s="2"/>
      <c r="F378" s="2"/>
      <c r="G378" s="2"/>
      <c r="H378" s="2"/>
      <c r="I378" s="2"/>
      <c r="J378" s="2"/>
      <c r="K378" s="2"/>
      <c r="N378" s="3"/>
      <c r="O378" s="4"/>
    </row>
    <row r="379" spans="1:15" x14ac:dyDescent="0.2">
      <c r="A379" s="292" t="s">
        <v>2</v>
      </c>
      <c r="B379" s="292" t="s">
        <v>3</v>
      </c>
      <c r="C379" s="292" t="s">
        <v>4</v>
      </c>
      <c r="D379" s="292" t="s">
        <v>5</v>
      </c>
      <c r="E379" s="301" t="s">
        <v>6</v>
      </c>
      <c r="F379" s="317" t="s">
        <v>7</v>
      </c>
      <c r="G379" s="318"/>
      <c r="H379" s="10" t="s">
        <v>8</v>
      </c>
      <c r="I379" s="301" t="s">
        <v>9</v>
      </c>
      <c r="J379" s="292" t="s">
        <v>10</v>
      </c>
      <c r="K379" s="2"/>
      <c r="N379" s="3"/>
      <c r="O379" s="4"/>
    </row>
    <row r="380" spans="1:15" ht="31.5" x14ac:dyDescent="0.2">
      <c r="A380" s="289"/>
      <c r="B380" s="289"/>
      <c r="C380" s="289"/>
      <c r="D380" s="289"/>
      <c r="E380" s="289"/>
      <c r="F380" s="10" t="s">
        <v>272</v>
      </c>
      <c r="G380" s="10" t="s">
        <v>13</v>
      </c>
      <c r="H380" s="10" t="s">
        <v>273</v>
      </c>
      <c r="I380" s="289"/>
      <c r="J380" s="289"/>
      <c r="K380" s="2"/>
      <c r="N380" s="3"/>
      <c r="O380" s="4"/>
    </row>
    <row r="381" spans="1:15" x14ac:dyDescent="0.2">
      <c r="A381" s="311" t="s">
        <v>274</v>
      </c>
      <c r="B381" s="312">
        <v>4</v>
      </c>
      <c r="C381" s="63" t="s">
        <v>82</v>
      </c>
      <c r="D381" s="291" t="s">
        <v>275</v>
      </c>
      <c r="E381" s="16">
        <v>600000</v>
      </c>
      <c r="F381" s="16">
        <f t="shared" ref="F381:F384" si="102">E381+250000</f>
        <v>850000</v>
      </c>
      <c r="G381" s="17">
        <f t="shared" ref="G381:G384" si="103">E381+200000</f>
        <v>800000</v>
      </c>
      <c r="H381" s="17">
        <f t="shared" ref="H381:H384" si="104">E381+350000</f>
        <v>950000</v>
      </c>
      <c r="I381" s="18" t="s">
        <v>227</v>
      </c>
      <c r="J381" s="335" t="s">
        <v>276</v>
      </c>
      <c r="K381" s="2"/>
      <c r="N381" s="3"/>
      <c r="O381" s="4"/>
    </row>
    <row r="382" spans="1:15" x14ac:dyDescent="0.2">
      <c r="A382" s="288"/>
      <c r="B382" s="288"/>
      <c r="C382" s="63" t="s">
        <v>277</v>
      </c>
      <c r="D382" s="288"/>
      <c r="E382" s="16">
        <v>800000</v>
      </c>
      <c r="F382" s="16">
        <f t="shared" si="102"/>
        <v>1050000</v>
      </c>
      <c r="G382" s="17">
        <f t="shared" si="103"/>
        <v>1000000</v>
      </c>
      <c r="H382" s="17">
        <f t="shared" si="104"/>
        <v>1150000</v>
      </c>
      <c r="I382" s="18">
        <v>250000</v>
      </c>
      <c r="J382" s="288"/>
      <c r="K382" s="2"/>
      <c r="N382" s="3"/>
      <c r="O382" s="4"/>
    </row>
    <row r="383" spans="1:15" x14ac:dyDescent="0.2">
      <c r="A383" s="288"/>
      <c r="B383" s="288"/>
      <c r="C383" s="63" t="s">
        <v>278</v>
      </c>
      <c r="D383" s="288"/>
      <c r="E383" s="16">
        <v>850000</v>
      </c>
      <c r="F383" s="16">
        <f t="shared" si="102"/>
        <v>1100000</v>
      </c>
      <c r="G383" s="17">
        <f t="shared" si="103"/>
        <v>1050000</v>
      </c>
      <c r="H383" s="17">
        <f t="shared" si="104"/>
        <v>1200000</v>
      </c>
      <c r="I383" s="18" t="s">
        <v>227</v>
      </c>
      <c r="J383" s="288"/>
      <c r="K383" s="2"/>
      <c r="N383" s="3"/>
      <c r="O383" s="4"/>
    </row>
    <row r="384" spans="1:15" x14ac:dyDescent="0.2">
      <c r="A384" s="289"/>
      <c r="B384" s="289"/>
      <c r="C384" s="63" t="s">
        <v>279</v>
      </c>
      <c r="D384" s="289"/>
      <c r="E384" s="16">
        <v>950000</v>
      </c>
      <c r="F384" s="16">
        <f t="shared" si="102"/>
        <v>1200000</v>
      </c>
      <c r="G384" s="17">
        <f t="shared" si="103"/>
        <v>1150000</v>
      </c>
      <c r="H384" s="17">
        <f t="shared" si="104"/>
        <v>1300000</v>
      </c>
      <c r="I384" s="18" t="s">
        <v>227</v>
      </c>
      <c r="J384" s="289"/>
      <c r="K384" s="2"/>
      <c r="N384" s="3"/>
      <c r="O384" s="4"/>
    </row>
    <row r="385" spans="1:15" ht="12.75" x14ac:dyDescent="0.2">
      <c r="A385" s="2"/>
      <c r="B385" s="2"/>
      <c r="C385" s="2"/>
      <c r="D385" s="2"/>
      <c r="E385" s="2"/>
      <c r="F385" s="2"/>
      <c r="G385" s="2"/>
      <c r="H385" s="2"/>
      <c r="I385" s="2"/>
      <c r="J385" s="2"/>
      <c r="K385" s="2"/>
      <c r="N385" s="3"/>
      <c r="O385" s="4"/>
    </row>
    <row r="386" spans="1:15" ht="12.75" x14ac:dyDescent="0.2">
      <c r="A386" s="2"/>
      <c r="B386" s="2"/>
      <c r="C386" s="2"/>
      <c r="D386" s="2"/>
      <c r="E386" s="2"/>
      <c r="F386" s="2"/>
      <c r="G386" s="2"/>
      <c r="H386" s="2"/>
      <c r="I386" s="2"/>
      <c r="J386" s="2"/>
      <c r="K386" s="2"/>
      <c r="N386" s="3"/>
      <c r="O386" s="4"/>
    </row>
    <row r="387" spans="1:15" x14ac:dyDescent="0.2">
      <c r="A387" s="292" t="s">
        <v>2</v>
      </c>
      <c r="B387" s="292" t="s">
        <v>3</v>
      </c>
      <c r="C387" s="292" t="s">
        <v>4</v>
      </c>
      <c r="D387" s="301" t="s">
        <v>6</v>
      </c>
      <c r="E387" s="317" t="s">
        <v>7</v>
      </c>
      <c r="F387" s="318"/>
      <c r="G387" s="10" t="s">
        <v>8</v>
      </c>
      <c r="H387" s="301" t="s">
        <v>9</v>
      </c>
      <c r="I387" s="292" t="s">
        <v>10</v>
      </c>
      <c r="J387" s="2"/>
      <c r="K387" s="2"/>
      <c r="N387" s="3"/>
      <c r="O387" s="4"/>
    </row>
    <row r="388" spans="1:15" ht="47.25" x14ac:dyDescent="0.2">
      <c r="A388" s="289"/>
      <c r="B388" s="289"/>
      <c r="C388" s="289"/>
      <c r="D388" s="289"/>
      <c r="E388" s="10" t="s">
        <v>280</v>
      </c>
      <c r="F388" s="10" t="s">
        <v>250</v>
      </c>
      <c r="G388" s="10" t="s">
        <v>281</v>
      </c>
      <c r="H388" s="289"/>
      <c r="I388" s="289"/>
      <c r="J388" s="2"/>
      <c r="K388" s="2"/>
      <c r="N388" s="3"/>
      <c r="O388" s="4"/>
    </row>
    <row r="389" spans="1:15" ht="31.5" x14ac:dyDescent="0.2">
      <c r="A389" s="305" t="s">
        <v>282</v>
      </c>
      <c r="B389" s="312">
        <v>4</v>
      </c>
      <c r="C389" s="63" t="s">
        <v>82</v>
      </c>
      <c r="D389" s="16">
        <v>500000</v>
      </c>
      <c r="E389" s="16" t="s">
        <v>283</v>
      </c>
      <c r="F389" s="16">
        <v>850000</v>
      </c>
      <c r="G389" s="16">
        <v>850000</v>
      </c>
      <c r="H389" s="332"/>
      <c r="I389" s="323"/>
      <c r="J389" s="2"/>
      <c r="K389" s="2"/>
      <c r="N389" s="3"/>
      <c r="O389" s="4"/>
    </row>
    <row r="390" spans="1:15" x14ac:dyDescent="0.2">
      <c r="A390" s="288"/>
      <c r="B390" s="288"/>
      <c r="C390" s="63"/>
      <c r="D390" s="16"/>
      <c r="E390" s="16"/>
      <c r="F390" s="16"/>
      <c r="G390" s="16"/>
      <c r="H390" s="288"/>
      <c r="I390" s="288"/>
      <c r="J390" s="2"/>
      <c r="K390" s="2"/>
      <c r="N390" s="3"/>
      <c r="O390" s="4"/>
    </row>
    <row r="391" spans="1:15" x14ac:dyDescent="0.2">
      <c r="A391" s="289"/>
      <c r="B391" s="289"/>
      <c r="C391" s="63"/>
      <c r="D391" s="16"/>
      <c r="E391" s="16"/>
      <c r="F391" s="16"/>
      <c r="G391" s="16"/>
      <c r="H391" s="289"/>
      <c r="I391" s="289"/>
      <c r="J391" s="2"/>
      <c r="K391" s="2"/>
      <c r="N391" s="3"/>
      <c r="O391" s="4"/>
    </row>
    <row r="392" spans="1:15" ht="12.75" x14ac:dyDescent="0.2">
      <c r="A392" s="2"/>
      <c r="B392" s="2"/>
      <c r="C392" s="2"/>
      <c r="D392" s="2"/>
      <c r="E392" s="2"/>
      <c r="F392" s="2"/>
      <c r="G392" s="2"/>
      <c r="H392" s="2"/>
      <c r="I392" s="2"/>
      <c r="J392" s="2"/>
      <c r="K392" s="2"/>
      <c r="N392" s="3"/>
      <c r="O392" s="4"/>
    </row>
    <row r="393" spans="1:15" ht="12.75" x14ac:dyDescent="0.2">
      <c r="A393" s="2"/>
      <c r="B393" s="2"/>
      <c r="C393" s="2"/>
      <c r="D393" s="2"/>
      <c r="E393" s="2"/>
      <c r="F393" s="2"/>
      <c r="G393" s="2"/>
      <c r="H393" s="2"/>
      <c r="I393" s="2"/>
      <c r="J393" s="2"/>
      <c r="K393" s="2"/>
      <c r="N393" s="3"/>
      <c r="O393" s="4"/>
    </row>
    <row r="394" spans="1:15" ht="12.75" x14ac:dyDescent="0.2">
      <c r="A394" s="292" t="s">
        <v>2</v>
      </c>
      <c r="B394" s="292" t="s">
        <v>3</v>
      </c>
      <c r="C394" s="292" t="s">
        <v>4</v>
      </c>
      <c r="D394" s="292" t="s">
        <v>5</v>
      </c>
      <c r="E394" s="301" t="s">
        <v>6</v>
      </c>
      <c r="F394" s="317" t="s">
        <v>7</v>
      </c>
      <c r="G394" s="324"/>
      <c r="H394" s="324"/>
      <c r="I394" s="317" t="s">
        <v>8</v>
      </c>
      <c r="J394" s="318"/>
      <c r="K394" s="301" t="s">
        <v>9</v>
      </c>
      <c r="L394" s="292" t="s">
        <v>10</v>
      </c>
      <c r="N394" s="3"/>
      <c r="O394" s="4"/>
    </row>
    <row r="395" spans="1:15" ht="31.5" x14ac:dyDescent="0.2">
      <c r="A395" s="289"/>
      <c r="B395" s="289"/>
      <c r="C395" s="289"/>
      <c r="D395" s="289"/>
      <c r="E395" s="289"/>
      <c r="F395" s="10" t="s">
        <v>284</v>
      </c>
      <c r="G395" s="77" t="s">
        <v>220</v>
      </c>
      <c r="H395" s="77" t="s">
        <v>285</v>
      </c>
      <c r="I395" s="10" t="s">
        <v>286</v>
      </c>
      <c r="J395" s="10" t="s">
        <v>66</v>
      </c>
      <c r="K395" s="289"/>
      <c r="L395" s="289"/>
      <c r="N395" s="3"/>
      <c r="O395" s="4"/>
    </row>
    <row r="396" spans="1:15" x14ac:dyDescent="0.2">
      <c r="A396" s="311" t="s">
        <v>287</v>
      </c>
      <c r="B396" s="312">
        <v>4</v>
      </c>
      <c r="C396" s="63" t="s">
        <v>288</v>
      </c>
      <c r="D396" s="291" t="s">
        <v>289</v>
      </c>
      <c r="E396" s="16">
        <v>785000</v>
      </c>
      <c r="F396" s="16">
        <f t="shared" ref="F396:F402" si="105">E396+350000</f>
        <v>1135000</v>
      </c>
      <c r="G396" s="16">
        <f t="shared" ref="G396:G402" si="106">E396+250000</f>
        <v>1035000</v>
      </c>
      <c r="H396" s="26">
        <f t="shared" ref="H396:H402" si="107">E396+150000</f>
        <v>935000</v>
      </c>
      <c r="I396" s="16">
        <f t="shared" ref="I396:I402" si="108">E396+450000</f>
        <v>1235000</v>
      </c>
      <c r="J396" s="34">
        <f t="shared" ref="J396:J402" si="109">I396+2000000</f>
        <v>3235000</v>
      </c>
      <c r="K396" s="332">
        <v>300000</v>
      </c>
      <c r="L396" s="323">
        <v>46112</v>
      </c>
      <c r="N396" s="3"/>
      <c r="O396" s="4"/>
    </row>
    <row r="397" spans="1:15" x14ac:dyDescent="0.2">
      <c r="A397" s="288"/>
      <c r="B397" s="288"/>
      <c r="C397" s="63" t="s">
        <v>290</v>
      </c>
      <c r="D397" s="288"/>
      <c r="E397" s="16">
        <v>890000</v>
      </c>
      <c r="F397" s="16">
        <f t="shared" si="105"/>
        <v>1240000</v>
      </c>
      <c r="G397" s="16">
        <f t="shared" si="106"/>
        <v>1140000</v>
      </c>
      <c r="H397" s="26">
        <f t="shared" si="107"/>
        <v>1040000</v>
      </c>
      <c r="I397" s="16">
        <f t="shared" si="108"/>
        <v>1340000</v>
      </c>
      <c r="J397" s="34">
        <f t="shared" si="109"/>
        <v>3340000</v>
      </c>
      <c r="K397" s="288"/>
      <c r="L397" s="288"/>
      <c r="N397" s="3"/>
      <c r="O397" s="4"/>
    </row>
    <row r="398" spans="1:15" x14ac:dyDescent="0.2">
      <c r="A398" s="288"/>
      <c r="B398" s="288"/>
      <c r="C398" s="63" t="s">
        <v>150</v>
      </c>
      <c r="D398" s="288"/>
      <c r="E398" s="16">
        <v>925000</v>
      </c>
      <c r="F398" s="16">
        <f t="shared" si="105"/>
        <v>1275000</v>
      </c>
      <c r="G398" s="16">
        <f t="shared" si="106"/>
        <v>1175000</v>
      </c>
      <c r="H398" s="26">
        <f t="shared" si="107"/>
        <v>1075000</v>
      </c>
      <c r="I398" s="16">
        <f t="shared" si="108"/>
        <v>1375000</v>
      </c>
      <c r="J398" s="34">
        <f t="shared" si="109"/>
        <v>3375000</v>
      </c>
      <c r="K398" s="288"/>
      <c r="L398" s="288"/>
      <c r="N398" s="3"/>
      <c r="O398" s="4"/>
    </row>
    <row r="399" spans="1:15" x14ac:dyDescent="0.2">
      <c r="A399" s="288"/>
      <c r="B399" s="288"/>
      <c r="C399" s="63" t="s">
        <v>291</v>
      </c>
      <c r="D399" s="288"/>
      <c r="E399" s="16">
        <v>995000</v>
      </c>
      <c r="F399" s="16">
        <f t="shared" si="105"/>
        <v>1345000</v>
      </c>
      <c r="G399" s="16">
        <f t="shared" si="106"/>
        <v>1245000</v>
      </c>
      <c r="H399" s="26">
        <f t="shared" si="107"/>
        <v>1145000</v>
      </c>
      <c r="I399" s="16">
        <f t="shared" si="108"/>
        <v>1445000</v>
      </c>
      <c r="J399" s="34">
        <f t="shared" si="109"/>
        <v>3445000</v>
      </c>
      <c r="K399" s="288"/>
      <c r="L399" s="288"/>
      <c r="N399" s="3"/>
      <c r="O399" s="4"/>
    </row>
    <row r="400" spans="1:15" x14ac:dyDescent="0.2">
      <c r="A400" s="288"/>
      <c r="B400" s="288"/>
      <c r="C400" s="63" t="s">
        <v>292</v>
      </c>
      <c r="D400" s="288"/>
      <c r="E400" s="16">
        <v>1065000</v>
      </c>
      <c r="F400" s="16">
        <f t="shared" si="105"/>
        <v>1415000</v>
      </c>
      <c r="G400" s="16">
        <f t="shared" si="106"/>
        <v>1315000</v>
      </c>
      <c r="H400" s="26">
        <f t="shared" si="107"/>
        <v>1215000</v>
      </c>
      <c r="I400" s="16">
        <f t="shared" si="108"/>
        <v>1515000</v>
      </c>
      <c r="J400" s="34">
        <f t="shared" si="109"/>
        <v>3515000</v>
      </c>
      <c r="K400" s="288"/>
      <c r="L400" s="288"/>
      <c r="N400" s="3"/>
      <c r="O400" s="4"/>
    </row>
    <row r="401" spans="1:15" x14ac:dyDescent="0.2">
      <c r="A401" s="288"/>
      <c r="B401" s="288"/>
      <c r="C401" s="63" t="s">
        <v>293</v>
      </c>
      <c r="D401" s="288"/>
      <c r="E401" s="16">
        <v>1212000</v>
      </c>
      <c r="F401" s="16">
        <f t="shared" si="105"/>
        <v>1562000</v>
      </c>
      <c r="G401" s="16">
        <f t="shared" si="106"/>
        <v>1462000</v>
      </c>
      <c r="H401" s="26">
        <f t="shared" si="107"/>
        <v>1362000</v>
      </c>
      <c r="I401" s="16">
        <f t="shared" si="108"/>
        <v>1662000</v>
      </c>
      <c r="J401" s="34">
        <f t="shared" si="109"/>
        <v>3662000</v>
      </c>
      <c r="K401" s="288"/>
      <c r="L401" s="288"/>
      <c r="N401" s="3"/>
      <c r="O401" s="4"/>
    </row>
    <row r="402" spans="1:15" x14ac:dyDescent="0.2">
      <c r="A402" s="289"/>
      <c r="B402" s="289"/>
      <c r="C402" s="78" t="s">
        <v>294</v>
      </c>
      <c r="D402" s="289"/>
      <c r="E402" s="16">
        <v>1380000</v>
      </c>
      <c r="F402" s="16">
        <f t="shared" si="105"/>
        <v>1730000</v>
      </c>
      <c r="G402" s="16">
        <f t="shared" si="106"/>
        <v>1630000</v>
      </c>
      <c r="H402" s="26">
        <f t="shared" si="107"/>
        <v>1530000</v>
      </c>
      <c r="I402" s="16">
        <f t="shared" si="108"/>
        <v>1830000</v>
      </c>
      <c r="J402" s="34">
        <f t="shared" si="109"/>
        <v>3830000</v>
      </c>
      <c r="K402" s="289"/>
      <c r="L402" s="289"/>
      <c r="N402" s="3"/>
      <c r="O402" s="4"/>
    </row>
    <row r="403" spans="1:15" ht="12.75" x14ac:dyDescent="0.2">
      <c r="A403" s="2"/>
      <c r="B403" s="2"/>
      <c r="C403" s="2"/>
      <c r="D403" s="2"/>
      <c r="E403" s="2"/>
      <c r="F403" s="2"/>
      <c r="G403" s="2"/>
      <c r="H403" s="2"/>
      <c r="I403" s="2"/>
      <c r="J403" s="2"/>
      <c r="K403" s="2"/>
      <c r="N403" s="3"/>
      <c r="O403" s="4"/>
    </row>
    <row r="404" spans="1:15" ht="12.75" x14ac:dyDescent="0.2">
      <c r="A404" s="2"/>
      <c r="B404" s="2"/>
      <c r="C404" s="2"/>
      <c r="D404" s="2"/>
      <c r="E404" s="2"/>
      <c r="F404" s="2"/>
      <c r="G404" s="2"/>
      <c r="H404" s="2"/>
      <c r="I404" s="2"/>
      <c r="J404" s="2"/>
      <c r="K404" s="2"/>
      <c r="N404" s="3"/>
      <c r="O404" s="4"/>
    </row>
    <row r="405" spans="1:15" x14ac:dyDescent="0.2">
      <c r="A405" s="292" t="s">
        <v>2</v>
      </c>
      <c r="B405" s="292" t="s">
        <v>3</v>
      </c>
      <c r="C405" s="292" t="s">
        <v>4</v>
      </c>
      <c r="D405" s="292" t="s">
        <v>5</v>
      </c>
      <c r="E405" s="301" t="s">
        <v>6</v>
      </c>
      <c r="F405" s="317" t="s">
        <v>7</v>
      </c>
      <c r="G405" s="324"/>
      <c r="H405" s="10" t="s">
        <v>8</v>
      </c>
      <c r="I405" s="301" t="s">
        <v>9</v>
      </c>
      <c r="J405" s="292" t="s">
        <v>10</v>
      </c>
      <c r="K405" s="2"/>
      <c r="N405" s="3"/>
      <c r="O405" s="4"/>
    </row>
    <row r="406" spans="1:15" ht="31.5" x14ac:dyDescent="0.2">
      <c r="A406" s="289"/>
      <c r="B406" s="289"/>
      <c r="C406" s="289"/>
      <c r="D406" s="289"/>
      <c r="E406" s="289"/>
      <c r="F406" s="10" t="s">
        <v>295</v>
      </c>
      <c r="G406" s="10" t="s">
        <v>296</v>
      </c>
      <c r="H406" s="10" t="s">
        <v>297</v>
      </c>
      <c r="I406" s="289"/>
      <c r="J406" s="289"/>
      <c r="K406" s="2"/>
      <c r="N406" s="3"/>
      <c r="O406" s="4"/>
    </row>
    <row r="407" spans="1:15" x14ac:dyDescent="0.2">
      <c r="A407" s="305" t="s">
        <v>298</v>
      </c>
      <c r="B407" s="312">
        <v>4</v>
      </c>
      <c r="C407" s="63" t="s">
        <v>299</v>
      </c>
      <c r="D407" s="359" t="s">
        <v>300</v>
      </c>
      <c r="E407" s="16">
        <v>450000</v>
      </c>
      <c r="F407" s="16">
        <f t="shared" ref="F407:F411" si="110">E407+100000</f>
        <v>550000</v>
      </c>
      <c r="G407" s="16">
        <f t="shared" ref="G407:G411" si="111">E407+150000</f>
        <v>600000</v>
      </c>
      <c r="H407" s="16"/>
      <c r="I407" s="332">
        <v>250000</v>
      </c>
      <c r="J407" s="290" t="s">
        <v>301</v>
      </c>
      <c r="K407" s="2"/>
      <c r="N407" s="3"/>
      <c r="O407" s="4"/>
    </row>
    <row r="408" spans="1:15" x14ac:dyDescent="0.2">
      <c r="A408" s="288"/>
      <c r="B408" s="288"/>
      <c r="C408" s="63" t="s">
        <v>302</v>
      </c>
      <c r="D408" s="288"/>
      <c r="E408" s="16">
        <v>600000</v>
      </c>
      <c r="F408" s="16">
        <f t="shared" si="110"/>
        <v>700000</v>
      </c>
      <c r="G408" s="16">
        <f t="shared" si="111"/>
        <v>750000</v>
      </c>
      <c r="H408" s="16"/>
      <c r="I408" s="288"/>
      <c r="J408" s="288"/>
      <c r="K408" s="2"/>
      <c r="N408" s="3"/>
      <c r="O408" s="4"/>
    </row>
    <row r="409" spans="1:15" x14ac:dyDescent="0.2">
      <c r="A409" s="288"/>
      <c r="B409" s="288"/>
      <c r="C409" s="63" t="s">
        <v>248</v>
      </c>
      <c r="D409" s="288"/>
      <c r="E409" s="16">
        <v>750000</v>
      </c>
      <c r="F409" s="16">
        <f t="shared" si="110"/>
        <v>850000</v>
      </c>
      <c r="G409" s="16">
        <f t="shared" si="111"/>
        <v>900000</v>
      </c>
      <c r="H409" s="16"/>
      <c r="I409" s="288"/>
      <c r="J409" s="288"/>
      <c r="K409" s="2"/>
      <c r="N409" s="3"/>
      <c r="O409" s="4"/>
    </row>
    <row r="410" spans="1:15" x14ac:dyDescent="0.2">
      <c r="A410" s="288"/>
      <c r="B410" s="288"/>
      <c r="C410" s="63" t="s">
        <v>303</v>
      </c>
      <c r="D410" s="288"/>
      <c r="E410" s="16">
        <v>900000</v>
      </c>
      <c r="F410" s="16">
        <f t="shared" si="110"/>
        <v>1000000</v>
      </c>
      <c r="G410" s="16">
        <f t="shared" si="111"/>
        <v>1050000</v>
      </c>
      <c r="H410" s="16"/>
      <c r="I410" s="288"/>
      <c r="J410" s="288"/>
      <c r="K410" s="2"/>
      <c r="N410" s="3"/>
      <c r="O410" s="4"/>
    </row>
    <row r="411" spans="1:15" x14ac:dyDescent="0.2">
      <c r="A411" s="289"/>
      <c r="B411" s="289"/>
      <c r="C411" s="63" t="s">
        <v>304</v>
      </c>
      <c r="D411" s="289"/>
      <c r="E411" s="31">
        <v>1050000</v>
      </c>
      <c r="F411" s="16">
        <f t="shared" si="110"/>
        <v>1150000</v>
      </c>
      <c r="G411" s="16">
        <f t="shared" si="111"/>
        <v>1200000</v>
      </c>
      <c r="H411" s="16"/>
      <c r="I411" s="289"/>
      <c r="J411" s="289"/>
      <c r="K411" s="2"/>
      <c r="N411" s="3"/>
      <c r="O411" s="4"/>
    </row>
    <row r="412" spans="1:15" ht="12.75" x14ac:dyDescent="0.2">
      <c r="A412" s="2"/>
      <c r="B412" s="2"/>
      <c r="C412" s="2"/>
      <c r="D412" s="2"/>
      <c r="E412" s="2"/>
      <c r="F412" s="2"/>
      <c r="G412" s="2"/>
      <c r="H412" s="2"/>
      <c r="I412" s="2"/>
      <c r="J412" s="2"/>
      <c r="K412" s="2"/>
      <c r="N412" s="3"/>
      <c r="O412" s="4"/>
    </row>
    <row r="413" spans="1:15" ht="12.75" x14ac:dyDescent="0.2">
      <c r="A413" s="2"/>
      <c r="B413" s="2"/>
      <c r="C413" s="2"/>
      <c r="D413" s="2"/>
      <c r="E413" s="2"/>
      <c r="F413" s="2"/>
      <c r="G413" s="2"/>
      <c r="H413" s="2"/>
      <c r="I413" s="2"/>
      <c r="J413" s="2"/>
      <c r="K413" s="2"/>
      <c r="N413" s="3"/>
      <c r="O413" s="4"/>
    </row>
    <row r="414" spans="1:15" x14ac:dyDescent="0.2">
      <c r="A414" s="292" t="s">
        <v>2</v>
      </c>
      <c r="B414" s="292" t="s">
        <v>3</v>
      </c>
      <c r="C414" s="292" t="s">
        <v>4</v>
      </c>
      <c r="D414" s="301" t="s">
        <v>6</v>
      </c>
      <c r="E414" s="9" t="s">
        <v>7</v>
      </c>
      <c r="F414" s="10" t="s">
        <v>8</v>
      </c>
      <c r="G414" s="301" t="s">
        <v>9</v>
      </c>
      <c r="H414" s="292" t="s">
        <v>10</v>
      </c>
      <c r="I414" s="2"/>
      <c r="J414" s="2"/>
      <c r="K414" s="2"/>
      <c r="N414" s="3"/>
      <c r="O414" s="4"/>
    </row>
    <row r="415" spans="1:15" ht="31.5" x14ac:dyDescent="0.2">
      <c r="A415" s="289"/>
      <c r="B415" s="289"/>
      <c r="C415" s="289"/>
      <c r="D415" s="289"/>
      <c r="E415" s="10" t="s">
        <v>305</v>
      </c>
      <c r="F415" s="10" t="s">
        <v>306</v>
      </c>
      <c r="G415" s="289"/>
      <c r="H415" s="289"/>
      <c r="I415" s="2"/>
      <c r="J415" s="2"/>
      <c r="K415" s="2"/>
      <c r="N415" s="3"/>
      <c r="O415" s="4"/>
    </row>
    <row r="416" spans="1:15" x14ac:dyDescent="0.2">
      <c r="A416" s="305" t="s">
        <v>307</v>
      </c>
      <c r="B416" s="312">
        <v>4</v>
      </c>
      <c r="C416" s="63" t="s">
        <v>308</v>
      </c>
      <c r="D416" s="16">
        <v>450000</v>
      </c>
      <c r="E416" s="16">
        <v>700000</v>
      </c>
      <c r="F416" s="16">
        <v>750000</v>
      </c>
      <c r="G416" s="332">
        <v>250000</v>
      </c>
      <c r="H416" s="323">
        <v>46010</v>
      </c>
      <c r="I416" s="2"/>
      <c r="J416" s="2"/>
      <c r="K416" s="2"/>
      <c r="N416" s="3"/>
      <c r="O416" s="4"/>
    </row>
    <row r="417" spans="1:15" x14ac:dyDescent="0.2">
      <c r="A417" s="288"/>
      <c r="B417" s="288"/>
      <c r="C417" s="63" t="s">
        <v>309</v>
      </c>
      <c r="D417" s="16">
        <v>650000</v>
      </c>
      <c r="E417" s="16">
        <f t="shared" ref="E417:E418" si="112">D417+250000</f>
        <v>900000</v>
      </c>
      <c r="F417" s="16">
        <f t="shared" ref="F417:F418" si="113">D417+300000</f>
        <v>950000</v>
      </c>
      <c r="G417" s="288"/>
      <c r="H417" s="288"/>
      <c r="I417" s="2"/>
      <c r="J417" s="2"/>
      <c r="K417" s="2"/>
      <c r="N417" s="3"/>
      <c r="O417" s="4"/>
    </row>
    <row r="418" spans="1:15" x14ac:dyDescent="0.2">
      <c r="A418" s="289"/>
      <c r="B418" s="289"/>
      <c r="C418" s="63" t="s">
        <v>310</v>
      </c>
      <c r="D418" s="16">
        <v>1300000</v>
      </c>
      <c r="E418" s="16">
        <f t="shared" si="112"/>
        <v>1550000</v>
      </c>
      <c r="F418" s="16">
        <f t="shared" si="113"/>
        <v>1600000</v>
      </c>
      <c r="G418" s="289"/>
      <c r="H418" s="289"/>
      <c r="I418" s="2"/>
      <c r="J418" s="2"/>
      <c r="K418" s="2"/>
      <c r="N418" s="3"/>
      <c r="O418" s="4"/>
    </row>
    <row r="419" spans="1:15" ht="12.75" x14ac:dyDescent="0.2">
      <c r="A419" s="2"/>
      <c r="B419" s="2"/>
      <c r="C419" s="2"/>
      <c r="D419" s="2"/>
      <c r="E419" s="2"/>
      <c r="F419" s="2"/>
      <c r="G419" s="2"/>
      <c r="H419" s="2"/>
      <c r="I419" s="2"/>
      <c r="J419" s="2"/>
      <c r="K419" s="2"/>
      <c r="N419" s="3"/>
      <c r="O419" s="4"/>
    </row>
    <row r="420" spans="1:15" ht="12.75" x14ac:dyDescent="0.2">
      <c r="A420" s="2"/>
      <c r="B420" s="2"/>
      <c r="C420" s="2"/>
      <c r="D420" s="2"/>
      <c r="E420" s="2"/>
      <c r="F420" s="2"/>
      <c r="G420" s="2"/>
      <c r="H420" s="2"/>
      <c r="I420" s="2"/>
      <c r="J420" s="2"/>
      <c r="K420" s="2"/>
      <c r="N420" s="3"/>
      <c r="O420" s="4"/>
    </row>
    <row r="421" spans="1:15" ht="12.75" x14ac:dyDescent="0.2">
      <c r="A421" s="292" t="s">
        <v>2</v>
      </c>
      <c r="B421" s="292" t="s">
        <v>3</v>
      </c>
      <c r="C421" s="292" t="s">
        <v>4</v>
      </c>
      <c r="D421" s="292" t="s">
        <v>5</v>
      </c>
      <c r="E421" s="301" t="s">
        <v>6</v>
      </c>
      <c r="F421" s="317" t="s">
        <v>7</v>
      </c>
      <c r="G421" s="324"/>
      <c r="H421" s="324"/>
      <c r="I421" s="317" t="s">
        <v>8</v>
      </c>
      <c r="J421" s="318"/>
      <c r="K421" s="301" t="s">
        <v>9</v>
      </c>
      <c r="L421" s="292" t="s">
        <v>10</v>
      </c>
      <c r="N421" s="3"/>
      <c r="O421" s="4"/>
    </row>
    <row r="422" spans="1:15" ht="31.5" x14ac:dyDescent="0.2">
      <c r="A422" s="289"/>
      <c r="B422" s="289"/>
      <c r="C422" s="289"/>
      <c r="D422" s="289"/>
      <c r="E422" s="289"/>
      <c r="F422" s="10" t="s">
        <v>311</v>
      </c>
      <c r="G422" s="10" t="s">
        <v>243</v>
      </c>
      <c r="H422" s="64">
        <v>45745</v>
      </c>
      <c r="I422" s="10" t="s">
        <v>212</v>
      </c>
      <c r="J422" s="10" t="s">
        <v>66</v>
      </c>
      <c r="K422" s="289"/>
      <c r="L422" s="289"/>
      <c r="N422" s="3"/>
      <c r="O422" s="4"/>
    </row>
    <row r="423" spans="1:15" x14ac:dyDescent="0.2">
      <c r="A423" s="311" t="s">
        <v>312</v>
      </c>
      <c r="B423" s="312">
        <v>4</v>
      </c>
      <c r="C423" s="79" t="s">
        <v>38</v>
      </c>
      <c r="D423" s="294" t="s">
        <v>313</v>
      </c>
      <c r="E423" s="80">
        <v>730000</v>
      </c>
      <c r="F423" s="16">
        <f t="shared" ref="F423:F426" si="114">E423+200000</f>
        <v>930000</v>
      </c>
      <c r="G423" s="16">
        <f t="shared" ref="G423:G426" si="115">E423+200000</f>
        <v>930000</v>
      </c>
      <c r="H423" s="34">
        <f t="shared" ref="H423:H426" si="116">F423+700000</f>
        <v>1630000</v>
      </c>
      <c r="I423" s="16">
        <f t="shared" ref="I423:I426" si="117">E423+250000</f>
        <v>980000</v>
      </c>
      <c r="J423" s="26">
        <f t="shared" ref="J423:J426" si="118">I423+1200000</f>
        <v>2180000</v>
      </c>
      <c r="K423" s="332">
        <v>300000</v>
      </c>
      <c r="L423" s="323">
        <v>46112</v>
      </c>
      <c r="N423" s="3"/>
      <c r="O423" s="4"/>
    </row>
    <row r="424" spans="1:15" x14ac:dyDescent="0.2">
      <c r="A424" s="288"/>
      <c r="B424" s="288"/>
      <c r="C424" s="79" t="s">
        <v>314</v>
      </c>
      <c r="D424" s="288"/>
      <c r="E424" s="80">
        <v>830000</v>
      </c>
      <c r="F424" s="16">
        <f t="shared" si="114"/>
        <v>1030000</v>
      </c>
      <c r="G424" s="16">
        <f t="shared" si="115"/>
        <v>1030000</v>
      </c>
      <c r="H424" s="34">
        <f t="shared" si="116"/>
        <v>1730000</v>
      </c>
      <c r="I424" s="16">
        <f t="shared" si="117"/>
        <v>1080000</v>
      </c>
      <c r="J424" s="26">
        <f t="shared" si="118"/>
        <v>2280000</v>
      </c>
      <c r="K424" s="288"/>
      <c r="L424" s="288"/>
      <c r="N424" s="3"/>
      <c r="O424" s="4"/>
    </row>
    <row r="425" spans="1:15" x14ac:dyDescent="0.2">
      <c r="A425" s="288"/>
      <c r="B425" s="288"/>
      <c r="C425" s="79" t="s">
        <v>315</v>
      </c>
      <c r="D425" s="288"/>
      <c r="E425" s="80">
        <v>930000</v>
      </c>
      <c r="F425" s="16">
        <f t="shared" si="114"/>
        <v>1130000</v>
      </c>
      <c r="G425" s="16">
        <f t="shared" si="115"/>
        <v>1130000</v>
      </c>
      <c r="H425" s="34">
        <f t="shared" si="116"/>
        <v>1830000</v>
      </c>
      <c r="I425" s="16">
        <f t="shared" si="117"/>
        <v>1180000</v>
      </c>
      <c r="J425" s="26">
        <f t="shared" si="118"/>
        <v>2380000</v>
      </c>
      <c r="K425" s="288"/>
      <c r="L425" s="288"/>
      <c r="N425" s="3"/>
      <c r="O425" s="4"/>
    </row>
    <row r="426" spans="1:15" x14ac:dyDescent="0.2">
      <c r="A426" s="289"/>
      <c r="B426" s="289"/>
      <c r="C426" s="79" t="s">
        <v>316</v>
      </c>
      <c r="D426" s="289"/>
      <c r="E426" s="80">
        <v>1500000</v>
      </c>
      <c r="F426" s="16">
        <f t="shared" si="114"/>
        <v>1700000</v>
      </c>
      <c r="G426" s="16">
        <f t="shared" si="115"/>
        <v>1700000</v>
      </c>
      <c r="H426" s="34">
        <f t="shared" si="116"/>
        <v>2400000</v>
      </c>
      <c r="I426" s="16">
        <f t="shared" si="117"/>
        <v>1750000</v>
      </c>
      <c r="J426" s="26">
        <f t="shared" si="118"/>
        <v>2950000</v>
      </c>
      <c r="K426" s="289"/>
      <c r="L426" s="289"/>
      <c r="N426" s="3"/>
      <c r="O426" s="4"/>
    </row>
    <row r="427" spans="1:15" ht="12.75" x14ac:dyDescent="0.2">
      <c r="A427" s="2"/>
      <c r="B427" s="2"/>
      <c r="C427" s="2"/>
      <c r="D427" s="2"/>
      <c r="E427" s="2"/>
      <c r="F427" s="2"/>
      <c r="G427" s="2"/>
      <c r="H427" s="2"/>
      <c r="I427" s="2"/>
      <c r="J427" s="2"/>
      <c r="K427" s="2"/>
      <c r="N427" s="3"/>
      <c r="O427" s="4"/>
    </row>
    <row r="428" spans="1:15" ht="12.75" x14ac:dyDescent="0.2">
      <c r="A428" s="2"/>
      <c r="B428" s="2"/>
      <c r="C428" s="2"/>
      <c r="D428" s="2"/>
      <c r="E428" s="2"/>
      <c r="F428" s="2"/>
      <c r="G428" s="2"/>
      <c r="H428" s="2"/>
      <c r="I428" s="2"/>
      <c r="J428" s="2"/>
      <c r="K428" s="2"/>
      <c r="N428" s="3"/>
      <c r="O428" s="4"/>
    </row>
    <row r="429" spans="1:15" x14ac:dyDescent="0.2">
      <c r="A429" s="292" t="s">
        <v>2</v>
      </c>
      <c r="B429" s="292" t="s">
        <v>3</v>
      </c>
      <c r="C429" s="292" t="s">
        <v>4</v>
      </c>
      <c r="D429" s="292" t="s">
        <v>5</v>
      </c>
      <c r="E429" s="301" t="s">
        <v>6</v>
      </c>
      <c r="F429" s="9" t="s">
        <v>7</v>
      </c>
      <c r="G429" s="10" t="s">
        <v>8</v>
      </c>
      <c r="H429" s="301" t="s">
        <v>9</v>
      </c>
      <c r="I429" s="292" t="s">
        <v>10</v>
      </c>
      <c r="J429" s="2"/>
      <c r="K429" s="2"/>
      <c r="N429" s="3"/>
      <c r="O429" s="4"/>
    </row>
    <row r="430" spans="1:15" ht="31.5" x14ac:dyDescent="0.2">
      <c r="A430" s="289"/>
      <c r="B430" s="289"/>
      <c r="C430" s="289"/>
      <c r="D430" s="289"/>
      <c r="E430" s="289"/>
      <c r="F430" s="10" t="s">
        <v>243</v>
      </c>
      <c r="G430" s="10" t="s">
        <v>317</v>
      </c>
      <c r="H430" s="289"/>
      <c r="I430" s="289"/>
      <c r="J430" s="2"/>
      <c r="K430" s="2"/>
      <c r="N430" s="3"/>
      <c r="O430" s="4"/>
    </row>
    <row r="431" spans="1:15" x14ac:dyDescent="0.2">
      <c r="A431" s="311" t="s">
        <v>318</v>
      </c>
      <c r="B431" s="312"/>
      <c r="C431" s="63" t="s">
        <v>38</v>
      </c>
      <c r="D431" s="297"/>
      <c r="E431" s="16">
        <v>600000</v>
      </c>
      <c r="F431" s="26">
        <f t="shared" ref="F431:F434" si="119">E431+325000</f>
        <v>925000</v>
      </c>
      <c r="G431" s="26">
        <f t="shared" ref="G431:G434" si="120">E431+325000</f>
        <v>925000</v>
      </c>
      <c r="H431" s="332">
        <v>350000</v>
      </c>
      <c r="I431" s="290" t="s">
        <v>319</v>
      </c>
      <c r="J431" s="2"/>
      <c r="K431" s="2"/>
      <c r="N431" s="3"/>
      <c r="O431" s="4"/>
    </row>
    <row r="432" spans="1:15" x14ac:dyDescent="0.2">
      <c r="A432" s="288"/>
      <c r="B432" s="288"/>
      <c r="C432" s="63" t="s">
        <v>35</v>
      </c>
      <c r="D432" s="288"/>
      <c r="E432" s="16">
        <v>1050000</v>
      </c>
      <c r="F432" s="26">
        <f t="shared" si="119"/>
        <v>1375000</v>
      </c>
      <c r="G432" s="26">
        <f t="shared" si="120"/>
        <v>1375000</v>
      </c>
      <c r="H432" s="289"/>
      <c r="I432" s="289"/>
      <c r="J432" s="2"/>
      <c r="K432" s="2"/>
      <c r="N432" s="3"/>
      <c r="O432" s="4"/>
    </row>
    <row r="433" spans="1:15" x14ac:dyDescent="0.2">
      <c r="A433" s="288"/>
      <c r="B433" s="288"/>
      <c r="C433" s="63" t="s">
        <v>38</v>
      </c>
      <c r="D433" s="288"/>
      <c r="E433" s="31">
        <v>800000</v>
      </c>
      <c r="F433" s="31">
        <f t="shared" si="119"/>
        <v>1125000</v>
      </c>
      <c r="G433" s="31">
        <f t="shared" si="120"/>
        <v>1125000</v>
      </c>
      <c r="H433" s="360">
        <v>400000</v>
      </c>
      <c r="I433" s="347" t="s">
        <v>320</v>
      </c>
      <c r="J433" s="2"/>
      <c r="K433" s="2"/>
      <c r="N433" s="3"/>
      <c r="O433" s="4"/>
    </row>
    <row r="434" spans="1:15" x14ac:dyDescent="0.2">
      <c r="A434" s="289"/>
      <c r="B434" s="289"/>
      <c r="C434" s="63" t="s">
        <v>35</v>
      </c>
      <c r="D434" s="289"/>
      <c r="E434" s="31">
        <v>1300000</v>
      </c>
      <c r="F434" s="31">
        <f t="shared" si="119"/>
        <v>1625000</v>
      </c>
      <c r="G434" s="31">
        <f t="shared" si="120"/>
        <v>1625000</v>
      </c>
      <c r="H434" s="289"/>
      <c r="I434" s="289"/>
      <c r="J434" s="2"/>
      <c r="K434" s="2"/>
      <c r="N434" s="3"/>
      <c r="O434" s="4"/>
    </row>
    <row r="435" spans="1:15" ht="12.75" x14ac:dyDescent="0.2">
      <c r="A435" s="2"/>
      <c r="B435" s="2"/>
      <c r="C435" s="2"/>
      <c r="D435" s="2"/>
      <c r="E435" s="2"/>
      <c r="F435" s="2"/>
      <c r="G435" s="2"/>
      <c r="H435" s="2"/>
      <c r="I435" s="2"/>
      <c r="J435" s="2"/>
      <c r="K435" s="2"/>
      <c r="N435" s="3"/>
      <c r="O435" s="4"/>
    </row>
    <row r="436" spans="1:15" ht="12.75" x14ac:dyDescent="0.2">
      <c r="A436" s="2"/>
      <c r="B436" s="2"/>
      <c r="C436" s="2"/>
      <c r="D436" s="2"/>
      <c r="E436" s="2"/>
      <c r="F436" s="2"/>
      <c r="G436" s="2"/>
      <c r="H436" s="2"/>
      <c r="I436" s="2"/>
      <c r="J436" s="2"/>
      <c r="K436" s="2"/>
      <c r="N436" s="3"/>
      <c r="O436" s="4"/>
    </row>
    <row r="437" spans="1:15" ht="12.75" x14ac:dyDescent="0.2">
      <c r="A437" s="292" t="s">
        <v>2</v>
      </c>
      <c r="B437" s="292" t="s">
        <v>3</v>
      </c>
      <c r="C437" s="292" t="s">
        <v>4</v>
      </c>
      <c r="D437" s="292" t="s">
        <v>5</v>
      </c>
      <c r="E437" s="301" t="s">
        <v>321</v>
      </c>
      <c r="F437" s="317" t="s">
        <v>7</v>
      </c>
      <c r="G437" s="324"/>
      <c r="H437" s="324"/>
      <c r="I437" s="324"/>
      <c r="J437" s="301" t="s">
        <v>9</v>
      </c>
      <c r="K437" s="292" t="s">
        <v>10</v>
      </c>
      <c r="N437" s="3"/>
      <c r="O437" s="4"/>
    </row>
    <row r="438" spans="1:15" ht="31.5" x14ac:dyDescent="0.2">
      <c r="A438" s="289"/>
      <c r="B438" s="289"/>
      <c r="C438" s="289"/>
      <c r="D438" s="289"/>
      <c r="E438" s="289"/>
      <c r="F438" s="10" t="s">
        <v>322</v>
      </c>
      <c r="G438" s="10" t="s">
        <v>323</v>
      </c>
      <c r="H438" s="10" t="s">
        <v>324</v>
      </c>
      <c r="I438" s="10" t="s">
        <v>325</v>
      </c>
      <c r="J438" s="289"/>
      <c r="K438" s="289"/>
      <c r="N438" s="3"/>
      <c r="O438" s="4"/>
    </row>
    <row r="439" spans="1:15" x14ac:dyDescent="0.2">
      <c r="A439" s="311" t="s">
        <v>326</v>
      </c>
      <c r="B439" s="312">
        <v>4</v>
      </c>
      <c r="C439" s="63" t="s">
        <v>38</v>
      </c>
      <c r="D439" s="297"/>
      <c r="E439" s="16">
        <v>450000</v>
      </c>
      <c r="F439" s="31">
        <v>550000</v>
      </c>
      <c r="G439" s="31">
        <v>470000</v>
      </c>
      <c r="H439" s="31">
        <v>550000</v>
      </c>
      <c r="I439" s="31">
        <v>470000</v>
      </c>
      <c r="J439" s="28" t="s">
        <v>69</v>
      </c>
      <c r="K439" s="323">
        <v>46010</v>
      </c>
      <c r="N439" s="3"/>
      <c r="O439" s="4"/>
    </row>
    <row r="440" spans="1:15" x14ac:dyDescent="0.2">
      <c r="A440" s="288"/>
      <c r="B440" s="288"/>
      <c r="C440" s="63" t="s">
        <v>327</v>
      </c>
      <c r="D440" s="288"/>
      <c r="E440" s="16">
        <v>700000</v>
      </c>
      <c r="F440" s="31">
        <v>850000</v>
      </c>
      <c r="G440" s="31">
        <v>700000</v>
      </c>
      <c r="H440" s="31">
        <v>850000</v>
      </c>
      <c r="I440" s="31">
        <v>700000</v>
      </c>
      <c r="J440" s="332">
        <v>200000</v>
      </c>
      <c r="K440" s="288"/>
      <c r="N440" s="3"/>
      <c r="O440" s="4"/>
    </row>
    <row r="441" spans="1:15" x14ac:dyDescent="0.2">
      <c r="A441" s="289"/>
      <c r="B441" s="289"/>
      <c r="C441" s="63" t="s">
        <v>248</v>
      </c>
      <c r="D441" s="289"/>
      <c r="E441" s="31">
        <v>1200000</v>
      </c>
      <c r="F441" s="31">
        <v>1350000</v>
      </c>
      <c r="G441" s="31">
        <v>1200000</v>
      </c>
      <c r="H441" s="31">
        <v>1350000</v>
      </c>
      <c r="I441" s="31">
        <v>1200000</v>
      </c>
      <c r="J441" s="289"/>
      <c r="K441" s="289"/>
      <c r="N441" s="3"/>
      <c r="O441" s="4"/>
    </row>
    <row r="442" spans="1:15" ht="12.75" x14ac:dyDescent="0.2">
      <c r="A442" s="2"/>
      <c r="B442" s="2"/>
      <c r="C442" s="2"/>
      <c r="D442" s="2"/>
      <c r="E442" s="2"/>
      <c r="F442" s="2"/>
      <c r="G442" s="2"/>
      <c r="H442" s="2"/>
      <c r="I442" s="2"/>
      <c r="J442" s="2"/>
      <c r="K442" s="2"/>
      <c r="N442" s="3"/>
      <c r="O442" s="4"/>
    </row>
    <row r="443" spans="1:15" ht="12.75" x14ac:dyDescent="0.2">
      <c r="A443" s="2"/>
      <c r="B443" s="2"/>
      <c r="C443" s="2"/>
      <c r="D443" s="2"/>
      <c r="E443" s="2"/>
      <c r="F443" s="2"/>
      <c r="G443" s="2"/>
      <c r="H443" s="2"/>
      <c r="I443" s="2"/>
      <c r="J443" s="2"/>
      <c r="K443" s="2"/>
      <c r="N443" s="3"/>
      <c r="O443" s="4"/>
    </row>
    <row r="444" spans="1:15" x14ac:dyDescent="0.2">
      <c r="A444" s="292" t="s">
        <v>2</v>
      </c>
      <c r="B444" s="292" t="s">
        <v>3</v>
      </c>
      <c r="C444" s="292" t="s">
        <v>4</v>
      </c>
      <c r="D444" s="292" t="s">
        <v>5</v>
      </c>
      <c r="E444" s="301" t="s">
        <v>6</v>
      </c>
      <c r="F444" s="317" t="s">
        <v>7</v>
      </c>
      <c r="G444" s="318"/>
      <c r="H444" s="10" t="s">
        <v>8</v>
      </c>
      <c r="I444" s="301" t="s">
        <v>9</v>
      </c>
      <c r="J444" s="292" t="s">
        <v>10</v>
      </c>
      <c r="K444" s="2"/>
      <c r="N444" s="3"/>
      <c r="O444" s="4"/>
    </row>
    <row r="445" spans="1:15" ht="31.5" x14ac:dyDescent="0.2">
      <c r="A445" s="289"/>
      <c r="B445" s="289"/>
      <c r="C445" s="289"/>
      <c r="D445" s="289"/>
      <c r="E445" s="289"/>
      <c r="F445" s="10" t="s">
        <v>328</v>
      </c>
      <c r="G445" s="10" t="s">
        <v>329</v>
      </c>
      <c r="H445" s="10" t="s">
        <v>330</v>
      </c>
      <c r="I445" s="289"/>
      <c r="J445" s="289"/>
      <c r="K445" s="2"/>
      <c r="N445" s="3"/>
      <c r="O445" s="4"/>
    </row>
    <row r="446" spans="1:15" x14ac:dyDescent="0.2">
      <c r="A446" s="311" t="s">
        <v>331</v>
      </c>
      <c r="B446" s="312">
        <v>4</v>
      </c>
      <c r="C446" s="63" t="s">
        <v>23</v>
      </c>
      <c r="D446" s="297"/>
      <c r="E446" s="16">
        <v>650000</v>
      </c>
      <c r="F446" s="16">
        <v>800000</v>
      </c>
      <c r="G446" s="16">
        <v>1000000</v>
      </c>
      <c r="H446" s="49"/>
      <c r="I446" s="332">
        <v>300000</v>
      </c>
      <c r="J446" s="323">
        <v>45930</v>
      </c>
      <c r="K446" s="2"/>
      <c r="N446" s="3"/>
      <c r="O446" s="4"/>
    </row>
    <row r="447" spans="1:15" x14ac:dyDescent="0.2">
      <c r="A447" s="288"/>
      <c r="B447" s="288"/>
      <c r="C447" s="63" t="s">
        <v>38</v>
      </c>
      <c r="D447" s="288"/>
      <c r="E447" s="16">
        <v>750000</v>
      </c>
      <c r="F447" s="16">
        <v>900000</v>
      </c>
      <c r="G447" s="16">
        <v>1100000</v>
      </c>
      <c r="H447" s="49"/>
      <c r="I447" s="288"/>
      <c r="J447" s="288"/>
      <c r="K447" s="2"/>
      <c r="N447" s="3"/>
      <c r="O447" s="4"/>
    </row>
    <row r="448" spans="1:15" x14ac:dyDescent="0.2">
      <c r="A448" s="288"/>
      <c r="B448" s="288"/>
      <c r="C448" s="63" t="s">
        <v>332</v>
      </c>
      <c r="D448" s="288"/>
      <c r="E448" s="16">
        <v>850000</v>
      </c>
      <c r="F448" s="16">
        <v>1000000</v>
      </c>
      <c r="G448" s="16">
        <v>1200000</v>
      </c>
      <c r="H448" s="49"/>
      <c r="I448" s="288"/>
      <c r="J448" s="288"/>
      <c r="K448" s="2"/>
      <c r="N448" s="3"/>
      <c r="O448" s="4"/>
    </row>
    <row r="449" spans="1:15" x14ac:dyDescent="0.2">
      <c r="A449" s="288"/>
      <c r="B449" s="288"/>
      <c r="C449" s="63" t="s">
        <v>333</v>
      </c>
      <c r="D449" s="288"/>
      <c r="E449" s="16">
        <v>950000</v>
      </c>
      <c r="F449" s="16">
        <v>1100000</v>
      </c>
      <c r="G449" s="16">
        <v>1300000</v>
      </c>
      <c r="H449" s="49"/>
      <c r="I449" s="288"/>
      <c r="J449" s="288"/>
      <c r="K449" s="2"/>
      <c r="N449" s="3"/>
      <c r="O449" s="4"/>
    </row>
    <row r="450" spans="1:15" x14ac:dyDescent="0.2">
      <c r="A450" s="288"/>
      <c r="B450" s="288"/>
      <c r="C450" s="63" t="s">
        <v>334</v>
      </c>
      <c r="D450" s="288"/>
      <c r="E450" s="16">
        <v>1050000</v>
      </c>
      <c r="F450" s="16">
        <v>1200000</v>
      </c>
      <c r="G450" s="16">
        <v>1400000</v>
      </c>
      <c r="H450" s="15"/>
      <c r="I450" s="288"/>
      <c r="J450" s="288"/>
      <c r="K450" s="2"/>
      <c r="N450" s="3"/>
      <c r="O450" s="4"/>
    </row>
    <row r="451" spans="1:15" x14ac:dyDescent="0.2">
      <c r="A451" s="288"/>
      <c r="B451" s="288"/>
      <c r="C451" s="63" t="s">
        <v>335</v>
      </c>
      <c r="D451" s="288"/>
      <c r="E451" s="16">
        <v>1350000</v>
      </c>
      <c r="F451" s="16">
        <v>1500000</v>
      </c>
      <c r="G451" s="16">
        <v>1700000</v>
      </c>
      <c r="H451" s="15"/>
      <c r="I451" s="288"/>
      <c r="J451" s="288"/>
      <c r="K451" s="2"/>
      <c r="N451" s="3"/>
      <c r="O451" s="4"/>
    </row>
    <row r="452" spans="1:15" x14ac:dyDescent="0.2">
      <c r="A452" s="288"/>
      <c r="B452" s="288"/>
      <c r="C452" s="63" t="s">
        <v>336</v>
      </c>
      <c r="D452" s="288"/>
      <c r="E452" s="16">
        <v>1550000</v>
      </c>
      <c r="F452" s="16">
        <v>1700000</v>
      </c>
      <c r="G452" s="16">
        <v>1900000</v>
      </c>
      <c r="H452" s="15"/>
      <c r="I452" s="288"/>
      <c r="J452" s="288"/>
      <c r="K452" s="2"/>
      <c r="N452" s="3"/>
      <c r="O452" s="4"/>
    </row>
    <row r="453" spans="1:15" x14ac:dyDescent="0.2">
      <c r="A453" s="289"/>
      <c r="B453" s="288"/>
      <c r="C453" s="63" t="s">
        <v>337</v>
      </c>
      <c r="D453" s="288"/>
      <c r="E453" s="16">
        <v>1750000</v>
      </c>
      <c r="F453" s="16">
        <v>1900000</v>
      </c>
      <c r="G453" s="16">
        <v>2100000</v>
      </c>
      <c r="H453" s="15"/>
      <c r="I453" s="289"/>
      <c r="J453" s="289"/>
      <c r="K453" s="2"/>
      <c r="N453" s="3"/>
      <c r="O453" s="4"/>
    </row>
    <row r="454" spans="1:15" x14ac:dyDescent="0.2">
      <c r="A454" s="311" t="s">
        <v>331</v>
      </c>
      <c r="B454" s="288"/>
      <c r="C454" s="63" t="s">
        <v>23</v>
      </c>
      <c r="D454" s="288"/>
      <c r="E454" s="31">
        <v>700000</v>
      </c>
      <c r="F454" s="31">
        <v>1050000</v>
      </c>
      <c r="G454" s="31">
        <v>950000</v>
      </c>
      <c r="H454" s="31">
        <v>1300000</v>
      </c>
      <c r="I454" s="360">
        <v>350000</v>
      </c>
      <c r="J454" s="363">
        <v>45747</v>
      </c>
      <c r="K454" s="2"/>
      <c r="N454" s="3"/>
      <c r="O454" s="4"/>
    </row>
    <row r="455" spans="1:15" x14ac:dyDescent="0.2">
      <c r="A455" s="288"/>
      <c r="B455" s="288"/>
      <c r="C455" s="63" t="s">
        <v>38</v>
      </c>
      <c r="D455" s="288"/>
      <c r="E455" s="31">
        <v>800000</v>
      </c>
      <c r="F455" s="31">
        <v>1150000</v>
      </c>
      <c r="G455" s="31">
        <v>1050000</v>
      </c>
      <c r="H455" s="31">
        <v>1400000</v>
      </c>
      <c r="I455" s="288"/>
      <c r="J455" s="288"/>
      <c r="K455" s="2"/>
      <c r="N455" s="3"/>
      <c r="O455" s="4"/>
    </row>
    <row r="456" spans="1:15" x14ac:dyDescent="0.2">
      <c r="A456" s="288"/>
      <c r="B456" s="288"/>
      <c r="C456" s="63" t="s">
        <v>332</v>
      </c>
      <c r="D456" s="288"/>
      <c r="E456" s="31">
        <v>900000</v>
      </c>
      <c r="F456" s="31">
        <v>1250000</v>
      </c>
      <c r="G456" s="31">
        <v>1150000</v>
      </c>
      <c r="H456" s="31">
        <v>1500000</v>
      </c>
      <c r="I456" s="288"/>
      <c r="J456" s="288"/>
      <c r="K456" s="2"/>
      <c r="N456" s="3"/>
      <c r="O456" s="4"/>
    </row>
    <row r="457" spans="1:15" x14ac:dyDescent="0.2">
      <c r="A457" s="288"/>
      <c r="B457" s="288"/>
      <c r="C457" s="63" t="s">
        <v>333</v>
      </c>
      <c r="D457" s="288"/>
      <c r="E457" s="31">
        <v>1000000</v>
      </c>
      <c r="F457" s="31">
        <v>1350000</v>
      </c>
      <c r="G457" s="31">
        <v>1250000</v>
      </c>
      <c r="H457" s="31">
        <v>1600000</v>
      </c>
      <c r="I457" s="288"/>
      <c r="J457" s="288"/>
      <c r="K457" s="2"/>
      <c r="N457" s="3"/>
      <c r="O457" s="4"/>
    </row>
    <row r="458" spans="1:15" x14ac:dyDescent="0.2">
      <c r="A458" s="288"/>
      <c r="B458" s="288"/>
      <c r="C458" s="63" t="s">
        <v>334</v>
      </c>
      <c r="D458" s="288"/>
      <c r="E458" s="31">
        <v>1150000</v>
      </c>
      <c r="F458" s="31">
        <v>1500000</v>
      </c>
      <c r="G458" s="31">
        <v>1400000</v>
      </c>
      <c r="H458" s="31">
        <v>1750000</v>
      </c>
      <c r="I458" s="288"/>
      <c r="J458" s="288"/>
      <c r="K458" s="2"/>
      <c r="N458" s="3"/>
      <c r="O458" s="4"/>
    </row>
    <row r="459" spans="1:15" x14ac:dyDescent="0.2">
      <c r="A459" s="288"/>
      <c r="B459" s="288"/>
      <c r="C459" s="63" t="s">
        <v>335</v>
      </c>
      <c r="D459" s="288"/>
      <c r="E459" s="31">
        <v>1550000</v>
      </c>
      <c r="F459" s="31">
        <v>2050000</v>
      </c>
      <c r="G459" s="31">
        <v>1950000</v>
      </c>
      <c r="H459" s="31">
        <v>2450000</v>
      </c>
      <c r="I459" s="288"/>
      <c r="J459" s="288"/>
      <c r="K459" s="2"/>
      <c r="N459" s="3"/>
      <c r="O459" s="4"/>
    </row>
    <row r="460" spans="1:15" x14ac:dyDescent="0.2">
      <c r="A460" s="288"/>
      <c r="B460" s="288"/>
      <c r="C460" s="63" t="s">
        <v>336</v>
      </c>
      <c r="D460" s="288"/>
      <c r="E460" s="31">
        <v>1750000</v>
      </c>
      <c r="F460" s="31">
        <v>2250000</v>
      </c>
      <c r="G460" s="31">
        <v>2150000</v>
      </c>
      <c r="H460" s="31">
        <v>2650000</v>
      </c>
      <c r="I460" s="288"/>
      <c r="J460" s="288"/>
      <c r="K460" s="2"/>
      <c r="N460" s="3"/>
      <c r="O460" s="4"/>
    </row>
    <row r="461" spans="1:15" x14ac:dyDescent="0.2">
      <c r="A461" s="289"/>
      <c r="B461" s="289"/>
      <c r="C461" s="63" t="s">
        <v>337</v>
      </c>
      <c r="D461" s="289"/>
      <c r="E461" s="31">
        <v>1850000</v>
      </c>
      <c r="F461" s="31">
        <v>2350000</v>
      </c>
      <c r="G461" s="31">
        <v>2250000</v>
      </c>
      <c r="H461" s="31">
        <v>2750000</v>
      </c>
      <c r="I461" s="289"/>
      <c r="J461" s="289"/>
      <c r="K461" s="2"/>
      <c r="N461" s="3"/>
      <c r="O461" s="4"/>
    </row>
    <row r="462" spans="1:15" ht="12.75" x14ac:dyDescent="0.2">
      <c r="A462" s="2"/>
      <c r="B462" s="2"/>
      <c r="C462" s="2"/>
      <c r="D462" s="2"/>
      <c r="E462" s="2"/>
      <c r="F462" s="2"/>
      <c r="G462" s="2"/>
      <c r="H462" s="2"/>
      <c r="I462" s="2"/>
      <c r="J462" s="2"/>
      <c r="K462" s="2"/>
      <c r="N462" s="3"/>
      <c r="O462" s="4"/>
    </row>
    <row r="463" spans="1:15" ht="12.75" x14ac:dyDescent="0.2">
      <c r="A463" s="2"/>
      <c r="B463" s="2"/>
      <c r="C463" s="2"/>
      <c r="D463" s="2"/>
      <c r="E463" s="2"/>
      <c r="F463" s="2"/>
      <c r="G463" s="2"/>
      <c r="H463" s="2"/>
      <c r="I463" s="2"/>
      <c r="J463" s="2"/>
      <c r="K463" s="2"/>
      <c r="N463" s="3"/>
      <c r="O463" s="4"/>
    </row>
    <row r="464" spans="1:15" ht="79.5" customHeight="1" x14ac:dyDescent="0.2">
      <c r="A464" s="7" t="s">
        <v>2</v>
      </c>
      <c r="B464" s="7" t="s">
        <v>3</v>
      </c>
      <c r="C464" s="7" t="s">
        <v>4</v>
      </c>
      <c r="D464" s="77" t="s">
        <v>5</v>
      </c>
      <c r="E464" s="8" t="s">
        <v>338</v>
      </c>
      <c r="F464" s="10" t="s">
        <v>339</v>
      </c>
      <c r="G464" s="81" t="s">
        <v>340</v>
      </c>
      <c r="H464" s="64">
        <v>46022</v>
      </c>
      <c r="I464" s="8" t="s">
        <v>9</v>
      </c>
      <c r="J464" s="7" t="s">
        <v>10</v>
      </c>
      <c r="K464" s="2"/>
      <c r="N464" s="3"/>
      <c r="O464" s="4"/>
    </row>
    <row r="465" spans="1:15" x14ac:dyDescent="0.2">
      <c r="A465" s="311" t="s">
        <v>341</v>
      </c>
      <c r="B465" s="312">
        <v>4</v>
      </c>
      <c r="C465" s="63" t="s">
        <v>85</v>
      </c>
      <c r="D465" s="364" t="s">
        <v>342</v>
      </c>
      <c r="E465" s="16">
        <v>500000</v>
      </c>
      <c r="F465" s="16">
        <v>750000</v>
      </c>
      <c r="G465" s="16">
        <v>600000</v>
      </c>
      <c r="H465" s="31">
        <v>1550000</v>
      </c>
      <c r="I465" s="332">
        <v>280000</v>
      </c>
      <c r="J465" s="323">
        <v>46112</v>
      </c>
      <c r="K465" s="2"/>
      <c r="N465" s="3"/>
      <c r="O465" s="4"/>
    </row>
    <row r="466" spans="1:15" x14ac:dyDescent="0.2">
      <c r="A466" s="288"/>
      <c r="B466" s="288"/>
      <c r="C466" s="63" t="s">
        <v>343</v>
      </c>
      <c r="D466" s="288"/>
      <c r="E466" s="16">
        <v>800000</v>
      </c>
      <c r="F466" s="16">
        <v>1050000</v>
      </c>
      <c r="G466" s="16">
        <v>900000</v>
      </c>
      <c r="H466" s="31">
        <v>2250000</v>
      </c>
      <c r="I466" s="288"/>
      <c r="J466" s="288"/>
      <c r="K466" s="2"/>
      <c r="N466" s="3"/>
      <c r="O466" s="4"/>
    </row>
    <row r="467" spans="1:15" x14ac:dyDescent="0.2">
      <c r="A467" s="288"/>
      <c r="B467" s="288"/>
      <c r="C467" s="63" t="s">
        <v>332</v>
      </c>
      <c r="D467" s="288"/>
      <c r="E467" s="16">
        <v>650000</v>
      </c>
      <c r="F467" s="16">
        <v>900000</v>
      </c>
      <c r="G467" s="16">
        <v>750000</v>
      </c>
      <c r="H467" s="31">
        <v>1700000</v>
      </c>
      <c r="I467" s="288"/>
      <c r="J467" s="288"/>
      <c r="K467" s="2"/>
      <c r="N467" s="3"/>
      <c r="O467" s="4"/>
    </row>
    <row r="468" spans="1:15" x14ac:dyDescent="0.2">
      <c r="A468" s="288"/>
      <c r="B468" s="288"/>
      <c r="C468" s="63" t="s">
        <v>344</v>
      </c>
      <c r="D468" s="288"/>
      <c r="E468" s="16">
        <v>800000</v>
      </c>
      <c r="F468" s="16">
        <v>1050000</v>
      </c>
      <c r="G468" s="16">
        <v>900000</v>
      </c>
      <c r="H468" s="31">
        <v>1850000</v>
      </c>
      <c r="I468" s="288"/>
      <c r="J468" s="288"/>
      <c r="K468" s="2"/>
      <c r="N468" s="3"/>
      <c r="O468" s="4"/>
    </row>
    <row r="469" spans="1:15" x14ac:dyDescent="0.2">
      <c r="A469" s="288"/>
      <c r="B469" s="288"/>
      <c r="C469" s="63" t="s">
        <v>248</v>
      </c>
      <c r="D469" s="288"/>
      <c r="E469" s="16">
        <v>850000</v>
      </c>
      <c r="F469" s="16">
        <v>1100000</v>
      </c>
      <c r="G469" s="16">
        <v>950000</v>
      </c>
      <c r="H469" s="31">
        <v>1900000</v>
      </c>
      <c r="I469" s="288"/>
      <c r="J469" s="288"/>
      <c r="K469" s="2"/>
      <c r="N469" s="3"/>
      <c r="O469" s="4"/>
    </row>
    <row r="470" spans="1:15" x14ac:dyDescent="0.2">
      <c r="A470" s="288"/>
      <c r="B470" s="288"/>
      <c r="C470" s="63" t="s">
        <v>345</v>
      </c>
      <c r="D470" s="288"/>
      <c r="E470" s="16">
        <v>950000</v>
      </c>
      <c r="F470" s="16">
        <v>1200000</v>
      </c>
      <c r="G470" s="16">
        <v>1050000</v>
      </c>
      <c r="H470" s="31">
        <v>2800000</v>
      </c>
      <c r="I470" s="288"/>
      <c r="J470" s="288"/>
      <c r="K470" s="2"/>
      <c r="N470" s="3"/>
      <c r="O470" s="4"/>
    </row>
    <row r="471" spans="1:15" x14ac:dyDescent="0.2">
      <c r="A471" s="289"/>
      <c r="B471" s="289"/>
      <c r="C471" s="63" t="s">
        <v>346</v>
      </c>
      <c r="D471" s="289"/>
      <c r="E471" s="16">
        <v>1250000</v>
      </c>
      <c r="F471" s="16">
        <v>1500000</v>
      </c>
      <c r="G471" s="16">
        <v>1350000</v>
      </c>
      <c r="H471" s="31">
        <v>3100000</v>
      </c>
      <c r="I471" s="289"/>
      <c r="J471" s="289"/>
      <c r="K471" s="2"/>
      <c r="N471" s="3"/>
      <c r="O471" s="4"/>
    </row>
    <row r="472" spans="1:15" ht="12.75" x14ac:dyDescent="0.2">
      <c r="A472" s="2"/>
      <c r="B472" s="2"/>
      <c r="C472" s="2"/>
      <c r="D472" s="2"/>
      <c r="E472" s="2"/>
      <c r="F472" s="2"/>
      <c r="G472" s="2"/>
      <c r="H472" s="2"/>
      <c r="I472" s="2"/>
      <c r="J472" s="2"/>
      <c r="K472" s="2"/>
      <c r="N472" s="3"/>
      <c r="O472" s="4"/>
    </row>
    <row r="473" spans="1:15" ht="12.75" x14ac:dyDescent="0.2">
      <c r="A473" s="2"/>
      <c r="B473" s="2"/>
      <c r="C473" s="2"/>
      <c r="D473" s="2"/>
      <c r="E473" s="2"/>
      <c r="F473" s="2"/>
      <c r="G473" s="2"/>
      <c r="H473" s="2"/>
      <c r="I473" s="2"/>
      <c r="J473" s="2"/>
      <c r="K473" s="2"/>
      <c r="N473" s="3"/>
      <c r="O473" s="4"/>
    </row>
    <row r="474" spans="1:15" x14ac:dyDescent="0.2">
      <c r="A474" s="292" t="s">
        <v>2</v>
      </c>
      <c r="B474" s="292" t="s">
        <v>3</v>
      </c>
      <c r="C474" s="292" t="s">
        <v>4</v>
      </c>
      <c r="D474" s="292" t="s">
        <v>5</v>
      </c>
      <c r="E474" s="301" t="s">
        <v>6</v>
      </c>
      <c r="F474" s="317" t="s">
        <v>7</v>
      </c>
      <c r="G474" s="324"/>
      <c r="H474" s="10" t="s">
        <v>8</v>
      </c>
      <c r="I474" s="301" t="s">
        <v>9</v>
      </c>
      <c r="J474" s="292" t="s">
        <v>10</v>
      </c>
      <c r="K474" s="2"/>
      <c r="N474" s="3"/>
      <c r="O474" s="4"/>
    </row>
    <row r="475" spans="1:15" ht="31.5" x14ac:dyDescent="0.2">
      <c r="A475" s="289"/>
      <c r="B475" s="289"/>
      <c r="C475" s="289"/>
      <c r="D475" s="289"/>
      <c r="E475" s="289"/>
      <c r="F475" s="10" t="s">
        <v>347</v>
      </c>
      <c r="G475" s="10" t="s">
        <v>13</v>
      </c>
      <c r="H475" s="10" t="s">
        <v>348</v>
      </c>
      <c r="I475" s="289"/>
      <c r="J475" s="289"/>
      <c r="K475" s="2"/>
      <c r="N475" s="3"/>
      <c r="O475" s="4"/>
    </row>
    <row r="476" spans="1:15" x14ac:dyDescent="0.2">
      <c r="A476" s="311" t="s">
        <v>349</v>
      </c>
      <c r="B476" s="312">
        <v>4</v>
      </c>
      <c r="C476" s="79" t="s">
        <v>23</v>
      </c>
      <c r="D476" s="294" t="s">
        <v>350</v>
      </c>
      <c r="E476" s="80">
        <v>750000</v>
      </c>
      <c r="F476" s="16">
        <v>950000</v>
      </c>
      <c r="G476" s="16">
        <v>1000000</v>
      </c>
      <c r="H476" s="16">
        <v>1250000</v>
      </c>
      <c r="I476" s="18" t="s">
        <v>69</v>
      </c>
      <c r="J476" s="323">
        <v>46112</v>
      </c>
      <c r="K476" s="2"/>
      <c r="N476" s="3"/>
      <c r="O476" s="4"/>
    </row>
    <row r="477" spans="1:15" x14ac:dyDescent="0.2">
      <c r="A477" s="288"/>
      <c r="B477" s="288"/>
      <c r="C477" s="79" t="s">
        <v>351</v>
      </c>
      <c r="D477" s="288"/>
      <c r="E477" s="80">
        <v>805000</v>
      </c>
      <c r="F477" s="16">
        <v>1005000</v>
      </c>
      <c r="G477" s="16">
        <v>1055000</v>
      </c>
      <c r="H477" s="16">
        <v>1305000</v>
      </c>
      <c r="I477" s="18" t="s">
        <v>69</v>
      </c>
      <c r="J477" s="288"/>
      <c r="K477" s="2"/>
      <c r="N477" s="3"/>
      <c r="O477" s="4"/>
    </row>
    <row r="478" spans="1:15" x14ac:dyDescent="0.2">
      <c r="A478" s="288"/>
      <c r="B478" s="288"/>
      <c r="C478" s="79" t="s">
        <v>38</v>
      </c>
      <c r="D478" s="288"/>
      <c r="E478" s="80">
        <v>850000</v>
      </c>
      <c r="F478" s="16">
        <v>1050000</v>
      </c>
      <c r="G478" s="16">
        <v>1100000</v>
      </c>
      <c r="H478" s="16">
        <v>1350000</v>
      </c>
      <c r="I478" s="332">
        <v>250000</v>
      </c>
      <c r="J478" s="288"/>
      <c r="K478" s="2"/>
      <c r="N478" s="3"/>
      <c r="O478" s="4"/>
    </row>
    <row r="479" spans="1:15" x14ac:dyDescent="0.2">
      <c r="A479" s="289"/>
      <c r="B479" s="289"/>
      <c r="C479" s="79" t="s">
        <v>352</v>
      </c>
      <c r="D479" s="289"/>
      <c r="E479" s="80">
        <v>1100000</v>
      </c>
      <c r="F479" s="16">
        <v>1300000</v>
      </c>
      <c r="G479" s="16">
        <v>1350000</v>
      </c>
      <c r="H479" s="16">
        <v>1600000</v>
      </c>
      <c r="I479" s="289"/>
      <c r="J479" s="289"/>
      <c r="K479" s="2"/>
      <c r="N479" s="3"/>
      <c r="O479" s="4"/>
    </row>
    <row r="480" spans="1:15" ht="12.75" x14ac:dyDescent="0.2">
      <c r="A480" s="2"/>
      <c r="B480" s="2"/>
      <c r="C480" s="2"/>
      <c r="D480" s="2"/>
      <c r="E480" s="2"/>
      <c r="F480" s="2"/>
      <c r="G480" s="2"/>
      <c r="H480" s="2"/>
      <c r="I480" s="2"/>
      <c r="J480" s="2"/>
      <c r="K480" s="2"/>
      <c r="N480" s="3"/>
      <c r="O480" s="4"/>
    </row>
    <row r="481" spans="1:15" ht="12.75" x14ac:dyDescent="0.2">
      <c r="A481" s="2"/>
      <c r="B481" s="2"/>
      <c r="C481" s="2"/>
      <c r="D481" s="2"/>
      <c r="E481" s="2"/>
      <c r="F481" s="2"/>
      <c r="G481" s="2"/>
      <c r="H481" s="2"/>
      <c r="I481" s="2"/>
      <c r="J481" s="2"/>
      <c r="K481" s="2"/>
      <c r="N481" s="3"/>
      <c r="O481" s="4"/>
    </row>
    <row r="482" spans="1:15" x14ac:dyDescent="0.2">
      <c r="A482" s="292" t="s">
        <v>2</v>
      </c>
      <c r="B482" s="292" t="s">
        <v>3</v>
      </c>
      <c r="C482" s="292" t="s">
        <v>4</v>
      </c>
      <c r="D482" s="292" t="s">
        <v>5</v>
      </c>
      <c r="E482" s="301" t="s">
        <v>6</v>
      </c>
      <c r="F482" s="10" t="s">
        <v>7</v>
      </c>
      <c r="G482" s="10" t="s">
        <v>8</v>
      </c>
      <c r="H482" s="10" t="s">
        <v>8</v>
      </c>
      <c r="I482" s="10" t="s">
        <v>353</v>
      </c>
      <c r="J482" s="301" t="s">
        <v>9</v>
      </c>
      <c r="K482" s="292" t="s">
        <v>10</v>
      </c>
      <c r="N482" s="3"/>
      <c r="O482" s="4"/>
    </row>
    <row r="483" spans="1:15" ht="94.5" x14ac:dyDescent="0.2">
      <c r="A483" s="289"/>
      <c r="B483" s="289"/>
      <c r="C483" s="289"/>
      <c r="D483" s="289"/>
      <c r="E483" s="289"/>
      <c r="F483" s="10" t="s">
        <v>354</v>
      </c>
      <c r="G483" s="10" t="s">
        <v>355</v>
      </c>
      <c r="H483" s="10" t="s">
        <v>356</v>
      </c>
      <c r="I483" s="10" t="s">
        <v>66</v>
      </c>
      <c r="J483" s="289"/>
      <c r="K483" s="289"/>
      <c r="N483" s="3"/>
      <c r="O483" s="4"/>
    </row>
    <row r="484" spans="1:15" ht="19.5" customHeight="1" x14ac:dyDescent="0.2">
      <c r="A484" s="300" t="s">
        <v>357</v>
      </c>
      <c r="B484" s="290">
        <v>4</v>
      </c>
      <c r="C484" s="82" t="s">
        <v>358</v>
      </c>
      <c r="D484" s="294" t="s">
        <v>359</v>
      </c>
      <c r="E484" s="27">
        <v>900000</v>
      </c>
      <c r="F484" s="27">
        <v>1100000</v>
      </c>
      <c r="G484" s="27">
        <v>1300000</v>
      </c>
      <c r="H484" s="83">
        <f>1300000+500000+500000</f>
        <v>2300000</v>
      </c>
      <c r="I484" s="27">
        <v>3100000</v>
      </c>
      <c r="J484" s="320" t="s">
        <v>360</v>
      </c>
      <c r="K484" s="290" t="s">
        <v>17</v>
      </c>
      <c r="N484" s="3"/>
      <c r="O484" s="4"/>
    </row>
    <row r="485" spans="1:15" ht="21.75" customHeight="1" x14ac:dyDescent="0.2">
      <c r="A485" s="288"/>
      <c r="B485" s="288"/>
      <c r="C485" s="82" t="s">
        <v>35</v>
      </c>
      <c r="D485" s="288"/>
      <c r="E485" s="27">
        <v>1700000</v>
      </c>
      <c r="F485" s="27">
        <v>2100000</v>
      </c>
      <c r="G485" s="27">
        <v>2500000</v>
      </c>
      <c r="H485" s="84">
        <f>G485+2000000</f>
        <v>4500000</v>
      </c>
      <c r="I485" s="27">
        <v>6100000</v>
      </c>
      <c r="J485" s="288"/>
      <c r="K485" s="288"/>
      <c r="N485" s="3"/>
      <c r="O485" s="4"/>
    </row>
    <row r="486" spans="1:15" ht="18" customHeight="1" x14ac:dyDescent="0.2">
      <c r="A486" s="289"/>
      <c r="B486" s="288"/>
      <c r="C486" s="82" t="s">
        <v>34</v>
      </c>
      <c r="D486" s="288"/>
      <c r="E486" s="27">
        <v>2700000</v>
      </c>
      <c r="F486" s="27">
        <v>3300000</v>
      </c>
      <c r="G486" s="27">
        <v>3900000</v>
      </c>
      <c r="H486" s="84">
        <f t="shared" ref="H486:H487" si="121">G486+1000000</f>
        <v>4900000</v>
      </c>
      <c r="I486" s="27">
        <v>5700000</v>
      </c>
      <c r="J486" s="289"/>
      <c r="K486" s="288"/>
      <c r="N486" s="3"/>
      <c r="O486" s="4"/>
    </row>
    <row r="487" spans="1:15" x14ac:dyDescent="0.2">
      <c r="A487" s="300" t="s">
        <v>361</v>
      </c>
      <c r="B487" s="288"/>
      <c r="C487" s="82" t="s">
        <v>358</v>
      </c>
      <c r="D487" s="288"/>
      <c r="E487" s="27">
        <v>800000</v>
      </c>
      <c r="F487" s="27">
        <v>1000000</v>
      </c>
      <c r="G487" s="27">
        <v>1200000</v>
      </c>
      <c r="H487" s="84">
        <f t="shared" si="121"/>
        <v>2200000</v>
      </c>
      <c r="I487" s="27">
        <v>3000000</v>
      </c>
      <c r="J487" s="320" t="s">
        <v>360</v>
      </c>
      <c r="K487" s="288"/>
      <c r="N487" s="3"/>
      <c r="O487" s="4"/>
    </row>
    <row r="488" spans="1:15" x14ac:dyDescent="0.2">
      <c r="A488" s="288"/>
      <c r="B488" s="288"/>
      <c r="C488" s="82" t="s">
        <v>35</v>
      </c>
      <c r="D488" s="288"/>
      <c r="E488" s="27">
        <v>1500000</v>
      </c>
      <c r="F488" s="27">
        <v>1900000</v>
      </c>
      <c r="G488" s="27">
        <v>2300000</v>
      </c>
      <c r="H488" s="84">
        <f>G488+2000000</f>
        <v>4300000</v>
      </c>
      <c r="I488" s="27">
        <v>5900000</v>
      </c>
      <c r="J488" s="288"/>
      <c r="K488" s="288"/>
      <c r="N488" s="3"/>
      <c r="O488" s="4"/>
    </row>
    <row r="489" spans="1:15" x14ac:dyDescent="0.2">
      <c r="A489" s="289"/>
      <c r="B489" s="289"/>
      <c r="C489" s="82" t="s">
        <v>34</v>
      </c>
      <c r="D489" s="289"/>
      <c r="E489" s="27">
        <v>2400000</v>
      </c>
      <c r="F489" s="27">
        <v>3000000</v>
      </c>
      <c r="G489" s="27">
        <v>3600000</v>
      </c>
      <c r="H489" s="84">
        <f>G489+1000000</f>
        <v>4600000</v>
      </c>
      <c r="I489" s="27">
        <v>5400000</v>
      </c>
      <c r="J489" s="289"/>
      <c r="K489" s="289"/>
      <c r="N489" s="3"/>
      <c r="O489" s="4"/>
    </row>
    <row r="490" spans="1:15" ht="12.75" x14ac:dyDescent="0.2">
      <c r="A490" s="2"/>
      <c r="B490" s="2"/>
      <c r="C490" s="2"/>
      <c r="D490" s="2"/>
      <c r="E490" s="2"/>
      <c r="F490" s="2"/>
      <c r="G490" s="2"/>
      <c r="H490" s="2"/>
      <c r="I490" s="2"/>
      <c r="J490" s="2"/>
      <c r="K490" s="2"/>
      <c r="N490" s="3"/>
      <c r="O490" s="4"/>
    </row>
    <row r="491" spans="1:15" ht="12.75" x14ac:dyDescent="0.2">
      <c r="A491" s="2"/>
      <c r="B491" s="2"/>
      <c r="C491" s="2"/>
      <c r="D491" s="2"/>
      <c r="E491" s="2"/>
      <c r="F491" s="2"/>
      <c r="G491" s="2"/>
      <c r="H491" s="2"/>
      <c r="I491" s="2"/>
      <c r="J491" s="2"/>
      <c r="K491" s="2"/>
      <c r="N491" s="3"/>
      <c r="O491" s="4"/>
    </row>
    <row r="492" spans="1:15" x14ac:dyDescent="0.2">
      <c r="A492" s="292" t="s">
        <v>159</v>
      </c>
      <c r="B492" s="292" t="s">
        <v>3</v>
      </c>
      <c r="C492" s="292" t="s">
        <v>4</v>
      </c>
      <c r="D492" s="292" t="s">
        <v>5</v>
      </c>
      <c r="E492" s="10" t="s">
        <v>6</v>
      </c>
      <c r="F492" s="10" t="s">
        <v>7</v>
      </c>
      <c r="G492" s="10" t="s">
        <v>8</v>
      </c>
      <c r="H492" s="301" t="s">
        <v>9</v>
      </c>
      <c r="I492" s="292" t="s">
        <v>10</v>
      </c>
      <c r="J492" s="2"/>
      <c r="K492" s="2"/>
      <c r="N492" s="3"/>
      <c r="O492" s="4"/>
    </row>
    <row r="493" spans="1:15" ht="47.25" x14ac:dyDescent="0.2">
      <c r="A493" s="289"/>
      <c r="B493" s="289"/>
      <c r="C493" s="289"/>
      <c r="D493" s="289"/>
      <c r="E493" s="59"/>
      <c r="F493" s="10" t="s">
        <v>362</v>
      </c>
      <c r="G493" s="10" t="s">
        <v>363</v>
      </c>
      <c r="H493" s="289"/>
      <c r="I493" s="289"/>
      <c r="J493" s="2"/>
      <c r="K493" s="2"/>
      <c r="N493" s="3"/>
      <c r="O493" s="4"/>
    </row>
    <row r="494" spans="1:15" ht="63.75" x14ac:dyDescent="0.2">
      <c r="A494" s="68" t="s">
        <v>364</v>
      </c>
      <c r="B494" s="13">
        <v>4</v>
      </c>
      <c r="C494" s="14" t="s">
        <v>365</v>
      </c>
      <c r="D494" s="85" t="s">
        <v>366</v>
      </c>
      <c r="E494" s="27">
        <v>1600000</v>
      </c>
      <c r="F494" s="27">
        <f>E494+300000</f>
        <v>1900000</v>
      </c>
      <c r="G494" s="27">
        <f>E494+400000</f>
        <v>2000000</v>
      </c>
      <c r="H494" s="86">
        <v>600000</v>
      </c>
      <c r="I494" s="87" t="s">
        <v>17</v>
      </c>
      <c r="J494" s="2"/>
      <c r="K494" s="2"/>
      <c r="N494" s="3"/>
      <c r="O494" s="4"/>
    </row>
    <row r="495" spans="1:15" ht="12.75" x14ac:dyDescent="0.2">
      <c r="A495" s="2"/>
      <c r="B495" s="2"/>
      <c r="C495" s="2"/>
      <c r="D495" s="2"/>
      <c r="E495" s="2"/>
      <c r="F495" s="2"/>
      <c r="G495" s="2"/>
      <c r="H495" s="2"/>
      <c r="I495" s="2"/>
      <c r="J495" s="2"/>
      <c r="K495" s="2"/>
      <c r="N495" s="3"/>
      <c r="O495" s="4"/>
    </row>
    <row r="496" spans="1:15" ht="12.75" x14ac:dyDescent="0.2">
      <c r="A496" s="2"/>
      <c r="B496" s="2"/>
      <c r="C496" s="2"/>
      <c r="D496" s="2"/>
      <c r="E496" s="2"/>
      <c r="F496" s="2"/>
      <c r="G496" s="2"/>
      <c r="H496" s="2"/>
      <c r="I496" s="2"/>
      <c r="J496" s="2"/>
      <c r="K496" s="2"/>
      <c r="N496" s="3"/>
      <c r="O496" s="4"/>
    </row>
    <row r="497" spans="1:28" ht="12.75" x14ac:dyDescent="0.2">
      <c r="A497" s="292" t="s">
        <v>2</v>
      </c>
      <c r="B497" s="292" t="s">
        <v>3</v>
      </c>
      <c r="C497" s="292" t="s">
        <v>4</v>
      </c>
      <c r="D497" s="292" t="s">
        <v>5</v>
      </c>
      <c r="E497" s="301" t="s">
        <v>367</v>
      </c>
      <c r="F497" s="317" t="s">
        <v>7</v>
      </c>
      <c r="G497" s="324"/>
      <c r="H497" s="362" t="s">
        <v>8</v>
      </c>
      <c r="I497" s="324"/>
      <c r="J497" s="301" t="s">
        <v>9</v>
      </c>
      <c r="K497" s="292" t="s">
        <v>10</v>
      </c>
      <c r="N497" s="3"/>
      <c r="O497" s="4"/>
    </row>
    <row r="498" spans="1:28" ht="78.75" x14ac:dyDescent="0.2">
      <c r="A498" s="289"/>
      <c r="B498" s="289"/>
      <c r="C498" s="289"/>
      <c r="D498" s="289"/>
      <c r="E498" s="289"/>
      <c r="F498" s="10" t="s">
        <v>368</v>
      </c>
      <c r="G498" s="10" t="s">
        <v>369</v>
      </c>
      <c r="H498" s="10" t="s">
        <v>370</v>
      </c>
      <c r="I498" s="64">
        <v>46022</v>
      </c>
      <c r="J498" s="289"/>
      <c r="K498" s="289"/>
      <c r="N498" s="3"/>
      <c r="O498" s="4"/>
    </row>
    <row r="499" spans="1:28" x14ac:dyDescent="0.2">
      <c r="A499" s="311" t="s">
        <v>371</v>
      </c>
      <c r="B499" s="312">
        <v>4</v>
      </c>
      <c r="C499" s="63" t="s">
        <v>38</v>
      </c>
      <c r="D499" s="297"/>
      <c r="E499" s="16">
        <v>675000</v>
      </c>
      <c r="F499" s="31">
        <f t="shared" ref="F499:F503" si="122">E499+50000</f>
        <v>725000</v>
      </c>
      <c r="G499" s="31">
        <f t="shared" ref="G499:G503" si="123">E499+100000</f>
        <v>775000</v>
      </c>
      <c r="H499" s="31">
        <f t="shared" ref="H499:H503" si="124">E499+250000</f>
        <v>925000</v>
      </c>
      <c r="I499" s="31">
        <f t="shared" ref="I499:I503" si="125">H499+800000</f>
        <v>1725000</v>
      </c>
      <c r="J499" s="332">
        <v>350000</v>
      </c>
      <c r="K499" s="290" t="s">
        <v>17</v>
      </c>
      <c r="N499" s="3"/>
      <c r="O499" s="4"/>
    </row>
    <row r="500" spans="1:28" x14ac:dyDescent="0.2">
      <c r="A500" s="288"/>
      <c r="B500" s="288"/>
      <c r="C500" s="63" t="s">
        <v>372</v>
      </c>
      <c r="D500" s="288"/>
      <c r="E500" s="16">
        <v>775000</v>
      </c>
      <c r="F500" s="31">
        <f t="shared" si="122"/>
        <v>825000</v>
      </c>
      <c r="G500" s="31">
        <f t="shared" si="123"/>
        <v>875000</v>
      </c>
      <c r="H500" s="31">
        <f t="shared" si="124"/>
        <v>1025000</v>
      </c>
      <c r="I500" s="31">
        <f t="shared" si="125"/>
        <v>1825000</v>
      </c>
      <c r="J500" s="288"/>
      <c r="K500" s="288"/>
      <c r="N500" s="3"/>
      <c r="O500" s="4"/>
    </row>
    <row r="501" spans="1:28" x14ac:dyDescent="0.2">
      <c r="A501" s="288"/>
      <c r="B501" s="288"/>
      <c r="C501" s="63" t="s">
        <v>373</v>
      </c>
      <c r="D501" s="288"/>
      <c r="E501" s="16">
        <v>875000</v>
      </c>
      <c r="F501" s="31">
        <f t="shared" si="122"/>
        <v>925000</v>
      </c>
      <c r="G501" s="31">
        <f t="shared" si="123"/>
        <v>975000</v>
      </c>
      <c r="H501" s="31">
        <f t="shared" si="124"/>
        <v>1125000</v>
      </c>
      <c r="I501" s="31">
        <f t="shared" si="125"/>
        <v>1925000</v>
      </c>
      <c r="J501" s="288"/>
      <c r="K501" s="288"/>
      <c r="N501" s="3"/>
      <c r="O501" s="4"/>
    </row>
    <row r="502" spans="1:28" x14ac:dyDescent="0.2">
      <c r="A502" s="288"/>
      <c r="B502" s="288"/>
      <c r="C502" s="63" t="s">
        <v>374</v>
      </c>
      <c r="D502" s="288"/>
      <c r="E502" s="16">
        <v>975000</v>
      </c>
      <c r="F502" s="31">
        <f t="shared" si="122"/>
        <v>1025000</v>
      </c>
      <c r="G502" s="31">
        <f t="shared" si="123"/>
        <v>1075000</v>
      </c>
      <c r="H502" s="31">
        <f t="shared" si="124"/>
        <v>1225000</v>
      </c>
      <c r="I502" s="31">
        <f t="shared" si="125"/>
        <v>2025000</v>
      </c>
      <c r="J502" s="288"/>
      <c r="K502" s="288"/>
      <c r="N502" s="3"/>
      <c r="O502" s="4"/>
    </row>
    <row r="503" spans="1:28" x14ac:dyDescent="0.2">
      <c r="A503" s="289"/>
      <c r="B503" s="289"/>
      <c r="C503" s="63" t="s">
        <v>375</v>
      </c>
      <c r="D503" s="289"/>
      <c r="E503" s="31">
        <v>1525000</v>
      </c>
      <c r="F503" s="31">
        <f t="shared" si="122"/>
        <v>1575000</v>
      </c>
      <c r="G503" s="31">
        <f t="shared" si="123"/>
        <v>1625000</v>
      </c>
      <c r="H503" s="31">
        <f t="shared" si="124"/>
        <v>1775000</v>
      </c>
      <c r="I503" s="31">
        <f t="shared" si="125"/>
        <v>2575000</v>
      </c>
      <c r="J503" s="289"/>
      <c r="K503" s="289"/>
      <c r="N503" s="3"/>
      <c r="O503" s="4"/>
    </row>
    <row r="504" spans="1:28" x14ac:dyDescent="0.2">
      <c r="A504" s="88"/>
      <c r="B504" s="89"/>
      <c r="C504" s="90"/>
      <c r="D504" s="91"/>
      <c r="E504" s="91"/>
      <c r="F504" s="91"/>
      <c r="G504" s="91"/>
      <c r="H504" s="91"/>
      <c r="I504" s="91"/>
      <c r="J504" s="47"/>
      <c r="K504" s="92"/>
      <c r="N504" s="3"/>
      <c r="O504" s="4"/>
    </row>
    <row r="505" spans="1:28" x14ac:dyDescent="0.2">
      <c r="A505" s="88"/>
      <c r="B505" s="89"/>
      <c r="C505" s="90"/>
      <c r="D505" s="91"/>
      <c r="E505" s="91"/>
      <c r="F505" s="91"/>
      <c r="G505" s="91"/>
      <c r="H505" s="91"/>
      <c r="I505" s="91"/>
      <c r="J505" s="47"/>
      <c r="K505" s="92"/>
      <c r="N505" s="3"/>
      <c r="O505" s="4"/>
    </row>
    <row r="506" spans="1:28" x14ac:dyDescent="0.2">
      <c r="A506" s="292" t="s">
        <v>2</v>
      </c>
      <c r="B506" s="292" t="s">
        <v>3</v>
      </c>
      <c r="C506" s="292" t="s">
        <v>4</v>
      </c>
      <c r="D506" s="292" t="s">
        <v>5</v>
      </c>
      <c r="E506" s="301" t="s">
        <v>6</v>
      </c>
      <c r="F506" s="10" t="s">
        <v>7</v>
      </c>
      <c r="G506" s="10" t="s">
        <v>8</v>
      </c>
      <c r="H506" s="301" t="s">
        <v>9</v>
      </c>
      <c r="I506" s="301" t="s">
        <v>10</v>
      </c>
      <c r="J506" s="2"/>
      <c r="K506" s="93"/>
      <c r="L506" s="2"/>
      <c r="M506" s="2"/>
      <c r="N506" s="60"/>
      <c r="O506" s="61"/>
      <c r="P506" s="2"/>
      <c r="Q506" s="2"/>
      <c r="R506" s="2"/>
      <c r="S506" s="2"/>
      <c r="T506" s="2"/>
      <c r="U506" s="2"/>
      <c r="V506" s="2"/>
      <c r="W506" s="2"/>
      <c r="X506" s="2"/>
      <c r="Y506" s="2"/>
      <c r="Z506" s="2"/>
      <c r="AA506" s="2"/>
      <c r="AB506" s="2"/>
    </row>
    <row r="507" spans="1:28" x14ac:dyDescent="0.2">
      <c r="A507" s="289"/>
      <c r="B507" s="289"/>
      <c r="C507" s="289"/>
      <c r="D507" s="289"/>
      <c r="E507" s="289"/>
      <c r="F507" s="10" t="s">
        <v>376</v>
      </c>
      <c r="G507" s="10" t="s">
        <v>377</v>
      </c>
      <c r="H507" s="289"/>
      <c r="I507" s="289"/>
      <c r="J507" s="2"/>
      <c r="K507" s="93"/>
      <c r="L507" s="2"/>
      <c r="M507" s="2"/>
      <c r="N507" s="60"/>
      <c r="O507" s="61"/>
      <c r="P507" s="2"/>
      <c r="Q507" s="2"/>
      <c r="R507" s="2"/>
      <c r="S507" s="2"/>
      <c r="T507" s="2"/>
      <c r="U507" s="2"/>
      <c r="V507" s="2"/>
      <c r="W507" s="2"/>
      <c r="X507" s="2"/>
      <c r="Y507" s="2"/>
      <c r="Z507" s="2"/>
      <c r="AA507" s="2"/>
      <c r="AB507" s="2"/>
    </row>
    <row r="508" spans="1:28" x14ac:dyDescent="0.2">
      <c r="A508" s="300" t="s">
        <v>378</v>
      </c>
      <c r="B508" s="290">
        <v>4</v>
      </c>
      <c r="C508" s="14" t="s">
        <v>38</v>
      </c>
      <c r="D508" s="291" t="s">
        <v>379</v>
      </c>
      <c r="E508" s="16">
        <v>958000</v>
      </c>
      <c r="F508" s="16">
        <f t="shared" ref="F508:F511" si="126">+E508+225000</f>
        <v>1183000</v>
      </c>
      <c r="G508" s="16">
        <f t="shared" ref="G508:G511" si="127">+E508+225000</f>
        <v>1183000</v>
      </c>
      <c r="H508" s="332">
        <v>425000</v>
      </c>
      <c r="I508" s="323">
        <v>46112</v>
      </c>
      <c r="J508" s="2"/>
      <c r="K508" s="94"/>
      <c r="N508" s="3"/>
      <c r="O508" s="4"/>
    </row>
    <row r="509" spans="1:28" x14ac:dyDescent="0.2">
      <c r="A509" s="288"/>
      <c r="B509" s="288"/>
      <c r="C509" s="14" t="s">
        <v>380</v>
      </c>
      <c r="D509" s="288"/>
      <c r="E509" s="16">
        <v>1008000</v>
      </c>
      <c r="F509" s="16">
        <f t="shared" si="126"/>
        <v>1233000</v>
      </c>
      <c r="G509" s="16">
        <f t="shared" si="127"/>
        <v>1233000</v>
      </c>
      <c r="H509" s="288"/>
      <c r="I509" s="288"/>
      <c r="J509" s="2"/>
      <c r="K509" s="94"/>
      <c r="N509" s="3"/>
      <c r="O509" s="4"/>
    </row>
    <row r="510" spans="1:28" x14ac:dyDescent="0.2">
      <c r="A510" s="288"/>
      <c r="B510" s="288"/>
      <c r="C510" s="14" t="s">
        <v>381</v>
      </c>
      <c r="D510" s="288"/>
      <c r="E510" s="16">
        <v>1178000</v>
      </c>
      <c r="F510" s="16">
        <f t="shared" si="126"/>
        <v>1403000</v>
      </c>
      <c r="G510" s="16">
        <f t="shared" si="127"/>
        <v>1403000</v>
      </c>
      <c r="H510" s="288"/>
      <c r="I510" s="288"/>
      <c r="J510" s="2"/>
      <c r="K510" s="94"/>
      <c r="N510" s="3"/>
      <c r="O510" s="4"/>
    </row>
    <row r="511" spans="1:28" x14ac:dyDescent="0.2">
      <c r="A511" s="289"/>
      <c r="B511" s="289"/>
      <c r="C511" s="14" t="s">
        <v>382</v>
      </c>
      <c r="D511" s="289"/>
      <c r="E511" s="16">
        <v>1418000</v>
      </c>
      <c r="F511" s="16">
        <f t="shared" si="126"/>
        <v>1643000</v>
      </c>
      <c r="G511" s="16">
        <f t="shared" si="127"/>
        <v>1643000</v>
      </c>
      <c r="H511" s="289"/>
      <c r="I511" s="289"/>
      <c r="J511" s="2"/>
      <c r="K511" s="94"/>
      <c r="N511" s="3"/>
      <c r="O511" s="4"/>
    </row>
    <row r="512" spans="1:28" ht="12.75" x14ac:dyDescent="0.2">
      <c r="A512" s="2"/>
      <c r="B512" s="2"/>
      <c r="C512" s="2"/>
      <c r="D512" s="2"/>
      <c r="E512" s="2"/>
      <c r="F512" s="2"/>
      <c r="G512" s="2"/>
      <c r="H512" s="2"/>
      <c r="I512" s="2"/>
      <c r="J512" s="2"/>
      <c r="K512" s="2"/>
      <c r="N512" s="3"/>
      <c r="O512" s="4"/>
    </row>
    <row r="513" spans="1:28" ht="12.75" x14ac:dyDescent="0.2">
      <c r="A513" s="2"/>
      <c r="B513" s="2"/>
      <c r="C513" s="2"/>
      <c r="D513" s="2"/>
      <c r="E513" s="2"/>
      <c r="F513" s="2"/>
      <c r="G513" s="2"/>
      <c r="H513" s="2"/>
      <c r="I513" s="2"/>
      <c r="J513" s="2"/>
      <c r="K513" s="2"/>
      <c r="N513" s="3"/>
      <c r="O513" s="4"/>
    </row>
    <row r="514" spans="1:28" x14ac:dyDescent="0.2">
      <c r="A514" s="292" t="s">
        <v>146</v>
      </c>
      <c r="B514" s="292" t="s">
        <v>3</v>
      </c>
      <c r="C514" s="292" t="s">
        <v>4</v>
      </c>
      <c r="D514" s="292" t="s">
        <v>5</v>
      </c>
      <c r="E514" s="301" t="s">
        <v>6</v>
      </c>
      <c r="F514" s="10" t="s">
        <v>7</v>
      </c>
      <c r="G514" s="10" t="s">
        <v>8</v>
      </c>
      <c r="H514" s="301" t="s">
        <v>9</v>
      </c>
      <c r="I514" s="292" t="s">
        <v>10</v>
      </c>
      <c r="J514" s="2"/>
      <c r="K514" s="2"/>
      <c r="N514" s="3"/>
      <c r="O514" s="4"/>
    </row>
    <row r="515" spans="1:28" ht="47.25" x14ac:dyDescent="0.2">
      <c r="A515" s="289"/>
      <c r="B515" s="289"/>
      <c r="C515" s="289"/>
      <c r="D515" s="289"/>
      <c r="E515" s="289"/>
      <c r="F515" s="10" t="s">
        <v>383</v>
      </c>
      <c r="G515" s="10" t="s">
        <v>384</v>
      </c>
      <c r="H515" s="289"/>
      <c r="I515" s="289"/>
      <c r="J515" s="2"/>
      <c r="K515" s="2"/>
      <c r="N515" s="3"/>
      <c r="O515" s="4"/>
    </row>
    <row r="516" spans="1:28" x14ac:dyDescent="0.2">
      <c r="A516" s="365" t="s">
        <v>385</v>
      </c>
      <c r="B516" s="290">
        <v>4</v>
      </c>
      <c r="C516" s="73" t="s">
        <v>23</v>
      </c>
      <c r="D516" s="297"/>
      <c r="E516" s="16">
        <v>650000</v>
      </c>
      <c r="F516" s="16">
        <f t="shared" ref="F516:F520" si="128">E516+100000</f>
        <v>750000</v>
      </c>
      <c r="G516" s="16">
        <f t="shared" ref="G516:G520" si="129">E516+100000</f>
        <v>750000</v>
      </c>
      <c r="H516" s="314">
        <v>300000</v>
      </c>
      <c r="I516" s="339">
        <v>46082</v>
      </c>
      <c r="J516" s="2"/>
      <c r="K516" s="2"/>
      <c r="N516" s="3"/>
      <c r="O516" s="4"/>
    </row>
    <row r="517" spans="1:28" x14ac:dyDescent="0.2">
      <c r="A517" s="288"/>
      <c r="B517" s="288"/>
      <c r="C517" s="73" t="s">
        <v>38</v>
      </c>
      <c r="D517" s="288"/>
      <c r="E517" s="16">
        <v>700000</v>
      </c>
      <c r="F517" s="16">
        <f t="shared" si="128"/>
        <v>800000</v>
      </c>
      <c r="G517" s="16">
        <f t="shared" si="129"/>
        <v>800000</v>
      </c>
      <c r="H517" s="288"/>
      <c r="I517" s="288"/>
      <c r="J517" s="2"/>
      <c r="K517" s="2"/>
      <c r="N517" s="3"/>
      <c r="O517" s="4"/>
    </row>
    <row r="518" spans="1:28" x14ac:dyDescent="0.2">
      <c r="A518" s="288"/>
      <c r="B518" s="288"/>
      <c r="C518" s="73" t="s">
        <v>386</v>
      </c>
      <c r="D518" s="288"/>
      <c r="E518" s="16">
        <v>750000</v>
      </c>
      <c r="F518" s="16">
        <f t="shared" si="128"/>
        <v>850000</v>
      </c>
      <c r="G518" s="16">
        <f t="shared" si="129"/>
        <v>850000</v>
      </c>
      <c r="H518" s="288"/>
      <c r="I518" s="288"/>
      <c r="J518" s="2"/>
      <c r="K518" s="2"/>
      <c r="N518" s="3"/>
      <c r="O518" s="4"/>
    </row>
    <row r="519" spans="1:28" x14ac:dyDescent="0.2">
      <c r="A519" s="288"/>
      <c r="B519" s="288"/>
      <c r="C519" s="73" t="s">
        <v>387</v>
      </c>
      <c r="D519" s="288"/>
      <c r="E519" s="16">
        <v>850000</v>
      </c>
      <c r="F519" s="16">
        <f t="shared" si="128"/>
        <v>950000</v>
      </c>
      <c r="G519" s="16">
        <f t="shared" si="129"/>
        <v>950000</v>
      </c>
      <c r="H519" s="288"/>
      <c r="I519" s="288"/>
      <c r="J519" s="2"/>
      <c r="K519" s="2"/>
      <c r="N519" s="3"/>
      <c r="O519" s="4"/>
    </row>
    <row r="520" spans="1:28" x14ac:dyDescent="0.2">
      <c r="A520" s="289"/>
      <c r="B520" s="289"/>
      <c r="C520" s="73" t="s">
        <v>388</v>
      </c>
      <c r="D520" s="289"/>
      <c r="E520" s="16">
        <v>1400000</v>
      </c>
      <c r="F520" s="16">
        <f t="shared" si="128"/>
        <v>1500000</v>
      </c>
      <c r="G520" s="16">
        <f t="shared" si="129"/>
        <v>1500000</v>
      </c>
      <c r="H520" s="289"/>
      <c r="I520" s="289"/>
      <c r="J520" s="2"/>
      <c r="K520" s="2"/>
      <c r="N520" s="3"/>
      <c r="O520" s="4"/>
    </row>
    <row r="521" spans="1:28" ht="12.75" x14ac:dyDescent="0.2">
      <c r="A521" s="2"/>
      <c r="B521" s="2"/>
      <c r="C521" s="2"/>
      <c r="D521" s="2"/>
      <c r="E521" s="2"/>
      <c r="F521" s="2"/>
      <c r="G521" s="2"/>
      <c r="H521" s="2"/>
      <c r="I521" s="2"/>
      <c r="J521" s="2"/>
      <c r="K521" s="2"/>
      <c r="N521" s="3"/>
      <c r="O521" s="4"/>
    </row>
    <row r="522" spans="1:28" ht="12.75" x14ac:dyDescent="0.2">
      <c r="A522" s="2"/>
      <c r="B522" s="2"/>
      <c r="C522" s="2"/>
      <c r="D522" s="2"/>
      <c r="E522" s="2"/>
      <c r="F522" s="2"/>
      <c r="G522" s="2"/>
      <c r="H522" s="2"/>
      <c r="I522" s="2"/>
      <c r="J522" s="2"/>
      <c r="K522" s="2"/>
      <c r="N522" s="3"/>
      <c r="O522" s="4"/>
    </row>
    <row r="523" spans="1:28" x14ac:dyDescent="0.2">
      <c r="A523" s="292" t="s">
        <v>2</v>
      </c>
      <c r="B523" s="292" t="s">
        <v>3</v>
      </c>
      <c r="C523" s="292" t="s">
        <v>4</v>
      </c>
      <c r="D523" s="10" t="s">
        <v>6</v>
      </c>
      <c r="E523" s="10" t="s">
        <v>7</v>
      </c>
      <c r="F523" s="317" t="s">
        <v>8</v>
      </c>
      <c r="G523" s="324"/>
      <c r="H523" s="318"/>
      <c r="I523" s="321" t="s">
        <v>9</v>
      </c>
      <c r="J523" s="292" t="s">
        <v>10</v>
      </c>
      <c r="K523" s="2"/>
      <c r="L523" s="2"/>
      <c r="M523" s="2"/>
      <c r="N523" s="60"/>
      <c r="O523" s="61"/>
      <c r="P523" s="2"/>
      <c r="Q523" s="2"/>
      <c r="R523" s="2"/>
      <c r="S523" s="2"/>
      <c r="T523" s="2"/>
      <c r="U523" s="2"/>
      <c r="V523" s="2"/>
      <c r="W523" s="2"/>
      <c r="X523" s="2"/>
      <c r="Y523" s="2"/>
      <c r="Z523" s="2"/>
      <c r="AA523" s="2"/>
      <c r="AB523" s="2"/>
    </row>
    <row r="524" spans="1:28" ht="31.5" x14ac:dyDescent="0.2">
      <c r="A524" s="289"/>
      <c r="B524" s="289"/>
      <c r="C524" s="289"/>
      <c r="D524" s="59"/>
      <c r="E524" s="10" t="s">
        <v>132</v>
      </c>
      <c r="F524" s="10" t="s">
        <v>133</v>
      </c>
      <c r="G524" s="10" t="s">
        <v>356</v>
      </c>
      <c r="H524" s="10" t="s">
        <v>66</v>
      </c>
      <c r="I524" s="289"/>
      <c r="J524" s="289"/>
      <c r="K524" s="2"/>
      <c r="L524" s="2"/>
      <c r="M524" s="2"/>
      <c r="N524" s="60"/>
      <c r="O524" s="61"/>
      <c r="P524" s="2"/>
      <c r="Q524" s="2"/>
      <c r="R524" s="2"/>
      <c r="S524" s="2"/>
      <c r="T524" s="2"/>
      <c r="U524" s="2"/>
      <c r="V524" s="2"/>
      <c r="W524" s="2"/>
      <c r="X524" s="2"/>
      <c r="Y524" s="2"/>
      <c r="Z524" s="2"/>
      <c r="AA524" s="2"/>
      <c r="AB524" s="2"/>
    </row>
    <row r="525" spans="1:28" x14ac:dyDescent="0.2">
      <c r="A525" s="296" t="s">
        <v>389</v>
      </c>
      <c r="B525" s="290">
        <v>4</v>
      </c>
      <c r="C525" s="14" t="s">
        <v>390</v>
      </c>
      <c r="D525" s="39">
        <v>1875000</v>
      </c>
      <c r="E525" s="40">
        <f t="shared" ref="E525:E527" si="130">D525+450000</f>
        <v>2325000</v>
      </c>
      <c r="F525" s="39">
        <f t="shared" ref="F525:F527" si="131">D525+450000</f>
        <v>2325000</v>
      </c>
      <c r="G525" s="31">
        <f t="shared" ref="G525:G527" si="132">F525+650000+650000</f>
        <v>3625000</v>
      </c>
      <c r="H525" s="31">
        <f t="shared" ref="H525:H527" si="133">F525+850000+850000</f>
        <v>4025000</v>
      </c>
      <c r="I525" s="322">
        <v>550000</v>
      </c>
      <c r="J525" s="323">
        <v>46112</v>
      </c>
      <c r="K525" s="2"/>
      <c r="N525" s="3"/>
      <c r="O525" s="4"/>
    </row>
    <row r="526" spans="1:28" x14ac:dyDescent="0.2">
      <c r="A526" s="288"/>
      <c r="B526" s="288"/>
      <c r="C526" s="14" t="s">
        <v>391</v>
      </c>
      <c r="D526" s="39">
        <v>2800000</v>
      </c>
      <c r="E526" s="40">
        <f t="shared" si="130"/>
        <v>3250000</v>
      </c>
      <c r="F526" s="39">
        <f t="shared" si="131"/>
        <v>3250000</v>
      </c>
      <c r="G526" s="31">
        <f t="shared" si="132"/>
        <v>4550000</v>
      </c>
      <c r="H526" s="31">
        <f t="shared" si="133"/>
        <v>4950000</v>
      </c>
      <c r="I526" s="288"/>
      <c r="J526" s="288"/>
      <c r="K526" s="2"/>
      <c r="N526" s="3"/>
      <c r="O526" s="4"/>
    </row>
    <row r="527" spans="1:28" x14ac:dyDescent="0.2">
      <c r="A527" s="289"/>
      <c r="B527" s="289"/>
      <c r="C527" s="63" t="s">
        <v>392</v>
      </c>
      <c r="D527" s="39">
        <v>5500000</v>
      </c>
      <c r="E527" s="40">
        <f t="shared" si="130"/>
        <v>5950000</v>
      </c>
      <c r="F527" s="39">
        <f t="shared" si="131"/>
        <v>5950000</v>
      </c>
      <c r="G527" s="31">
        <f t="shared" si="132"/>
        <v>7250000</v>
      </c>
      <c r="H527" s="31">
        <f t="shared" si="133"/>
        <v>7650000</v>
      </c>
      <c r="I527" s="289"/>
      <c r="J527" s="289"/>
      <c r="K527" s="2"/>
      <c r="N527" s="3"/>
      <c r="O527" s="4"/>
    </row>
    <row r="528" spans="1:28" ht="12.75" x14ac:dyDescent="0.2">
      <c r="A528" s="2"/>
      <c r="B528" s="2"/>
      <c r="C528" s="2"/>
      <c r="D528" s="2"/>
      <c r="E528" s="2"/>
      <c r="F528" s="2"/>
      <c r="G528" s="2"/>
      <c r="H528" s="2"/>
      <c r="I528" s="2"/>
      <c r="J528" s="2"/>
      <c r="K528" s="2"/>
      <c r="N528" s="3"/>
      <c r="O528" s="4"/>
    </row>
    <row r="529" spans="1:15" ht="12.75" x14ac:dyDescent="0.2">
      <c r="A529" s="2"/>
      <c r="B529" s="2"/>
      <c r="C529" s="2"/>
      <c r="D529" s="2"/>
      <c r="E529" s="2"/>
      <c r="F529" s="2"/>
      <c r="G529" s="2"/>
      <c r="H529" s="2"/>
      <c r="I529" s="2"/>
      <c r="J529" s="2"/>
      <c r="K529" s="2"/>
      <c r="N529" s="3"/>
      <c r="O529" s="4"/>
    </row>
    <row r="530" spans="1:15" x14ac:dyDescent="0.2">
      <c r="A530" s="292" t="s">
        <v>2</v>
      </c>
      <c r="B530" s="292" t="s">
        <v>3</v>
      </c>
      <c r="C530" s="292" t="s">
        <v>4</v>
      </c>
      <c r="D530" s="292" t="s">
        <v>5</v>
      </c>
      <c r="E530" s="10" t="s">
        <v>6</v>
      </c>
      <c r="F530" s="10" t="s">
        <v>7</v>
      </c>
      <c r="G530" s="10" t="s">
        <v>8</v>
      </c>
      <c r="H530" s="321" t="s">
        <v>9</v>
      </c>
      <c r="I530" s="292" t="s">
        <v>10</v>
      </c>
      <c r="J530" s="2"/>
      <c r="K530" s="2"/>
      <c r="N530" s="3"/>
      <c r="O530" s="4"/>
    </row>
    <row r="531" spans="1:15" ht="63" x14ac:dyDescent="0.2">
      <c r="A531" s="289"/>
      <c r="B531" s="289"/>
      <c r="C531" s="289"/>
      <c r="D531" s="289"/>
      <c r="E531" s="59"/>
      <c r="F531" s="10" t="s">
        <v>393</v>
      </c>
      <c r="G531" s="10" t="s">
        <v>394</v>
      </c>
      <c r="H531" s="289"/>
      <c r="I531" s="289"/>
      <c r="J531" s="2"/>
      <c r="K531" s="2"/>
      <c r="N531" s="3"/>
      <c r="O531" s="4"/>
    </row>
    <row r="532" spans="1:15" x14ac:dyDescent="0.2">
      <c r="A532" s="296" t="s">
        <v>395</v>
      </c>
      <c r="B532" s="290">
        <v>4</v>
      </c>
      <c r="C532" s="14" t="s">
        <v>396</v>
      </c>
      <c r="D532" s="297"/>
      <c r="E532" s="39">
        <v>935000</v>
      </c>
      <c r="F532" s="40">
        <f t="shared" ref="F532:F534" si="134">E532+300000</f>
        <v>1235000</v>
      </c>
      <c r="G532" s="40">
        <f t="shared" ref="G532:G534" si="135">E532+300000</f>
        <v>1235000</v>
      </c>
      <c r="H532" s="322" t="s">
        <v>397</v>
      </c>
      <c r="I532" s="323">
        <v>46112</v>
      </c>
      <c r="J532" s="2"/>
      <c r="K532" s="2"/>
      <c r="N532" s="3"/>
      <c r="O532" s="4"/>
    </row>
    <row r="533" spans="1:15" x14ac:dyDescent="0.2">
      <c r="A533" s="288"/>
      <c r="B533" s="288"/>
      <c r="C533" s="14" t="s">
        <v>398</v>
      </c>
      <c r="D533" s="288"/>
      <c r="E533" s="39">
        <v>1050000</v>
      </c>
      <c r="F533" s="40">
        <f t="shared" si="134"/>
        <v>1350000</v>
      </c>
      <c r="G533" s="40">
        <f t="shared" si="135"/>
        <v>1350000</v>
      </c>
      <c r="H533" s="288"/>
      <c r="I533" s="288"/>
      <c r="J533" s="2"/>
      <c r="K533" s="2"/>
      <c r="N533" s="3"/>
      <c r="O533" s="4"/>
    </row>
    <row r="534" spans="1:15" x14ac:dyDescent="0.2">
      <c r="A534" s="289"/>
      <c r="B534" s="289"/>
      <c r="C534" s="14" t="s">
        <v>399</v>
      </c>
      <c r="D534" s="289"/>
      <c r="E534" s="39">
        <v>1200000</v>
      </c>
      <c r="F534" s="40">
        <f t="shared" si="134"/>
        <v>1500000</v>
      </c>
      <c r="G534" s="40">
        <f t="shared" si="135"/>
        <v>1500000</v>
      </c>
      <c r="H534" s="289"/>
      <c r="I534" s="289"/>
      <c r="J534" s="2"/>
      <c r="K534" s="2"/>
      <c r="N534" s="3"/>
      <c r="O534" s="4"/>
    </row>
    <row r="535" spans="1:15" ht="12.75" x14ac:dyDescent="0.2">
      <c r="A535" s="2"/>
      <c r="B535" s="2"/>
      <c r="C535" s="2"/>
      <c r="D535" s="2"/>
      <c r="E535" s="2"/>
      <c r="F535" s="2"/>
      <c r="G535" s="2"/>
      <c r="H535" s="2"/>
      <c r="I535" s="2"/>
      <c r="J535" s="2"/>
      <c r="K535" s="2"/>
      <c r="N535" s="3"/>
      <c r="O535" s="4"/>
    </row>
    <row r="536" spans="1:15" ht="12.75" x14ac:dyDescent="0.2">
      <c r="A536" s="2"/>
      <c r="B536" s="2"/>
      <c r="C536" s="2"/>
      <c r="D536" s="2"/>
      <c r="E536" s="2"/>
      <c r="F536" s="2"/>
      <c r="G536" s="2"/>
      <c r="H536" s="2"/>
      <c r="I536" s="2"/>
      <c r="J536" s="2"/>
      <c r="K536" s="2"/>
      <c r="N536" s="3"/>
      <c r="O536" s="4"/>
    </row>
    <row r="537" spans="1:15" x14ac:dyDescent="0.2">
      <c r="A537" s="292" t="s">
        <v>2</v>
      </c>
      <c r="B537" s="292" t="s">
        <v>3</v>
      </c>
      <c r="C537" s="292" t="s">
        <v>4</v>
      </c>
      <c r="D537" s="292" t="s">
        <v>5</v>
      </c>
      <c r="E537" s="10" t="s">
        <v>6</v>
      </c>
      <c r="F537" s="10" t="s">
        <v>7</v>
      </c>
      <c r="G537" s="317" t="s">
        <v>8</v>
      </c>
      <c r="H537" s="318"/>
      <c r="I537" s="321" t="s">
        <v>9</v>
      </c>
      <c r="J537" s="292" t="s">
        <v>10</v>
      </c>
      <c r="K537" s="2"/>
      <c r="N537" s="3"/>
      <c r="O537" s="4"/>
    </row>
    <row r="538" spans="1:15" ht="31.5" x14ac:dyDescent="0.2">
      <c r="A538" s="289"/>
      <c r="B538" s="289"/>
      <c r="C538" s="289"/>
      <c r="D538" s="289"/>
      <c r="E538" s="59"/>
      <c r="F538" s="10" t="s">
        <v>132</v>
      </c>
      <c r="G538" s="10" t="s">
        <v>281</v>
      </c>
      <c r="H538" s="10" t="s">
        <v>400</v>
      </c>
      <c r="I538" s="289"/>
      <c r="J538" s="289"/>
      <c r="K538" s="2"/>
      <c r="N538" s="3"/>
      <c r="O538" s="4"/>
    </row>
    <row r="539" spans="1:15" x14ac:dyDescent="0.2">
      <c r="A539" s="296" t="s">
        <v>401</v>
      </c>
      <c r="B539" s="290">
        <v>4</v>
      </c>
      <c r="C539" s="14" t="s">
        <v>402</v>
      </c>
      <c r="D539" s="297"/>
      <c r="E539" s="39">
        <v>1650000</v>
      </c>
      <c r="F539" s="40">
        <f t="shared" ref="F539:F542" si="136">E539+1200000</f>
        <v>2850000</v>
      </c>
      <c r="G539" s="39">
        <f t="shared" ref="G539:G542" si="137">E539+1200000</f>
        <v>2850000</v>
      </c>
      <c r="H539" s="31">
        <f t="shared" ref="H539:H542" si="138">G539+742500+742500</f>
        <v>4335000</v>
      </c>
      <c r="I539" s="361" t="s">
        <v>403</v>
      </c>
      <c r="J539" s="323">
        <v>46112</v>
      </c>
      <c r="K539" s="2"/>
      <c r="N539" s="3"/>
      <c r="O539" s="4"/>
    </row>
    <row r="540" spans="1:15" x14ac:dyDescent="0.2">
      <c r="A540" s="288"/>
      <c r="B540" s="288"/>
      <c r="C540" s="14" t="s">
        <v>404</v>
      </c>
      <c r="D540" s="288"/>
      <c r="E540" s="39">
        <v>1870000</v>
      </c>
      <c r="F540" s="40">
        <f t="shared" si="136"/>
        <v>3070000</v>
      </c>
      <c r="G540" s="39">
        <f t="shared" si="137"/>
        <v>3070000</v>
      </c>
      <c r="H540" s="31">
        <f t="shared" si="138"/>
        <v>4555000</v>
      </c>
      <c r="I540" s="288"/>
      <c r="J540" s="288"/>
      <c r="K540" s="2"/>
      <c r="N540" s="3"/>
      <c r="O540" s="4"/>
    </row>
    <row r="541" spans="1:15" x14ac:dyDescent="0.2">
      <c r="A541" s="288"/>
      <c r="B541" s="288"/>
      <c r="C541" s="63" t="s">
        <v>405</v>
      </c>
      <c r="D541" s="288"/>
      <c r="E541" s="39">
        <v>2735000</v>
      </c>
      <c r="F541" s="40">
        <f t="shared" si="136"/>
        <v>3935000</v>
      </c>
      <c r="G541" s="39">
        <f t="shared" si="137"/>
        <v>3935000</v>
      </c>
      <c r="H541" s="31">
        <f t="shared" si="138"/>
        <v>5420000</v>
      </c>
      <c r="I541" s="288"/>
      <c r="J541" s="288"/>
      <c r="K541" s="2"/>
      <c r="N541" s="3"/>
      <c r="O541" s="4"/>
    </row>
    <row r="542" spans="1:15" ht="30" x14ac:dyDescent="0.2">
      <c r="A542" s="289"/>
      <c r="B542" s="289"/>
      <c r="C542" s="63" t="s">
        <v>406</v>
      </c>
      <c r="D542" s="289"/>
      <c r="E542" s="39">
        <v>3630000</v>
      </c>
      <c r="F542" s="40">
        <f t="shared" si="136"/>
        <v>4830000</v>
      </c>
      <c r="G542" s="39">
        <f t="shared" si="137"/>
        <v>4830000</v>
      </c>
      <c r="H542" s="31">
        <f t="shared" si="138"/>
        <v>6315000</v>
      </c>
      <c r="I542" s="289"/>
      <c r="J542" s="289"/>
      <c r="K542" s="2"/>
      <c r="N542" s="3"/>
      <c r="O542" s="4"/>
    </row>
    <row r="543" spans="1:15" ht="12.75" x14ac:dyDescent="0.2">
      <c r="A543" s="2"/>
      <c r="B543" s="2"/>
      <c r="C543" s="2"/>
      <c r="D543" s="2"/>
      <c r="E543" s="2"/>
      <c r="F543" s="2"/>
      <c r="G543" s="2"/>
      <c r="H543" s="2"/>
      <c r="I543" s="2"/>
      <c r="J543" s="2"/>
      <c r="K543" s="2"/>
      <c r="N543" s="3"/>
      <c r="O543" s="4"/>
    </row>
    <row r="544" spans="1:15" ht="12.75" x14ac:dyDescent="0.2">
      <c r="A544" s="2"/>
      <c r="B544" s="2"/>
      <c r="C544" s="2"/>
      <c r="D544" s="2"/>
      <c r="E544" s="2"/>
      <c r="F544" s="2"/>
      <c r="G544" s="2"/>
      <c r="H544" s="2"/>
      <c r="I544" s="2"/>
      <c r="J544" s="2"/>
      <c r="K544" s="2"/>
      <c r="N544" s="3"/>
      <c r="O544" s="4"/>
    </row>
    <row r="545" spans="1:15" x14ac:dyDescent="0.2">
      <c r="A545" s="292" t="s">
        <v>2</v>
      </c>
      <c r="B545" s="292" t="s">
        <v>3</v>
      </c>
      <c r="C545" s="292" t="s">
        <v>4</v>
      </c>
      <c r="D545" s="292" t="s">
        <v>5</v>
      </c>
      <c r="E545" s="301" t="s">
        <v>367</v>
      </c>
      <c r="F545" s="9" t="s">
        <v>7</v>
      </c>
      <c r="G545" s="48" t="s">
        <v>8</v>
      </c>
      <c r="H545" s="301" t="s">
        <v>9</v>
      </c>
      <c r="I545" s="292" t="s">
        <v>10</v>
      </c>
      <c r="J545" s="2"/>
      <c r="K545" s="2"/>
      <c r="N545" s="3"/>
      <c r="O545" s="4"/>
    </row>
    <row r="546" spans="1:15" ht="31.5" x14ac:dyDescent="0.2">
      <c r="A546" s="289"/>
      <c r="B546" s="289"/>
      <c r="C546" s="289"/>
      <c r="D546" s="289"/>
      <c r="E546" s="289"/>
      <c r="F546" s="10" t="s">
        <v>407</v>
      </c>
      <c r="G546" s="10" t="s">
        <v>408</v>
      </c>
      <c r="H546" s="289"/>
      <c r="I546" s="289"/>
      <c r="J546" s="2"/>
      <c r="K546" s="2"/>
      <c r="N546" s="3"/>
      <c r="O546" s="4"/>
    </row>
    <row r="547" spans="1:15" x14ac:dyDescent="0.2">
      <c r="A547" s="305" t="s">
        <v>409</v>
      </c>
      <c r="B547" s="312">
        <v>4</v>
      </c>
      <c r="C547" s="63" t="s">
        <v>23</v>
      </c>
      <c r="D547" s="297"/>
      <c r="E547" s="16">
        <v>695000</v>
      </c>
      <c r="F547" s="31">
        <f t="shared" ref="F547:F551" si="139">E547+350000</f>
        <v>1045000</v>
      </c>
      <c r="G547" s="31">
        <f t="shared" ref="G547:G551" si="140">E547+350000</f>
        <v>1045000</v>
      </c>
      <c r="H547" s="16" t="s">
        <v>49</v>
      </c>
      <c r="I547" s="290" t="s">
        <v>17</v>
      </c>
      <c r="J547" s="2"/>
      <c r="K547" s="2"/>
      <c r="N547" s="3"/>
      <c r="O547" s="4"/>
    </row>
    <row r="548" spans="1:15" x14ac:dyDescent="0.2">
      <c r="A548" s="288"/>
      <c r="B548" s="288"/>
      <c r="C548" s="63" t="s">
        <v>410</v>
      </c>
      <c r="D548" s="288"/>
      <c r="E548" s="16">
        <v>750000</v>
      </c>
      <c r="F548" s="31">
        <f t="shared" si="139"/>
        <v>1100000</v>
      </c>
      <c r="G548" s="31">
        <f t="shared" si="140"/>
        <v>1100000</v>
      </c>
      <c r="H548" s="16" t="s">
        <v>49</v>
      </c>
      <c r="I548" s="288"/>
      <c r="J548" s="2"/>
      <c r="K548" s="2"/>
      <c r="N548" s="3"/>
      <c r="O548" s="4"/>
    </row>
    <row r="549" spans="1:15" x14ac:dyDescent="0.2">
      <c r="A549" s="288"/>
      <c r="B549" s="288"/>
      <c r="C549" s="63" t="s">
        <v>38</v>
      </c>
      <c r="D549" s="288"/>
      <c r="E549" s="16">
        <v>850000</v>
      </c>
      <c r="F549" s="31">
        <f t="shared" si="139"/>
        <v>1200000</v>
      </c>
      <c r="G549" s="31">
        <f t="shared" si="140"/>
        <v>1200000</v>
      </c>
      <c r="H549" s="332">
        <v>300000</v>
      </c>
      <c r="I549" s="288"/>
      <c r="J549" s="2"/>
      <c r="K549" s="2"/>
      <c r="N549" s="3"/>
      <c r="O549" s="4"/>
    </row>
    <row r="550" spans="1:15" x14ac:dyDescent="0.2">
      <c r="A550" s="288"/>
      <c r="B550" s="288"/>
      <c r="C550" s="63" t="s">
        <v>316</v>
      </c>
      <c r="D550" s="288"/>
      <c r="E550" s="16">
        <v>1200000</v>
      </c>
      <c r="F550" s="31">
        <f t="shared" si="139"/>
        <v>1550000</v>
      </c>
      <c r="G550" s="31">
        <f t="shared" si="140"/>
        <v>1550000</v>
      </c>
      <c r="H550" s="288"/>
      <c r="I550" s="288"/>
      <c r="J550" s="2"/>
      <c r="K550" s="2"/>
      <c r="N550" s="3"/>
      <c r="O550" s="4"/>
    </row>
    <row r="551" spans="1:15" x14ac:dyDescent="0.2">
      <c r="A551" s="289"/>
      <c r="B551" s="289"/>
      <c r="C551" s="63" t="s">
        <v>375</v>
      </c>
      <c r="D551" s="289"/>
      <c r="E551" s="31">
        <v>1500000</v>
      </c>
      <c r="F551" s="31">
        <f t="shared" si="139"/>
        <v>1850000</v>
      </c>
      <c r="G551" s="31">
        <f t="shared" si="140"/>
        <v>1850000</v>
      </c>
      <c r="H551" s="289"/>
      <c r="I551" s="289"/>
      <c r="J551" s="2"/>
      <c r="K551" s="2"/>
      <c r="N551" s="3"/>
      <c r="O551" s="4"/>
    </row>
    <row r="552" spans="1:15" ht="12.75" x14ac:dyDescent="0.2">
      <c r="A552" s="2"/>
      <c r="B552" s="2"/>
      <c r="C552" s="2"/>
      <c r="D552" s="2"/>
      <c r="E552" s="2"/>
      <c r="F552" s="2"/>
      <c r="G552" s="2"/>
      <c r="H552" s="2"/>
      <c r="I552" s="2"/>
      <c r="J552" s="2"/>
      <c r="K552" s="2"/>
      <c r="N552" s="3"/>
      <c r="O552" s="4"/>
    </row>
    <row r="553" spans="1:15" ht="12.75" x14ac:dyDescent="0.2">
      <c r="A553" s="2"/>
      <c r="B553" s="2"/>
      <c r="C553" s="2"/>
      <c r="D553" s="2"/>
      <c r="E553" s="2"/>
      <c r="F553" s="2"/>
      <c r="G553" s="2"/>
      <c r="H553" s="2"/>
      <c r="I553" s="2"/>
      <c r="J553" s="2"/>
      <c r="K553" s="2"/>
      <c r="N553" s="3"/>
      <c r="O553" s="4"/>
    </row>
    <row r="554" spans="1:15" x14ac:dyDescent="0.2">
      <c r="A554" s="292" t="s">
        <v>2</v>
      </c>
      <c r="B554" s="292" t="s">
        <v>3</v>
      </c>
      <c r="C554" s="292" t="s">
        <v>4</v>
      </c>
      <c r="D554" s="292" t="s">
        <v>5</v>
      </c>
      <c r="E554" s="10" t="s">
        <v>6</v>
      </c>
      <c r="F554" s="317" t="s">
        <v>7</v>
      </c>
      <c r="G554" s="318"/>
      <c r="H554" s="321" t="s">
        <v>9</v>
      </c>
      <c r="I554" s="292" t="s">
        <v>10</v>
      </c>
      <c r="J554" s="2"/>
      <c r="K554" s="2"/>
      <c r="N554" s="3"/>
      <c r="O554" s="4"/>
    </row>
    <row r="555" spans="1:15" ht="31.5" x14ac:dyDescent="0.2">
      <c r="A555" s="289"/>
      <c r="B555" s="289"/>
      <c r="C555" s="289"/>
      <c r="D555" s="289"/>
      <c r="E555" s="59"/>
      <c r="F555" s="10" t="s">
        <v>411</v>
      </c>
      <c r="G555" s="10" t="s">
        <v>21</v>
      </c>
      <c r="H555" s="288"/>
      <c r="I555" s="288"/>
      <c r="J555" s="2"/>
      <c r="K555" s="2"/>
      <c r="N555" s="3"/>
      <c r="O555" s="4"/>
    </row>
    <row r="556" spans="1:15" x14ac:dyDescent="0.2">
      <c r="A556" s="287" t="s">
        <v>412</v>
      </c>
      <c r="B556" s="290">
        <v>4</v>
      </c>
      <c r="C556" s="14" t="s">
        <v>413</v>
      </c>
      <c r="D556" s="291" t="s">
        <v>414</v>
      </c>
      <c r="E556" s="27">
        <v>1100000</v>
      </c>
      <c r="F556" s="27">
        <f t="shared" ref="F556:F565" si="141">E556+250000</f>
        <v>1350000</v>
      </c>
      <c r="G556" s="15"/>
      <c r="H556" s="27"/>
      <c r="I556" s="296" t="s">
        <v>415</v>
      </c>
      <c r="J556" s="2"/>
      <c r="K556" s="2"/>
      <c r="N556" s="3"/>
      <c r="O556" s="4"/>
    </row>
    <row r="557" spans="1:15" x14ac:dyDescent="0.2">
      <c r="A557" s="288"/>
      <c r="B557" s="288"/>
      <c r="C557" s="14" t="s">
        <v>416</v>
      </c>
      <c r="D557" s="288"/>
      <c r="E557" s="27">
        <v>1210000</v>
      </c>
      <c r="F557" s="27">
        <f t="shared" si="141"/>
        <v>1460000</v>
      </c>
      <c r="G557" s="15"/>
      <c r="H557" s="27"/>
      <c r="I557" s="288"/>
      <c r="J557" s="2"/>
      <c r="K557" s="2"/>
      <c r="N557" s="3"/>
      <c r="O557" s="4"/>
    </row>
    <row r="558" spans="1:15" x14ac:dyDescent="0.2">
      <c r="A558" s="288"/>
      <c r="B558" s="288"/>
      <c r="C558" s="14" t="s">
        <v>417</v>
      </c>
      <c r="D558" s="288"/>
      <c r="E558" s="27">
        <v>1430000</v>
      </c>
      <c r="F558" s="27">
        <f t="shared" si="141"/>
        <v>1680000</v>
      </c>
      <c r="G558" s="15"/>
      <c r="H558" s="27"/>
      <c r="I558" s="288"/>
      <c r="J558" s="2"/>
      <c r="K558" s="2"/>
      <c r="N558" s="3"/>
      <c r="O558" s="4"/>
    </row>
    <row r="559" spans="1:15" x14ac:dyDescent="0.2">
      <c r="A559" s="288"/>
      <c r="B559" s="288"/>
      <c r="C559" s="14" t="s">
        <v>418</v>
      </c>
      <c r="D559" s="288"/>
      <c r="E559" s="39">
        <v>1430000</v>
      </c>
      <c r="F559" s="27">
        <f t="shared" si="141"/>
        <v>1680000</v>
      </c>
      <c r="G559" s="15"/>
      <c r="H559" s="27"/>
      <c r="I559" s="288"/>
      <c r="J559" s="2"/>
      <c r="K559" s="2"/>
      <c r="N559" s="3"/>
      <c r="O559" s="4"/>
    </row>
    <row r="560" spans="1:15" x14ac:dyDescent="0.2">
      <c r="A560" s="289"/>
      <c r="B560" s="289"/>
      <c r="C560" s="63" t="s">
        <v>419</v>
      </c>
      <c r="D560" s="288"/>
      <c r="E560" s="39">
        <v>3520000</v>
      </c>
      <c r="F560" s="27">
        <f t="shared" si="141"/>
        <v>3770000</v>
      </c>
      <c r="G560" s="15"/>
      <c r="H560" s="27"/>
      <c r="I560" s="289"/>
      <c r="J560" s="2"/>
      <c r="K560" s="2"/>
      <c r="N560" s="3"/>
      <c r="O560" s="4"/>
    </row>
    <row r="561" spans="1:15" x14ac:dyDescent="0.2">
      <c r="A561" s="287" t="s">
        <v>412</v>
      </c>
      <c r="B561" s="290">
        <v>4</v>
      </c>
      <c r="C561" s="14" t="s">
        <v>413</v>
      </c>
      <c r="D561" s="288"/>
      <c r="E561" s="27">
        <v>1265000</v>
      </c>
      <c r="F561" s="27">
        <f t="shared" si="141"/>
        <v>1515000</v>
      </c>
      <c r="G561" s="84">
        <f t="shared" ref="G561:G565" si="142">E561+250000</f>
        <v>1515000</v>
      </c>
      <c r="H561" s="27">
        <v>350000</v>
      </c>
      <c r="I561" s="296" t="s">
        <v>17</v>
      </c>
      <c r="J561" s="2"/>
      <c r="K561" s="2"/>
      <c r="N561" s="3"/>
      <c r="O561" s="4"/>
    </row>
    <row r="562" spans="1:15" x14ac:dyDescent="0.2">
      <c r="A562" s="288"/>
      <c r="B562" s="288"/>
      <c r="C562" s="14" t="s">
        <v>416</v>
      </c>
      <c r="D562" s="288"/>
      <c r="E562" s="27">
        <v>1391500</v>
      </c>
      <c r="F562" s="27">
        <f t="shared" si="141"/>
        <v>1641500</v>
      </c>
      <c r="G562" s="84">
        <f t="shared" si="142"/>
        <v>1641500</v>
      </c>
      <c r="H562" s="27">
        <v>350000</v>
      </c>
      <c r="I562" s="288"/>
      <c r="J562" s="2"/>
      <c r="K562" s="2"/>
      <c r="N562" s="3"/>
      <c r="O562" s="4"/>
    </row>
    <row r="563" spans="1:15" x14ac:dyDescent="0.2">
      <c r="A563" s="288"/>
      <c r="B563" s="288"/>
      <c r="C563" s="14" t="s">
        <v>417</v>
      </c>
      <c r="D563" s="288"/>
      <c r="E563" s="27">
        <v>1518000</v>
      </c>
      <c r="F563" s="27">
        <f t="shared" si="141"/>
        <v>1768000</v>
      </c>
      <c r="G563" s="84">
        <f t="shared" si="142"/>
        <v>1768000</v>
      </c>
      <c r="H563" s="27">
        <v>350000</v>
      </c>
      <c r="I563" s="288"/>
      <c r="J563" s="2"/>
      <c r="K563" s="2"/>
      <c r="N563" s="3"/>
      <c r="O563" s="4"/>
    </row>
    <row r="564" spans="1:15" x14ac:dyDescent="0.2">
      <c r="A564" s="288"/>
      <c r="B564" s="288"/>
      <c r="C564" s="14" t="s">
        <v>418</v>
      </c>
      <c r="D564" s="288"/>
      <c r="E564" s="39">
        <v>1644500</v>
      </c>
      <c r="F564" s="27">
        <f t="shared" si="141"/>
        <v>1894500</v>
      </c>
      <c r="G564" s="83">
        <f t="shared" si="142"/>
        <v>1894500</v>
      </c>
      <c r="H564" s="27">
        <v>350000</v>
      </c>
      <c r="I564" s="288"/>
      <c r="J564" s="2"/>
      <c r="K564" s="2"/>
      <c r="N564" s="3"/>
      <c r="O564" s="4"/>
    </row>
    <row r="565" spans="1:15" x14ac:dyDescent="0.2">
      <c r="A565" s="289"/>
      <c r="B565" s="289"/>
      <c r="C565" s="63" t="s">
        <v>419</v>
      </c>
      <c r="D565" s="289"/>
      <c r="E565" s="39">
        <v>4427500</v>
      </c>
      <c r="F565" s="27">
        <f t="shared" si="141"/>
        <v>4677500</v>
      </c>
      <c r="G565" s="83">
        <f t="shared" si="142"/>
        <v>4677500</v>
      </c>
      <c r="H565" s="27">
        <v>350000</v>
      </c>
      <c r="I565" s="289"/>
      <c r="J565" s="2"/>
      <c r="K565" s="2"/>
      <c r="N565" s="3"/>
      <c r="O565" s="4"/>
    </row>
    <row r="566" spans="1:15" ht="12.75" x14ac:dyDescent="0.2">
      <c r="A566" s="2"/>
      <c r="B566" s="2"/>
      <c r="C566" s="2"/>
      <c r="D566" s="2"/>
      <c r="E566" s="2"/>
      <c r="F566" s="2"/>
      <c r="G566" s="2"/>
      <c r="H566" s="2"/>
      <c r="I566" s="2"/>
      <c r="J566" s="2"/>
      <c r="K566" s="2"/>
      <c r="N566" s="3"/>
      <c r="O566" s="4"/>
    </row>
    <row r="567" spans="1:15" ht="12.75" x14ac:dyDescent="0.2">
      <c r="A567" s="2"/>
      <c r="B567" s="2"/>
      <c r="C567" s="2"/>
      <c r="D567" s="2"/>
      <c r="E567" s="2"/>
      <c r="F567" s="2"/>
      <c r="G567" s="2"/>
      <c r="H567" s="2"/>
      <c r="I567" s="2"/>
      <c r="J567" s="2"/>
      <c r="K567" s="2"/>
      <c r="N567" s="3"/>
      <c r="O567" s="4"/>
    </row>
    <row r="568" spans="1:15" x14ac:dyDescent="0.2">
      <c r="A568" s="292" t="s">
        <v>2</v>
      </c>
      <c r="B568" s="292" t="s">
        <v>3</v>
      </c>
      <c r="C568" s="292" t="s">
        <v>4</v>
      </c>
      <c r="D568" s="292" t="s">
        <v>5</v>
      </c>
      <c r="E568" s="301" t="s">
        <v>6</v>
      </c>
      <c r="F568" s="10" t="s">
        <v>7</v>
      </c>
      <c r="G568" s="10" t="s">
        <v>8</v>
      </c>
      <c r="H568" s="301" t="s">
        <v>9</v>
      </c>
      <c r="I568" s="301" t="s">
        <v>10</v>
      </c>
      <c r="J568" s="2"/>
      <c r="K568" s="2"/>
      <c r="N568" s="3"/>
      <c r="O568" s="4"/>
    </row>
    <row r="569" spans="1:15" x14ac:dyDescent="0.2">
      <c r="A569" s="289"/>
      <c r="B569" s="289"/>
      <c r="C569" s="289"/>
      <c r="D569" s="289"/>
      <c r="E569" s="289"/>
      <c r="F569" s="10" t="s">
        <v>420</v>
      </c>
      <c r="G569" s="10"/>
      <c r="H569" s="289"/>
      <c r="I569" s="289"/>
      <c r="J569" s="2"/>
      <c r="K569" s="2"/>
      <c r="N569" s="3"/>
      <c r="O569" s="4"/>
    </row>
    <row r="570" spans="1:15" x14ac:dyDescent="0.2">
      <c r="A570" s="355" t="s">
        <v>421</v>
      </c>
      <c r="B570" s="290">
        <v>4</v>
      </c>
      <c r="C570" s="14" t="s">
        <v>422</v>
      </c>
      <c r="D570" s="307" t="s">
        <v>423</v>
      </c>
      <c r="E570" s="16">
        <v>500000</v>
      </c>
      <c r="F570" s="16">
        <f t="shared" ref="F570:F571" si="143">E570+100000</f>
        <v>600000</v>
      </c>
      <c r="G570" s="16"/>
      <c r="H570" s="332" t="s">
        <v>49</v>
      </c>
      <c r="I570" s="290" t="s">
        <v>415</v>
      </c>
      <c r="J570" s="2"/>
      <c r="K570" s="2"/>
      <c r="N570" s="3"/>
      <c r="O570" s="4"/>
    </row>
    <row r="571" spans="1:15" x14ac:dyDescent="0.2">
      <c r="A571" s="289"/>
      <c r="B571" s="289"/>
      <c r="C571" s="14" t="s">
        <v>424</v>
      </c>
      <c r="D571" s="289"/>
      <c r="E571" s="16">
        <v>600000</v>
      </c>
      <c r="F571" s="16">
        <f t="shared" si="143"/>
        <v>700000</v>
      </c>
      <c r="G571" s="16"/>
      <c r="H571" s="289"/>
      <c r="I571" s="289"/>
      <c r="J571" s="2"/>
      <c r="K571" s="2"/>
      <c r="N571" s="3"/>
      <c r="O571" s="4"/>
    </row>
    <row r="572" spans="1:15" ht="12.75" x14ac:dyDescent="0.2">
      <c r="A572" s="2"/>
      <c r="B572" s="2"/>
      <c r="C572" s="2"/>
      <c r="D572" s="2"/>
      <c r="E572" s="2"/>
      <c r="F572" s="2"/>
      <c r="G572" s="2"/>
      <c r="H572" s="2"/>
      <c r="I572" s="2"/>
      <c r="J572" s="2"/>
      <c r="K572" s="2"/>
      <c r="N572" s="3"/>
      <c r="O572" s="4"/>
    </row>
    <row r="573" spans="1:15" ht="12.75" x14ac:dyDescent="0.2">
      <c r="A573" s="2"/>
      <c r="B573" s="2"/>
      <c r="C573" s="2"/>
      <c r="D573" s="2"/>
      <c r="E573" s="2"/>
      <c r="F573" s="2"/>
      <c r="G573" s="2"/>
      <c r="H573" s="2"/>
      <c r="I573" s="2"/>
      <c r="J573" s="2"/>
      <c r="K573" s="2"/>
      <c r="N573" s="3"/>
      <c r="O573" s="4"/>
    </row>
    <row r="574" spans="1:15" ht="12.75" x14ac:dyDescent="0.2">
      <c r="A574" s="292" t="s">
        <v>2</v>
      </c>
      <c r="B574" s="292" t="s">
        <v>3</v>
      </c>
      <c r="C574" s="292" t="s">
        <v>4</v>
      </c>
      <c r="D574" s="292" t="s">
        <v>5</v>
      </c>
      <c r="E574" s="301" t="s">
        <v>367</v>
      </c>
      <c r="F574" s="317" t="s">
        <v>7</v>
      </c>
      <c r="G574" s="324"/>
      <c r="H574" s="301" t="s">
        <v>9</v>
      </c>
      <c r="I574" s="292" t="s">
        <v>10</v>
      </c>
      <c r="J574" s="2"/>
      <c r="K574" s="2"/>
      <c r="N574" s="3"/>
      <c r="O574" s="4"/>
    </row>
    <row r="575" spans="1:15" ht="31.5" x14ac:dyDescent="0.2">
      <c r="A575" s="289"/>
      <c r="B575" s="289"/>
      <c r="C575" s="289"/>
      <c r="D575" s="289"/>
      <c r="E575" s="289"/>
      <c r="F575" s="10" t="s">
        <v>425</v>
      </c>
      <c r="G575" s="10" t="s">
        <v>426</v>
      </c>
      <c r="H575" s="289"/>
      <c r="I575" s="289"/>
      <c r="J575" s="2"/>
      <c r="K575" s="2"/>
      <c r="N575" s="3"/>
      <c r="O575" s="4"/>
    </row>
    <row r="576" spans="1:15" x14ac:dyDescent="0.2">
      <c r="A576" s="305" t="s">
        <v>427</v>
      </c>
      <c r="B576" s="312">
        <v>4</v>
      </c>
      <c r="C576" s="63" t="s">
        <v>38</v>
      </c>
      <c r="D576" s="313" t="s">
        <v>428</v>
      </c>
      <c r="E576" s="16">
        <v>560000</v>
      </c>
      <c r="F576" s="31">
        <f t="shared" ref="F576:F579" si="144">E576+200000</f>
        <v>760000</v>
      </c>
      <c r="G576" s="31">
        <f t="shared" ref="G576:G579" si="145">E576+100000</f>
        <v>660000</v>
      </c>
      <c r="H576" s="314">
        <v>300000</v>
      </c>
      <c r="I576" s="290" t="s">
        <v>106</v>
      </c>
      <c r="J576" s="2"/>
      <c r="K576" s="2"/>
      <c r="N576" s="3"/>
      <c r="O576" s="4"/>
    </row>
    <row r="577" spans="1:15" x14ac:dyDescent="0.2">
      <c r="A577" s="288"/>
      <c r="B577" s="288"/>
      <c r="C577" s="63" t="s">
        <v>429</v>
      </c>
      <c r="D577" s="288"/>
      <c r="E577" s="16">
        <v>660000</v>
      </c>
      <c r="F577" s="31">
        <f t="shared" si="144"/>
        <v>860000</v>
      </c>
      <c r="G577" s="31">
        <f t="shared" si="145"/>
        <v>760000</v>
      </c>
      <c r="H577" s="288"/>
      <c r="I577" s="288"/>
      <c r="J577" s="2"/>
      <c r="K577" s="2"/>
      <c r="N577" s="3"/>
      <c r="O577" s="4"/>
    </row>
    <row r="578" spans="1:15" x14ac:dyDescent="0.2">
      <c r="A578" s="288"/>
      <c r="B578" s="288"/>
      <c r="C578" s="63" t="s">
        <v>248</v>
      </c>
      <c r="D578" s="288"/>
      <c r="E578" s="16">
        <v>950000</v>
      </c>
      <c r="F578" s="31">
        <f t="shared" si="144"/>
        <v>1150000</v>
      </c>
      <c r="G578" s="31">
        <f t="shared" si="145"/>
        <v>1050000</v>
      </c>
      <c r="H578" s="288"/>
      <c r="I578" s="288"/>
      <c r="J578" s="2"/>
      <c r="K578" s="2"/>
      <c r="N578" s="3"/>
      <c r="O578" s="4"/>
    </row>
    <row r="579" spans="1:15" x14ac:dyDescent="0.2">
      <c r="A579" s="289"/>
      <c r="B579" s="289"/>
      <c r="C579" s="63" t="s">
        <v>430</v>
      </c>
      <c r="D579" s="289"/>
      <c r="E579" s="16">
        <v>1100000</v>
      </c>
      <c r="F579" s="31">
        <f t="shared" si="144"/>
        <v>1300000</v>
      </c>
      <c r="G579" s="31">
        <f t="shared" si="145"/>
        <v>1200000</v>
      </c>
      <c r="H579" s="289"/>
      <c r="I579" s="289"/>
      <c r="J579" s="2"/>
      <c r="K579" s="2"/>
      <c r="N579" s="3"/>
      <c r="O579" s="4"/>
    </row>
    <row r="580" spans="1:15" ht="12.75" x14ac:dyDescent="0.2">
      <c r="A580" s="2"/>
      <c r="B580" s="2"/>
      <c r="C580" s="2"/>
      <c r="D580" s="2"/>
      <c r="E580" s="2"/>
      <c r="F580" s="2"/>
      <c r="G580" s="2"/>
      <c r="H580" s="2"/>
      <c r="I580" s="2"/>
      <c r="J580" s="2"/>
      <c r="K580" s="2"/>
      <c r="N580" s="3"/>
      <c r="O580" s="4"/>
    </row>
    <row r="581" spans="1:15" ht="12.75" x14ac:dyDescent="0.2">
      <c r="A581" s="2"/>
      <c r="B581" s="2"/>
      <c r="C581" s="2"/>
      <c r="D581" s="2"/>
      <c r="E581" s="2"/>
      <c r="F581" s="2"/>
      <c r="G581" s="2"/>
      <c r="H581" s="2"/>
      <c r="I581" s="2"/>
      <c r="J581" s="2"/>
      <c r="K581" s="2"/>
      <c r="N581" s="3"/>
      <c r="O581" s="4"/>
    </row>
    <row r="582" spans="1:15" x14ac:dyDescent="0.2">
      <c r="A582" s="292" t="s">
        <v>2</v>
      </c>
      <c r="B582" s="292" t="s">
        <v>3</v>
      </c>
      <c r="C582" s="292" t="s">
        <v>4</v>
      </c>
      <c r="D582" s="292" t="s">
        <v>5</v>
      </c>
      <c r="E582" s="301" t="s">
        <v>367</v>
      </c>
      <c r="F582" s="317" t="s">
        <v>7</v>
      </c>
      <c r="G582" s="324"/>
      <c r="H582" s="48" t="s">
        <v>8</v>
      </c>
      <c r="I582" s="48"/>
      <c r="J582" s="301" t="s">
        <v>9</v>
      </c>
      <c r="K582" s="292" t="s">
        <v>10</v>
      </c>
      <c r="N582" s="3"/>
      <c r="O582" s="4"/>
    </row>
    <row r="583" spans="1:15" ht="31.5" x14ac:dyDescent="0.2">
      <c r="A583" s="289"/>
      <c r="B583" s="289"/>
      <c r="C583" s="289"/>
      <c r="D583" s="289"/>
      <c r="E583" s="289"/>
      <c r="F583" s="10" t="s">
        <v>431</v>
      </c>
      <c r="G583" s="10" t="s">
        <v>432</v>
      </c>
      <c r="H583" s="10" t="s">
        <v>14</v>
      </c>
      <c r="I583" s="10" t="s">
        <v>66</v>
      </c>
      <c r="J583" s="289"/>
      <c r="K583" s="289"/>
      <c r="N583" s="3"/>
      <c r="O583" s="4"/>
    </row>
    <row r="584" spans="1:15" x14ac:dyDescent="0.2">
      <c r="A584" s="311" t="s">
        <v>433</v>
      </c>
      <c r="B584" s="312">
        <v>4</v>
      </c>
      <c r="C584" s="63" t="s">
        <v>434</v>
      </c>
      <c r="D584" s="313" t="s">
        <v>435</v>
      </c>
      <c r="E584" s="16">
        <v>600000</v>
      </c>
      <c r="F584" s="31">
        <f t="shared" ref="F584:F586" si="146">E584+200000</f>
        <v>800000</v>
      </c>
      <c r="G584" s="26">
        <f t="shared" ref="G584:G586" si="147">E584+150000</f>
        <v>750000</v>
      </c>
      <c r="H584" s="31">
        <f t="shared" ref="H584:H586" si="148">E584+250000</f>
        <v>850000</v>
      </c>
      <c r="I584" s="31">
        <f t="shared" ref="I584:I586" si="149">H584+1000000</f>
        <v>1850000</v>
      </c>
      <c r="J584" s="314">
        <v>275000</v>
      </c>
      <c r="K584" s="290" t="s">
        <v>17</v>
      </c>
      <c r="N584" s="3"/>
      <c r="O584" s="4"/>
    </row>
    <row r="585" spans="1:15" x14ac:dyDescent="0.2">
      <c r="A585" s="288"/>
      <c r="B585" s="288"/>
      <c r="C585" s="63" t="s">
        <v>253</v>
      </c>
      <c r="D585" s="288"/>
      <c r="E585" s="16">
        <v>700000</v>
      </c>
      <c r="F585" s="31">
        <f t="shared" si="146"/>
        <v>900000</v>
      </c>
      <c r="G585" s="26">
        <f t="shared" si="147"/>
        <v>850000</v>
      </c>
      <c r="H585" s="31">
        <f t="shared" si="148"/>
        <v>950000</v>
      </c>
      <c r="I585" s="31">
        <f t="shared" si="149"/>
        <v>1950000</v>
      </c>
      <c r="J585" s="288"/>
      <c r="K585" s="288"/>
      <c r="N585" s="3"/>
      <c r="O585" s="4"/>
    </row>
    <row r="586" spans="1:15" x14ac:dyDescent="0.2">
      <c r="A586" s="289"/>
      <c r="B586" s="289"/>
      <c r="C586" s="63" t="s">
        <v>436</v>
      </c>
      <c r="D586" s="289"/>
      <c r="E586" s="16">
        <v>850000</v>
      </c>
      <c r="F586" s="31">
        <f t="shared" si="146"/>
        <v>1050000</v>
      </c>
      <c r="G586" s="26">
        <f t="shared" si="147"/>
        <v>1000000</v>
      </c>
      <c r="H586" s="31">
        <f t="shared" si="148"/>
        <v>1100000</v>
      </c>
      <c r="I586" s="31">
        <f t="shared" si="149"/>
        <v>2100000</v>
      </c>
      <c r="J586" s="289"/>
      <c r="K586" s="289"/>
      <c r="N586" s="3"/>
      <c r="O586" s="4"/>
    </row>
    <row r="587" spans="1:15" ht="12.75" x14ac:dyDescent="0.2">
      <c r="A587" s="2"/>
      <c r="B587" s="2"/>
      <c r="C587" s="2"/>
      <c r="D587" s="2"/>
      <c r="E587" s="2"/>
      <c r="F587" s="2"/>
      <c r="G587" s="2"/>
      <c r="H587" s="2"/>
      <c r="I587" s="2"/>
      <c r="J587" s="2"/>
      <c r="K587" s="2"/>
      <c r="N587" s="3"/>
      <c r="O587" s="4"/>
    </row>
    <row r="588" spans="1:15" ht="12.75" x14ac:dyDescent="0.2">
      <c r="A588" s="2"/>
      <c r="B588" s="2"/>
      <c r="C588" s="2"/>
      <c r="D588" s="2"/>
      <c r="E588" s="2"/>
      <c r="F588" s="2"/>
      <c r="G588" s="2"/>
      <c r="H588" s="2"/>
      <c r="I588" s="2"/>
      <c r="J588" s="2"/>
      <c r="K588" s="2"/>
      <c r="N588" s="3"/>
      <c r="O588" s="4"/>
    </row>
    <row r="589" spans="1:15" ht="12.75" x14ac:dyDescent="0.2">
      <c r="A589" s="292" t="s">
        <v>2</v>
      </c>
      <c r="B589" s="292" t="s">
        <v>3</v>
      </c>
      <c r="C589" s="292" t="s">
        <v>4</v>
      </c>
      <c r="D589" s="292" t="s">
        <v>5</v>
      </c>
      <c r="E589" s="301" t="s">
        <v>367</v>
      </c>
      <c r="F589" s="317" t="s">
        <v>7</v>
      </c>
      <c r="G589" s="324"/>
      <c r="H589" s="362" t="s">
        <v>8</v>
      </c>
      <c r="I589" s="324"/>
      <c r="J589" s="301" t="s">
        <v>9</v>
      </c>
      <c r="K589" s="292" t="s">
        <v>10</v>
      </c>
      <c r="N589" s="3"/>
      <c r="O589" s="4"/>
    </row>
    <row r="590" spans="1:15" ht="47.25" x14ac:dyDescent="0.2">
      <c r="A590" s="289"/>
      <c r="B590" s="289"/>
      <c r="C590" s="289"/>
      <c r="D590" s="289"/>
      <c r="E590" s="289"/>
      <c r="F590" s="10" t="s">
        <v>437</v>
      </c>
      <c r="G590" s="10" t="s">
        <v>438</v>
      </c>
      <c r="H590" s="10" t="s">
        <v>439</v>
      </c>
      <c r="I590" s="10" t="s">
        <v>66</v>
      </c>
      <c r="J590" s="289"/>
      <c r="K590" s="289"/>
      <c r="N590" s="3"/>
      <c r="O590" s="4"/>
    </row>
    <row r="591" spans="1:15" x14ac:dyDescent="0.2">
      <c r="A591" s="311" t="s">
        <v>440</v>
      </c>
      <c r="B591" s="312">
        <v>4</v>
      </c>
      <c r="C591" s="63" t="s">
        <v>82</v>
      </c>
      <c r="D591" s="313" t="s">
        <v>441</v>
      </c>
      <c r="E591" s="16">
        <v>525000</v>
      </c>
      <c r="F591" s="31">
        <v>775000</v>
      </c>
      <c r="G591" s="31">
        <v>625000</v>
      </c>
      <c r="H591" s="31">
        <v>925000</v>
      </c>
      <c r="I591" s="31">
        <f t="shared" ref="I591:I593" si="150">H591+350000+350000</f>
        <v>1625000</v>
      </c>
      <c r="J591" s="16" t="s">
        <v>49</v>
      </c>
      <c r="K591" s="290" t="s">
        <v>442</v>
      </c>
      <c r="N591" s="3"/>
      <c r="O591" s="4"/>
    </row>
    <row r="592" spans="1:15" x14ac:dyDescent="0.2">
      <c r="A592" s="288"/>
      <c r="B592" s="288"/>
      <c r="C592" s="63" t="s">
        <v>299</v>
      </c>
      <c r="D592" s="288"/>
      <c r="E592" s="16">
        <v>625000</v>
      </c>
      <c r="F592" s="31">
        <v>875000</v>
      </c>
      <c r="G592" s="31">
        <v>725000</v>
      </c>
      <c r="H592" s="31">
        <v>1025000</v>
      </c>
      <c r="I592" s="31">
        <f t="shared" si="150"/>
        <v>1725000</v>
      </c>
      <c r="J592" s="16">
        <v>250000</v>
      </c>
      <c r="K592" s="288"/>
      <c r="N592" s="3"/>
      <c r="O592" s="4"/>
    </row>
    <row r="593" spans="1:15" x14ac:dyDescent="0.2">
      <c r="A593" s="289"/>
      <c r="B593" s="289"/>
      <c r="C593" s="63" t="s">
        <v>253</v>
      </c>
      <c r="D593" s="289"/>
      <c r="E593" s="16">
        <v>725000</v>
      </c>
      <c r="F593" s="31">
        <v>975000</v>
      </c>
      <c r="G593" s="31">
        <v>825000</v>
      </c>
      <c r="H593" s="31">
        <v>1125000</v>
      </c>
      <c r="I593" s="31">
        <f t="shared" si="150"/>
        <v>1825000</v>
      </c>
      <c r="J593" s="16">
        <v>250000</v>
      </c>
      <c r="K593" s="289"/>
      <c r="N593" s="3"/>
      <c r="O593" s="4"/>
    </row>
    <row r="594" spans="1:15" ht="12.75" x14ac:dyDescent="0.2">
      <c r="A594" s="2"/>
      <c r="B594" s="2"/>
      <c r="C594" s="2"/>
      <c r="D594" s="2"/>
      <c r="E594" s="2"/>
      <c r="F594" s="2"/>
      <c r="G594" s="2"/>
      <c r="H594" s="2"/>
      <c r="I594" s="2"/>
      <c r="J594" s="2"/>
      <c r="K594" s="2"/>
      <c r="N594" s="3"/>
      <c r="O594" s="4"/>
    </row>
    <row r="595" spans="1:15" ht="12.75" x14ac:dyDescent="0.2">
      <c r="A595" s="2"/>
      <c r="B595" s="2"/>
      <c r="C595" s="2"/>
      <c r="D595" s="2"/>
      <c r="E595" s="2"/>
      <c r="F595" s="2"/>
      <c r="G595" s="2"/>
      <c r="H595" s="2"/>
      <c r="I595" s="2"/>
      <c r="J595" s="2"/>
      <c r="K595" s="2"/>
      <c r="N595" s="3"/>
      <c r="O595" s="4"/>
    </row>
    <row r="596" spans="1:15" x14ac:dyDescent="0.2">
      <c r="A596" s="292" t="s">
        <v>2</v>
      </c>
      <c r="B596" s="292" t="s">
        <v>3</v>
      </c>
      <c r="C596" s="292" t="s">
        <v>4</v>
      </c>
      <c r="D596" s="292" t="s">
        <v>5</v>
      </c>
      <c r="E596" s="301" t="s">
        <v>367</v>
      </c>
      <c r="F596" s="9" t="s">
        <v>7</v>
      </c>
      <c r="G596" s="362" t="s">
        <v>8</v>
      </c>
      <c r="H596" s="324"/>
      <c r="I596" s="301" t="s">
        <v>9</v>
      </c>
      <c r="J596" s="292" t="s">
        <v>10</v>
      </c>
      <c r="K596" s="2"/>
      <c r="N596" s="3"/>
      <c r="O596" s="4"/>
    </row>
    <row r="597" spans="1:15" ht="94.5" x14ac:dyDescent="0.2">
      <c r="A597" s="289"/>
      <c r="B597" s="289"/>
      <c r="C597" s="289"/>
      <c r="D597" s="289"/>
      <c r="E597" s="289"/>
      <c r="F597" s="10" t="s">
        <v>443</v>
      </c>
      <c r="G597" s="10" t="s">
        <v>444</v>
      </c>
      <c r="H597" s="10" t="s">
        <v>66</v>
      </c>
      <c r="I597" s="289"/>
      <c r="J597" s="289"/>
      <c r="K597" s="2"/>
      <c r="N597" s="3"/>
      <c r="O597" s="4"/>
    </row>
    <row r="598" spans="1:15" x14ac:dyDescent="0.2">
      <c r="A598" s="311" t="s">
        <v>445</v>
      </c>
      <c r="B598" s="312">
        <v>4</v>
      </c>
      <c r="C598" s="63" t="s">
        <v>446</v>
      </c>
      <c r="D598" s="313" t="s">
        <v>447</v>
      </c>
      <c r="E598" s="16">
        <v>625000</v>
      </c>
      <c r="F598" s="31">
        <f t="shared" ref="F598:F600" si="151">E598+100000</f>
        <v>725000</v>
      </c>
      <c r="G598" s="31"/>
      <c r="H598" s="95"/>
      <c r="I598" s="314">
        <v>250000</v>
      </c>
      <c r="J598" s="290" t="s">
        <v>301</v>
      </c>
      <c r="K598" s="2"/>
      <c r="N598" s="3"/>
      <c r="O598" s="4"/>
    </row>
    <row r="599" spans="1:15" x14ac:dyDescent="0.2">
      <c r="A599" s="288"/>
      <c r="B599" s="288"/>
      <c r="C599" s="63" t="s">
        <v>448</v>
      </c>
      <c r="D599" s="288"/>
      <c r="E599" s="16">
        <v>725000</v>
      </c>
      <c r="F599" s="31">
        <f t="shared" si="151"/>
        <v>825000</v>
      </c>
      <c r="G599" s="31"/>
      <c r="H599" s="95"/>
      <c r="I599" s="288"/>
      <c r="J599" s="288"/>
      <c r="K599" s="2"/>
      <c r="N599" s="3"/>
      <c r="O599" s="4"/>
    </row>
    <row r="600" spans="1:15" x14ac:dyDescent="0.2">
      <c r="A600" s="289"/>
      <c r="B600" s="289"/>
      <c r="C600" s="63" t="s">
        <v>449</v>
      </c>
      <c r="D600" s="288"/>
      <c r="E600" s="16">
        <v>1150000</v>
      </c>
      <c r="F600" s="31">
        <f t="shared" si="151"/>
        <v>1250000</v>
      </c>
      <c r="G600" s="31"/>
      <c r="H600" s="95"/>
      <c r="I600" s="289"/>
      <c r="J600" s="289"/>
      <c r="K600" s="2"/>
      <c r="N600" s="3"/>
      <c r="O600" s="4"/>
    </row>
    <row r="601" spans="1:15" x14ac:dyDescent="0.2">
      <c r="A601" s="311" t="s">
        <v>445</v>
      </c>
      <c r="B601" s="312">
        <v>4</v>
      </c>
      <c r="C601" s="63" t="s">
        <v>446</v>
      </c>
      <c r="D601" s="288"/>
      <c r="E601" s="16">
        <v>800000</v>
      </c>
      <c r="F601" s="31">
        <v>1000000</v>
      </c>
      <c r="G601" s="31">
        <v>1100000</v>
      </c>
      <c r="H601" s="31">
        <f t="shared" ref="H601:H603" si="152">G601+1000000</f>
        <v>2100000</v>
      </c>
      <c r="I601" s="314">
        <v>300000</v>
      </c>
      <c r="J601" s="290" t="s">
        <v>17</v>
      </c>
      <c r="K601" s="2"/>
      <c r="N601" s="3"/>
      <c r="O601" s="4"/>
    </row>
    <row r="602" spans="1:15" x14ac:dyDescent="0.2">
      <c r="A602" s="288"/>
      <c r="B602" s="288"/>
      <c r="C602" s="63" t="s">
        <v>448</v>
      </c>
      <c r="D602" s="288"/>
      <c r="E602" s="16">
        <v>900000</v>
      </c>
      <c r="F602" s="31">
        <v>1100000</v>
      </c>
      <c r="G602" s="31">
        <v>1200000</v>
      </c>
      <c r="H602" s="31">
        <f t="shared" si="152"/>
        <v>2200000</v>
      </c>
      <c r="I602" s="288"/>
      <c r="J602" s="288"/>
      <c r="K602" s="2"/>
      <c r="N602" s="3"/>
      <c r="O602" s="4"/>
    </row>
    <row r="603" spans="1:15" x14ac:dyDescent="0.2">
      <c r="A603" s="289"/>
      <c r="B603" s="289"/>
      <c r="C603" s="63" t="s">
        <v>449</v>
      </c>
      <c r="D603" s="289"/>
      <c r="E603" s="16">
        <v>1400000</v>
      </c>
      <c r="F603" s="31">
        <v>1600000</v>
      </c>
      <c r="G603" s="31">
        <v>1700000</v>
      </c>
      <c r="H603" s="31">
        <f t="shared" si="152"/>
        <v>2700000</v>
      </c>
      <c r="I603" s="289"/>
      <c r="J603" s="289"/>
      <c r="K603" s="2"/>
      <c r="N603" s="3"/>
      <c r="O603" s="4"/>
    </row>
    <row r="604" spans="1:15" ht="12.75" x14ac:dyDescent="0.2">
      <c r="A604" s="2"/>
      <c r="B604" s="2"/>
      <c r="C604" s="2"/>
      <c r="D604" s="2"/>
      <c r="E604" s="2"/>
      <c r="F604" s="2"/>
      <c r="G604" s="2"/>
      <c r="H604" s="2"/>
      <c r="I604" s="2"/>
      <c r="J604" s="2"/>
      <c r="K604" s="2"/>
      <c r="N604" s="3"/>
      <c r="O604" s="4"/>
    </row>
    <row r="605" spans="1:15" ht="12.75" x14ac:dyDescent="0.2">
      <c r="A605" s="2"/>
      <c r="B605" s="2"/>
      <c r="C605" s="2"/>
      <c r="D605" s="2"/>
      <c r="E605" s="2"/>
      <c r="F605" s="2"/>
      <c r="G605" s="2"/>
      <c r="H605" s="2"/>
      <c r="I605" s="2"/>
      <c r="J605" s="2"/>
      <c r="K605" s="2"/>
      <c r="N605" s="3"/>
      <c r="O605" s="4"/>
    </row>
    <row r="606" spans="1:15" x14ac:dyDescent="0.2">
      <c r="A606" s="292" t="s">
        <v>2</v>
      </c>
      <c r="B606" s="292" t="s">
        <v>3</v>
      </c>
      <c r="C606" s="292" t="s">
        <v>4</v>
      </c>
      <c r="D606" s="292" t="s">
        <v>5</v>
      </c>
      <c r="E606" s="301" t="s">
        <v>367</v>
      </c>
      <c r="F606" s="9" t="s">
        <v>7</v>
      </c>
      <c r="G606" s="301" t="s">
        <v>9</v>
      </c>
      <c r="H606" s="292" t="s">
        <v>10</v>
      </c>
      <c r="I606" s="2"/>
      <c r="J606" s="2"/>
      <c r="K606" s="2"/>
      <c r="N606" s="3"/>
      <c r="O606" s="4"/>
    </row>
    <row r="607" spans="1:15" ht="31.5" x14ac:dyDescent="0.2">
      <c r="A607" s="289"/>
      <c r="B607" s="289"/>
      <c r="C607" s="289"/>
      <c r="D607" s="289"/>
      <c r="E607" s="289"/>
      <c r="F607" s="10" t="s">
        <v>296</v>
      </c>
      <c r="G607" s="289"/>
      <c r="H607" s="289"/>
      <c r="I607" s="2"/>
      <c r="J607" s="2"/>
      <c r="K607" s="2"/>
      <c r="N607" s="3"/>
      <c r="O607" s="4"/>
    </row>
    <row r="608" spans="1:15" x14ac:dyDescent="0.2">
      <c r="A608" s="311" t="s">
        <v>450</v>
      </c>
      <c r="B608" s="312">
        <v>4</v>
      </c>
      <c r="C608" s="63" t="s">
        <v>23</v>
      </c>
      <c r="D608" s="313" t="s">
        <v>451</v>
      </c>
      <c r="E608" s="16">
        <v>600000</v>
      </c>
      <c r="F608" s="31">
        <v>750000</v>
      </c>
      <c r="G608" s="314">
        <v>200000</v>
      </c>
      <c r="H608" s="315" t="s">
        <v>452</v>
      </c>
      <c r="I608" s="2"/>
      <c r="J608" s="2"/>
      <c r="K608" s="2"/>
      <c r="N608" s="3"/>
      <c r="O608" s="4"/>
    </row>
    <row r="609" spans="1:15" x14ac:dyDescent="0.2">
      <c r="A609" s="288"/>
      <c r="B609" s="288"/>
      <c r="C609" s="63" t="s">
        <v>434</v>
      </c>
      <c r="D609" s="288"/>
      <c r="E609" s="16">
        <v>750000</v>
      </c>
      <c r="F609" s="31">
        <v>900000</v>
      </c>
      <c r="G609" s="288"/>
      <c r="H609" s="288"/>
      <c r="I609" s="2"/>
      <c r="J609" s="2"/>
      <c r="K609" s="2"/>
      <c r="N609" s="3"/>
      <c r="O609" s="4"/>
    </row>
    <row r="610" spans="1:15" x14ac:dyDescent="0.2">
      <c r="A610" s="288"/>
      <c r="B610" s="288"/>
      <c r="C610" s="63" t="s">
        <v>453</v>
      </c>
      <c r="D610" s="288"/>
      <c r="E610" s="16">
        <v>900000</v>
      </c>
      <c r="F610" s="31">
        <v>1050000</v>
      </c>
      <c r="G610" s="288"/>
      <c r="H610" s="288"/>
      <c r="I610" s="2"/>
      <c r="J610" s="2"/>
      <c r="K610" s="2"/>
      <c r="N610" s="3"/>
      <c r="O610" s="4"/>
    </row>
    <row r="611" spans="1:15" x14ac:dyDescent="0.2">
      <c r="A611" s="288"/>
      <c r="B611" s="288"/>
      <c r="C611" s="63" t="s">
        <v>248</v>
      </c>
      <c r="D611" s="288"/>
      <c r="E611" s="16">
        <v>1050000</v>
      </c>
      <c r="F611" s="31">
        <v>120000</v>
      </c>
      <c r="G611" s="288"/>
      <c r="H611" s="288"/>
      <c r="I611" s="2"/>
      <c r="J611" s="2"/>
      <c r="K611" s="2"/>
      <c r="N611" s="3"/>
      <c r="O611" s="4"/>
    </row>
    <row r="612" spans="1:15" x14ac:dyDescent="0.2">
      <c r="A612" s="288"/>
      <c r="B612" s="288"/>
      <c r="C612" s="63" t="s">
        <v>154</v>
      </c>
      <c r="D612" s="288"/>
      <c r="E612" s="16">
        <v>1125000</v>
      </c>
      <c r="F612" s="31">
        <v>1425000</v>
      </c>
      <c r="G612" s="288"/>
      <c r="H612" s="288"/>
      <c r="I612" s="2"/>
      <c r="J612" s="2"/>
      <c r="K612" s="2"/>
      <c r="N612" s="3"/>
      <c r="O612" s="4"/>
    </row>
    <row r="613" spans="1:15" x14ac:dyDescent="0.2">
      <c r="A613" s="289"/>
      <c r="B613" s="289"/>
      <c r="C613" s="63" t="s">
        <v>454</v>
      </c>
      <c r="D613" s="289"/>
      <c r="E613" s="16">
        <v>1350000</v>
      </c>
      <c r="F613" s="31">
        <v>1650000</v>
      </c>
      <c r="G613" s="289"/>
      <c r="H613" s="289"/>
      <c r="I613" s="2"/>
      <c r="J613" s="2"/>
      <c r="K613" s="2"/>
      <c r="N613" s="3"/>
      <c r="O613" s="4"/>
    </row>
    <row r="614" spans="1:15" ht="12.75" x14ac:dyDescent="0.2">
      <c r="A614" s="2"/>
      <c r="B614" s="2"/>
      <c r="C614" s="2"/>
      <c r="D614" s="2"/>
      <c r="E614" s="2"/>
      <c r="F614" s="2"/>
      <c r="G614" s="2"/>
      <c r="H614" s="2"/>
      <c r="I614" s="2"/>
      <c r="J614" s="2"/>
      <c r="K614" s="2"/>
      <c r="N614" s="3"/>
      <c r="O614" s="4"/>
    </row>
    <row r="615" spans="1:15" ht="12.75" x14ac:dyDescent="0.2">
      <c r="A615" s="2"/>
      <c r="B615" s="2"/>
      <c r="C615" s="2"/>
      <c r="D615" s="2"/>
      <c r="E615" s="2"/>
      <c r="F615" s="2"/>
      <c r="G615" s="2"/>
      <c r="H615" s="2"/>
      <c r="I615" s="2"/>
      <c r="J615" s="2"/>
      <c r="K615" s="2"/>
      <c r="N615" s="3"/>
      <c r="O615" s="4"/>
    </row>
    <row r="616" spans="1:15" x14ac:dyDescent="0.2">
      <c r="A616" s="292" t="s">
        <v>2</v>
      </c>
      <c r="B616" s="292" t="s">
        <v>3</v>
      </c>
      <c r="C616" s="292" t="s">
        <v>4</v>
      </c>
      <c r="D616" s="292" t="s">
        <v>5</v>
      </c>
      <c r="E616" s="301" t="s">
        <v>367</v>
      </c>
      <c r="F616" s="9" t="s">
        <v>7</v>
      </c>
      <c r="G616" s="48" t="s">
        <v>8</v>
      </c>
      <c r="H616" s="301" t="s">
        <v>9</v>
      </c>
      <c r="I616" s="292" t="s">
        <v>10</v>
      </c>
      <c r="J616" s="2"/>
      <c r="K616" s="2"/>
      <c r="N616" s="3"/>
      <c r="O616" s="4"/>
    </row>
    <row r="617" spans="1:15" ht="31.5" x14ac:dyDescent="0.2">
      <c r="A617" s="289"/>
      <c r="B617" s="289"/>
      <c r="C617" s="289"/>
      <c r="D617" s="289"/>
      <c r="E617" s="289"/>
      <c r="F617" s="10" t="s">
        <v>455</v>
      </c>
      <c r="G617" s="10" t="s">
        <v>456</v>
      </c>
      <c r="H617" s="289"/>
      <c r="I617" s="289"/>
      <c r="J617" s="2"/>
      <c r="K617" s="2"/>
      <c r="N617" s="3"/>
      <c r="O617" s="4"/>
    </row>
    <row r="618" spans="1:15" x14ac:dyDescent="0.2">
      <c r="A618" s="305" t="s">
        <v>457</v>
      </c>
      <c r="B618" s="312">
        <v>4</v>
      </c>
      <c r="C618" s="63" t="s">
        <v>38</v>
      </c>
      <c r="D618" s="313" t="s">
        <v>458</v>
      </c>
      <c r="E618" s="16">
        <v>850000</v>
      </c>
      <c r="F618" s="31">
        <f t="shared" ref="F618:F619" si="153">E618+150000</f>
        <v>1000000</v>
      </c>
      <c r="G618" s="31">
        <f t="shared" ref="G618:G619" si="154">E618+350000</f>
        <v>1200000</v>
      </c>
      <c r="H618" s="314"/>
      <c r="I618" s="290" t="s">
        <v>106</v>
      </c>
      <c r="J618" s="2"/>
      <c r="K618" s="2"/>
      <c r="N618" s="3"/>
      <c r="O618" s="4"/>
    </row>
    <row r="619" spans="1:15" x14ac:dyDescent="0.2">
      <c r="A619" s="289"/>
      <c r="B619" s="289"/>
      <c r="C619" s="63" t="s">
        <v>430</v>
      </c>
      <c r="D619" s="289"/>
      <c r="E619" s="16">
        <v>1280000</v>
      </c>
      <c r="F619" s="31">
        <f t="shared" si="153"/>
        <v>1430000</v>
      </c>
      <c r="G619" s="31">
        <f t="shared" si="154"/>
        <v>1630000</v>
      </c>
      <c r="H619" s="289"/>
      <c r="I619" s="289"/>
      <c r="J619" s="2"/>
      <c r="K619" s="2"/>
      <c r="N619" s="3"/>
      <c r="O619" s="4"/>
    </row>
    <row r="620" spans="1:15" ht="12.75" x14ac:dyDescent="0.2">
      <c r="A620" s="2"/>
      <c r="B620" s="2"/>
      <c r="C620" s="2"/>
      <c r="D620" s="2"/>
      <c r="E620" s="2"/>
      <c r="F620" s="2"/>
      <c r="G620" s="2"/>
      <c r="H620" s="2"/>
      <c r="I620" s="2"/>
      <c r="J620" s="2"/>
      <c r="K620" s="2"/>
      <c r="N620" s="3"/>
      <c r="O620" s="4"/>
    </row>
    <row r="621" spans="1:15" ht="12.75" x14ac:dyDescent="0.2">
      <c r="A621" s="2"/>
      <c r="B621" s="2"/>
      <c r="C621" s="2"/>
      <c r="D621" s="2"/>
      <c r="E621" s="2"/>
      <c r="F621" s="2"/>
      <c r="G621" s="2"/>
      <c r="H621" s="2"/>
      <c r="I621" s="2"/>
      <c r="J621" s="2"/>
      <c r="K621" s="2"/>
      <c r="N621" s="3"/>
      <c r="O621" s="4"/>
    </row>
    <row r="622" spans="1:15" x14ac:dyDescent="0.2">
      <c r="A622" s="292" t="s">
        <v>2</v>
      </c>
      <c r="B622" s="292" t="s">
        <v>3</v>
      </c>
      <c r="C622" s="292" t="s">
        <v>4</v>
      </c>
      <c r="D622" s="292" t="s">
        <v>5</v>
      </c>
      <c r="E622" s="10" t="s">
        <v>6</v>
      </c>
      <c r="F622" s="10" t="s">
        <v>7</v>
      </c>
      <c r="G622" s="10" t="s">
        <v>8</v>
      </c>
      <c r="H622" s="301" t="s">
        <v>9</v>
      </c>
      <c r="I622" s="292" t="s">
        <v>10</v>
      </c>
      <c r="J622" s="2"/>
      <c r="K622" s="2"/>
      <c r="N622" s="3"/>
      <c r="O622" s="4"/>
    </row>
    <row r="623" spans="1:15" ht="31.5" x14ac:dyDescent="0.2">
      <c r="A623" s="289"/>
      <c r="B623" s="289"/>
      <c r="C623" s="289"/>
      <c r="D623" s="289"/>
      <c r="E623" s="59"/>
      <c r="F623" s="10" t="s">
        <v>124</v>
      </c>
      <c r="G623" s="10" t="s">
        <v>125</v>
      </c>
      <c r="H623" s="289"/>
      <c r="I623" s="289"/>
      <c r="J623" s="2"/>
      <c r="K623" s="2"/>
      <c r="N623" s="3"/>
      <c r="O623" s="4"/>
    </row>
    <row r="624" spans="1:15" x14ac:dyDescent="0.2">
      <c r="A624" s="300" t="s">
        <v>459</v>
      </c>
      <c r="B624" s="290">
        <v>4</v>
      </c>
      <c r="C624" s="14" t="s">
        <v>460</v>
      </c>
      <c r="D624" s="313" t="s">
        <v>461</v>
      </c>
      <c r="E624" s="27">
        <v>2200000</v>
      </c>
      <c r="F624" s="27">
        <f t="shared" ref="F624:F627" si="155">E624+500000</f>
        <v>2700000</v>
      </c>
      <c r="G624" s="27">
        <f t="shared" ref="G624:G627" si="156">E624+500000</f>
        <v>2700000</v>
      </c>
      <c r="H624" s="316">
        <v>600000</v>
      </c>
      <c r="I624" s="290" t="s">
        <v>128</v>
      </c>
      <c r="J624" s="2"/>
      <c r="K624" s="2"/>
      <c r="N624" s="3"/>
      <c r="O624" s="4"/>
    </row>
    <row r="625" spans="1:15" x14ac:dyDescent="0.2">
      <c r="A625" s="289"/>
      <c r="B625" s="289"/>
      <c r="C625" s="14" t="s">
        <v>462</v>
      </c>
      <c r="D625" s="288"/>
      <c r="E625" s="27">
        <v>2750000</v>
      </c>
      <c r="F625" s="27">
        <f t="shared" si="155"/>
        <v>3250000</v>
      </c>
      <c r="G625" s="27">
        <f t="shared" si="156"/>
        <v>3250000</v>
      </c>
      <c r="H625" s="289"/>
      <c r="I625" s="289"/>
      <c r="J625" s="2"/>
      <c r="K625" s="2"/>
      <c r="N625" s="3"/>
      <c r="O625" s="4"/>
    </row>
    <row r="626" spans="1:15" x14ac:dyDescent="0.2">
      <c r="A626" s="300" t="s">
        <v>459</v>
      </c>
      <c r="B626" s="290">
        <v>4</v>
      </c>
      <c r="C626" s="14" t="s">
        <v>460</v>
      </c>
      <c r="D626" s="288"/>
      <c r="E626" s="27">
        <v>2350000</v>
      </c>
      <c r="F626" s="27">
        <f t="shared" si="155"/>
        <v>2850000</v>
      </c>
      <c r="G626" s="27">
        <f t="shared" si="156"/>
        <v>2850000</v>
      </c>
      <c r="H626" s="316">
        <v>600000</v>
      </c>
      <c r="I626" s="290" t="s">
        <v>131</v>
      </c>
      <c r="J626" s="2"/>
      <c r="K626" s="2"/>
      <c r="N626" s="3"/>
      <c r="O626" s="4"/>
    </row>
    <row r="627" spans="1:15" x14ac:dyDescent="0.2">
      <c r="A627" s="289"/>
      <c r="B627" s="289"/>
      <c r="C627" s="14" t="s">
        <v>462</v>
      </c>
      <c r="D627" s="289"/>
      <c r="E627" s="27">
        <v>2950000</v>
      </c>
      <c r="F627" s="27">
        <f t="shared" si="155"/>
        <v>3450000</v>
      </c>
      <c r="G627" s="27">
        <f t="shared" si="156"/>
        <v>3450000</v>
      </c>
      <c r="H627" s="289"/>
      <c r="I627" s="289"/>
      <c r="J627" s="2"/>
      <c r="K627" s="2"/>
      <c r="N627" s="3"/>
      <c r="O627" s="4"/>
    </row>
    <row r="628" spans="1:15" ht="12.75" x14ac:dyDescent="0.2">
      <c r="A628" s="2"/>
      <c r="B628" s="2"/>
      <c r="C628" s="2"/>
      <c r="D628" s="2"/>
      <c r="E628" s="2"/>
      <c r="F628" s="2"/>
      <c r="G628" s="2"/>
      <c r="H628" s="2"/>
      <c r="I628" s="2"/>
      <c r="J628" s="2"/>
      <c r="K628" s="2"/>
      <c r="N628" s="3"/>
      <c r="O628" s="4"/>
    </row>
    <row r="629" spans="1:15" ht="12.75" x14ac:dyDescent="0.2">
      <c r="A629" s="2"/>
      <c r="B629" s="2"/>
      <c r="C629" s="2"/>
      <c r="D629" s="2"/>
      <c r="E629" s="2"/>
      <c r="F629" s="2"/>
      <c r="G629" s="2"/>
      <c r="H629" s="2"/>
      <c r="I629" s="2"/>
      <c r="J629" s="2"/>
      <c r="K629" s="2"/>
      <c r="N629" s="3"/>
      <c r="O629" s="4"/>
    </row>
    <row r="630" spans="1:15" x14ac:dyDescent="0.2">
      <c r="A630" s="292" t="s">
        <v>463</v>
      </c>
      <c r="B630" s="292" t="s">
        <v>3</v>
      </c>
      <c r="C630" s="292" t="s">
        <v>4</v>
      </c>
      <c r="D630" s="292" t="s">
        <v>5</v>
      </c>
      <c r="E630" s="10" t="s">
        <v>6</v>
      </c>
      <c r="F630" s="10" t="s">
        <v>7</v>
      </c>
      <c r="G630" s="10" t="s">
        <v>8</v>
      </c>
      <c r="H630" s="301" t="s">
        <v>9</v>
      </c>
      <c r="I630" s="292" t="s">
        <v>10</v>
      </c>
      <c r="J630" s="2"/>
      <c r="K630" s="2"/>
      <c r="N630" s="3"/>
      <c r="O630" s="4"/>
    </row>
    <row r="631" spans="1:15" ht="31.5" x14ac:dyDescent="0.2">
      <c r="A631" s="289"/>
      <c r="B631" s="289"/>
      <c r="C631" s="289"/>
      <c r="D631" s="289"/>
      <c r="E631" s="59"/>
      <c r="F631" s="10" t="s">
        <v>124</v>
      </c>
      <c r="G631" s="10" t="s">
        <v>125</v>
      </c>
      <c r="H631" s="289"/>
      <c r="I631" s="289"/>
      <c r="J631" s="2"/>
      <c r="K631" s="2"/>
      <c r="N631" s="3"/>
      <c r="O631" s="4"/>
    </row>
    <row r="632" spans="1:15" x14ac:dyDescent="0.2">
      <c r="A632" s="300" t="s">
        <v>464</v>
      </c>
      <c r="B632" s="290">
        <v>4</v>
      </c>
      <c r="C632" s="14" t="s">
        <v>465</v>
      </c>
      <c r="D632" s="313" t="s">
        <v>466</v>
      </c>
      <c r="E632" s="27">
        <v>1100000</v>
      </c>
      <c r="F632" s="27">
        <f t="shared" ref="F632:F637" si="157">E632+350000</f>
        <v>1450000</v>
      </c>
      <c r="G632" s="27">
        <f t="shared" ref="G632:G637" si="158">E632+350000</f>
        <v>1450000</v>
      </c>
      <c r="H632" s="316">
        <v>350000</v>
      </c>
      <c r="I632" s="290" t="s">
        <v>128</v>
      </c>
      <c r="J632" s="2"/>
      <c r="K632" s="2"/>
      <c r="N632" s="3"/>
      <c r="O632" s="4"/>
    </row>
    <row r="633" spans="1:15" x14ac:dyDescent="0.2">
      <c r="A633" s="288"/>
      <c r="B633" s="288"/>
      <c r="C633" s="14" t="s">
        <v>467</v>
      </c>
      <c r="D633" s="288"/>
      <c r="E633" s="27">
        <v>1250000</v>
      </c>
      <c r="F633" s="27">
        <f t="shared" si="157"/>
        <v>1600000</v>
      </c>
      <c r="G633" s="27">
        <f t="shared" si="158"/>
        <v>1600000</v>
      </c>
      <c r="H633" s="288"/>
      <c r="I633" s="288"/>
      <c r="J633" s="2"/>
      <c r="K633" s="2"/>
      <c r="N633" s="3"/>
      <c r="O633" s="4"/>
    </row>
    <row r="634" spans="1:15" x14ac:dyDescent="0.2">
      <c r="A634" s="289"/>
      <c r="B634" s="289"/>
      <c r="C634" s="14" t="s">
        <v>34</v>
      </c>
      <c r="D634" s="288"/>
      <c r="E634" s="27">
        <v>1500000</v>
      </c>
      <c r="F634" s="27">
        <f t="shared" si="157"/>
        <v>1850000</v>
      </c>
      <c r="G634" s="27">
        <f t="shared" si="158"/>
        <v>1850000</v>
      </c>
      <c r="H634" s="289"/>
      <c r="I634" s="289"/>
      <c r="J634" s="2"/>
      <c r="K634" s="2"/>
      <c r="N634" s="3"/>
      <c r="O634" s="4"/>
    </row>
    <row r="635" spans="1:15" x14ac:dyDescent="0.2">
      <c r="A635" s="300" t="s">
        <v>464</v>
      </c>
      <c r="B635" s="290">
        <v>4</v>
      </c>
      <c r="C635" s="14" t="s">
        <v>465</v>
      </c>
      <c r="D635" s="288"/>
      <c r="E635" s="27">
        <v>1200000</v>
      </c>
      <c r="F635" s="27">
        <f t="shared" si="157"/>
        <v>1550000</v>
      </c>
      <c r="G635" s="27">
        <f t="shared" si="158"/>
        <v>1550000</v>
      </c>
      <c r="H635" s="316">
        <v>350000</v>
      </c>
      <c r="I635" s="290" t="s">
        <v>131</v>
      </c>
      <c r="J635" s="2"/>
      <c r="K635" s="2"/>
      <c r="N635" s="3"/>
      <c r="O635" s="4"/>
    </row>
    <row r="636" spans="1:15" x14ac:dyDescent="0.2">
      <c r="A636" s="288"/>
      <c r="B636" s="288"/>
      <c r="C636" s="14" t="s">
        <v>467</v>
      </c>
      <c r="D636" s="288"/>
      <c r="E636" s="27">
        <v>1350000</v>
      </c>
      <c r="F636" s="27">
        <f t="shared" si="157"/>
        <v>1700000</v>
      </c>
      <c r="G636" s="27">
        <f t="shared" si="158"/>
        <v>1700000</v>
      </c>
      <c r="H636" s="288"/>
      <c r="I636" s="288"/>
      <c r="J636" s="2"/>
      <c r="K636" s="2"/>
      <c r="N636" s="3"/>
      <c r="O636" s="4"/>
    </row>
    <row r="637" spans="1:15" x14ac:dyDescent="0.2">
      <c r="A637" s="289"/>
      <c r="B637" s="289"/>
      <c r="C637" s="14" t="s">
        <v>34</v>
      </c>
      <c r="D637" s="289"/>
      <c r="E637" s="27">
        <v>1650000</v>
      </c>
      <c r="F637" s="27">
        <f t="shared" si="157"/>
        <v>2000000</v>
      </c>
      <c r="G637" s="27">
        <f t="shared" si="158"/>
        <v>2000000</v>
      </c>
      <c r="H637" s="289"/>
      <c r="I637" s="289"/>
      <c r="J637" s="2"/>
      <c r="K637" s="2"/>
      <c r="N637" s="3"/>
      <c r="O637" s="4"/>
    </row>
    <row r="638" spans="1:15" ht="12.75" x14ac:dyDescent="0.2">
      <c r="A638" s="2"/>
      <c r="B638" s="2"/>
      <c r="C638" s="2"/>
      <c r="D638" s="2"/>
      <c r="E638" s="2"/>
      <c r="F638" s="2"/>
      <c r="G638" s="2"/>
      <c r="H638" s="2"/>
      <c r="I638" s="2"/>
      <c r="J638" s="2"/>
      <c r="K638" s="2"/>
      <c r="N638" s="3"/>
      <c r="O638" s="4"/>
    </row>
    <row r="639" spans="1:15" ht="12.75" x14ac:dyDescent="0.2">
      <c r="A639" s="2"/>
      <c r="B639" s="2"/>
      <c r="C639" s="2"/>
      <c r="D639" s="2"/>
      <c r="E639" s="2"/>
      <c r="F639" s="2"/>
      <c r="G639" s="2"/>
      <c r="H639" s="2"/>
      <c r="I639" s="2"/>
      <c r="J639" s="2"/>
      <c r="K639" s="2"/>
      <c r="N639" s="3"/>
      <c r="O639" s="4"/>
    </row>
    <row r="640" spans="1:15" x14ac:dyDescent="0.2">
      <c r="A640" s="292" t="s">
        <v>123</v>
      </c>
      <c r="B640" s="292" t="s">
        <v>3</v>
      </c>
      <c r="C640" s="292" t="s">
        <v>4</v>
      </c>
      <c r="D640" s="292" t="s">
        <v>5</v>
      </c>
      <c r="E640" s="10" t="s">
        <v>6</v>
      </c>
      <c r="F640" s="10" t="s">
        <v>7</v>
      </c>
      <c r="G640" s="10" t="s">
        <v>8</v>
      </c>
      <c r="H640" s="301" t="s">
        <v>9</v>
      </c>
      <c r="I640" s="292" t="s">
        <v>10</v>
      </c>
      <c r="J640" s="2"/>
      <c r="K640" s="2"/>
      <c r="N640" s="3"/>
      <c r="O640" s="4"/>
    </row>
    <row r="641" spans="1:28" ht="31.5" x14ac:dyDescent="0.2">
      <c r="A641" s="289"/>
      <c r="B641" s="289"/>
      <c r="C641" s="289"/>
      <c r="D641" s="289"/>
      <c r="E641" s="59"/>
      <c r="F641" s="10" t="s">
        <v>124</v>
      </c>
      <c r="G641" s="10" t="s">
        <v>468</v>
      </c>
      <c r="H641" s="289"/>
      <c r="I641" s="289"/>
      <c r="J641" s="2"/>
      <c r="K641" s="2"/>
      <c r="N641" s="3"/>
      <c r="O641" s="4"/>
    </row>
    <row r="642" spans="1:28" x14ac:dyDescent="0.2">
      <c r="A642" s="300" t="s">
        <v>469</v>
      </c>
      <c r="B642" s="290">
        <v>4</v>
      </c>
      <c r="C642" s="14" t="s">
        <v>429</v>
      </c>
      <c r="D642" s="291" t="s">
        <v>470</v>
      </c>
      <c r="E642" s="27">
        <v>1250000</v>
      </c>
      <c r="F642" s="27">
        <f t="shared" ref="F642:F651" si="159">E641+350000</f>
        <v>350000</v>
      </c>
      <c r="G642" s="27">
        <f t="shared" ref="G642:G651" si="160">E642+350000</f>
        <v>1600000</v>
      </c>
      <c r="H642" s="316">
        <v>550000</v>
      </c>
      <c r="I642" s="290" t="s">
        <v>128</v>
      </c>
      <c r="J642" s="2"/>
      <c r="K642" s="2"/>
      <c r="N642" s="3"/>
      <c r="O642" s="4"/>
    </row>
    <row r="643" spans="1:28" x14ac:dyDescent="0.2">
      <c r="A643" s="288"/>
      <c r="B643" s="288"/>
      <c r="C643" s="14" t="s">
        <v>471</v>
      </c>
      <c r="D643" s="288"/>
      <c r="E643" s="27">
        <v>1450000</v>
      </c>
      <c r="F643" s="27">
        <f t="shared" si="159"/>
        <v>1600000</v>
      </c>
      <c r="G643" s="27">
        <f t="shared" si="160"/>
        <v>1800000</v>
      </c>
      <c r="H643" s="288"/>
      <c r="I643" s="288"/>
      <c r="J643" s="2"/>
      <c r="K643" s="2"/>
      <c r="N643" s="3"/>
      <c r="O643" s="4"/>
    </row>
    <row r="644" spans="1:28" x14ac:dyDescent="0.2">
      <c r="A644" s="288"/>
      <c r="B644" s="288"/>
      <c r="C644" s="14" t="s">
        <v>472</v>
      </c>
      <c r="D644" s="288"/>
      <c r="E644" s="27">
        <v>1650000</v>
      </c>
      <c r="F644" s="27">
        <f t="shared" si="159"/>
        <v>1800000</v>
      </c>
      <c r="G644" s="27">
        <f t="shared" si="160"/>
        <v>2000000</v>
      </c>
      <c r="H644" s="288"/>
      <c r="I644" s="288"/>
      <c r="J644" s="2"/>
      <c r="K644" s="2"/>
      <c r="N644" s="3"/>
      <c r="O644" s="4"/>
    </row>
    <row r="645" spans="1:28" x14ac:dyDescent="0.2">
      <c r="A645" s="288"/>
      <c r="B645" s="288"/>
      <c r="C645" s="14" t="s">
        <v>473</v>
      </c>
      <c r="D645" s="288"/>
      <c r="E645" s="27">
        <v>2000000</v>
      </c>
      <c r="F645" s="27">
        <f t="shared" si="159"/>
        <v>2000000</v>
      </c>
      <c r="G645" s="27">
        <f t="shared" si="160"/>
        <v>2350000</v>
      </c>
      <c r="H645" s="288"/>
      <c r="I645" s="288"/>
      <c r="J645" s="2"/>
      <c r="K645" s="2"/>
      <c r="N645" s="3"/>
      <c r="O645" s="4"/>
    </row>
    <row r="646" spans="1:28" x14ac:dyDescent="0.2">
      <c r="A646" s="289"/>
      <c r="B646" s="289"/>
      <c r="C646" s="14" t="s">
        <v>474</v>
      </c>
      <c r="D646" s="288"/>
      <c r="E646" s="27">
        <v>350000</v>
      </c>
      <c r="F646" s="27">
        <f t="shared" si="159"/>
        <v>2350000</v>
      </c>
      <c r="G646" s="27">
        <f t="shared" si="160"/>
        <v>700000</v>
      </c>
      <c r="H646" s="289"/>
      <c r="I646" s="289"/>
      <c r="J646" s="2"/>
      <c r="K646" s="2"/>
      <c r="N646" s="3"/>
      <c r="O646" s="4"/>
    </row>
    <row r="647" spans="1:28" x14ac:dyDescent="0.2">
      <c r="A647" s="300" t="s">
        <v>469</v>
      </c>
      <c r="B647" s="290">
        <v>4</v>
      </c>
      <c r="C647" s="14" t="s">
        <v>429</v>
      </c>
      <c r="D647" s="288"/>
      <c r="E647" s="27">
        <v>1350000</v>
      </c>
      <c r="F647" s="27">
        <f t="shared" si="159"/>
        <v>700000</v>
      </c>
      <c r="G647" s="27">
        <f t="shared" si="160"/>
        <v>1700000</v>
      </c>
      <c r="H647" s="316">
        <v>550000</v>
      </c>
      <c r="I647" s="290" t="s">
        <v>131</v>
      </c>
      <c r="J647" s="2"/>
      <c r="K647" s="2"/>
      <c r="N647" s="3"/>
      <c r="O647" s="4"/>
    </row>
    <row r="648" spans="1:28" x14ac:dyDescent="0.2">
      <c r="A648" s="288"/>
      <c r="B648" s="288"/>
      <c r="C648" s="14" t="s">
        <v>471</v>
      </c>
      <c r="D648" s="288"/>
      <c r="E648" s="27">
        <v>1550000</v>
      </c>
      <c r="F648" s="27">
        <f t="shared" si="159"/>
        <v>1700000</v>
      </c>
      <c r="G648" s="27">
        <f t="shared" si="160"/>
        <v>1900000</v>
      </c>
      <c r="H648" s="288"/>
      <c r="I648" s="288"/>
      <c r="J648" s="2"/>
      <c r="K648" s="2"/>
      <c r="N648" s="3"/>
      <c r="O648" s="4"/>
    </row>
    <row r="649" spans="1:28" x14ac:dyDescent="0.2">
      <c r="A649" s="288"/>
      <c r="B649" s="288"/>
      <c r="C649" s="14" t="s">
        <v>472</v>
      </c>
      <c r="D649" s="288"/>
      <c r="E649" s="27">
        <v>1750000</v>
      </c>
      <c r="F649" s="27">
        <f t="shared" si="159"/>
        <v>1900000</v>
      </c>
      <c r="G649" s="27">
        <f t="shared" si="160"/>
        <v>2100000</v>
      </c>
      <c r="H649" s="288"/>
      <c r="I649" s="288"/>
      <c r="J649" s="2"/>
      <c r="K649" s="2"/>
      <c r="N649" s="3"/>
      <c r="O649" s="4"/>
    </row>
    <row r="650" spans="1:28" x14ac:dyDescent="0.2">
      <c r="A650" s="288"/>
      <c r="B650" s="288"/>
      <c r="C650" s="14" t="s">
        <v>473</v>
      </c>
      <c r="D650" s="288"/>
      <c r="E650" s="27">
        <v>2150000</v>
      </c>
      <c r="F650" s="27">
        <f t="shared" si="159"/>
        <v>2100000</v>
      </c>
      <c r="G650" s="27">
        <f t="shared" si="160"/>
        <v>2500000</v>
      </c>
      <c r="H650" s="288"/>
      <c r="I650" s="288"/>
      <c r="J650" s="2"/>
      <c r="K650" s="2"/>
      <c r="N650" s="3"/>
      <c r="O650" s="4"/>
    </row>
    <row r="651" spans="1:28" x14ac:dyDescent="0.2">
      <c r="A651" s="289"/>
      <c r="B651" s="289"/>
      <c r="C651" s="14" t="s">
        <v>474</v>
      </c>
      <c r="D651" s="289"/>
      <c r="E651" s="27">
        <v>3750000</v>
      </c>
      <c r="F651" s="27">
        <f t="shared" si="159"/>
        <v>2500000</v>
      </c>
      <c r="G651" s="27">
        <f t="shared" si="160"/>
        <v>4100000</v>
      </c>
      <c r="H651" s="289"/>
      <c r="I651" s="289"/>
      <c r="J651" s="2"/>
      <c r="K651" s="2"/>
      <c r="N651" s="3"/>
      <c r="O651" s="4"/>
    </row>
    <row r="652" spans="1:28" ht="12.75" x14ac:dyDescent="0.2">
      <c r="A652" s="2"/>
      <c r="B652" s="2"/>
      <c r="C652" s="2"/>
      <c r="D652" s="2"/>
      <c r="E652" s="2"/>
      <c r="F652" s="2"/>
      <c r="G652" s="2"/>
      <c r="H652" s="2"/>
      <c r="I652" s="2"/>
      <c r="J652" s="2"/>
      <c r="K652" s="2"/>
      <c r="N652" s="3"/>
      <c r="O652" s="4"/>
    </row>
    <row r="653" spans="1:28" ht="12.75" x14ac:dyDescent="0.2">
      <c r="A653" s="2"/>
      <c r="B653" s="2"/>
      <c r="C653" s="2"/>
      <c r="D653" s="2"/>
      <c r="E653" s="2"/>
      <c r="F653" s="2"/>
      <c r="G653" s="2"/>
      <c r="H653" s="2"/>
      <c r="I653" s="2"/>
      <c r="J653" s="2"/>
      <c r="K653" s="2"/>
      <c r="N653" s="3"/>
      <c r="O653" s="4"/>
    </row>
    <row r="654" spans="1:28" x14ac:dyDescent="0.2">
      <c r="A654" s="292" t="s">
        <v>2</v>
      </c>
      <c r="B654" s="292" t="s">
        <v>3</v>
      </c>
      <c r="C654" s="292" t="s">
        <v>4</v>
      </c>
      <c r="D654" s="292" t="s">
        <v>5</v>
      </c>
      <c r="E654" s="10" t="s">
        <v>6</v>
      </c>
      <c r="F654" s="10" t="s">
        <v>7</v>
      </c>
      <c r="G654" s="10" t="s">
        <v>8</v>
      </c>
      <c r="H654" s="301" t="s">
        <v>9</v>
      </c>
      <c r="I654" s="292" t="s">
        <v>10</v>
      </c>
      <c r="J654" s="2"/>
      <c r="K654" s="2"/>
      <c r="N654" s="3"/>
      <c r="O654" s="4"/>
    </row>
    <row r="655" spans="1:28" ht="31.5" x14ac:dyDescent="0.2">
      <c r="A655" s="289"/>
      <c r="B655" s="289"/>
      <c r="C655" s="289"/>
      <c r="D655" s="289"/>
      <c r="E655" s="59"/>
      <c r="F655" s="10" t="s">
        <v>124</v>
      </c>
      <c r="G655" s="10" t="s">
        <v>125</v>
      </c>
      <c r="H655" s="289"/>
      <c r="I655" s="289"/>
      <c r="J655" s="2"/>
      <c r="K655" s="2"/>
      <c r="N655" s="3"/>
      <c r="O655" s="4"/>
    </row>
    <row r="656" spans="1:28" x14ac:dyDescent="0.2">
      <c r="A656" s="300" t="s">
        <v>475</v>
      </c>
      <c r="B656" s="290">
        <v>4</v>
      </c>
      <c r="C656" s="14" t="s">
        <v>476</v>
      </c>
      <c r="D656" s="291" t="s">
        <v>477</v>
      </c>
      <c r="E656" s="27">
        <v>1100000</v>
      </c>
      <c r="F656" s="27">
        <f t="shared" ref="F656:F663" si="161">E656+350000</f>
        <v>1450000</v>
      </c>
      <c r="G656" s="27">
        <f t="shared" ref="G656:G663" si="162">E656+350000</f>
        <v>1450000</v>
      </c>
      <c r="H656" s="316">
        <v>600000</v>
      </c>
      <c r="I656" s="290" t="s">
        <v>128</v>
      </c>
      <c r="J656" s="2"/>
      <c r="K656" s="2"/>
      <c r="L656" s="2"/>
      <c r="M656" s="2"/>
      <c r="N656" s="60"/>
      <c r="O656" s="61"/>
      <c r="P656" s="2"/>
      <c r="Q656" s="2"/>
      <c r="R656" s="2"/>
      <c r="S656" s="2"/>
      <c r="T656" s="2"/>
      <c r="U656" s="2"/>
      <c r="V656" s="2"/>
      <c r="W656" s="2"/>
      <c r="X656" s="2"/>
      <c r="Y656" s="2"/>
      <c r="Z656" s="2"/>
      <c r="AA656" s="2"/>
      <c r="AB656" s="2"/>
    </row>
    <row r="657" spans="1:28" x14ac:dyDescent="0.2">
      <c r="A657" s="288"/>
      <c r="B657" s="288"/>
      <c r="C657" s="14" t="s">
        <v>478</v>
      </c>
      <c r="D657" s="288"/>
      <c r="E657" s="27">
        <v>1450000</v>
      </c>
      <c r="F657" s="27">
        <f t="shared" si="161"/>
        <v>1800000</v>
      </c>
      <c r="G657" s="27">
        <f t="shared" si="162"/>
        <v>1800000</v>
      </c>
      <c r="H657" s="288"/>
      <c r="I657" s="288"/>
      <c r="J657" s="2"/>
      <c r="K657" s="2"/>
      <c r="L657" s="2"/>
      <c r="M657" s="2"/>
      <c r="N657" s="60"/>
      <c r="O657" s="61"/>
      <c r="P657" s="2"/>
      <c r="Q657" s="2"/>
      <c r="R657" s="2"/>
      <c r="S657" s="2"/>
      <c r="T657" s="2"/>
      <c r="U657" s="2"/>
      <c r="V657" s="2"/>
      <c r="W657" s="2"/>
      <c r="X657" s="2"/>
      <c r="Y657" s="2"/>
      <c r="Z657" s="2"/>
      <c r="AA657" s="2"/>
      <c r="AB657" s="2"/>
    </row>
    <row r="658" spans="1:28" x14ac:dyDescent="0.2">
      <c r="A658" s="288"/>
      <c r="B658" s="288"/>
      <c r="C658" s="14" t="s">
        <v>479</v>
      </c>
      <c r="D658" s="288"/>
      <c r="E658" s="27">
        <v>1750000</v>
      </c>
      <c r="F658" s="27">
        <f t="shared" si="161"/>
        <v>2100000</v>
      </c>
      <c r="G658" s="27">
        <f t="shared" si="162"/>
        <v>2100000</v>
      </c>
      <c r="H658" s="288"/>
      <c r="I658" s="288"/>
      <c r="J658" s="2"/>
      <c r="K658" s="2"/>
      <c r="L658" s="2"/>
      <c r="M658" s="2"/>
      <c r="N658" s="60"/>
      <c r="O658" s="61"/>
      <c r="P658" s="2"/>
      <c r="Q658" s="2"/>
      <c r="R658" s="2"/>
      <c r="S658" s="2"/>
      <c r="T658" s="2"/>
      <c r="U658" s="2"/>
      <c r="V658" s="2"/>
      <c r="W658" s="2"/>
      <c r="X658" s="2"/>
      <c r="Y658" s="2"/>
      <c r="Z658" s="2"/>
      <c r="AA658" s="2"/>
      <c r="AB658" s="2"/>
    </row>
    <row r="659" spans="1:28" x14ac:dyDescent="0.2">
      <c r="A659" s="289"/>
      <c r="B659" s="289"/>
      <c r="C659" s="14" t="s">
        <v>480</v>
      </c>
      <c r="D659" s="288"/>
      <c r="E659" s="27">
        <v>2530000</v>
      </c>
      <c r="F659" s="27">
        <f t="shared" si="161"/>
        <v>2880000</v>
      </c>
      <c r="G659" s="27">
        <f t="shared" si="162"/>
        <v>2880000</v>
      </c>
      <c r="H659" s="289"/>
      <c r="I659" s="289"/>
      <c r="J659" s="2"/>
      <c r="K659" s="2"/>
      <c r="L659" s="2"/>
      <c r="M659" s="2"/>
      <c r="N659" s="60"/>
      <c r="O659" s="61"/>
      <c r="P659" s="2"/>
      <c r="Q659" s="2"/>
      <c r="R659" s="2"/>
      <c r="S659" s="2"/>
      <c r="T659" s="2"/>
      <c r="U659" s="2"/>
      <c r="V659" s="2"/>
      <c r="W659" s="2"/>
      <c r="X659" s="2"/>
      <c r="Y659" s="2"/>
      <c r="Z659" s="2"/>
      <c r="AA659" s="2"/>
      <c r="AB659" s="2"/>
    </row>
    <row r="660" spans="1:28" x14ac:dyDescent="0.2">
      <c r="A660" s="300" t="s">
        <v>475</v>
      </c>
      <c r="B660" s="290">
        <v>4</v>
      </c>
      <c r="C660" s="14" t="s">
        <v>476</v>
      </c>
      <c r="D660" s="288"/>
      <c r="E660" s="27">
        <v>1150000</v>
      </c>
      <c r="F660" s="27">
        <f t="shared" si="161"/>
        <v>1500000</v>
      </c>
      <c r="G660" s="27">
        <f t="shared" si="162"/>
        <v>1500000</v>
      </c>
      <c r="H660" s="316">
        <v>600000</v>
      </c>
      <c r="I660" s="290" t="s">
        <v>131</v>
      </c>
      <c r="J660" s="2"/>
      <c r="K660" s="2"/>
      <c r="N660" s="3"/>
      <c r="O660" s="4"/>
    </row>
    <row r="661" spans="1:28" x14ac:dyDescent="0.2">
      <c r="A661" s="288"/>
      <c r="B661" s="288"/>
      <c r="C661" s="14" t="s">
        <v>478</v>
      </c>
      <c r="D661" s="288"/>
      <c r="E661" s="27">
        <v>1550000</v>
      </c>
      <c r="F661" s="27">
        <f t="shared" si="161"/>
        <v>1900000</v>
      </c>
      <c r="G661" s="27">
        <f t="shared" si="162"/>
        <v>1900000</v>
      </c>
      <c r="H661" s="288"/>
      <c r="I661" s="288"/>
      <c r="J661" s="2"/>
      <c r="K661" s="2"/>
      <c r="N661" s="3"/>
      <c r="O661" s="4"/>
    </row>
    <row r="662" spans="1:28" x14ac:dyDescent="0.2">
      <c r="A662" s="288"/>
      <c r="B662" s="288"/>
      <c r="C662" s="14" t="s">
        <v>479</v>
      </c>
      <c r="D662" s="288"/>
      <c r="E662" s="27">
        <v>1850000</v>
      </c>
      <c r="F662" s="27">
        <f t="shared" si="161"/>
        <v>2200000</v>
      </c>
      <c r="G662" s="27">
        <f t="shared" si="162"/>
        <v>2200000</v>
      </c>
      <c r="H662" s="288"/>
      <c r="I662" s="288"/>
      <c r="J662" s="2"/>
      <c r="K662" s="2"/>
      <c r="N662" s="3"/>
      <c r="O662" s="4"/>
    </row>
    <row r="663" spans="1:28" x14ac:dyDescent="0.2">
      <c r="A663" s="289"/>
      <c r="B663" s="289"/>
      <c r="C663" s="14" t="s">
        <v>480</v>
      </c>
      <c r="D663" s="289"/>
      <c r="E663" s="27">
        <v>2650000</v>
      </c>
      <c r="F663" s="27">
        <f t="shared" si="161"/>
        <v>3000000</v>
      </c>
      <c r="G663" s="27">
        <f t="shared" si="162"/>
        <v>3000000</v>
      </c>
      <c r="H663" s="289"/>
      <c r="I663" s="289"/>
      <c r="J663" s="2"/>
      <c r="K663" s="2"/>
      <c r="N663" s="3"/>
      <c r="O663" s="4"/>
    </row>
    <row r="664" spans="1:28" ht="12.75" x14ac:dyDescent="0.2">
      <c r="A664" s="2"/>
      <c r="B664" s="2"/>
      <c r="C664" s="2"/>
      <c r="D664" s="2"/>
      <c r="E664" s="2"/>
      <c r="F664" s="2"/>
      <c r="G664" s="2"/>
      <c r="H664" s="2"/>
      <c r="I664" s="2"/>
      <c r="J664" s="2"/>
      <c r="K664" s="2"/>
      <c r="N664" s="3"/>
      <c r="O664" s="4"/>
    </row>
    <row r="665" spans="1:28" ht="12.75" x14ac:dyDescent="0.2">
      <c r="A665" s="2"/>
      <c r="B665" s="2"/>
      <c r="C665" s="2"/>
      <c r="D665" s="2"/>
      <c r="E665" s="2"/>
      <c r="F665" s="2"/>
      <c r="G665" s="2"/>
      <c r="H665" s="2"/>
      <c r="I665" s="2"/>
      <c r="J665" s="2"/>
      <c r="K665" s="2"/>
      <c r="N665" s="3"/>
      <c r="O665" s="4"/>
    </row>
    <row r="666" spans="1:28" x14ac:dyDescent="0.2">
      <c r="A666" s="292" t="s">
        <v>2</v>
      </c>
      <c r="B666" s="292" t="s">
        <v>3</v>
      </c>
      <c r="C666" s="292" t="s">
        <v>4</v>
      </c>
      <c r="D666" s="292" t="s">
        <v>5</v>
      </c>
      <c r="E666" s="10" t="s">
        <v>6</v>
      </c>
      <c r="F666" s="10" t="s">
        <v>7</v>
      </c>
      <c r="G666" s="10" t="s">
        <v>8</v>
      </c>
      <c r="H666" s="301" t="s">
        <v>9</v>
      </c>
      <c r="I666" s="292" t="s">
        <v>10</v>
      </c>
      <c r="J666" s="2"/>
      <c r="K666" s="2"/>
      <c r="N666" s="3"/>
      <c r="O666" s="4"/>
    </row>
    <row r="667" spans="1:28" ht="31.5" x14ac:dyDescent="0.2">
      <c r="A667" s="289"/>
      <c r="B667" s="289"/>
      <c r="C667" s="289"/>
      <c r="D667" s="289"/>
      <c r="E667" s="59"/>
      <c r="F667" s="10" t="s">
        <v>124</v>
      </c>
      <c r="G667" s="10" t="s">
        <v>125</v>
      </c>
      <c r="H667" s="289"/>
      <c r="I667" s="289"/>
      <c r="J667" s="2"/>
      <c r="K667" s="2"/>
      <c r="N667" s="3"/>
      <c r="O667" s="4"/>
    </row>
    <row r="668" spans="1:28" x14ac:dyDescent="0.2">
      <c r="A668" s="290" t="s">
        <v>481</v>
      </c>
      <c r="B668" s="290">
        <v>4</v>
      </c>
      <c r="C668" s="14" t="s">
        <v>482</v>
      </c>
      <c r="D668" s="291" t="s">
        <v>483</v>
      </c>
      <c r="E668" s="27">
        <v>2750000</v>
      </c>
      <c r="F668" s="27">
        <f t="shared" ref="F668:F671" si="163">E668+500000</f>
        <v>3250000</v>
      </c>
      <c r="G668" s="27">
        <f t="shared" ref="G668:G671" si="164">E668+500000</f>
        <v>3250000</v>
      </c>
      <c r="H668" s="316">
        <v>700000</v>
      </c>
      <c r="I668" s="290" t="s">
        <v>128</v>
      </c>
      <c r="J668" s="2"/>
      <c r="K668" s="2"/>
      <c r="N668" s="3"/>
      <c r="O668" s="4"/>
    </row>
    <row r="669" spans="1:28" x14ac:dyDescent="0.2">
      <c r="A669" s="289"/>
      <c r="B669" s="289"/>
      <c r="C669" s="14" t="s">
        <v>484</v>
      </c>
      <c r="D669" s="288"/>
      <c r="E669" s="27">
        <v>3250000</v>
      </c>
      <c r="F669" s="27">
        <f t="shared" si="163"/>
        <v>3750000</v>
      </c>
      <c r="G669" s="27">
        <f t="shared" si="164"/>
        <v>3750000</v>
      </c>
      <c r="H669" s="289"/>
      <c r="I669" s="289"/>
      <c r="J669" s="2"/>
      <c r="K669" s="2"/>
      <c r="N669" s="3"/>
      <c r="O669" s="4"/>
    </row>
    <row r="670" spans="1:28" x14ac:dyDescent="0.2">
      <c r="A670" s="290" t="s">
        <v>481</v>
      </c>
      <c r="B670" s="290">
        <v>4</v>
      </c>
      <c r="C670" s="14" t="s">
        <v>482</v>
      </c>
      <c r="D670" s="288"/>
      <c r="E670" s="27">
        <v>2950000</v>
      </c>
      <c r="F670" s="27">
        <f t="shared" si="163"/>
        <v>3450000</v>
      </c>
      <c r="G670" s="27">
        <f t="shared" si="164"/>
        <v>3450000</v>
      </c>
      <c r="H670" s="316">
        <v>700000</v>
      </c>
      <c r="I670" s="290" t="s">
        <v>131</v>
      </c>
      <c r="J670" s="2"/>
      <c r="K670" s="2"/>
      <c r="N670" s="3"/>
      <c r="O670" s="4"/>
    </row>
    <row r="671" spans="1:28" x14ac:dyDescent="0.2">
      <c r="A671" s="289"/>
      <c r="B671" s="289"/>
      <c r="C671" s="14" t="s">
        <v>484</v>
      </c>
      <c r="D671" s="289"/>
      <c r="E671" s="27">
        <v>3500000</v>
      </c>
      <c r="F671" s="27">
        <f t="shared" si="163"/>
        <v>4000000</v>
      </c>
      <c r="G671" s="66">
        <f t="shared" si="164"/>
        <v>4000000</v>
      </c>
      <c r="H671" s="289"/>
      <c r="I671" s="289"/>
      <c r="J671" s="2"/>
      <c r="K671" s="2"/>
      <c r="N671" s="3"/>
      <c r="O671" s="4"/>
    </row>
    <row r="672" spans="1:28" ht="12.75" x14ac:dyDescent="0.2">
      <c r="A672" s="2"/>
      <c r="B672" s="2"/>
      <c r="C672" s="2"/>
      <c r="D672" s="2"/>
      <c r="E672" s="2"/>
      <c r="F672" s="2"/>
      <c r="G672" s="2"/>
      <c r="H672" s="2"/>
      <c r="I672" s="2"/>
      <c r="J672" s="2"/>
      <c r="K672" s="2"/>
      <c r="N672" s="3"/>
      <c r="O672" s="4"/>
    </row>
    <row r="673" spans="1:15" x14ac:dyDescent="0.2">
      <c r="A673" s="2"/>
      <c r="B673" s="2"/>
      <c r="C673" s="2"/>
      <c r="D673" s="2"/>
      <c r="E673" s="2"/>
      <c r="F673" s="2"/>
      <c r="G673" s="12"/>
      <c r="H673" s="12"/>
      <c r="I673" s="2"/>
      <c r="J673" s="2"/>
      <c r="K673" s="2"/>
      <c r="N673" s="3"/>
      <c r="O673" s="4"/>
    </row>
    <row r="674" spans="1:15" x14ac:dyDescent="0.2">
      <c r="A674" s="292" t="s">
        <v>2</v>
      </c>
      <c r="B674" s="292" t="s">
        <v>3</v>
      </c>
      <c r="C674" s="292" t="s">
        <v>4</v>
      </c>
      <c r="D674" s="292" t="s">
        <v>5</v>
      </c>
      <c r="E674" s="301" t="s">
        <v>367</v>
      </c>
      <c r="F674" s="9" t="s">
        <v>7</v>
      </c>
      <c r="G674" s="317" t="s">
        <v>8</v>
      </c>
      <c r="H674" s="318"/>
      <c r="I674" s="301" t="s">
        <v>9</v>
      </c>
      <c r="J674" s="292" t="s">
        <v>10</v>
      </c>
      <c r="K674" s="2"/>
      <c r="N674" s="3"/>
      <c r="O674" s="4"/>
    </row>
    <row r="675" spans="1:15" ht="78.75" x14ac:dyDescent="0.2">
      <c r="A675" s="289"/>
      <c r="B675" s="289"/>
      <c r="C675" s="289"/>
      <c r="D675" s="289"/>
      <c r="E675" s="289"/>
      <c r="F675" s="10" t="s">
        <v>485</v>
      </c>
      <c r="G675" s="10" t="s">
        <v>486</v>
      </c>
      <c r="H675" s="10" t="s">
        <v>66</v>
      </c>
      <c r="I675" s="289"/>
      <c r="J675" s="289"/>
      <c r="K675" s="2"/>
      <c r="N675" s="3"/>
      <c r="O675" s="4"/>
    </row>
    <row r="676" spans="1:15" x14ac:dyDescent="0.2">
      <c r="A676" s="305" t="s">
        <v>487</v>
      </c>
      <c r="B676" s="312">
        <v>4</v>
      </c>
      <c r="C676" s="63" t="s">
        <v>38</v>
      </c>
      <c r="D676" s="319"/>
      <c r="E676" s="16">
        <v>1350000</v>
      </c>
      <c r="F676" s="31">
        <f t="shared" ref="F676:F684" si="165">E676+200000</f>
        <v>1550000</v>
      </c>
      <c r="G676" s="26">
        <f t="shared" ref="G676:G684" si="166">E676+500000</f>
        <v>1850000</v>
      </c>
      <c r="H676" s="26">
        <f t="shared" ref="H676:H684" si="167">G676+1200000</f>
        <v>3050000</v>
      </c>
      <c r="I676" s="314">
        <v>600000</v>
      </c>
      <c r="J676" s="296" t="s">
        <v>17</v>
      </c>
      <c r="K676" s="2"/>
      <c r="N676" s="3"/>
      <c r="O676" s="4"/>
    </row>
    <row r="677" spans="1:15" x14ac:dyDescent="0.2">
      <c r="A677" s="288"/>
      <c r="B677" s="288"/>
      <c r="C677" s="63" t="s">
        <v>314</v>
      </c>
      <c r="D677" s="288"/>
      <c r="E677" s="16">
        <v>1450000</v>
      </c>
      <c r="F677" s="31">
        <f t="shared" si="165"/>
        <v>1650000</v>
      </c>
      <c r="G677" s="26">
        <f t="shared" si="166"/>
        <v>1950000</v>
      </c>
      <c r="H677" s="26">
        <f t="shared" si="167"/>
        <v>3150000</v>
      </c>
      <c r="I677" s="288"/>
      <c r="J677" s="288"/>
      <c r="K677" s="2"/>
      <c r="N677" s="3"/>
      <c r="O677" s="4"/>
    </row>
    <row r="678" spans="1:15" x14ac:dyDescent="0.2">
      <c r="A678" s="288"/>
      <c r="B678" s="288"/>
      <c r="C678" s="63" t="s">
        <v>488</v>
      </c>
      <c r="D678" s="288"/>
      <c r="E678" s="16">
        <v>1550000</v>
      </c>
      <c r="F678" s="31">
        <f t="shared" si="165"/>
        <v>1750000</v>
      </c>
      <c r="G678" s="26">
        <f t="shared" si="166"/>
        <v>2050000</v>
      </c>
      <c r="H678" s="26">
        <f t="shared" si="167"/>
        <v>3250000</v>
      </c>
      <c r="I678" s="288"/>
      <c r="J678" s="288"/>
      <c r="K678" s="2"/>
      <c r="N678" s="3"/>
      <c r="O678" s="4"/>
    </row>
    <row r="679" spans="1:15" x14ac:dyDescent="0.2">
      <c r="A679" s="288"/>
      <c r="B679" s="288"/>
      <c r="C679" s="63" t="s">
        <v>489</v>
      </c>
      <c r="D679" s="288"/>
      <c r="E679" s="16">
        <v>1640000</v>
      </c>
      <c r="F679" s="31">
        <f t="shared" si="165"/>
        <v>1840000</v>
      </c>
      <c r="G679" s="26">
        <f t="shared" si="166"/>
        <v>2140000</v>
      </c>
      <c r="H679" s="26">
        <f t="shared" si="167"/>
        <v>3340000</v>
      </c>
      <c r="I679" s="288"/>
      <c r="J679" s="288"/>
      <c r="K679" s="2"/>
      <c r="N679" s="3"/>
      <c r="O679" s="4"/>
    </row>
    <row r="680" spans="1:15" x14ac:dyDescent="0.2">
      <c r="A680" s="288"/>
      <c r="B680" s="288"/>
      <c r="C680" s="63" t="s">
        <v>490</v>
      </c>
      <c r="D680" s="288"/>
      <c r="E680" s="16">
        <v>1850000</v>
      </c>
      <c r="F680" s="31">
        <f t="shared" si="165"/>
        <v>2050000</v>
      </c>
      <c r="G680" s="26">
        <f t="shared" si="166"/>
        <v>2350000</v>
      </c>
      <c r="H680" s="26">
        <f t="shared" si="167"/>
        <v>3550000</v>
      </c>
      <c r="I680" s="288"/>
      <c r="J680" s="288"/>
      <c r="K680" s="2"/>
      <c r="N680" s="3"/>
      <c r="O680" s="4"/>
    </row>
    <row r="681" spans="1:15" x14ac:dyDescent="0.2">
      <c r="A681" s="288"/>
      <c r="B681" s="288"/>
      <c r="C681" s="63" t="s">
        <v>248</v>
      </c>
      <c r="D681" s="288"/>
      <c r="E681" s="16">
        <v>2150000</v>
      </c>
      <c r="F681" s="31">
        <f t="shared" si="165"/>
        <v>2350000</v>
      </c>
      <c r="G681" s="26">
        <f t="shared" si="166"/>
        <v>2650000</v>
      </c>
      <c r="H681" s="26">
        <f t="shared" si="167"/>
        <v>3850000</v>
      </c>
      <c r="I681" s="288"/>
      <c r="J681" s="288"/>
      <c r="K681" s="2"/>
      <c r="N681" s="3"/>
      <c r="O681" s="4"/>
    </row>
    <row r="682" spans="1:15" x14ac:dyDescent="0.2">
      <c r="A682" s="288"/>
      <c r="B682" s="288"/>
      <c r="C682" s="63" t="s">
        <v>35</v>
      </c>
      <c r="D682" s="288"/>
      <c r="E682" s="16">
        <v>2350000</v>
      </c>
      <c r="F682" s="31">
        <f t="shared" si="165"/>
        <v>2550000</v>
      </c>
      <c r="G682" s="26">
        <f t="shared" si="166"/>
        <v>2850000</v>
      </c>
      <c r="H682" s="26">
        <f t="shared" si="167"/>
        <v>4050000</v>
      </c>
      <c r="I682" s="288"/>
      <c r="J682" s="288"/>
      <c r="K682" s="2"/>
      <c r="N682" s="3"/>
      <c r="O682" s="4"/>
    </row>
    <row r="683" spans="1:15" x14ac:dyDescent="0.2">
      <c r="A683" s="288"/>
      <c r="B683" s="288"/>
      <c r="C683" s="63" t="s">
        <v>430</v>
      </c>
      <c r="D683" s="288"/>
      <c r="E683" s="16">
        <v>2850000</v>
      </c>
      <c r="F683" s="31">
        <f t="shared" si="165"/>
        <v>3050000</v>
      </c>
      <c r="G683" s="26">
        <f t="shared" si="166"/>
        <v>3350000</v>
      </c>
      <c r="H683" s="26">
        <f t="shared" si="167"/>
        <v>4550000</v>
      </c>
      <c r="I683" s="288"/>
      <c r="J683" s="288"/>
      <c r="K683" s="2"/>
      <c r="N683" s="3"/>
      <c r="O683" s="4"/>
    </row>
    <row r="684" spans="1:15" x14ac:dyDescent="0.2">
      <c r="A684" s="289"/>
      <c r="B684" s="289"/>
      <c r="C684" s="63" t="s">
        <v>491</v>
      </c>
      <c r="D684" s="289"/>
      <c r="E684" s="16">
        <v>4350000</v>
      </c>
      <c r="F684" s="31">
        <f t="shared" si="165"/>
        <v>4550000</v>
      </c>
      <c r="G684" s="26">
        <f t="shared" si="166"/>
        <v>4850000</v>
      </c>
      <c r="H684" s="26">
        <f t="shared" si="167"/>
        <v>6050000</v>
      </c>
      <c r="I684" s="289"/>
      <c r="J684" s="289"/>
      <c r="K684" s="2"/>
      <c r="N684" s="3"/>
      <c r="O684" s="4"/>
    </row>
    <row r="685" spans="1:15" ht="12.75" x14ac:dyDescent="0.2">
      <c r="A685" s="2"/>
      <c r="B685" s="2"/>
      <c r="C685" s="2"/>
      <c r="D685" s="2"/>
      <c r="E685" s="2"/>
      <c r="F685" s="2"/>
      <c r="G685" s="2"/>
      <c r="H685" s="2"/>
      <c r="I685" s="2"/>
      <c r="J685" s="2"/>
      <c r="K685" s="2"/>
      <c r="N685" s="3"/>
      <c r="O685" s="4"/>
    </row>
    <row r="686" spans="1:15" ht="12.75" x14ac:dyDescent="0.2">
      <c r="A686" s="2"/>
      <c r="B686" s="2"/>
      <c r="C686" s="2"/>
      <c r="D686" s="2"/>
      <c r="E686" s="2"/>
      <c r="F686" s="2"/>
      <c r="G686" s="2"/>
      <c r="H686" s="2"/>
      <c r="I686" s="2"/>
      <c r="J686" s="2"/>
      <c r="K686" s="2"/>
      <c r="N686" s="3"/>
      <c r="O686" s="4"/>
    </row>
    <row r="687" spans="1:15" x14ac:dyDescent="0.2">
      <c r="A687" s="292" t="s">
        <v>2</v>
      </c>
      <c r="B687" s="292" t="s">
        <v>3</v>
      </c>
      <c r="C687" s="292" t="s">
        <v>4</v>
      </c>
      <c r="D687" s="292" t="s">
        <v>5</v>
      </c>
      <c r="E687" s="10" t="s">
        <v>6</v>
      </c>
      <c r="F687" s="10" t="s">
        <v>7</v>
      </c>
      <c r="G687" s="317" t="s">
        <v>8</v>
      </c>
      <c r="H687" s="318"/>
      <c r="I687" s="321" t="s">
        <v>9</v>
      </c>
      <c r="J687" s="292" t="s">
        <v>10</v>
      </c>
      <c r="K687" s="2"/>
      <c r="N687" s="3"/>
      <c r="O687" s="4"/>
    </row>
    <row r="688" spans="1:15" ht="31.5" x14ac:dyDescent="0.2">
      <c r="A688" s="289"/>
      <c r="B688" s="289"/>
      <c r="C688" s="289"/>
      <c r="D688" s="289"/>
      <c r="E688" s="59"/>
      <c r="F688" s="10" t="s">
        <v>492</v>
      </c>
      <c r="G688" s="10" t="s">
        <v>493</v>
      </c>
      <c r="H688" s="10" t="s">
        <v>66</v>
      </c>
      <c r="I688" s="289"/>
      <c r="J688" s="289"/>
      <c r="K688" s="2"/>
      <c r="N688" s="3"/>
      <c r="O688" s="4"/>
    </row>
    <row r="689" spans="1:15" x14ac:dyDescent="0.2">
      <c r="A689" s="296" t="s">
        <v>494</v>
      </c>
      <c r="B689" s="290">
        <v>4</v>
      </c>
      <c r="C689" s="14" t="s">
        <v>495</v>
      </c>
      <c r="D689" s="297"/>
      <c r="E689" s="39">
        <v>1860000</v>
      </c>
      <c r="F689" s="40">
        <f t="shared" ref="F689:F690" si="168">E689+400000</f>
        <v>2260000</v>
      </c>
      <c r="G689" s="40">
        <f t="shared" ref="G689:G690" si="169">E689+400000</f>
        <v>2260000</v>
      </c>
      <c r="H689" s="40">
        <f t="shared" ref="H689:H690" si="170">G689+2000000</f>
        <v>4260000</v>
      </c>
      <c r="I689" s="322">
        <v>450000</v>
      </c>
      <c r="J689" s="323">
        <v>46112</v>
      </c>
      <c r="K689" s="2"/>
      <c r="N689" s="3"/>
      <c r="O689" s="4"/>
    </row>
    <row r="690" spans="1:15" x14ac:dyDescent="0.2">
      <c r="A690" s="289"/>
      <c r="B690" s="289"/>
      <c r="C690" s="14" t="s">
        <v>496</v>
      </c>
      <c r="D690" s="289"/>
      <c r="E690" s="39">
        <v>3100000</v>
      </c>
      <c r="F690" s="40">
        <f t="shared" si="168"/>
        <v>3500000</v>
      </c>
      <c r="G690" s="40">
        <f t="shared" si="169"/>
        <v>3500000</v>
      </c>
      <c r="H690" s="40">
        <f t="shared" si="170"/>
        <v>5500000</v>
      </c>
      <c r="I690" s="289"/>
      <c r="J690" s="289"/>
      <c r="K690" s="2"/>
      <c r="N690" s="3"/>
      <c r="O690" s="4"/>
    </row>
    <row r="691" spans="1:15" ht="12.75" x14ac:dyDescent="0.2">
      <c r="A691" s="2"/>
      <c r="B691" s="2"/>
      <c r="C691" s="2"/>
      <c r="D691" s="2"/>
      <c r="E691" s="2"/>
      <c r="F691" s="2"/>
      <c r="G691" s="2"/>
      <c r="H691" s="2"/>
      <c r="I691" s="2"/>
      <c r="J691" s="2"/>
      <c r="K691" s="2"/>
      <c r="N691" s="3"/>
      <c r="O691" s="4"/>
    </row>
    <row r="692" spans="1:15" ht="12.75" x14ac:dyDescent="0.2">
      <c r="A692" s="2"/>
      <c r="B692" s="2"/>
      <c r="C692" s="2"/>
      <c r="D692" s="2"/>
      <c r="E692" s="2"/>
      <c r="F692" s="2"/>
      <c r="G692" s="2"/>
      <c r="H692" s="2"/>
      <c r="I692" s="2"/>
      <c r="J692" s="2"/>
      <c r="K692" s="2"/>
      <c r="N692" s="3"/>
      <c r="O692" s="4"/>
    </row>
    <row r="693" spans="1:15" x14ac:dyDescent="0.2">
      <c r="A693" s="292" t="s">
        <v>2</v>
      </c>
      <c r="B693" s="292" t="s">
        <v>3</v>
      </c>
      <c r="C693" s="292" t="s">
        <v>4</v>
      </c>
      <c r="D693" s="292" t="s">
        <v>5</v>
      </c>
      <c r="E693" s="10" t="s">
        <v>6</v>
      </c>
      <c r="F693" s="10" t="s">
        <v>7</v>
      </c>
      <c r="G693" s="317" t="s">
        <v>8</v>
      </c>
      <c r="H693" s="324"/>
      <c r="I693" s="318"/>
      <c r="J693" s="321" t="s">
        <v>9</v>
      </c>
      <c r="K693" s="292" t="s">
        <v>10</v>
      </c>
      <c r="N693" s="3"/>
      <c r="O693" s="4"/>
    </row>
    <row r="694" spans="1:15" ht="31.5" x14ac:dyDescent="0.2">
      <c r="A694" s="289"/>
      <c r="B694" s="289"/>
      <c r="C694" s="289"/>
      <c r="D694" s="289"/>
      <c r="E694" s="59"/>
      <c r="F694" s="10" t="s">
        <v>492</v>
      </c>
      <c r="G694" s="10" t="s">
        <v>493</v>
      </c>
      <c r="H694" s="10" t="s">
        <v>356</v>
      </c>
      <c r="I694" s="10" t="s">
        <v>66</v>
      </c>
      <c r="J694" s="289"/>
      <c r="K694" s="289"/>
      <c r="N694" s="3"/>
      <c r="O694" s="4"/>
    </row>
    <row r="695" spans="1:15" x14ac:dyDescent="0.2">
      <c r="A695" s="296" t="s">
        <v>497</v>
      </c>
      <c r="B695" s="290">
        <v>4</v>
      </c>
      <c r="C695" s="14" t="s">
        <v>150</v>
      </c>
      <c r="D695" s="297"/>
      <c r="E695" s="39">
        <v>1750000</v>
      </c>
      <c r="F695" s="40">
        <f t="shared" ref="F695:F698" si="171">E695+450000</f>
        <v>2200000</v>
      </c>
      <c r="G695" s="40">
        <f t="shared" ref="G695:G698" si="172">E695+450000</f>
        <v>2200000</v>
      </c>
      <c r="H695" s="31">
        <f t="shared" ref="H695:H698" si="173">G695+675000+675000</f>
        <v>3550000</v>
      </c>
      <c r="I695" s="40">
        <f t="shared" ref="I695:I698" si="174">G695+825000+825000</f>
        <v>3850000</v>
      </c>
      <c r="J695" s="322">
        <v>550000</v>
      </c>
      <c r="K695" s="323">
        <v>46112</v>
      </c>
      <c r="N695" s="3"/>
      <c r="O695" s="4"/>
    </row>
    <row r="696" spans="1:15" x14ac:dyDescent="0.2">
      <c r="A696" s="288"/>
      <c r="B696" s="288"/>
      <c r="C696" s="14" t="s">
        <v>498</v>
      </c>
      <c r="D696" s="288"/>
      <c r="E696" s="39">
        <v>1975000</v>
      </c>
      <c r="F696" s="40">
        <f t="shared" si="171"/>
        <v>2425000</v>
      </c>
      <c r="G696" s="40">
        <f t="shared" si="172"/>
        <v>2425000</v>
      </c>
      <c r="H696" s="31">
        <f t="shared" si="173"/>
        <v>3775000</v>
      </c>
      <c r="I696" s="40">
        <f t="shared" si="174"/>
        <v>4075000</v>
      </c>
      <c r="J696" s="288"/>
      <c r="K696" s="288"/>
      <c r="N696" s="3"/>
      <c r="O696" s="4"/>
    </row>
    <row r="697" spans="1:15" x14ac:dyDescent="0.2">
      <c r="A697" s="288"/>
      <c r="B697" s="288"/>
      <c r="C697" s="14" t="s">
        <v>375</v>
      </c>
      <c r="D697" s="288"/>
      <c r="E697" s="39">
        <v>2550000</v>
      </c>
      <c r="F697" s="40">
        <f t="shared" si="171"/>
        <v>3000000</v>
      </c>
      <c r="G697" s="40">
        <f t="shared" si="172"/>
        <v>3000000</v>
      </c>
      <c r="H697" s="31">
        <f t="shared" si="173"/>
        <v>4350000</v>
      </c>
      <c r="I697" s="40">
        <f t="shared" si="174"/>
        <v>4650000</v>
      </c>
      <c r="J697" s="288"/>
      <c r="K697" s="288"/>
      <c r="N697" s="3"/>
      <c r="O697" s="4"/>
    </row>
    <row r="698" spans="1:15" x14ac:dyDescent="0.2">
      <c r="A698" s="289"/>
      <c r="B698" s="289"/>
      <c r="C698" s="14" t="s">
        <v>499</v>
      </c>
      <c r="D698" s="289"/>
      <c r="E698" s="39">
        <v>3100000</v>
      </c>
      <c r="F698" s="40">
        <f t="shared" si="171"/>
        <v>3550000</v>
      </c>
      <c r="G698" s="40">
        <f t="shared" si="172"/>
        <v>3550000</v>
      </c>
      <c r="H698" s="31">
        <f t="shared" si="173"/>
        <v>4900000</v>
      </c>
      <c r="I698" s="40">
        <f t="shared" si="174"/>
        <v>5200000</v>
      </c>
      <c r="J698" s="289"/>
      <c r="K698" s="289"/>
      <c r="N698" s="3"/>
      <c r="O698" s="4"/>
    </row>
    <row r="699" spans="1:15" ht="12.75" x14ac:dyDescent="0.2">
      <c r="A699" s="2"/>
      <c r="B699" s="2"/>
      <c r="C699" s="2"/>
      <c r="D699" s="2"/>
      <c r="E699" s="2"/>
      <c r="F699" s="2"/>
      <c r="G699" s="2"/>
      <c r="H699" s="2"/>
      <c r="I699" s="2"/>
      <c r="J699" s="2"/>
      <c r="K699" s="2"/>
      <c r="N699" s="3"/>
      <c r="O699" s="4"/>
    </row>
    <row r="700" spans="1:15" ht="12.75" x14ac:dyDescent="0.2">
      <c r="A700" s="2"/>
      <c r="B700" s="2"/>
      <c r="C700" s="2"/>
      <c r="D700" s="2"/>
      <c r="E700" s="2"/>
      <c r="F700" s="2"/>
      <c r="G700" s="2"/>
      <c r="H700" s="2"/>
      <c r="I700" s="2"/>
      <c r="J700" s="2"/>
      <c r="K700" s="2"/>
      <c r="N700" s="3"/>
      <c r="O700" s="4"/>
    </row>
    <row r="701" spans="1:15" x14ac:dyDescent="0.2">
      <c r="A701" s="292" t="s">
        <v>2</v>
      </c>
      <c r="B701" s="292" t="s">
        <v>3</v>
      </c>
      <c r="C701" s="292" t="s">
        <v>4</v>
      </c>
      <c r="D701" s="292" t="s">
        <v>500</v>
      </c>
      <c r="E701" s="10" t="s">
        <v>6</v>
      </c>
      <c r="F701" s="10" t="s">
        <v>7</v>
      </c>
      <c r="G701" s="317" t="s">
        <v>8</v>
      </c>
      <c r="H701" s="324"/>
      <c r="I701" s="318"/>
      <c r="J701" s="321" t="s">
        <v>9</v>
      </c>
      <c r="K701" s="292" t="s">
        <v>10</v>
      </c>
      <c r="N701" s="3"/>
      <c r="O701" s="4"/>
    </row>
    <row r="702" spans="1:15" ht="31.5" x14ac:dyDescent="0.2">
      <c r="A702" s="289"/>
      <c r="B702" s="289"/>
      <c r="C702" s="289"/>
      <c r="D702" s="289"/>
      <c r="E702" s="59"/>
      <c r="F702" s="10" t="s">
        <v>132</v>
      </c>
      <c r="G702" s="10" t="s">
        <v>133</v>
      </c>
      <c r="H702" s="10" t="s">
        <v>501</v>
      </c>
      <c r="I702" s="10" t="s">
        <v>66</v>
      </c>
      <c r="J702" s="289"/>
      <c r="K702" s="289"/>
      <c r="N702" s="3"/>
      <c r="O702" s="4"/>
    </row>
    <row r="703" spans="1:15" x14ac:dyDescent="0.2">
      <c r="A703" s="298" t="s">
        <v>502</v>
      </c>
      <c r="B703" s="290">
        <v>4</v>
      </c>
      <c r="C703" s="14" t="s">
        <v>503</v>
      </c>
      <c r="D703" s="297"/>
      <c r="E703" s="39">
        <v>1325000</v>
      </c>
      <c r="F703" s="40">
        <f t="shared" ref="F703:F704" si="175">E703+400000</f>
        <v>1725000</v>
      </c>
      <c r="G703" s="39">
        <f t="shared" ref="G703:G704" si="176">E703+400000</f>
        <v>1725000</v>
      </c>
      <c r="H703" s="31">
        <f t="shared" ref="H703:H704" si="177">G703+550000</f>
        <v>2275000</v>
      </c>
      <c r="I703" s="31">
        <f t="shared" ref="I703:I704" si="178">G703+750000</f>
        <v>2475000</v>
      </c>
      <c r="J703" s="325">
        <v>500000</v>
      </c>
      <c r="K703" s="323">
        <v>46112</v>
      </c>
      <c r="N703" s="3"/>
      <c r="O703" s="4"/>
    </row>
    <row r="704" spans="1:15" x14ac:dyDescent="0.2">
      <c r="A704" s="289"/>
      <c r="B704" s="289"/>
      <c r="C704" s="14" t="s">
        <v>504</v>
      </c>
      <c r="D704" s="289"/>
      <c r="E704" s="39">
        <v>1650000</v>
      </c>
      <c r="F704" s="40">
        <f t="shared" si="175"/>
        <v>2050000</v>
      </c>
      <c r="G704" s="39">
        <f t="shared" si="176"/>
        <v>2050000</v>
      </c>
      <c r="H704" s="31">
        <f t="shared" si="177"/>
        <v>2600000</v>
      </c>
      <c r="I704" s="31">
        <f t="shared" si="178"/>
        <v>2800000</v>
      </c>
      <c r="J704" s="289"/>
      <c r="K704" s="289"/>
      <c r="N704" s="3"/>
      <c r="O704" s="4"/>
    </row>
    <row r="705" spans="1:15" ht="12.75" x14ac:dyDescent="0.2">
      <c r="A705" s="2"/>
      <c r="B705" s="2"/>
      <c r="C705" s="2"/>
      <c r="D705" s="2"/>
      <c r="E705" s="2"/>
      <c r="F705" s="2"/>
      <c r="G705" s="2"/>
      <c r="H705" s="2"/>
      <c r="I705" s="2"/>
      <c r="J705" s="2"/>
      <c r="K705" s="2"/>
      <c r="N705" s="3"/>
      <c r="O705" s="4"/>
    </row>
    <row r="706" spans="1:15" ht="12.75" x14ac:dyDescent="0.2">
      <c r="A706" s="2"/>
      <c r="B706" s="2"/>
      <c r="C706" s="2"/>
      <c r="D706" s="2"/>
      <c r="E706" s="2"/>
      <c r="F706" s="2"/>
      <c r="G706" s="2"/>
      <c r="H706" s="2"/>
      <c r="I706" s="2"/>
      <c r="J706" s="2"/>
      <c r="K706" s="2"/>
      <c r="N706" s="3"/>
      <c r="O706" s="4"/>
    </row>
    <row r="707" spans="1:15" x14ac:dyDescent="0.2">
      <c r="A707" s="292" t="s">
        <v>2</v>
      </c>
      <c r="B707" s="292" t="s">
        <v>3</v>
      </c>
      <c r="C707" s="292" t="s">
        <v>4</v>
      </c>
      <c r="D707" s="292" t="s">
        <v>5</v>
      </c>
      <c r="E707" s="10" t="s">
        <v>6</v>
      </c>
      <c r="F707" s="10" t="s">
        <v>7</v>
      </c>
      <c r="G707" s="9" t="s">
        <v>8</v>
      </c>
      <c r="H707" s="321" t="s">
        <v>9</v>
      </c>
      <c r="I707" s="292" t="s">
        <v>10</v>
      </c>
      <c r="J707" s="2"/>
      <c r="K707" s="2"/>
      <c r="N707" s="3"/>
      <c r="O707" s="4"/>
    </row>
    <row r="708" spans="1:15" ht="31.5" x14ac:dyDescent="0.2">
      <c r="A708" s="289"/>
      <c r="B708" s="289"/>
      <c r="C708" s="289"/>
      <c r="D708" s="289"/>
      <c r="E708" s="59"/>
      <c r="F708" s="10" t="s">
        <v>492</v>
      </c>
      <c r="G708" s="10" t="s">
        <v>493</v>
      </c>
      <c r="H708" s="289"/>
      <c r="I708" s="289"/>
      <c r="J708" s="2"/>
      <c r="K708" s="2"/>
      <c r="N708" s="3"/>
      <c r="O708" s="4"/>
    </row>
    <row r="709" spans="1:15" x14ac:dyDescent="0.2">
      <c r="A709" s="296" t="s">
        <v>505</v>
      </c>
      <c r="B709" s="290">
        <v>4</v>
      </c>
      <c r="C709" s="14" t="s">
        <v>316</v>
      </c>
      <c r="D709" s="297"/>
      <c r="E709" s="39">
        <v>1550000</v>
      </c>
      <c r="F709" s="40">
        <f t="shared" ref="F709:F712" si="179">E709+400000</f>
        <v>1950000</v>
      </c>
      <c r="G709" s="40">
        <f t="shared" ref="G709:G712" si="180">E709+400000</f>
        <v>1950000</v>
      </c>
      <c r="H709" s="322" t="s">
        <v>49</v>
      </c>
      <c r="I709" s="323">
        <v>46112</v>
      </c>
      <c r="J709" s="2"/>
      <c r="K709" s="2"/>
      <c r="N709" s="3"/>
      <c r="O709" s="4"/>
    </row>
    <row r="710" spans="1:15" x14ac:dyDescent="0.2">
      <c r="A710" s="288"/>
      <c r="B710" s="288"/>
      <c r="C710" s="14" t="s">
        <v>506</v>
      </c>
      <c r="D710" s="288"/>
      <c r="E710" s="39">
        <v>2140000</v>
      </c>
      <c r="F710" s="40">
        <f t="shared" si="179"/>
        <v>2540000</v>
      </c>
      <c r="G710" s="40">
        <f t="shared" si="180"/>
        <v>2540000</v>
      </c>
      <c r="H710" s="288"/>
      <c r="I710" s="288"/>
      <c r="J710" s="2"/>
      <c r="K710" s="2"/>
      <c r="N710" s="3"/>
      <c r="O710" s="4"/>
    </row>
    <row r="711" spans="1:15" x14ac:dyDescent="0.2">
      <c r="A711" s="288"/>
      <c r="B711" s="288"/>
      <c r="C711" s="14" t="s">
        <v>507</v>
      </c>
      <c r="D711" s="288"/>
      <c r="E711" s="39">
        <v>3980000</v>
      </c>
      <c r="F711" s="40">
        <f t="shared" si="179"/>
        <v>4380000</v>
      </c>
      <c r="G711" s="40">
        <f t="shared" si="180"/>
        <v>4380000</v>
      </c>
      <c r="H711" s="288"/>
      <c r="I711" s="288"/>
      <c r="J711" s="2"/>
      <c r="K711" s="2"/>
      <c r="N711" s="3"/>
      <c r="O711" s="4"/>
    </row>
    <row r="712" spans="1:15" x14ac:dyDescent="0.2">
      <c r="A712" s="289"/>
      <c r="B712" s="289"/>
      <c r="C712" s="14" t="s">
        <v>508</v>
      </c>
      <c r="D712" s="289"/>
      <c r="E712" s="39">
        <v>4300000</v>
      </c>
      <c r="F712" s="40">
        <f t="shared" si="179"/>
        <v>4700000</v>
      </c>
      <c r="G712" s="40">
        <f t="shared" si="180"/>
        <v>4700000</v>
      </c>
      <c r="H712" s="289"/>
      <c r="I712" s="289"/>
      <c r="J712" s="2"/>
      <c r="K712" s="2"/>
      <c r="N712" s="3"/>
      <c r="O712" s="4"/>
    </row>
    <row r="713" spans="1:15" ht="12.75" x14ac:dyDescent="0.2">
      <c r="A713" s="2"/>
      <c r="B713" s="2"/>
      <c r="C713" s="2"/>
      <c r="D713" s="2"/>
      <c r="E713" s="2"/>
      <c r="F713" s="2"/>
      <c r="G713" s="2"/>
      <c r="H713" s="2"/>
      <c r="I713" s="2"/>
      <c r="J713" s="2"/>
      <c r="K713" s="2"/>
      <c r="N713" s="3"/>
      <c r="O713" s="4"/>
    </row>
    <row r="714" spans="1:15" ht="12.75" x14ac:dyDescent="0.2">
      <c r="A714" s="2"/>
      <c r="B714" s="2"/>
      <c r="C714" s="2"/>
      <c r="D714" s="2"/>
      <c r="E714" s="2"/>
      <c r="F714" s="2"/>
      <c r="G714" s="2"/>
      <c r="H714" s="2"/>
      <c r="I714" s="2"/>
      <c r="J714" s="2"/>
      <c r="K714" s="2"/>
      <c r="N714" s="3"/>
      <c r="O714" s="4"/>
    </row>
    <row r="715" spans="1:15" x14ac:dyDescent="0.2">
      <c r="A715" s="292" t="s">
        <v>2</v>
      </c>
      <c r="B715" s="292" t="s">
        <v>3</v>
      </c>
      <c r="C715" s="292" t="s">
        <v>4</v>
      </c>
      <c r="D715" s="292" t="s">
        <v>5</v>
      </c>
      <c r="E715" s="10" t="s">
        <v>6</v>
      </c>
      <c r="F715" s="10" t="s">
        <v>7</v>
      </c>
      <c r="G715" s="317" t="s">
        <v>8</v>
      </c>
      <c r="H715" s="324"/>
      <c r="I715" s="324"/>
      <c r="J715" s="321" t="s">
        <v>9</v>
      </c>
      <c r="K715" s="292" t="s">
        <v>10</v>
      </c>
      <c r="N715" s="3"/>
      <c r="O715" s="4"/>
    </row>
    <row r="716" spans="1:15" ht="31.5" x14ac:dyDescent="0.2">
      <c r="A716" s="289"/>
      <c r="B716" s="289"/>
      <c r="C716" s="289"/>
      <c r="D716" s="289"/>
      <c r="E716" s="59"/>
      <c r="F716" s="10" t="s">
        <v>492</v>
      </c>
      <c r="G716" s="10" t="s">
        <v>493</v>
      </c>
      <c r="H716" s="10" t="s">
        <v>509</v>
      </c>
      <c r="I716" s="10" t="s">
        <v>510</v>
      </c>
      <c r="J716" s="289"/>
      <c r="K716" s="289"/>
      <c r="N716" s="3"/>
      <c r="O716" s="4"/>
    </row>
    <row r="717" spans="1:15" x14ac:dyDescent="0.2">
      <c r="A717" s="296" t="s">
        <v>511</v>
      </c>
      <c r="B717" s="290"/>
      <c r="C717" s="14" t="s">
        <v>255</v>
      </c>
      <c r="D717" s="297"/>
      <c r="E717" s="39">
        <v>2100000</v>
      </c>
      <c r="F717" s="40">
        <f t="shared" ref="F717:F720" si="181">E717+500000</f>
        <v>2600000</v>
      </c>
      <c r="G717" s="40">
        <f t="shared" ref="G717:G720" si="182">E717+500000</f>
        <v>2600000</v>
      </c>
      <c r="H717" s="31">
        <f t="shared" ref="H717:H720" si="183">G717+2400000</f>
        <v>5000000</v>
      </c>
      <c r="I717" s="31">
        <f t="shared" ref="I717:I720" si="184">G717+3400000</f>
        <v>6000000</v>
      </c>
      <c r="J717" s="322">
        <v>650000</v>
      </c>
      <c r="K717" s="323">
        <v>46112</v>
      </c>
      <c r="N717" s="3"/>
      <c r="O717" s="4"/>
    </row>
    <row r="718" spans="1:15" x14ac:dyDescent="0.2">
      <c r="A718" s="288"/>
      <c r="B718" s="288"/>
      <c r="C718" s="14" t="s">
        <v>512</v>
      </c>
      <c r="D718" s="288"/>
      <c r="E718" s="39">
        <v>2500000</v>
      </c>
      <c r="F718" s="40">
        <f t="shared" si="181"/>
        <v>3000000</v>
      </c>
      <c r="G718" s="40">
        <f t="shared" si="182"/>
        <v>3000000</v>
      </c>
      <c r="H718" s="31">
        <f t="shared" si="183"/>
        <v>5400000</v>
      </c>
      <c r="I718" s="31">
        <f t="shared" si="184"/>
        <v>6400000</v>
      </c>
      <c r="J718" s="288"/>
      <c r="K718" s="288"/>
      <c r="N718" s="3"/>
      <c r="O718" s="4"/>
    </row>
    <row r="719" spans="1:15" x14ac:dyDescent="0.2">
      <c r="A719" s="288"/>
      <c r="B719" s="288"/>
      <c r="C719" s="14" t="s">
        <v>513</v>
      </c>
      <c r="D719" s="288"/>
      <c r="E719" s="39">
        <v>4000000</v>
      </c>
      <c r="F719" s="40">
        <f t="shared" si="181"/>
        <v>4500000</v>
      </c>
      <c r="G719" s="40">
        <f t="shared" si="182"/>
        <v>4500000</v>
      </c>
      <c r="H719" s="31">
        <f t="shared" si="183"/>
        <v>6900000</v>
      </c>
      <c r="I719" s="31">
        <f t="shared" si="184"/>
        <v>7900000</v>
      </c>
      <c r="J719" s="288"/>
      <c r="K719" s="288"/>
      <c r="N719" s="3"/>
      <c r="O719" s="4"/>
    </row>
    <row r="720" spans="1:15" x14ac:dyDescent="0.2">
      <c r="A720" s="289"/>
      <c r="B720" s="289"/>
      <c r="C720" s="14" t="s">
        <v>514</v>
      </c>
      <c r="D720" s="289"/>
      <c r="E720" s="39">
        <v>9000000</v>
      </c>
      <c r="F720" s="40">
        <f t="shared" si="181"/>
        <v>9500000</v>
      </c>
      <c r="G720" s="40">
        <f t="shared" si="182"/>
        <v>9500000</v>
      </c>
      <c r="H720" s="31">
        <f t="shared" si="183"/>
        <v>11900000</v>
      </c>
      <c r="I720" s="31">
        <f t="shared" si="184"/>
        <v>12900000</v>
      </c>
      <c r="J720" s="289"/>
      <c r="K720" s="289"/>
      <c r="N720" s="3"/>
      <c r="O720" s="4"/>
    </row>
    <row r="721" spans="1:15" ht="12.75" x14ac:dyDescent="0.2">
      <c r="A721" s="2"/>
      <c r="B721" s="2"/>
      <c r="C721" s="2"/>
      <c r="D721" s="2"/>
      <c r="E721" s="2"/>
      <c r="F721" s="2"/>
      <c r="G721" s="2"/>
      <c r="H721" s="2"/>
      <c r="I721" s="2"/>
      <c r="J721" s="2"/>
      <c r="K721" s="2"/>
      <c r="N721" s="3"/>
      <c r="O721" s="4"/>
    </row>
    <row r="722" spans="1:15" ht="12.75" x14ac:dyDescent="0.2">
      <c r="A722" s="2"/>
      <c r="B722" s="2"/>
      <c r="C722" s="2"/>
      <c r="D722" s="2"/>
      <c r="E722" s="2"/>
      <c r="F722" s="2"/>
      <c r="G722" s="2"/>
      <c r="H722" s="2"/>
      <c r="I722" s="2"/>
      <c r="J722" s="2"/>
      <c r="K722" s="2"/>
      <c r="N722" s="3"/>
      <c r="O722" s="4"/>
    </row>
    <row r="723" spans="1:15" x14ac:dyDescent="0.2">
      <c r="A723" s="292" t="s">
        <v>2</v>
      </c>
      <c r="B723" s="292" t="s">
        <v>3</v>
      </c>
      <c r="C723" s="292" t="s">
        <v>4</v>
      </c>
      <c r="D723" s="292" t="s">
        <v>5</v>
      </c>
      <c r="E723" s="10" t="s">
        <v>6</v>
      </c>
      <c r="F723" s="10" t="s">
        <v>7</v>
      </c>
      <c r="G723" s="10" t="s">
        <v>8</v>
      </c>
      <c r="H723" s="321" t="s">
        <v>9</v>
      </c>
      <c r="I723" s="292" t="s">
        <v>10</v>
      </c>
      <c r="J723" s="2"/>
      <c r="K723" s="2"/>
      <c r="N723" s="3"/>
      <c r="O723" s="4"/>
    </row>
    <row r="724" spans="1:15" ht="31.5" x14ac:dyDescent="0.2">
      <c r="A724" s="289"/>
      <c r="B724" s="289"/>
      <c r="C724" s="289"/>
      <c r="D724" s="289"/>
      <c r="E724" s="59"/>
      <c r="F724" s="10" t="s">
        <v>132</v>
      </c>
      <c r="G724" s="10" t="s">
        <v>133</v>
      </c>
      <c r="H724" s="289"/>
      <c r="I724" s="289"/>
      <c r="J724" s="2"/>
      <c r="K724" s="2"/>
      <c r="N724" s="3"/>
      <c r="O724" s="4"/>
    </row>
    <row r="725" spans="1:15" x14ac:dyDescent="0.2">
      <c r="A725" s="299" t="s">
        <v>515</v>
      </c>
      <c r="B725" s="290">
        <v>4</v>
      </c>
      <c r="C725" s="14" t="s">
        <v>516</v>
      </c>
      <c r="D725" s="297"/>
      <c r="E725" s="39">
        <v>1245000</v>
      </c>
      <c r="F725" s="40">
        <f t="shared" ref="F725:F726" si="185">E725+400000</f>
        <v>1645000</v>
      </c>
      <c r="G725" s="39">
        <f t="shared" ref="G725:G726" si="186">E725+400000</f>
        <v>1645000</v>
      </c>
      <c r="H725" s="326" t="s">
        <v>49</v>
      </c>
      <c r="I725" s="323">
        <v>46112</v>
      </c>
      <c r="J725" s="2"/>
      <c r="K725" s="2"/>
      <c r="N725" s="3"/>
      <c r="O725" s="4"/>
    </row>
    <row r="726" spans="1:15" x14ac:dyDescent="0.2">
      <c r="A726" s="289"/>
      <c r="B726" s="289"/>
      <c r="C726" s="14" t="s">
        <v>517</v>
      </c>
      <c r="D726" s="289"/>
      <c r="E726" s="39">
        <v>1545000</v>
      </c>
      <c r="F726" s="40">
        <f t="shared" si="185"/>
        <v>1945000</v>
      </c>
      <c r="G726" s="39">
        <f t="shared" si="186"/>
        <v>1945000</v>
      </c>
      <c r="H726" s="289"/>
      <c r="I726" s="289"/>
      <c r="J726" s="2"/>
      <c r="K726" s="2"/>
      <c r="N726" s="3"/>
      <c r="O726" s="4"/>
    </row>
    <row r="727" spans="1:15" ht="12.75" x14ac:dyDescent="0.2">
      <c r="A727" s="2"/>
      <c r="B727" s="2"/>
      <c r="C727" s="2"/>
      <c r="D727" s="2"/>
      <c r="E727" s="2"/>
      <c r="F727" s="2"/>
      <c r="G727" s="2"/>
      <c r="H727" s="2"/>
      <c r="I727" s="2"/>
      <c r="J727" s="2"/>
      <c r="K727" s="2"/>
      <c r="N727" s="3"/>
      <c r="O727" s="4"/>
    </row>
    <row r="728" spans="1:15" ht="12.75" x14ac:dyDescent="0.2">
      <c r="A728" s="2"/>
      <c r="B728" s="2"/>
      <c r="C728" s="2"/>
      <c r="D728" s="2"/>
      <c r="E728" s="2"/>
      <c r="F728" s="2"/>
      <c r="G728" s="2"/>
      <c r="H728" s="2"/>
      <c r="I728" s="2"/>
      <c r="J728" s="2"/>
      <c r="K728" s="2"/>
      <c r="N728" s="3"/>
      <c r="O728" s="4"/>
    </row>
    <row r="729" spans="1:15" x14ac:dyDescent="0.2">
      <c r="A729" s="292" t="s">
        <v>2</v>
      </c>
      <c r="B729" s="292" t="s">
        <v>3</v>
      </c>
      <c r="C729" s="292" t="s">
        <v>4</v>
      </c>
      <c r="D729" s="292" t="s">
        <v>5</v>
      </c>
      <c r="E729" s="10" t="s">
        <v>6</v>
      </c>
      <c r="F729" s="10" t="s">
        <v>7</v>
      </c>
      <c r="G729" s="10" t="s">
        <v>8</v>
      </c>
      <c r="H729" s="321" t="s">
        <v>9</v>
      </c>
      <c r="I729" s="292" t="s">
        <v>10</v>
      </c>
      <c r="J729" s="2"/>
      <c r="K729" s="2"/>
      <c r="N729" s="3"/>
      <c r="O729" s="4"/>
    </row>
    <row r="730" spans="1:15" ht="63" x14ac:dyDescent="0.2">
      <c r="A730" s="289"/>
      <c r="B730" s="289"/>
      <c r="C730" s="289"/>
      <c r="D730" s="289"/>
      <c r="E730" s="59"/>
      <c r="F730" s="10" t="s">
        <v>518</v>
      </c>
      <c r="G730" s="10" t="s">
        <v>519</v>
      </c>
      <c r="H730" s="289"/>
      <c r="I730" s="289"/>
      <c r="J730" s="2"/>
      <c r="K730" s="2"/>
      <c r="N730" s="3"/>
      <c r="O730" s="4"/>
    </row>
    <row r="731" spans="1:15" x14ac:dyDescent="0.2">
      <c r="A731" s="296" t="s">
        <v>520</v>
      </c>
      <c r="B731" s="290">
        <v>4</v>
      </c>
      <c r="C731" s="14" t="s">
        <v>38</v>
      </c>
      <c r="D731" s="297"/>
      <c r="E731" s="39">
        <v>550000</v>
      </c>
      <c r="F731" s="40">
        <f t="shared" ref="F731:F735" si="187">E731+200000</f>
        <v>750000</v>
      </c>
      <c r="G731" s="39"/>
      <c r="H731" s="326">
        <v>250000</v>
      </c>
      <c r="I731" s="290" t="s">
        <v>521</v>
      </c>
      <c r="J731" s="2"/>
      <c r="K731" s="2"/>
      <c r="N731" s="3"/>
      <c r="O731" s="4"/>
    </row>
    <row r="732" spans="1:15" x14ac:dyDescent="0.2">
      <c r="A732" s="288"/>
      <c r="B732" s="288"/>
      <c r="C732" s="14" t="s">
        <v>522</v>
      </c>
      <c r="D732" s="288"/>
      <c r="E732" s="39">
        <v>700000</v>
      </c>
      <c r="F732" s="40">
        <f t="shared" si="187"/>
        <v>900000</v>
      </c>
      <c r="G732" s="39"/>
      <c r="H732" s="288"/>
      <c r="I732" s="288"/>
      <c r="J732" s="2"/>
      <c r="K732" s="2"/>
      <c r="N732" s="3"/>
      <c r="O732" s="4"/>
    </row>
    <row r="733" spans="1:15" x14ac:dyDescent="0.2">
      <c r="A733" s="288"/>
      <c r="B733" s="288"/>
      <c r="C733" s="14" t="s">
        <v>523</v>
      </c>
      <c r="D733" s="288"/>
      <c r="E733" s="39">
        <v>825000</v>
      </c>
      <c r="F733" s="40">
        <f t="shared" si="187"/>
        <v>1025000</v>
      </c>
      <c r="G733" s="39"/>
      <c r="H733" s="288"/>
      <c r="I733" s="288"/>
      <c r="J733" s="2"/>
      <c r="K733" s="2"/>
      <c r="N733" s="3"/>
      <c r="O733" s="4"/>
    </row>
    <row r="734" spans="1:15" x14ac:dyDescent="0.2">
      <c r="A734" s="288"/>
      <c r="B734" s="288"/>
      <c r="C734" s="14" t="s">
        <v>248</v>
      </c>
      <c r="D734" s="288"/>
      <c r="E734" s="39">
        <v>1250000</v>
      </c>
      <c r="F734" s="40">
        <f t="shared" si="187"/>
        <v>1450000</v>
      </c>
      <c r="G734" s="39"/>
      <c r="H734" s="288"/>
      <c r="I734" s="288"/>
      <c r="J734" s="2"/>
      <c r="K734" s="2"/>
      <c r="N734" s="3"/>
      <c r="O734" s="4"/>
    </row>
    <row r="735" spans="1:15" x14ac:dyDescent="0.2">
      <c r="A735" s="289"/>
      <c r="B735" s="289"/>
      <c r="C735" s="14" t="s">
        <v>430</v>
      </c>
      <c r="D735" s="289"/>
      <c r="E735" s="39">
        <v>1500000</v>
      </c>
      <c r="F735" s="40">
        <f t="shared" si="187"/>
        <v>1700000</v>
      </c>
      <c r="G735" s="39"/>
      <c r="H735" s="289"/>
      <c r="I735" s="289"/>
      <c r="J735" s="2"/>
      <c r="K735" s="2"/>
      <c r="N735" s="3"/>
      <c r="O735" s="4"/>
    </row>
    <row r="736" spans="1:15" ht="12.75" x14ac:dyDescent="0.2">
      <c r="A736" s="2"/>
      <c r="B736" s="2"/>
      <c r="C736" s="2"/>
      <c r="D736" s="2"/>
      <c r="E736" s="2"/>
      <c r="F736" s="2"/>
      <c r="G736" s="2"/>
      <c r="H736" s="2"/>
      <c r="I736" s="2"/>
      <c r="J736" s="2"/>
      <c r="K736" s="2"/>
      <c r="N736" s="3"/>
      <c r="O736" s="4"/>
    </row>
    <row r="737" spans="1:15" ht="12.75" x14ac:dyDescent="0.2">
      <c r="A737" s="2"/>
      <c r="B737" s="2"/>
      <c r="C737" s="2"/>
      <c r="D737" s="2"/>
      <c r="E737" s="2"/>
      <c r="F737" s="2"/>
      <c r="G737" s="2"/>
      <c r="H737" s="2"/>
      <c r="I737" s="2"/>
      <c r="J737" s="2"/>
      <c r="K737" s="2"/>
      <c r="N737" s="3"/>
      <c r="O737" s="4"/>
    </row>
    <row r="738" spans="1:15" x14ac:dyDescent="0.2">
      <c r="A738" s="292" t="s">
        <v>2</v>
      </c>
      <c r="B738" s="292" t="s">
        <v>3</v>
      </c>
      <c r="C738" s="292" t="s">
        <v>4</v>
      </c>
      <c r="D738" s="292" t="s">
        <v>5</v>
      </c>
      <c r="E738" s="10" t="s">
        <v>6</v>
      </c>
      <c r="F738" s="10" t="s">
        <v>7</v>
      </c>
      <c r="G738" s="317" t="s">
        <v>8</v>
      </c>
      <c r="H738" s="318"/>
      <c r="I738" s="321" t="s">
        <v>9</v>
      </c>
      <c r="J738" s="292" t="s">
        <v>10</v>
      </c>
      <c r="K738" s="2"/>
      <c r="N738" s="3"/>
      <c r="O738" s="4"/>
    </row>
    <row r="739" spans="1:15" ht="47.25" x14ac:dyDescent="0.2">
      <c r="A739" s="289"/>
      <c r="B739" s="289"/>
      <c r="C739" s="289"/>
      <c r="D739" s="289"/>
      <c r="E739" s="59"/>
      <c r="F739" s="10" t="s">
        <v>524</v>
      </c>
      <c r="G739" s="10" t="s">
        <v>525</v>
      </c>
      <c r="H739" s="10" t="s">
        <v>66</v>
      </c>
      <c r="I739" s="289"/>
      <c r="J739" s="289"/>
      <c r="K739" s="2"/>
      <c r="N739" s="3"/>
      <c r="O739" s="4"/>
    </row>
    <row r="740" spans="1:15" x14ac:dyDescent="0.2">
      <c r="A740" s="287" t="s">
        <v>526</v>
      </c>
      <c r="B740" s="290">
        <v>4</v>
      </c>
      <c r="C740" s="49" t="s">
        <v>527</v>
      </c>
      <c r="D740" s="291" t="s">
        <v>528</v>
      </c>
      <c r="E740" s="39">
        <v>475000</v>
      </c>
      <c r="F740" s="40">
        <f t="shared" ref="F740:F741" si="188">E740+250000</f>
        <v>725000</v>
      </c>
      <c r="G740" s="39">
        <f t="shared" ref="G740:G741" si="189">E740+350000</f>
        <v>825000</v>
      </c>
      <c r="H740" s="39">
        <f t="shared" ref="H740:H743" si="190">G740+700000</f>
        <v>1525000</v>
      </c>
      <c r="I740" s="326">
        <v>250000</v>
      </c>
      <c r="J740" s="366" t="s">
        <v>59</v>
      </c>
      <c r="K740" s="2"/>
      <c r="N740" s="3"/>
      <c r="O740" s="4"/>
    </row>
    <row r="741" spans="1:15" x14ac:dyDescent="0.2">
      <c r="A741" s="288"/>
      <c r="B741" s="288"/>
      <c r="C741" s="49" t="s">
        <v>529</v>
      </c>
      <c r="D741" s="288"/>
      <c r="E741" s="39">
        <v>600000</v>
      </c>
      <c r="F741" s="40">
        <f t="shared" si="188"/>
        <v>850000</v>
      </c>
      <c r="G741" s="39">
        <f t="shared" si="189"/>
        <v>950000</v>
      </c>
      <c r="H741" s="39">
        <f t="shared" si="190"/>
        <v>1650000</v>
      </c>
      <c r="I741" s="288"/>
      <c r="J741" s="367"/>
      <c r="K741" s="2"/>
      <c r="N741" s="3"/>
      <c r="O741" s="4"/>
    </row>
    <row r="742" spans="1:15" x14ac:dyDescent="0.2">
      <c r="A742" s="288"/>
      <c r="B742" s="288"/>
      <c r="C742" s="49" t="s">
        <v>530</v>
      </c>
      <c r="D742" s="288"/>
      <c r="E742" s="39">
        <v>900000</v>
      </c>
      <c r="F742" s="40">
        <f t="shared" ref="F742:F743" si="191">E742+500000</f>
        <v>1400000</v>
      </c>
      <c r="G742" s="39">
        <f t="shared" ref="G742:G743" si="192">E742+500000</f>
        <v>1400000</v>
      </c>
      <c r="H742" s="39">
        <f t="shared" si="190"/>
        <v>2100000</v>
      </c>
      <c r="I742" s="288"/>
      <c r="J742" s="367"/>
      <c r="K742" s="2"/>
      <c r="N742" s="3"/>
      <c r="O742" s="4"/>
    </row>
    <row r="743" spans="1:15" x14ac:dyDescent="0.2">
      <c r="A743" s="289"/>
      <c r="B743" s="289"/>
      <c r="C743" s="49" t="s">
        <v>531</v>
      </c>
      <c r="D743" s="289"/>
      <c r="E743" s="39">
        <v>1100000</v>
      </c>
      <c r="F743" s="40">
        <f t="shared" si="191"/>
        <v>1600000</v>
      </c>
      <c r="G743" s="39">
        <f t="shared" si="192"/>
        <v>1600000</v>
      </c>
      <c r="H743" s="39">
        <f t="shared" si="190"/>
        <v>2300000</v>
      </c>
      <c r="I743" s="289"/>
      <c r="J743" s="368"/>
      <c r="K743" s="2"/>
      <c r="N743" s="3"/>
      <c r="O743" s="4"/>
    </row>
    <row r="744" spans="1:15" ht="12.75" x14ac:dyDescent="0.2">
      <c r="A744" s="2"/>
      <c r="B744" s="2"/>
      <c r="C744" s="2"/>
      <c r="D744" s="2"/>
      <c r="E744" s="2"/>
      <c r="F744" s="2"/>
      <c r="G744" s="2"/>
      <c r="H744" s="2"/>
      <c r="I744" s="2"/>
      <c r="J744" s="2"/>
      <c r="K744" s="2"/>
      <c r="N744" s="3"/>
      <c r="O744" s="4"/>
    </row>
    <row r="745" spans="1:15" ht="12.75" x14ac:dyDescent="0.2">
      <c r="A745" s="2"/>
      <c r="B745" s="2"/>
      <c r="C745" s="2"/>
      <c r="D745" s="2"/>
      <c r="E745" s="2"/>
      <c r="F745" s="2"/>
      <c r="G745" s="2"/>
      <c r="H745" s="2"/>
      <c r="I745" s="2"/>
      <c r="J745" s="2"/>
      <c r="K745" s="2"/>
      <c r="N745" s="3"/>
      <c r="O745" s="4"/>
    </row>
    <row r="746" spans="1:15" x14ac:dyDescent="0.2">
      <c r="A746" s="292" t="s">
        <v>2</v>
      </c>
      <c r="B746" s="292" t="s">
        <v>3</v>
      </c>
      <c r="C746" s="292" t="s">
        <v>4</v>
      </c>
      <c r="D746" s="292" t="s">
        <v>5</v>
      </c>
      <c r="E746" s="10" t="s">
        <v>6</v>
      </c>
      <c r="F746" s="10" t="s">
        <v>7</v>
      </c>
      <c r="G746" s="10" t="s">
        <v>8</v>
      </c>
      <c r="H746" s="321" t="s">
        <v>9</v>
      </c>
      <c r="I746" s="292" t="s">
        <v>10</v>
      </c>
      <c r="J746" s="2"/>
      <c r="K746" s="2"/>
      <c r="N746" s="3"/>
      <c r="O746" s="4"/>
    </row>
    <row r="747" spans="1:15" ht="31.5" x14ac:dyDescent="0.2">
      <c r="A747" s="289"/>
      <c r="B747" s="289"/>
      <c r="C747" s="289"/>
      <c r="D747" s="289"/>
      <c r="E747" s="59"/>
      <c r="F747" s="10" t="s">
        <v>532</v>
      </c>
      <c r="G747" s="10" t="s">
        <v>533</v>
      </c>
      <c r="H747" s="289"/>
      <c r="I747" s="289"/>
      <c r="J747" s="2"/>
      <c r="K747" s="2"/>
      <c r="N747" s="3"/>
      <c r="O747" s="4"/>
    </row>
    <row r="748" spans="1:15" x14ac:dyDescent="0.2">
      <c r="A748" s="287" t="s">
        <v>534</v>
      </c>
      <c r="B748" s="290">
        <v>4</v>
      </c>
      <c r="C748" s="49" t="s">
        <v>535</v>
      </c>
      <c r="D748" s="297"/>
      <c r="E748" s="39">
        <v>945000</v>
      </c>
      <c r="F748" s="40">
        <f t="shared" ref="F748:F749" si="193">E748+300000</f>
        <v>1245000</v>
      </c>
      <c r="G748" s="39">
        <f t="shared" ref="G748:G749" si="194">E748+350000</f>
        <v>1295000</v>
      </c>
      <c r="H748" s="326">
        <v>500000</v>
      </c>
      <c r="I748" s="366" t="s">
        <v>59</v>
      </c>
      <c r="J748" s="2"/>
      <c r="K748" s="2"/>
      <c r="N748" s="3"/>
      <c r="O748" s="4"/>
    </row>
    <row r="749" spans="1:15" x14ac:dyDescent="0.2">
      <c r="A749" s="288"/>
      <c r="B749" s="288"/>
      <c r="C749" s="49" t="s">
        <v>536</v>
      </c>
      <c r="D749" s="288"/>
      <c r="E749" s="39">
        <v>1230000</v>
      </c>
      <c r="F749" s="40">
        <f t="shared" si="193"/>
        <v>1530000</v>
      </c>
      <c r="G749" s="39">
        <f t="shared" si="194"/>
        <v>1580000</v>
      </c>
      <c r="H749" s="288"/>
      <c r="I749" s="367"/>
      <c r="J749" s="2"/>
      <c r="K749" s="2"/>
      <c r="N749" s="3"/>
      <c r="O749" s="4"/>
    </row>
    <row r="750" spans="1:15" x14ac:dyDescent="0.2">
      <c r="A750" s="289"/>
      <c r="B750" s="289"/>
      <c r="C750" s="49" t="s">
        <v>537</v>
      </c>
      <c r="D750" s="289"/>
      <c r="E750" s="39">
        <v>1650000</v>
      </c>
      <c r="F750" s="40">
        <f>E750+500000</f>
        <v>2150000</v>
      </c>
      <c r="G750" s="39">
        <f>E750+600000</f>
        <v>2250000</v>
      </c>
      <c r="H750" s="289"/>
      <c r="I750" s="368"/>
      <c r="J750" s="2"/>
      <c r="K750" s="2"/>
      <c r="N750" s="3"/>
      <c r="O750" s="4"/>
    </row>
    <row r="751" spans="1:15" ht="12.75" x14ac:dyDescent="0.2">
      <c r="A751" s="2"/>
      <c r="B751" s="2"/>
      <c r="C751" s="2"/>
      <c r="D751" s="2"/>
      <c r="E751" s="2"/>
      <c r="F751" s="2"/>
      <c r="G751" s="2"/>
      <c r="H751" s="2"/>
      <c r="I751" s="2"/>
      <c r="J751" s="2"/>
      <c r="K751" s="2"/>
      <c r="N751" s="3"/>
      <c r="O751" s="4"/>
    </row>
    <row r="752" spans="1:15" ht="12.75" x14ac:dyDescent="0.2">
      <c r="A752" s="2"/>
      <c r="B752" s="2"/>
      <c r="C752" s="2"/>
      <c r="D752" s="2"/>
      <c r="E752" s="2"/>
      <c r="F752" s="2"/>
      <c r="G752" s="2"/>
      <c r="H752" s="2"/>
      <c r="I752" s="2"/>
      <c r="J752" s="2"/>
      <c r="K752" s="2"/>
      <c r="N752" s="3"/>
      <c r="O752" s="4"/>
    </row>
    <row r="753" spans="1:15" x14ac:dyDescent="0.2">
      <c r="A753" s="292" t="s">
        <v>2</v>
      </c>
      <c r="B753" s="292" t="s">
        <v>3</v>
      </c>
      <c r="C753" s="292" t="s">
        <v>4</v>
      </c>
      <c r="D753" s="292" t="s">
        <v>5</v>
      </c>
      <c r="E753" s="10" t="s">
        <v>6</v>
      </c>
      <c r="F753" s="10" t="s">
        <v>7</v>
      </c>
      <c r="G753" s="10" t="s">
        <v>8</v>
      </c>
      <c r="H753" s="321" t="s">
        <v>9</v>
      </c>
      <c r="I753" s="292" t="s">
        <v>10</v>
      </c>
      <c r="J753" s="2"/>
      <c r="K753" s="2"/>
      <c r="N753" s="3"/>
      <c r="O753" s="4"/>
    </row>
    <row r="754" spans="1:15" ht="31.5" x14ac:dyDescent="0.2">
      <c r="A754" s="289"/>
      <c r="B754" s="289"/>
      <c r="C754" s="289"/>
      <c r="D754" s="289"/>
      <c r="E754" s="59"/>
      <c r="F754" s="10" t="s">
        <v>538</v>
      </c>
      <c r="G754" s="10" t="s">
        <v>519</v>
      </c>
      <c r="H754" s="289"/>
      <c r="I754" s="289"/>
      <c r="J754" s="2"/>
      <c r="K754" s="2"/>
      <c r="N754" s="3"/>
      <c r="O754" s="4"/>
    </row>
    <row r="755" spans="1:15" x14ac:dyDescent="0.2">
      <c r="A755" s="287" t="s">
        <v>539</v>
      </c>
      <c r="B755" s="290">
        <v>4</v>
      </c>
      <c r="C755" s="14" t="s">
        <v>23</v>
      </c>
      <c r="D755" s="291" t="s">
        <v>540</v>
      </c>
      <c r="E755" s="39">
        <v>500000</v>
      </c>
      <c r="F755" s="320" t="s">
        <v>541</v>
      </c>
      <c r="G755" s="39"/>
      <c r="H755" s="96" t="s">
        <v>69</v>
      </c>
      <c r="I755" s="290" t="s">
        <v>542</v>
      </c>
      <c r="J755" s="2"/>
      <c r="K755" s="2"/>
      <c r="N755" s="3"/>
      <c r="O755" s="4"/>
    </row>
    <row r="756" spans="1:15" x14ac:dyDescent="0.2">
      <c r="A756" s="288"/>
      <c r="B756" s="288"/>
      <c r="C756" s="14" t="s">
        <v>543</v>
      </c>
      <c r="D756" s="288"/>
      <c r="E756" s="39">
        <v>600000</v>
      </c>
      <c r="F756" s="288"/>
      <c r="G756" s="39"/>
      <c r="H756" s="369">
        <v>250000</v>
      </c>
      <c r="I756" s="288"/>
      <c r="J756" s="2"/>
      <c r="K756" s="2"/>
      <c r="N756" s="3"/>
      <c r="O756" s="4"/>
    </row>
    <row r="757" spans="1:15" x14ac:dyDescent="0.2">
      <c r="A757" s="288"/>
      <c r="B757" s="288"/>
      <c r="C757" s="14" t="s">
        <v>544</v>
      </c>
      <c r="D757" s="288"/>
      <c r="E757" s="39">
        <v>700000</v>
      </c>
      <c r="F757" s="288"/>
      <c r="G757" s="39"/>
      <c r="H757" s="288"/>
      <c r="I757" s="288"/>
      <c r="J757" s="2"/>
      <c r="K757" s="2"/>
      <c r="N757" s="3"/>
      <c r="O757" s="4"/>
    </row>
    <row r="758" spans="1:15" x14ac:dyDescent="0.2">
      <c r="A758" s="288"/>
      <c r="B758" s="288"/>
      <c r="C758" s="14" t="s">
        <v>545</v>
      </c>
      <c r="D758" s="288"/>
      <c r="E758" s="39">
        <v>850000</v>
      </c>
      <c r="F758" s="288"/>
      <c r="G758" s="39"/>
      <c r="H758" s="288"/>
      <c r="I758" s="288"/>
      <c r="J758" s="2"/>
      <c r="K758" s="2"/>
      <c r="N758" s="3"/>
      <c r="O758" s="4"/>
    </row>
    <row r="759" spans="1:15" x14ac:dyDescent="0.2">
      <c r="A759" s="289"/>
      <c r="B759" s="289"/>
      <c r="C759" s="14" t="s">
        <v>316</v>
      </c>
      <c r="D759" s="289"/>
      <c r="E759" s="39">
        <v>1150000</v>
      </c>
      <c r="F759" s="289"/>
      <c r="G759" s="39"/>
      <c r="H759" s="289"/>
      <c r="I759" s="289"/>
      <c r="J759" s="2"/>
      <c r="K759" s="2"/>
      <c r="N759" s="3"/>
      <c r="O759" s="4"/>
    </row>
    <row r="760" spans="1:15" x14ac:dyDescent="0.2">
      <c r="A760" s="287" t="s">
        <v>539</v>
      </c>
      <c r="B760" s="290">
        <v>4</v>
      </c>
      <c r="C760" s="14" t="s">
        <v>23</v>
      </c>
      <c r="D760" s="291" t="s">
        <v>546</v>
      </c>
      <c r="E760" s="39">
        <v>600000</v>
      </c>
      <c r="F760" s="320" t="s">
        <v>547</v>
      </c>
      <c r="G760" s="39">
        <f t="shared" ref="G760:G764" si="195">E760+350000</f>
        <v>950000</v>
      </c>
      <c r="H760" s="96" t="s">
        <v>69</v>
      </c>
      <c r="I760" s="290" t="s">
        <v>17</v>
      </c>
      <c r="J760" s="2"/>
      <c r="K760" s="2"/>
      <c r="N760" s="3"/>
      <c r="O760" s="4"/>
    </row>
    <row r="761" spans="1:15" x14ac:dyDescent="0.2">
      <c r="A761" s="288"/>
      <c r="B761" s="288"/>
      <c r="C761" s="14" t="s">
        <v>543</v>
      </c>
      <c r="D761" s="288"/>
      <c r="E761" s="39">
        <v>700000</v>
      </c>
      <c r="F761" s="288"/>
      <c r="G761" s="39">
        <f t="shared" si="195"/>
        <v>1050000</v>
      </c>
      <c r="H761" s="369">
        <v>250000</v>
      </c>
      <c r="I761" s="288"/>
      <c r="J761" s="2"/>
      <c r="K761" s="2"/>
      <c r="N761" s="3"/>
      <c r="O761" s="4"/>
    </row>
    <row r="762" spans="1:15" x14ac:dyDescent="0.2">
      <c r="A762" s="288"/>
      <c r="B762" s="288"/>
      <c r="C762" s="14" t="s">
        <v>544</v>
      </c>
      <c r="D762" s="288"/>
      <c r="E762" s="39">
        <v>800000</v>
      </c>
      <c r="F762" s="288"/>
      <c r="G762" s="39">
        <f t="shared" si="195"/>
        <v>1150000</v>
      </c>
      <c r="H762" s="288"/>
      <c r="I762" s="288"/>
      <c r="J762" s="2"/>
      <c r="K762" s="2"/>
      <c r="N762" s="3"/>
      <c r="O762" s="4"/>
    </row>
    <row r="763" spans="1:15" x14ac:dyDescent="0.2">
      <c r="A763" s="288"/>
      <c r="B763" s="288"/>
      <c r="C763" s="14" t="s">
        <v>545</v>
      </c>
      <c r="D763" s="288"/>
      <c r="E763" s="39">
        <v>950000</v>
      </c>
      <c r="F763" s="289"/>
      <c r="G763" s="39">
        <f t="shared" si="195"/>
        <v>1300000</v>
      </c>
      <c r="H763" s="288"/>
      <c r="I763" s="288"/>
      <c r="J763" s="2"/>
      <c r="K763" s="2"/>
      <c r="N763" s="3"/>
      <c r="O763" s="4"/>
    </row>
    <row r="764" spans="1:15" x14ac:dyDescent="0.2">
      <c r="A764" s="289"/>
      <c r="B764" s="289"/>
      <c r="C764" s="14" t="s">
        <v>316</v>
      </c>
      <c r="D764" s="289"/>
      <c r="E764" s="39">
        <v>1250000</v>
      </c>
      <c r="F764" s="40"/>
      <c r="G764" s="39">
        <f t="shared" si="195"/>
        <v>1600000</v>
      </c>
      <c r="H764" s="289"/>
      <c r="I764" s="289"/>
      <c r="J764" s="2"/>
      <c r="K764" s="2"/>
      <c r="N764" s="3"/>
      <c r="O764" s="4"/>
    </row>
    <row r="765" spans="1:15" ht="12.75" x14ac:dyDescent="0.2">
      <c r="A765" s="2"/>
      <c r="B765" s="2"/>
      <c r="C765" s="2"/>
      <c r="D765" s="2"/>
      <c r="E765" s="2"/>
      <c r="F765" s="2"/>
      <c r="G765" s="2"/>
      <c r="H765" s="2"/>
      <c r="I765" s="2"/>
      <c r="J765" s="2"/>
      <c r="K765" s="2"/>
      <c r="N765" s="3"/>
      <c r="O765" s="4"/>
    </row>
    <row r="766" spans="1:15" ht="12.75" x14ac:dyDescent="0.2">
      <c r="A766" s="2"/>
      <c r="B766" s="2"/>
      <c r="C766" s="2"/>
      <c r="D766" s="2"/>
      <c r="E766" s="2"/>
      <c r="F766" s="2"/>
      <c r="G766" s="2"/>
      <c r="H766" s="2"/>
      <c r="I766" s="2"/>
      <c r="J766" s="2"/>
      <c r="K766" s="2"/>
      <c r="N766" s="3"/>
      <c r="O766" s="4"/>
    </row>
    <row r="767" spans="1:15" x14ac:dyDescent="0.2">
      <c r="A767" s="292" t="s">
        <v>2</v>
      </c>
      <c r="B767" s="292" t="s">
        <v>3</v>
      </c>
      <c r="C767" s="292" t="s">
        <v>4</v>
      </c>
      <c r="D767" s="292" t="s">
        <v>5</v>
      </c>
      <c r="E767" s="10" t="s">
        <v>6</v>
      </c>
      <c r="F767" s="10" t="s">
        <v>7</v>
      </c>
      <c r="G767" s="10" t="s">
        <v>8</v>
      </c>
      <c r="H767" s="321" t="s">
        <v>9</v>
      </c>
      <c r="I767" s="292" t="s">
        <v>10</v>
      </c>
      <c r="J767" s="2"/>
      <c r="K767" s="2"/>
      <c r="N767" s="3"/>
      <c r="O767" s="4"/>
    </row>
    <row r="768" spans="1:15" ht="31.5" x14ac:dyDescent="0.2">
      <c r="A768" s="289"/>
      <c r="B768" s="289"/>
      <c r="C768" s="289"/>
      <c r="D768" s="289"/>
      <c r="E768" s="59"/>
      <c r="F768" s="10" t="s">
        <v>538</v>
      </c>
      <c r="G768" s="10" t="s">
        <v>548</v>
      </c>
      <c r="H768" s="289"/>
      <c r="I768" s="289"/>
      <c r="J768" s="2"/>
      <c r="K768" s="2"/>
      <c r="N768" s="3"/>
      <c r="O768" s="4"/>
    </row>
    <row r="769" spans="1:15" x14ac:dyDescent="0.2">
      <c r="A769" s="293" t="s">
        <v>549</v>
      </c>
      <c r="B769" s="290">
        <v>4</v>
      </c>
      <c r="C769" s="14" t="s">
        <v>550</v>
      </c>
      <c r="D769" s="291" t="s">
        <v>551</v>
      </c>
      <c r="E769" s="39">
        <v>475000</v>
      </c>
      <c r="F769" s="97">
        <f t="shared" ref="F769:F773" si="196">E769+250000</f>
        <v>725000</v>
      </c>
      <c r="G769" s="39">
        <f t="shared" ref="G769:G773" si="197">E769+250000</f>
        <v>725000</v>
      </c>
      <c r="H769" s="370">
        <v>250000</v>
      </c>
      <c r="I769" s="290" t="s">
        <v>552</v>
      </c>
      <c r="J769" s="2"/>
      <c r="K769" s="2"/>
      <c r="N769" s="3"/>
      <c r="O769" s="4"/>
    </row>
    <row r="770" spans="1:15" x14ac:dyDescent="0.2">
      <c r="A770" s="288"/>
      <c r="B770" s="288"/>
      <c r="C770" s="14" t="s">
        <v>38</v>
      </c>
      <c r="D770" s="288"/>
      <c r="E770" s="39">
        <v>500000</v>
      </c>
      <c r="F770" s="97">
        <f t="shared" si="196"/>
        <v>750000</v>
      </c>
      <c r="G770" s="39">
        <f t="shared" si="197"/>
        <v>750000</v>
      </c>
      <c r="H770" s="288"/>
      <c r="I770" s="288"/>
      <c r="J770" s="2"/>
      <c r="K770" s="2"/>
      <c r="N770" s="3"/>
      <c r="O770" s="4"/>
    </row>
    <row r="771" spans="1:15" x14ac:dyDescent="0.2">
      <c r="A771" s="288"/>
      <c r="B771" s="288"/>
      <c r="C771" s="14" t="s">
        <v>553</v>
      </c>
      <c r="D771" s="288"/>
      <c r="E771" s="39">
        <v>550000</v>
      </c>
      <c r="F771" s="97">
        <f t="shared" si="196"/>
        <v>800000</v>
      </c>
      <c r="G771" s="39">
        <f t="shared" si="197"/>
        <v>800000</v>
      </c>
      <c r="H771" s="288"/>
      <c r="I771" s="288"/>
      <c r="J771" s="2"/>
      <c r="K771" s="2"/>
      <c r="N771" s="3"/>
      <c r="O771" s="4"/>
    </row>
    <row r="772" spans="1:15" x14ac:dyDescent="0.2">
      <c r="A772" s="288"/>
      <c r="B772" s="288"/>
      <c r="C772" s="14" t="s">
        <v>554</v>
      </c>
      <c r="D772" s="288"/>
      <c r="E772" s="39">
        <v>650000</v>
      </c>
      <c r="F772" s="97">
        <f t="shared" si="196"/>
        <v>900000</v>
      </c>
      <c r="G772" s="39">
        <f t="shared" si="197"/>
        <v>900000</v>
      </c>
      <c r="H772" s="288"/>
      <c r="I772" s="288"/>
      <c r="J772" s="2"/>
      <c r="K772" s="2"/>
      <c r="N772" s="3"/>
      <c r="O772" s="4"/>
    </row>
    <row r="773" spans="1:15" x14ac:dyDescent="0.2">
      <c r="A773" s="289"/>
      <c r="B773" s="289"/>
      <c r="C773" s="14" t="s">
        <v>555</v>
      </c>
      <c r="D773" s="289"/>
      <c r="E773" s="39">
        <v>750000</v>
      </c>
      <c r="F773" s="97">
        <f t="shared" si="196"/>
        <v>1000000</v>
      </c>
      <c r="G773" s="39">
        <f t="shared" si="197"/>
        <v>1000000</v>
      </c>
      <c r="H773" s="289"/>
      <c r="I773" s="289"/>
      <c r="J773" s="2"/>
      <c r="K773" s="2"/>
      <c r="N773" s="3"/>
      <c r="O773" s="4"/>
    </row>
    <row r="774" spans="1:15" ht="12.75" x14ac:dyDescent="0.2">
      <c r="A774" s="2"/>
      <c r="B774" s="2"/>
      <c r="C774" s="2"/>
      <c r="D774" s="2"/>
      <c r="E774" s="2"/>
      <c r="F774" s="2"/>
      <c r="G774" s="2"/>
      <c r="H774" s="2"/>
      <c r="I774" s="2"/>
      <c r="J774" s="2"/>
      <c r="K774" s="2"/>
      <c r="N774" s="3"/>
      <c r="O774" s="4"/>
    </row>
    <row r="775" spans="1:15" ht="12.75" x14ac:dyDescent="0.2">
      <c r="A775" s="2"/>
      <c r="B775" s="2"/>
      <c r="C775" s="2"/>
      <c r="D775" s="2"/>
      <c r="E775" s="2"/>
      <c r="F775" s="2"/>
      <c r="G775" s="2"/>
      <c r="H775" s="2"/>
      <c r="I775" s="2"/>
      <c r="J775" s="2"/>
      <c r="K775" s="2"/>
      <c r="N775" s="3"/>
      <c r="O775" s="4"/>
    </row>
    <row r="776" spans="1:15" x14ac:dyDescent="0.2">
      <c r="A776" s="292" t="s">
        <v>2</v>
      </c>
      <c r="B776" s="292" t="s">
        <v>3</v>
      </c>
      <c r="C776" s="292" t="s">
        <v>4</v>
      </c>
      <c r="D776" s="292" t="s">
        <v>5</v>
      </c>
      <c r="E776" s="10" t="s">
        <v>6</v>
      </c>
      <c r="F776" s="10" t="s">
        <v>7</v>
      </c>
      <c r="G776" s="10" t="s">
        <v>8</v>
      </c>
      <c r="H776" s="321" t="s">
        <v>9</v>
      </c>
      <c r="I776" s="292" t="s">
        <v>10</v>
      </c>
      <c r="J776" s="2"/>
      <c r="K776" s="2"/>
      <c r="N776" s="3"/>
      <c r="O776" s="4"/>
    </row>
    <row r="777" spans="1:15" ht="31.5" x14ac:dyDescent="0.2">
      <c r="A777" s="289"/>
      <c r="B777" s="289"/>
      <c r="C777" s="289"/>
      <c r="D777" s="289"/>
      <c r="E777" s="59"/>
      <c r="F777" s="10" t="s">
        <v>538</v>
      </c>
      <c r="G777" s="10" t="s">
        <v>556</v>
      </c>
      <c r="H777" s="289"/>
      <c r="I777" s="289"/>
      <c r="J777" s="2"/>
      <c r="K777" s="2"/>
      <c r="N777" s="3"/>
      <c r="O777" s="4"/>
    </row>
    <row r="778" spans="1:15" x14ac:dyDescent="0.2">
      <c r="A778" s="308" t="s">
        <v>557</v>
      </c>
      <c r="B778" s="290">
        <v>4</v>
      </c>
      <c r="C778" s="14" t="s">
        <v>23</v>
      </c>
      <c r="D778" s="295"/>
      <c r="E778" s="98">
        <v>625000</v>
      </c>
      <c r="F778" s="99">
        <f t="shared" ref="F778:F780" si="198">E778+350000</f>
        <v>975000</v>
      </c>
      <c r="G778" s="39">
        <f t="shared" ref="G778:G780" si="199">E778+450000</f>
        <v>1075000</v>
      </c>
      <c r="H778" s="370"/>
      <c r="I778" s="371" t="s">
        <v>558</v>
      </c>
      <c r="J778" s="2"/>
      <c r="K778" s="2"/>
      <c r="N778" s="3"/>
      <c r="O778" s="4"/>
    </row>
    <row r="779" spans="1:15" x14ac:dyDescent="0.2">
      <c r="A779" s="288"/>
      <c r="B779" s="288"/>
      <c r="C779" s="14" t="s">
        <v>38</v>
      </c>
      <c r="D779" s="288"/>
      <c r="E779" s="98">
        <v>675000</v>
      </c>
      <c r="F779" s="99">
        <f t="shared" si="198"/>
        <v>1025000</v>
      </c>
      <c r="G779" s="39">
        <f t="shared" si="199"/>
        <v>1125000</v>
      </c>
      <c r="H779" s="288"/>
      <c r="I779" s="288"/>
      <c r="J779" s="2"/>
      <c r="K779" s="2"/>
      <c r="N779" s="3"/>
      <c r="O779" s="4"/>
    </row>
    <row r="780" spans="1:15" x14ac:dyDescent="0.2">
      <c r="A780" s="289"/>
      <c r="B780" s="289"/>
      <c r="C780" s="14" t="s">
        <v>332</v>
      </c>
      <c r="D780" s="289"/>
      <c r="E780" s="98">
        <v>850000</v>
      </c>
      <c r="F780" s="99">
        <f t="shared" si="198"/>
        <v>1200000</v>
      </c>
      <c r="G780" s="39">
        <f t="shared" si="199"/>
        <v>1300000</v>
      </c>
      <c r="H780" s="289"/>
      <c r="I780" s="289"/>
      <c r="J780" s="2"/>
      <c r="K780" s="2"/>
      <c r="N780" s="3"/>
      <c r="O780" s="4"/>
    </row>
    <row r="781" spans="1:15" ht="12.75" x14ac:dyDescent="0.2">
      <c r="A781" s="2"/>
      <c r="B781" s="2"/>
      <c r="C781" s="2"/>
      <c r="D781" s="2"/>
      <c r="E781" s="2"/>
      <c r="F781" s="2"/>
      <c r="G781" s="2"/>
      <c r="H781" s="2"/>
      <c r="I781" s="2"/>
      <c r="J781" s="2"/>
      <c r="K781" s="2"/>
      <c r="N781" s="3"/>
      <c r="O781" s="4"/>
    </row>
    <row r="782" spans="1:15" ht="12.75" x14ac:dyDescent="0.2">
      <c r="A782" s="2"/>
      <c r="B782" s="2"/>
      <c r="C782" s="2"/>
      <c r="D782" s="2"/>
      <c r="E782" s="2"/>
      <c r="F782" s="2"/>
      <c r="G782" s="2"/>
      <c r="H782" s="2"/>
      <c r="I782" s="2"/>
      <c r="J782" s="2"/>
      <c r="K782" s="2"/>
      <c r="N782" s="3"/>
      <c r="O782" s="4"/>
    </row>
    <row r="783" spans="1:15" x14ac:dyDescent="0.2">
      <c r="A783" s="292" t="s">
        <v>2</v>
      </c>
      <c r="B783" s="292" t="s">
        <v>3</v>
      </c>
      <c r="C783" s="292" t="s">
        <v>4</v>
      </c>
      <c r="D783" s="10" t="s">
        <v>6</v>
      </c>
      <c r="E783" s="10" t="s">
        <v>7</v>
      </c>
      <c r="F783" s="317" t="s">
        <v>8</v>
      </c>
      <c r="G783" s="324"/>
      <c r="H783" s="318"/>
      <c r="I783" s="321" t="s">
        <v>9</v>
      </c>
      <c r="J783" s="292" t="s">
        <v>10</v>
      </c>
      <c r="K783" s="2"/>
      <c r="N783" s="3"/>
      <c r="O783" s="4"/>
    </row>
    <row r="784" spans="1:15" ht="31.5" x14ac:dyDescent="0.2">
      <c r="A784" s="289"/>
      <c r="B784" s="289"/>
      <c r="C784" s="289"/>
      <c r="D784" s="59"/>
      <c r="E784" s="10" t="s">
        <v>559</v>
      </c>
      <c r="F784" s="10" t="s">
        <v>133</v>
      </c>
      <c r="G784" s="10" t="s">
        <v>134</v>
      </c>
      <c r="H784" s="10" t="s">
        <v>66</v>
      </c>
      <c r="I784" s="289"/>
      <c r="J784" s="289"/>
      <c r="K784" s="2"/>
      <c r="N784" s="3"/>
      <c r="O784" s="4"/>
    </row>
    <row r="785" spans="1:15" x14ac:dyDescent="0.2">
      <c r="A785" s="287" t="s">
        <v>560</v>
      </c>
      <c r="B785" s="290">
        <v>4</v>
      </c>
      <c r="C785" s="14" t="s">
        <v>561</v>
      </c>
      <c r="D785" s="39">
        <v>875000</v>
      </c>
      <c r="E785" s="40">
        <f t="shared" ref="E785:E787" si="200">D785+375000</f>
        <v>1250000</v>
      </c>
      <c r="F785" s="39">
        <f t="shared" ref="F785:F787" si="201">D785+375000</f>
        <v>1250000</v>
      </c>
      <c r="G785" s="31">
        <f t="shared" ref="G785:G787" si="202">F785+1000000</f>
        <v>2250000</v>
      </c>
      <c r="H785" s="31">
        <f t="shared" ref="H785:H787" si="203">F785+900000+900000</f>
        <v>3050000</v>
      </c>
      <c r="I785" s="322">
        <v>400000</v>
      </c>
      <c r="J785" s="323">
        <v>46112</v>
      </c>
      <c r="K785" s="2"/>
      <c r="N785" s="3"/>
      <c r="O785" s="4"/>
    </row>
    <row r="786" spans="1:15" x14ac:dyDescent="0.2">
      <c r="A786" s="288"/>
      <c r="B786" s="288"/>
      <c r="C786" s="14" t="s">
        <v>562</v>
      </c>
      <c r="D786" s="39">
        <v>995000</v>
      </c>
      <c r="E786" s="40">
        <f t="shared" si="200"/>
        <v>1370000</v>
      </c>
      <c r="F786" s="39">
        <f t="shared" si="201"/>
        <v>1370000</v>
      </c>
      <c r="G786" s="31">
        <f t="shared" si="202"/>
        <v>2370000</v>
      </c>
      <c r="H786" s="31">
        <f t="shared" si="203"/>
        <v>3170000</v>
      </c>
      <c r="I786" s="288"/>
      <c r="J786" s="288"/>
      <c r="K786" s="2"/>
      <c r="N786" s="3"/>
      <c r="O786" s="4"/>
    </row>
    <row r="787" spans="1:15" x14ac:dyDescent="0.2">
      <c r="A787" s="289"/>
      <c r="B787" s="289"/>
      <c r="C787" s="63" t="s">
        <v>563</v>
      </c>
      <c r="D787" s="39">
        <v>1200000</v>
      </c>
      <c r="E787" s="40">
        <f t="shared" si="200"/>
        <v>1575000</v>
      </c>
      <c r="F787" s="39">
        <f t="shared" si="201"/>
        <v>1575000</v>
      </c>
      <c r="G787" s="31">
        <f t="shared" si="202"/>
        <v>2575000</v>
      </c>
      <c r="H787" s="31">
        <f t="shared" si="203"/>
        <v>3375000</v>
      </c>
      <c r="I787" s="289"/>
      <c r="J787" s="289"/>
      <c r="K787" s="2"/>
      <c r="N787" s="3"/>
      <c r="O787" s="4"/>
    </row>
    <row r="788" spans="1:15" ht="12.75" x14ac:dyDescent="0.2">
      <c r="A788" s="2"/>
      <c r="B788" s="2"/>
      <c r="C788" s="2"/>
      <c r="D788" s="2"/>
      <c r="E788" s="2"/>
      <c r="F788" s="2"/>
      <c r="G788" s="2"/>
      <c r="H788" s="2"/>
      <c r="I788" s="2"/>
      <c r="J788" s="2"/>
      <c r="K788" s="2"/>
      <c r="N788" s="3"/>
      <c r="O788" s="4"/>
    </row>
    <row r="789" spans="1:15" ht="12.75" x14ac:dyDescent="0.2">
      <c r="A789" s="2"/>
      <c r="B789" s="2"/>
      <c r="C789" s="2"/>
      <c r="D789" s="2"/>
      <c r="E789" s="2"/>
      <c r="F789" s="2"/>
      <c r="G789" s="2"/>
      <c r="H789" s="2"/>
      <c r="I789" s="2"/>
      <c r="J789" s="2"/>
      <c r="K789" s="2"/>
      <c r="N789" s="3"/>
      <c r="O789" s="4"/>
    </row>
    <row r="790" spans="1:15" x14ac:dyDescent="0.2">
      <c r="A790" s="292" t="s">
        <v>2</v>
      </c>
      <c r="B790" s="292" t="s">
        <v>3</v>
      </c>
      <c r="C790" s="292" t="s">
        <v>4</v>
      </c>
      <c r="D790" s="292" t="s">
        <v>5</v>
      </c>
      <c r="E790" s="10" t="s">
        <v>6</v>
      </c>
      <c r="F790" s="10" t="s">
        <v>7</v>
      </c>
      <c r="G790" s="10" t="s">
        <v>8</v>
      </c>
      <c r="H790" s="321" t="s">
        <v>9</v>
      </c>
      <c r="I790" s="292" t="s">
        <v>10</v>
      </c>
      <c r="J790" s="2"/>
      <c r="K790" s="2"/>
      <c r="N790" s="3"/>
      <c r="O790" s="4"/>
    </row>
    <row r="791" spans="1:15" ht="31.5" x14ac:dyDescent="0.2">
      <c r="A791" s="289"/>
      <c r="B791" s="289"/>
      <c r="C791" s="289"/>
      <c r="D791" s="289"/>
      <c r="E791" s="59"/>
      <c r="F791" s="10" t="s">
        <v>538</v>
      </c>
      <c r="G791" s="10" t="s">
        <v>556</v>
      </c>
      <c r="H791" s="289"/>
      <c r="I791" s="289"/>
      <c r="J791" s="2"/>
      <c r="K791" s="2"/>
      <c r="N791" s="3"/>
      <c r="O791" s="4"/>
    </row>
    <row r="792" spans="1:15" x14ac:dyDescent="0.2">
      <c r="A792" s="287" t="s">
        <v>564</v>
      </c>
      <c r="B792" s="290">
        <v>4</v>
      </c>
      <c r="C792" s="14" t="s">
        <v>155</v>
      </c>
      <c r="D792" s="295"/>
      <c r="E792" s="98">
        <v>830420</v>
      </c>
      <c r="F792" s="99">
        <f t="shared" ref="F792:F794" si="204">E792+450000</f>
        <v>1280420</v>
      </c>
      <c r="G792" s="39"/>
      <c r="H792" s="370">
        <v>500000</v>
      </c>
      <c r="I792" s="290" t="s">
        <v>59</v>
      </c>
      <c r="J792" s="2"/>
      <c r="K792" s="2"/>
      <c r="N792" s="3"/>
      <c r="O792" s="4"/>
    </row>
    <row r="793" spans="1:15" x14ac:dyDescent="0.2">
      <c r="A793" s="288"/>
      <c r="B793" s="288"/>
      <c r="C793" s="14" t="s">
        <v>253</v>
      </c>
      <c r="D793" s="288"/>
      <c r="E793" s="98">
        <v>953700</v>
      </c>
      <c r="F793" s="99">
        <f t="shared" si="204"/>
        <v>1403700</v>
      </c>
      <c r="G793" s="39"/>
      <c r="H793" s="288"/>
      <c r="I793" s="288"/>
      <c r="J793" s="2"/>
      <c r="K793" s="2"/>
      <c r="N793" s="3"/>
      <c r="O793" s="4"/>
    </row>
    <row r="794" spans="1:15" x14ac:dyDescent="0.2">
      <c r="A794" s="289"/>
      <c r="B794" s="289"/>
      <c r="C794" s="14" t="s">
        <v>388</v>
      </c>
      <c r="D794" s="289"/>
      <c r="E794" s="98">
        <v>1634420</v>
      </c>
      <c r="F794" s="99">
        <f t="shared" si="204"/>
        <v>2084420</v>
      </c>
      <c r="G794" s="39"/>
      <c r="H794" s="289"/>
      <c r="I794" s="289"/>
      <c r="J794" s="2"/>
      <c r="K794" s="2"/>
      <c r="N794" s="3"/>
      <c r="O794" s="4"/>
    </row>
    <row r="795" spans="1:15" ht="12.75" x14ac:dyDescent="0.2">
      <c r="A795" s="2"/>
      <c r="B795" s="2"/>
      <c r="C795" s="2"/>
      <c r="D795" s="2"/>
      <c r="E795" s="2"/>
      <c r="F795" s="2"/>
      <c r="G795" s="2"/>
      <c r="H795" s="2"/>
      <c r="I795" s="2"/>
      <c r="J795" s="2"/>
      <c r="K795" s="2"/>
      <c r="N795" s="3"/>
      <c r="O795" s="4"/>
    </row>
    <row r="796" spans="1:15" ht="12.75" x14ac:dyDescent="0.2">
      <c r="A796" s="2"/>
      <c r="B796" s="2"/>
      <c r="C796" s="2"/>
      <c r="D796" s="2"/>
      <c r="E796" s="2"/>
      <c r="F796" s="2"/>
      <c r="G796" s="2"/>
      <c r="H796" s="2"/>
      <c r="I796" s="2"/>
      <c r="J796" s="2"/>
      <c r="K796" s="2"/>
      <c r="N796" s="3"/>
      <c r="O796" s="4"/>
    </row>
    <row r="797" spans="1:15" x14ac:dyDescent="0.2">
      <c r="A797" s="292" t="s">
        <v>2</v>
      </c>
      <c r="B797" s="292" t="s">
        <v>3</v>
      </c>
      <c r="C797" s="292" t="s">
        <v>4</v>
      </c>
      <c r="D797" s="292" t="s">
        <v>5</v>
      </c>
      <c r="E797" s="10" t="s">
        <v>6</v>
      </c>
      <c r="F797" s="10" t="s">
        <v>7</v>
      </c>
      <c r="G797" s="10" t="s">
        <v>8</v>
      </c>
      <c r="H797" s="321" t="s">
        <v>9</v>
      </c>
      <c r="I797" s="292" t="s">
        <v>10</v>
      </c>
      <c r="J797" s="2"/>
      <c r="K797" s="2"/>
      <c r="N797" s="3"/>
      <c r="O797" s="4"/>
    </row>
    <row r="798" spans="1:15" ht="31.5" x14ac:dyDescent="0.2">
      <c r="A798" s="289"/>
      <c r="B798" s="289"/>
      <c r="C798" s="289"/>
      <c r="D798" s="289"/>
      <c r="E798" s="59"/>
      <c r="F798" s="10" t="s">
        <v>538</v>
      </c>
      <c r="G798" s="10" t="s">
        <v>556</v>
      </c>
      <c r="H798" s="289"/>
      <c r="I798" s="289"/>
      <c r="J798" s="2"/>
      <c r="K798" s="2"/>
      <c r="N798" s="3"/>
      <c r="O798" s="4"/>
    </row>
    <row r="799" spans="1:15" x14ac:dyDescent="0.2">
      <c r="A799" s="287" t="s">
        <v>565</v>
      </c>
      <c r="B799" s="290">
        <v>4</v>
      </c>
      <c r="C799" s="14" t="s">
        <v>155</v>
      </c>
      <c r="D799" s="294" t="s">
        <v>566</v>
      </c>
      <c r="E799" s="98">
        <v>750000</v>
      </c>
      <c r="F799" s="372" t="s">
        <v>567</v>
      </c>
      <c r="G799" s="39"/>
      <c r="H799" s="370">
        <v>425000</v>
      </c>
      <c r="I799" s="373" t="s">
        <v>568</v>
      </c>
      <c r="J799" s="2"/>
      <c r="K799" s="2"/>
      <c r="N799" s="3"/>
      <c r="O799" s="4"/>
    </row>
    <row r="800" spans="1:15" x14ac:dyDescent="0.2">
      <c r="A800" s="288"/>
      <c r="B800" s="288"/>
      <c r="C800" s="14" t="s">
        <v>569</v>
      </c>
      <c r="D800" s="288"/>
      <c r="E800" s="98">
        <v>800000</v>
      </c>
      <c r="F800" s="288"/>
      <c r="G800" s="39"/>
      <c r="H800" s="288"/>
      <c r="I800" s="288"/>
      <c r="J800" s="2"/>
      <c r="K800" s="2"/>
      <c r="N800" s="3"/>
      <c r="O800" s="4"/>
    </row>
    <row r="801" spans="1:15" x14ac:dyDescent="0.2">
      <c r="A801" s="288"/>
      <c r="B801" s="288"/>
      <c r="C801" s="14" t="s">
        <v>570</v>
      </c>
      <c r="D801" s="288"/>
      <c r="E801" s="98">
        <v>1750000</v>
      </c>
      <c r="F801" s="288"/>
      <c r="G801" s="39"/>
      <c r="H801" s="288"/>
      <c r="I801" s="288"/>
      <c r="J801" s="2"/>
      <c r="K801" s="2"/>
      <c r="N801" s="3"/>
      <c r="O801" s="4"/>
    </row>
    <row r="802" spans="1:15" x14ac:dyDescent="0.2">
      <c r="A802" s="289"/>
      <c r="B802" s="289"/>
      <c r="C802" s="14" t="s">
        <v>571</v>
      </c>
      <c r="D802" s="289"/>
      <c r="E802" s="98">
        <v>2250000</v>
      </c>
      <c r="F802" s="289"/>
      <c r="G802" s="39"/>
      <c r="H802" s="289"/>
      <c r="I802" s="289"/>
      <c r="J802" s="2"/>
      <c r="K802" s="2"/>
      <c r="N802" s="3"/>
      <c r="O802" s="4"/>
    </row>
    <row r="803" spans="1:15" ht="12.75" x14ac:dyDescent="0.2">
      <c r="A803" s="2"/>
      <c r="B803" s="2"/>
      <c r="C803" s="2"/>
      <c r="D803" s="2"/>
      <c r="E803" s="2"/>
      <c r="F803" s="2"/>
      <c r="G803" s="2"/>
      <c r="H803" s="2"/>
      <c r="I803" s="2"/>
      <c r="J803" s="2"/>
      <c r="K803" s="2"/>
      <c r="N803" s="3"/>
      <c r="O803" s="4"/>
    </row>
    <row r="804" spans="1:15" ht="12.75" x14ac:dyDescent="0.2">
      <c r="A804" s="2"/>
      <c r="B804" s="2"/>
      <c r="C804" s="2"/>
      <c r="D804" s="2"/>
      <c r="E804" s="2"/>
      <c r="F804" s="2"/>
      <c r="G804" s="2"/>
      <c r="H804" s="2"/>
      <c r="I804" s="2"/>
      <c r="J804" s="2"/>
      <c r="K804" s="2"/>
      <c r="N804" s="3"/>
      <c r="O804" s="4"/>
    </row>
    <row r="805" spans="1:15" x14ac:dyDescent="0.2">
      <c r="A805" s="292" t="s">
        <v>2</v>
      </c>
      <c r="B805" s="292" t="s">
        <v>3</v>
      </c>
      <c r="C805" s="292" t="s">
        <v>4</v>
      </c>
      <c r="D805" s="292" t="s">
        <v>5</v>
      </c>
      <c r="E805" s="10" t="s">
        <v>6</v>
      </c>
      <c r="F805" s="10" t="s">
        <v>7</v>
      </c>
      <c r="G805" s="10" t="s">
        <v>8</v>
      </c>
      <c r="H805" s="321" t="s">
        <v>9</v>
      </c>
      <c r="I805" s="292" t="s">
        <v>10</v>
      </c>
      <c r="J805" s="2"/>
      <c r="K805" s="2"/>
      <c r="N805" s="3"/>
      <c r="O805" s="4"/>
    </row>
    <row r="806" spans="1:15" ht="47.25" x14ac:dyDescent="0.2">
      <c r="A806" s="289"/>
      <c r="B806" s="289"/>
      <c r="C806" s="289"/>
      <c r="D806" s="289"/>
      <c r="E806" s="59"/>
      <c r="F806" s="10" t="s">
        <v>572</v>
      </c>
      <c r="G806" s="10" t="s">
        <v>573</v>
      </c>
      <c r="H806" s="289"/>
      <c r="I806" s="289"/>
      <c r="J806" s="2"/>
      <c r="K806" s="2"/>
      <c r="N806" s="3"/>
      <c r="O806" s="4"/>
    </row>
    <row r="807" spans="1:15" x14ac:dyDescent="0.2">
      <c r="A807" s="287" t="s">
        <v>574</v>
      </c>
      <c r="B807" s="290">
        <v>4</v>
      </c>
      <c r="C807" s="14" t="s">
        <v>575</v>
      </c>
      <c r="D807" s="295"/>
      <c r="E807" s="98">
        <v>1175000</v>
      </c>
      <c r="F807" s="99">
        <v>1425000</v>
      </c>
      <c r="G807" s="39">
        <v>1575000</v>
      </c>
      <c r="H807" s="370">
        <v>300000</v>
      </c>
      <c r="I807" s="373" t="s">
        <v>17</v>
      </c>
      <c r="J807" s="2"/>
      <c r="K807" s="2"/>
      <c r="N807" s="3"/>
      <c r="O807" s="4"/>
    </row>
    <row r="808" spans="1:15" x14ac:dyDescent="0.2">
      <c r="A808" s="288"/>
      <c r="B808" s="288"/>
      <c r="C808" s="14" t="s">
        <v>576</v>
      </c>
      <c r="D808" s="288"/>
      <c r="E808" s="98">
        <v>1375000</v>
      </c>
      <c r="F808" s="99">
        <v>1625000</v>
      </c>
      <c r="G808" s="39">
        <v>1775000</v>
      </c>
      <c r="H808" s="288"/>
      <c r="I808" s="288"/>
      <c r="J808" s="2"/>
      <c r="K808" s="2"/>
      <c r="N808" s="3"/>
      <c r="O808" s="4"/>
    </row>
    <row r="809" spans="1:15" x14ac:dyDescent="0.2">
      <c r="A809" s="288"/>
      <c r="B809" s="288"/>
      <c r="C809" s="14" t="s">
        <v>577</v>
      </c>
      <c r="D809" s="288"/>
      <c r="E809" s="98">
        <v>1600000</v>
      </c>
      <c r="F809" s="99">
        <v>1850000</v>
      </c>
      <c r="G809" s="39">
        <v>2000000</v>
      </c>
      <c r="H809" s="288"/>
      <c r="I809" s="288"/>
      <c r="J809" s="2"/>
      <c r="K809" s="2"/>
      <c r="N809" s="3"/>
      <c r="O809" s="4"/>
    </row>
    <row r="810" spans="1:15" x14ac:dyDescent="0.2">
      <c r="A810" s="289"/>
      <c r="B810" s="289"/>
      <c r="C810" s="14" t="s">
        <v>578</v>
      </c>
      <c r="D810" s="289"/>
      <c r="E810" s="98">
        <v>2650000</v>
      </c>
      <c r="F810" s="99">
        <v>2900000</v>
      </c>
      <c r="G810" s="39">
        <v>3050000</v>
      </c>
      <c r="H810" s="289"/>
      <c r="I810" s="289"/>
      <c r="J810" s="2"/>
      <c r="K810" s="2"/>
      <c r="N810" s="3"/>
      <c r="O810" s="4"/>
    </row>
    <row r="811" spans="1:15" ht="12.75" x14ac:dyDescent="0.2">
      <c r="A811" s="2"/>
      <c r="B811" s="2"/>
      <c r="C811" s="2"/>
      <c r="D811" s="2"/>
      <c r="E811" s="2"/>
      <c r="F811" s="2"/>
      <c r="G811" s="2"/>
      <c r="H811" s="2"/>
      <c r="I811" s="2"/>
      <c r="J811" s="2"/>
      <c r="K811" s="2"/>
      <c r="N811" s="3"/>
      <c r="O811" s="4"/>
    </row>
    <row r="812" spans="1:15" ht="12.75" x14ac:dyDescent="0.2">
      <c r="A812" s="2"/>
      <c r="B812" s="2"/>
      <c r="C812" s="2"/>
      <c r="D812" s="2"/>
      <c r="E812" s="2"/>
      <c r="F812" s="2"/>
      <c r="G812" s="2"/>
      <c r="H812" s="2"/>
      <c r="I812" s="2"/>
      <c r="J812" s="2"/>
      <c r="K812" s="2"/>
      <c r="N812" s="3"/>
      <c r="O812" s="4"/>
    </row>
    <row r="813" spans="1:15" x14ac:dyDescent="0.2">
      <c r="A813" s="292" t="s">
        <v>2</v>
      </c>
      <c r="B813" s="292" t="s">
        <v>3</v>
      </c>
      <c r="C813" s="292" t="s">
        <v>4</v>
      </c>
      <c r="D813" s="292" t="s">
        <v>5</v>
      </c>
      <c r="E813" s="10" t="s">
        <v>6</v>
      </c>
      <c r="F813" s="10" t="s">
        <v>7</v>
      </c>
      <c r="G813" s="10" t="s">
        <v>8</v>
      </c>
      <c r="H813" s="321" t="s">
        <v>9</v>
      </c>
      <c r="I813" s="292" t="s">
        <v>10</v>
      </c>
      <c r="J813" s="2"/>
      <c r="K813" s="2"/>
      <c r="N813" s="3"/>
      <c r="O813" s="4"/>
    </row>
    <row r="814" spans="1:15" ht="47.25" x14ac:dyDescent="0.2">
      <c r="A814" s="289"/>
      <c r="B814" s="289"/>
      <c r="C814" s="289"/>
      <c r="D814" s="289"/>
      <c r="E814" s="59"/>
      <c r="F814" s="10" t="s">
        <v>572</v>
      </c>
      <c r="G814" s="10" t="s">
        <v>573</v>
      </c>
      <c r="H814" s="289"/>
      <c r="I814" s="289"/>
      <c r="J814" s="2"/>
      <c r="K814" s="2"/>
      <c r="N814" s="3"/>
      <c r="O814" s="4"/>
    </row>
    <row r="815" spans="1:15" x14ac:dyDescent="0.2">
      <c r="A815" s="287" t="s">
        <v>579</v>
      </c>
      <c r="B815" s="290">
        <v>4</v>
      </c>
      <c r="C815" s="14" t="s">
        <v>580</v>
      </c>
      <c r="D815" s="295"/>
      <c r="E815" s="98">
        <v>900000</v>
      </c>
      <c r="F815" s="99">
        <v>1150000</v>
      </c>
      <c r="G815" s="39">
        <v>1300000</v>
      </c>
      <c r="H815" s="370">
        <v>350000</v>
      </c>
      <c r="I815" s="373" t="s">
        <v>17</v>
      </c>
      <c r="J815" s="2"/>
      <c r="K815" s="2"/>
      <c r="N815" s="3"/>
      <c r="O815" s="4"/>
    </row>
    <row r="816" spans="1:15" x14ac:dyDescent="0.2">
      <c r="A816" s="288"/>
      <c r="B816" s="288"/>
      <c r="C816" s="14" t="s">
        <v>522</v>
      </c>
      <c r="D816" s="288"/>
      <c r="E816" s="98">
        <v>1080000</v>
      </c>
      <c r="F816" s="99">
        <v>1350000</v>
      </c>
      <c r="G816" s="39">
        <v>1500000</v>
      </c>
      <c r="H816" s="288"/>
      <c r="I816" s="288"/>
      <c r="J816" s="2"/>
      <c r="K816" s="2"/>
      <c r="N816" s="3"/>
      <c r="O816" s="4"/>
    </row>
    <row r="817" spans="1:27" x14ac:dyDescent="0.2">
      <c r="A817" s="288"/>
      <c r="B817" s="288"/>
      <c r="C817" s="14" t="s">
        <v>581</v>
      </c>
      <c r="D817" s="288"/>
      <c r="E817" s="98">
        <v>1260000</v>
      </c>
      <c r="F817" s="99">
        <v>1500000</v>
      </c>
      <c r="G817" s="39">
        <v>1650000</v>
      </c>
      <c r="H817" s="288"/>
      <c r="I817" s="288"/>
      <c r="J817" s="2"/>
      <c r="K817" s="2"/>
      <c r="N817" s="3"/>
      <c r="O817" s="4"/>
    </row>
    <row r="818" spans="1:27" x14ac:dyDescent="0.2">
      <c r="A818" s="289"/>
      <c r="B818" s="289"/>
      <c r="C818" s="14" t="s">
        <v>582</v>
      </c>
      <c r="D818" s="289"/>
      <c r="E818" s="98">
        <v>1620000</v>
      </c>
      <c r="F818" s="99">
        <v>1800000</v>
      </c>
      <c r="G818" s="39">
        <v>1950000</v>
      </c>
      <c r="H818" s="289"/>
      <c r="I818" s="289"/>
      <c r="J818" s="2"/>
      <c r="K818" s="2"/>
      <c r="N818" s="3"/>
      <c r="O818" s="4"/>
    </row>
    <row r="819" spans="1:27" ht="12.75" x14ac:dyDescent="0.2">
      <c r="A819" s="2"/>
      <c r="B819" s="2"/>
      <c r="C819" s="2"/>
      <c r="D819" s="2"/>
      <c r="E819" s="2"/>
      <c r="F819" s="2"/>
      <c r="G819" s="2"/>
      <c r="H819" s="2"/>
      <c r="I819" s="2"/>
      <c r="J819" s="2"/>
      <c r="K819" s="2"/>
      <c r="N819" s="3"/>
      <c r="O819" s="4"/>
    </row>
    <row r="820" spans="1:27" ht="12.75" x14ac:dyDescent="0.2">
      <c r="A820" s="2"/>
      <c r="B820" s="2"/>
      <c r="C820" s="2"/>
      <c r="D820" s="2"/>
      <c r="E820" s="2"/>
      <c r="F820" s="2"/>
      <c r="G820" s="2"/>
      <c r="H820" s="2"/>
      <c r="I820" s="2"/>
      <c r="J820" s="2"/>
      <c r="K820" s="2"/>
      <c r="N820" s="3"/>
      <c r="O820" s="4"/>
    </row>
    <row r="821" spans="1:27" x14ac:dyDescent="0.25">
      <c r="A821" s="304" t="s">
        <v>2</v>
      </c>
      <c r="B821" s="304" t="s">
        <v>3</v>
      </c>
      <c r="C821" s="304" t="s">
        <v>4</v>
      </c>
      <c r="D821" s="100" t="s">
        <v>6</v>
      </c>
      <c r="E821" s="100" t="s">
        <v>7</v>
      </c>
      <c r="F821" s="100" t="s">
        <v>8</v>
      </c>
      <c r="G821" s="375" t="s">
        <v>9</v>
      </c>
      <c r="H821" s="304" t="s">
        <v>10</v>
      </c>
      <c r="I821" s="101"/>
      <c r="J821" s="101"/>
      <c r="K821" s="101"/>
      <c r="L821" s="101"/>
      <c r="M821" s="101"/>
      <c r="N821" s="102"/>
      <c r="O821" s="103"/>
      <c r="P821" s="101"/>
      <c r="Q821" s="101"/>
      <c r="R821" s="101"/>
      <c r="S821" s="101"/>
      <c r="T821" s="101"/>
      <c r="U821" s="101"/>
      <c r="V821" s="101"/>
      <c r="W821" s="101"/>
      <c r="X821" s="101"/>
      <c r="Y821" s="101"/>
      <c r="Z821" s="101"/>
      <c r="AA821" s="101"/>
    </row>
    <row r="822" spans="1:27" x14ac:dyDescent="0.25">
      <c r="A822" s="289"/>
      <c r="B822" s="289"/>
      <c r="C822" s="289"/>
      <c r="D822" s="104"/>
      <c r="E822" s="100" t="s">
        <v>583</v>
      </c>
      <c r="F822" s="100" t="s">
        <v>584</v>
      </c>
      <c r="G822" s="289"/>
      <c r="H822" s="289"/>
      <c r="I822" s="101"/>
      <c r="J822" s="101"/>
      <c r="K822" s="101"/>
      <c r="L822" s="101"/>
      <c r="M822" s="101"/>
      <c r="N822" s="102"/>
      <c r="O822" s="103"/>
      <c r="P822" s="101"/>
      <c r="Q822" s="101"/>
      <c r="R822" s="101"/>
      <c r="S822" s="101"/>
      <c r="T822" s="101"/>
      <c r="U822" s="101"/>
      <c r="V822" s="101"/>
      <c r="W822" s="101"/>
      <c r="X822" s="101"/>
      <c r="Y822" s="101"/>
      <c r="Z822" s="101"/>
      <c r="AA822" s="101"/>
    </row>
    <row r="823" spans="1:27" ht="15" x14ac:dyDescent="0.25">
      <c r="A823" s="305" t="s">
        <v>585</v>
      </c>
      <c r="B823" s="306"/>
      <c r="C823" s="105" t="s">
        <v>149</v>
      </c>
      <c r="D823" s="106">
        <v>621000</v>
      </c>
      <c r="E823" s="106">
        <f t="shared" ref="E823:E825" si="205">D823+200000</f>
        <v>821000</v>
      </c>
      <c r="F823" s="106">
        <f t="shared" ref="F823:F825" si="206">D823+200000</f>
        <v>821000</v>
      </c>
      <c r="G823" s="376" t="s">
        <v>69</v>
      </c>
      <c r="H823" s="373" t="s">
        <v>17</v>
      </c>
      <c r="I823" s="101"/>
      <c r="J823" s="101"/>
      <c r="K823" s="101"/>
      <c r="L823" s="101"/>
      <c r="M823" s="101"/>
      <c r="N823" s="102"/>
      <c r="O823" s="103"/>
      <c r="P823" s="101"/>
      <c r="Q823" s="101"/>
      <c r="R823" s="101"/>
      <c r="S823" s="101"/>
      <c r="T823" s="101"/>
      <c r="U823" s="101"/>
      <c r="V823" s="101"/>
      <c r="W823" s="101"/>
      <c r="X823" s="101"/>
      <c r="Y823" s="101"/>
      <c r="Z823" s="101"/>
      <c r="AA823" s="101"/>
    </row>
    <row r="824" spans="1:27" ht="15" x14ac:dyDescent="0.25">
      <c r="A824" s="288"/>
      <c r="B824" s="288"/>
      <c r="C824" s="105" t="s">
        <v>255</v>
      </c>
      <c r="D824" s="106">
        <v>680000</v>
      </c>
      <c r="E824" s="106">
        <f t="shared" si="205"/>
        <v>880000</v>
      </c>
      <c r="F824" s="106">
        <f t="shared" si="206"/>
        <v>880000</v>
      </c>
      <c r="G824" s="288"/>
      <c r="H824" s="288"/>
      <c r="I824" s="101"/>
      <c r="J824" s="101"/>
      <c r="K824" s="101"/>
      <c r="L824" s="101"/>
      <c r="M824" s="101"/>
      <c r="N824" s="102"/>
      <c r="O824" s="103"/>
      <c r="P824" s="101"/>
      <c r="Q824" s="101"/>
      <c r="R824" s="101"/>
      <c r="S824" s="101"/>
      <c r="T824" s="101"/>
      <c r="U824" s="101"/>
      <c r="V824" s="101"/>
      <c r="W824" s="101"/>
      <c r="X824" s="101"/>
      <c r="Y824" s="101"/>
      <c r="Z824" s="101"/>
      <c r="AA824" s="101"/>
    </row>
    <row r="825" spans="1:27" ht="15" x14ac:dyDescent="0.25">
      <c r="A825" s="289"/>
      <c r="B825" s="289"/>
      <c r="C825" s="105" t="s">
        <v>586</v>
      </c>
      <c r="D825" s="106">
        <v>749000</v>
      </c>
      <c r="E825" s="106">
        <f t="shared" si="205"/>
        <v>949000</v>
      </c>
      <c r="F825" s="106">
        <f t="shared" si="206"/>
        <v>949000</v>
      </c>
      <c r="G825" s="289"/>
      <c r="H825" s="289"/>
      <c r="I825" s="101"/>
      <c r="J825" s="101"/>
      <c r="K825" s="101"/>
      <c r="L825" s="101"/>
      <c r="M825" s="101"/>
      <c r="N825" s="102"/>
      <c r="O825" s="103"/>
      <c r="P825" s="101"/>
      <c r="Q825" s="101"/>
      <c r="R825" s="101"/>
      <c r="S825" s="101"/>
      <c r="T825" s="101"/>
      <c r="U825" s="101"/>
      <c r="V825" s="101"/>
      <c r="W825" s="101"/>
      <c r="X825" s="101"/>
      <c r="Y825" s="101"/>
      <c r="Z825" s="101"/>
      <c r="AA825" s="101"/>
    </row>
    <row r="826" spans="1:27" ht="12.75" x14ac:dyDescent="0.2">
      <c r="A826" s="2"/>
      <c r="B826" s="2"/>
      <c r="C826" s="2"/>
      <c r="D826" s="2"/>
      <c r="E826" s="2"/>
      <c r="F826" s="2"/>
      <c r="G826" s="2"/>
      <c r="H826" s="2"/>
      <c r="I826" s="2"/>
      <c r="J826" s="2"/>
      <c r="K826" s="2"/>
      <c r="N826" s="3"/>
      <c r="O826" s="4"/>
    </row>
    <row r="827" spans="1:27" ht="12.75" x14ac:dyDescent="0.2">
      <c r="A827" s="2"/>
      <c r="B827" s="2"/>
      <c r="C827" s="2"/>
      <c r="D827" s="2"/>
      <c r="E827" s="2"/>
      <c r="F827" s="2"/>
      <c r="G827" s="2"/>
      <c r="H827" s="2"/>
      <c r="I827" s="2"/>
      <c r="J827" s="2"/>
      <c r="K827" s="2"/>
      <c r="N827" s="3"/>
      <c r="O827" s="4"/>
    </row>
    <row r="828" spans="1:27" x14ac:dyDescent="0.25">
      <c r="A828" s="304" t="s">
        <v>2</v>
      </c>
      <c r="B828" s="304" t="s">
        <v>3</v>
      </c>
      <c r="C828" s="304" t="s">
        <v>4</v>
      </c>
      <c r="D828" s="100" t="s">
        <v>6</v>
      </c>
      <c r="E828" s="100" t="s">
        <v>7</v>
      </c>
      <c r="F828" s="100" t="s">
        <v>8</v>
      </c>
      <c r="G828" s="375" t="s">
        <v>9</v>
      </c>
      <c r="H828" s="304" t="s">
        <v>10</v>
      </c>
      <c r="I828" s="101"/>
      <c r="J828" s="101"/>
      <c r="K828" s="101"/>
      <c r="L828" s="101"/>
      <c r="M828" s="101"/>
      <c r="N828" s="102"/>
      <c r="O828" s="103"/>
      <c r="P828" s="101"/>
      <c r="Q828" s="101"/>
      <c r="R828" s="101"/>
      <c r="S828" s="101"/>
      <c r="T828" s="101"/>
      <c r="U828" s="101"/>
      <c r="V828" s="101"/>
      <c r="W828" s="101"/>
      <c r="X828" s="101"/>
      <c r="Y828" s="101"/>
      <c r="Z828" s="101"/>
      <c r="AA828" s="101"/>
    </row>
    <row r="829" spans="1:27" x14ac:dyDescent="0.25">
      <c r="A829" s="289"/>
      <c r="B829" s="289"/>
      <c r="C829" s="289"/>
      <c r="D829" s="104"/>
      <c r="E829" s="100" t="s">
        <v>583</v>
      </c>
      <c r="F829" s="100" t="s">
        <v>584</v>
      </c>
      <c r="G829" s="289"/>
      <c r="H829" s="289"/>
      <c r="I829" s="101"/>
      <c r="J829" s="101"/>
      <c r="K829" s="101"/>
      <c r="L829" s="101"/>
      <c r="M829" s="101"/>
      <c r="N829" s="102"/>
      <c r="O829" s="103"/>
      <c r="P829" s="101"/>
      <c r="Q829" s="101"/>
      <c r="R829" s="101"/>
      <c r="S829" s="101"/>
      <c r="T829" s="101"/>
      <c r="U829" s="101"/>
      <c r="V829" s="101"/>
      <c r="W829" s="101"/>
      <c r="X829" s="101"/>
      <c r="Y829" s="101"/>
      <c r="Z829" s="101"/>
      <c r="AA829" s="101"/>
    </row>
    <row r="830" spans="1:27" ht="15" x14ac:dyDescent="0.25">
      <c r="A830" s="305" t="s">
        <v>587</v>
      </c>
      <c r="B830" s="306"/>
      <c r="C830" s="105" t="s">
        <v>241</v>
      </c>
      <c r="D830" s="106">
        <v>742000</v>
      </c>
      <c r="E830" s="106">
        <f t="shared" ref="E830:E832" si="207">D830+200000</f>
        <v>942000</v>
      </c>
      <c r="F830" s="106">
        <f t="shared" ref="F830:F832" si="208">D830+200000</f>
        <v>942000</v>
      </c>
      <c r="G830" s="374">
        <v>300000</v>
      </c>
      <c r="H830" s="373" t="s">
        <v>17</v>
      </c>
      <c r="I830" s="101"/>
      <c r="J830" s="101"/>
      <c r="K830" s="101"/>
      <c r="L830" s="101"/>
      <c r="M830" s="101"/>
      <c r="N830" s="102"/>
      <c r="O830" s="103"/>
      <c r="P830" s="101"/>
      <c r="Q830" s="101"/>
      <c r="R830" s="101"/>
      <c r="S830" s="101"/>
      <c r="T830" s="101"/>
      <c r="U830" s="101"/>
      <c r="V830" s="101"/>
      <c r="W830" s="101"/>
      <c r="X830" s="101"/>
      <c r="Y830" s="101"/>
      <c r="Z830" s="101"/>
      <c r="AA830" s="101"/>
    </row>
    <row r="831" spans="1:27" ht="15" x14ac:dyDescent="0.25">
      <c r="A831" s="288"/>
      <c r="B831" s="288"/>
      <c r="C831" s="105" t="s">
        <v>588</v>
      </c>
      <c r="D831" s="106">
        <v>775000</v>
      </c>
      <c r="E831" s="106">
        <f t="shared" si="207"/>
        <v>975000</v>
      </c>
      <c r="F831" s="106">
        <f t="shared" si="208"/>
        <v>975000</v>
      </c>
      <c r="G831" s="288"/>
      <c r="H831" s="288"/>
      <c r="I831" s="101"/>
      <c r="J831" s="101"/>
      <c r="K831" s="101"/>
      <c r="L831" s="101"/>
      <c r="M831" s="101"/>
      <c r="N831" s="102"/>
      <c r="O831" s="103"/>
      <c r="P831" s="101"/>
      <c r="Q831" s="101"/>
      <c r="R831" s="101"/>
      <c r="S831" s="101"/>
      <c r="T831" s="101"/>
      <c r="U831" s="101"/>
      <c r="V831" s="101"/>
      <c r="W831" s="101"/>
      <c r="X831" s="101"/>
      <c r="Y831" s="101"/>
      <c r="Z831" s="101"/>
      <c r="AA831" s="101"/>
    </row>
    <row r="832" spans="1:27" ht="15" x14ac:dyDescent="0.25">
      <c r="A832" s="289"/>
      <c r="B832" s="289"/>
      <c r="C832" s="105" t="s">
        <v>589</v>
      </c>
      <c r="D832" s="106">
        <v>828000</v>
      </c>
      <c r="E832" s="106">
        <f t="shared" si="207"/>
        <v>1028000</v>
      </c>
      <c r="F832" s="106">
        <f t="shared" si="208"/>
        <v>1028000</v>
      </c>
      <c r="G832" s="289"/>
      <c r="H832" s="289"/>
      <c r="I832" s="101"/>
      <c r="J832" s="101"/>
      <c r="K832" s="101"/>
      <c r="L832" s="101"/>
      <c r="M832" s="101"/>
      <c r="N832" s="102"/>
      <c r="O832" s="103"/>
      <c r="P832" s="101"/>
      <c r="Q832" s="101"/>
      <c r="R832" s="101"/>
      <c r="S832" s="101"/>
      <c r="T832" s="101"/>
      <c r="U832" s="101"/>
      <c r="V832" s="101"/>
      <c r="W832" s="101"/>
      <c r="X832" s="101"/>
      <c r="Y832" s="101"/>
      <c r="Z832" s="101"/>
      <c r="AA832" s="101"/>
    </row>
    <row r="833" spans="1:28" ht="12.75" x14ac:dyDescent="0.2">
      <c r="A833" s="2"/>
      <c r="B833" s="2"/>
      <c r="C833" s="2"/>
      <c r="D833" s="2"/>
      <c r="E833" s="2"/>
      <c r="F833" s="2"/>
      <c r="G833" s="2"/>
      <c r="H833" s="2"/>
      <c r="I833" s="2"/>
      <c r="J833" s="2"/>
      <c r="K833" s="2"/>
      <c r="N833" s="3"/>
      <c r="O833" s="4"/>
    </row>
    <row r="834" spans="1:28" ht="12.75" x14ac:dyDescent="0.2">
      <c r="A834" s="2"/>
      <c r="B834" s="2"/>
      <c r="C834" s="2"/>
      <c r="D834" s="2"/>
      <c r="E834" s="2"/>
      <c r="F834" s="2"/>
      <c r="G834" s="2"/>
      <c r="H834" s="2"/>
      <c r="I834" s="2"/>
      <c r="J834" s="2"/>
      <c r="K834" s="2"/>
      <c r="N834" s="3"/>
      <c r="O834" s="4"/>
    </row>
    <row r="835" spans="1:28" x14ac:dyDescent="0.2">
      <c r="A835" s="292" t="s">
        <v>2</v>
      </c>
      <c r="B835" s="292" t="s">
        <v>3</v>
      </c>
      <c r="C835" s="292" t="s">
        <v>4</v>
      </c>
      <c r="D835" s="10" t="s">
        <v>6</v>
      </c>
      <c r="E835" s="10" t="s">
        <v>7</v>
      </c>
      <c r="F835" s="10" t="s">
        <v>8</v>
      </c>
      <c r="G835" s="301" t="s">
        <v>9</v>
      </c>
      <c r="H835" s="292" t="s">
        <v>10</v>
      </c>
      <c r="I835" s="107"/>
      <c r="J835" s="107"/>
      <c r="K835" s="107"/>
      <c r="L835" s="107"/>
      <c r="M835" s="107"/>
      <c r="N835" s="108"/>
      <c r="O835" s="109"/>
      <c r="P835" s="107"/>
      <c r="Q835" s="107"/>
      <c r="R835" s="107"/>
      <c r="S835" s="107"/>
      <c r="T835" s="107"/>
      <c r="U835" s="107"/>
      <c r="V835" s="107"/>
      <c r="W835" s="107"/>
      <c r="X835" s="107"/>
      <c r="Y835" s="107"/>
      <c r="Z835" s="107"/>
      <c r="AA835" s="107"/>
      <c r="AB835" s="2"/>
    </row>
    <row r="836" spans="1:28" x14ac:dyDescent="0.2">
      <c r="A836" s="289"/>
      <c r="B836" s="289"/>
      <c r="C836" s="289"/>
      <c r="D836" s="59"/>
      <c r="E836" s="10" t="s">
        <v>583</v>
      </c>
      <c r="F836" s="10" t="s">
        <v>584</v>
      </c>
      <c r="G836" s="289"/>
      <c r="H836" s="289"/>
      <c r="I836" s="107"/>
      <c r="J836" s="107"/>
      <c r="K836" s="107"/>
      <c r="L836" s="107"/>
      <c r="M836" s="107"/>
      <c r="N836" s="108"/>
      <c r="O836" s="109"/>
      <c r="P836" s="107"/>
      <c r="Q836" s="107"/>
      <c r="R836" s="107"/>
      <c r="S836" s="107"/>
      <c r="T836" s="107"/>
      <c r="U836" s="107"/>
      <c r="V836" s="107"/>
      <c r="W836" s="107"/>
      <c r="X836" s="107"/>
      <c r="Y836" s="107"/>
      <c r="Z836" s="107"/>
      <c r="AA836" s="107"/>
      <c r="AB836" s="2"/>
    </row>
    <row r="837" spans="1:28" ht="15" x14ac:dyDescent="0.2">
      <c r="A837" s="305" t="s">
        <v>590</v>
      </c>
      <c r="B837" s="87"/>
      <c r="C837" s="63" t="s">
        <v>591</v>
      </c>
      <c r="D837" s="35">
        <v>905000</v>
      </c>
      <c r="E837" s="35">
        <f t="shared" ref="E837:E838" si="209">D837+200000</f>
        <v>1105000</v>
      </c>
      <c r="F837" s="35">
        <f t="shared" ref="F837:F838" si="210">D837+200000</f>
        <v>1105000</v>
      </c>
      <c r="G837" s="374">
        <v>350000</v>
      </c>
      <c r="H837" s="373" t="s">
        <v>17</v>
      </c>
      <c r="I837" s="107"/>
      <c r="J837" s="107"/>
      <c r="K837" s="107"/>
      <c r="L837" s="107"/>
      <c r="M837" s="107"/>
      <c r="N837" s="108"/>
      <c r="O837" s="109"/>
      <c r="P837" s="107"/>
      <c r="Q837" s="107"/>
      <c r="R837" s="107"/>
      <c r="S837" s="107"/>
      <c r="T837" s="107"/>
      <c r="U837" s="107"/>
      <c r="V837" s="107"/>
      <c r="W837" s="107"/>
      <c r="X837" s="107"/>
      <c r="Y837" s="107"/>
      <c r="Z837" s="107"/>
      <c r="AA837" s="107"/>
      <c r="AB837" s="2"/>
    </row>
    <row r="838" spans="1:28" ht="15" x14ac:dyDescent="0.2">
      <c r="A838" s="289"/>
      <c r="B838" s="87"/>
      <c r="C838" s="63" t="s">
        <v>34</v>
      </c>
      <c r="D838" s="35">
        <v>1020000</v>
      </c>
      <c r="E838" s="35">
        <f t="shared" si="209"/>
        <v>1220000</v>
      </c>
      <c r="F838" s="35">
        <f t="shared" si="210"/>
        <v>1220000</v>
      </c>
      <c r="G838" s="289"/>
      <c r="H838" s="289"/>
      <c r="I838" s="107"/>
      <c r="J838" s="107"/>
      <c r="K838" s="107"/>
      <c r="L838" s="107"/>
      <c r="M838" s="107"/>
      <c r="N838" s="108"/>
      <c r="O838" s="109"/>
      <c r="P838" s="107"/>
      <c r="Q838" s="107"/>
      <c r="R838" s="107"/>
      <c r="S838" s="107"/>
      <c r="T838" s="107"/>
      <c r="U838" s="107"/>
      <c r="V838" s="107"/>
      <c r="W838" s="107"/>
      <c r="X838" s="107"/>
      <c r="Y838" s="107"/>
      <c r="Z838" s="107"/>
      <c r="AA838" s="107"/>
      <c r="AB838" s="2"/>
    </row>
    <row r="839" spans="1:28" ht="12.75" x14ac:dyDescent="0.2">
      <c r="A839" s="2"/>
      <c r="B839" s="2"/>
      <c r="C839" s="2"/>
      <c r="D839" s="2"/>
      <c r="E839" s="2"/>
      <c r="F839" s="2"/>
      <c r="G839" s="2"/>
      <c r="H839" s="2"/>
      <c r="I839" s="2"/>
      <c r="J839" s="2"/>
      <c r="K839" s="2"/>
      <c r="L839" s="2"/>
      <c r="M839" s="2"/>
      <c r="N839" s="60"/>
      <c r="O839" s="61"/>
      <c r="P839" s="2"/>
      <c r="Q839" s="2"/>
      <c r="R839" s="2"/>
      <c r="S839" s="2"/>
      <c r="T839" s="2"/>
      <c r="U839" s="2"/>
      <c r="V839" s="2"/>
      <c r="W839" s="2"/>
      <c r="X839" s="2"/>
      <c r="Y839" s="2"/>
      <c r="Z839" s="2"/>
      <c r="AA839" s="2"/>
      <c r="AB839" s="2"/>
    </row>
    <row r="840" spans="1:28" ht="12.75" x14ac:dyDescent="0.2">
      <c r="A840" s="2"/>
      <c r="B840" s="2"/>
      <c r="C840" s="2"/>
      <c r="D840" s="2"/>
      <c r="E840" s="2"/>
      <c r="F840" s="2"/>
      <c r="G840" s="2"/>
      <c r="H840" s="2"/>
      <c r="I840" s="2"/>
      <c r="J840" s="2"/>
      <c r="K840" s="2"/>
      <c r="L840" s="2"/>
      <c r="M840" s="2"/>
      <c r="N840" s="60"/>
      <c r="O840" s="61"/>
      <c r="P840" s="2"/>
      <c r="Q840" s="2"/>
      <c r="R840" s="2"/>
      <c r="S840" s="2"/>
      <c r="T840" s="2"/>
      <c r="U840" s="2"/>
      <c r="V840" s="2"/>
      <c r="W840" s="2"/>
      <c r="X840" s="2"/>
      <c r="Y840" s="2"/>
      <c r="Z840" s="2"/>
      <c r="AA840" s="2"/>
      <c r="AB840" s="2"/>
    </row>
    <row r="841" spans="1:28" x14ac:dyDescent="0.2">
      <c r="A841" s="292" t="s">
        <v>2</v>
      </c>
      <c r="B841" s="292" t="s">
        <v>3</v>
      </c>
      <c r="C841" s="292" t="s">
        <v>4</v>
      </c>
      <c r="D841" s="10" t="s">
        <v>6</v>
      </c>
      <c r="E841" s="10" t="s">
        <v>7</v>
      </c>
      <c r="F841" s="10" t="s">
        <v>8</v>
      </c>
      <c r="G841" s="301" t="s">
        <v>9</v>
      </c>
      <c r="H841" s="292" t="s">
        <v>10</v>
      </c>
      <c r="I841" s="107"/>
      <c r="J841" s="107"/>
      <c r="K841" s="107"/>
      <c r="L841" s="107"/>
      <c r="M841" s="107"/>
      <c r="N841" s="108"/>
      <c r="O841" s="109"/>
      <c r="P841" s="107"/>
      <c r="Q841" s="107"/>
      <c r="R841" s="107"/>
      <c r="S841" s="107"/>
      <c r="T841" s="107"/>
      <c r="U841" s="107"/>
      <c r="V841" s="107"/>
      <c r="W841" s="107"/>
      <c r="X841" s="107"/>
      <c r="Y841" s="107"/>
      <c r="Z841" s="107"/>
      <c r="AA841" s="107"/>
      <c r="AB841" s="2"/>
    </row>
    <row r="842" spans="1:28" x14ac:dyDescent="0.2">
      <c r="A842" s="289"/>
      <c r="B842" s="289"/>
      <c r="C842" s="289"/>
      <c r="D842" s="59"/>
      <c r="E842" s="10" t="s">
        <v>583</v>
      </c>
      <c r="F842" s="10" t="s">
        <v>584</v>
      </c>
      <c r="G842" s="289"/>
      <c r="H842" s="289"/>
      <c r="I842" s="107"/>
      <c r="J842" s="107"/>
      <c r="K842" s="107"/>
      <c r="L842" s="107"/>
      <c r="M842" s="107"/>
      <c r="N842" s="108"/>
      <c r="O842" s="109"/>
      <c r="P842" s="107"/>
      <c r="Q842" s="107"/>
      <c r="R842" s="107"/>
      <c r="S842" s="107"/>
      <c r="T842" s="107"/>
      <c r="U842" s="107"/>
      <c r="V842" s="107"/>
      <c r="W842" s="107"/>
      <c r="X842" s="107"/>
      <c r="Y842" s="107"/>
      <c r="Z842" s="107"/>
      <c r="AA842" s="107"/>
      <c r="AB842" s="2"/>
    </row>
    <row r="843" spans="1:28" ht="15" x14ac:dyDescent="0.2">
      <c r="A843" s="305" t="s">
        <v>592</v>
      </c>
      <c r="B843" s="87"/>
      <c r="C843" s="63" t="s">
        <v>38</v>
      </c>
      <c r="D843" s="35">
        <v>765000</v>
      </c>
      <c r="E843" s="35">
        <f t="shared" ref="E843:E844" si="211">D843+200000</f>
        <v>965000</v>
      </c>
      <c r="F843" s="35">
        <f t="shared" ref="F843:F844" si="212">D843+200000</f>
        <v>965000</v>
      </c>
      <c r="G843" s="374">
        <v>350000</v>
      </c>
      <c r="H843" s="373" t="s">
        <v>17</v>
      </c>
      <c r="I843" s="107"/>
      <c r="J843" s="107"/>
      <c r="K843" s="107"/>
      <c r="L843" s="107"/>
      <c r="M843" s="107"/>
      <c r="N843" s="108"/>
      <c r="O843" s="109"/>
      <c r="P843" s="107"/>
      <c r="Q843" s="107"/>
      <c r="R843" s="107"/>
      <c r="S843" s="107"/>
      <c r="T843" s="107"/>
      <c r="U843" s="107"/>
      <c r="V843" s="107"/>
      <c r="W843" s="107"/>
      <c r="X843" s="107"/>
      <c r="Y843" s="107"/>
      <c r="Z843" s="107"/>
      <c r="AA843" s="107"/>
      <c r="AB843" s="2"/>
    </row>
    <row r="844" spans="1:28" ht="15" x14ac:dyDescent="0.2">
      <c r="A844" s="289"/>
      <c r="B844" s="87"/>
      <c r="C844" s="63" t="s">
        <v>593</v>
      </c>
      <c r="D844" s="35">
        <v>955000</v>
      </c>
      <c r="E844" s="35">
        <f t="shared" si="211"/>
        <v>1155000</v>
      </c>
      <c r="F844" s="35">
        <f t="shared" si="212"/>
        <v>1155000</v>
      </c>
      <c r="G844" s="289"/>
      <c r="H844" s="289"/>
      <c r="I844" s="107"/>
      <c r="J844" s="107"/>
      <c r="K844" s="107"/>
      <c r="L844" s="107"/>
      <c r="M844" s="107"/>
      <c r="N844" s="108"/>
      <c r="O844" s="109"/>
      <c r="P844" s="107"/>
      <c r="Q844" s="107"/>
      <c r="R844" s="107"/>
      <c r="S844" s="107"/>
      <c r="T844" s="107"/>
      <c r="U844" s="107"/>
      <c r="V844" s="107"/>
      <c r="W844" s="107"/>
      <c r="X844" s="107"/>
      <c r="Y844" s="107"/>
      <c r="Z844" s="107"/>
      <c r="AA844" s="107"/>
      <c r="AB844" s="2"/>
    </row>
    <row r="845" spans="1:28" ht="12.75" x14ac:dyDescent="0.2">
      <c r="A845" s="2"/>
      <c r="B845" s="2"/>
      <c r="C845" s="2"/>
      <c r="D845" s="2"/>
      <c r="E845" s="2"/>
      <c r="F845" s="2"/>
      <c r="G845" s="2"/>
      <c r="H845" s="2"/>
      <c r="I845" s="2"/>
      <c r="J845" s="2"/>
      <c r="K845" s="2"/>
      <c r="L845" s="2"/>
      <c r="M845" s="2"/>
      <c r="N845" s="60"/>
      <c r="O845" s="61"/>
      <c r="P845" s="2"/>
      <c r="Q845" s="2"/>
      <c r="R845" s="2"/>
      <c r="S845" s="2"/>
      <c r="T845" s="2"/>
      <c r="U845" s="2"/>
      <c r="V845" s="2"/>
      <c r="W845" s="2"/>
      <c r="X845" s="2"/>
      <c r="Y845" s="2"/>
      <c r="Z845" s="2"/>
      <c r="AA845" s="2"/>
      <c r="AB845" s="2"/>
    </row>
    <row r="846" spans="1:28" ht="12.75" x14ac:dyDescent="0.2">
      <c r="A846" s="2"/>
      <c r="B846" s="2"/>
      <c r="C846" s="2"/>
      <c r="D846" s="2"/>
      <c r="E846" s="2"/>
      <c r="F846" s="2"/>
      <c r="G846" s="2"/>
      <c r="H846" s="2"/>
      <c r="I846" s="2"/>
      <c r="J846" s="2"/>
      <c r="K846" s="2"/>
      <c r="L846" s="2"/>
      <c r="M846" s="2"/>
      <c r="N846" s="60"/>
      <c r="O846" s="61"/>
      <c r="P846" s="2"/>
      <c r="Q846" s="2"/>
      <c r="R846" s="2"/>
      <c r="S846" s="2"/>
      <c r="T846" s="2"/>
      <c r="U846" s="2"/>
      <c r="V846" s="2"/>
      <c r="W846" s="2"/>
      <c r="X846" s="2"/>
      <c r="Y846" s="2"/>
      <c r="Z846" s="2"/>
      <c r="AA846" s="2"/>
      <c r="AB846" s="2"/>
    </row>
    <row r="847" spans="1:28" x14ac:dyDescent="0.2">
      <c r="A847" s="292" t="s">
        <v>2</v>
      </c>
      <c r="B847" s="292" t="s">
        <v>3</v>
      </c>
      <c r="C847" s="292" t="s">
        <v>4</v>
      </c>
      <c r="D847" s="10" t="s">
        <v>6</v>
      </c>
      <c r="E847" s="10" t="s">
        <v>7</v>
      </c>
      <c r="F847" s="10" t="s">
        <v>8</v>
      </c>
      <c r="G847" s="301" t="s">
        <v>9</v>
      </c>
      <c r="H847" s="292" t="s">
        <v>10</v>
      </c>
      <c r="I847" s="107"/>
      <c r="J847" s="107"/>
      <c r="K847" s="107"/>
      <c r="L847" s="107"/>
      <c r="M847" s="107"/>
      <c r="N847" s="108"/>
      <c r="O847" s="109"/>
      <c r="P847" s="107"/>
      <c r="Q847" s="107"/>
      <c r="R847" s="107"/>
      <c r="S847" s="107"/>
      <c r="T847" s="107"/>
      <c r="U847" s="107"/>
      <c r="V847" s="107"/>
      <c r="W847" s="107"/>
      <c r="X847" s="107"/>
      <c r="Y847" s="107"/>
      <c r="Z847" s="107"/>
      <c r="AA847" s="107"/>
      <c r="AB847" s="2"/>
    </row>
    <row r="848" spans="1:28" x14ac:dyDescent="0.2">
      <c r="A848" s="289"/>
      <c r="B848" s="289"/>
      <c r="C848" s="289"/>
      <c r="D848" s="59"/>
      <c r="E848" s="10" t="s">
        <v>583</v>
      </c>
      <c r="F848" s="10" t="s">
        <v>584</v>
      </c>
      <c r="G848" s="289"/>
      <c r="H848" s="289"/>
      <c r="I848" s="107"/>
      <c r="J848" s="107"/>
      <c r="K848" s="107"/>
      <c r="L848" s="107"/>
      <c r="M848" s="107"/>
      <c r="N848" s="108"/>
      <c r="O848" s="109"/>
      <c r="P848" s="107"/>
      <c r="Q848" s="107"/>
      <c r="R848" s="107"/>
      <c r="S848" s="107"/>
      <c r="T848" s="107"/>
      <c r="U848" s="107"/>
      <c r="V848" s="107"/>
      <c r="W848" s="107"/>
      <c r="X848" s="107"/>
      <c r="Y848" s="107"/>
      <c r="Z848" s="107"/>
      <c r="AA848" s="107"/>
      <c r="AB848" s="2"/>
    </row>
    <row r="849" spans="1:28" ht="15" x14ac:dyDescent="0.2">
      <c r="A849" s="305" t="s">
        <v>594</v>
      </c>
      <c r="B849" s="87"/>
      <c r="C849" s="63" t="s">
        <v>149</v>
      </c>
      <c r="D849" s="35">
        <v>460000</v>
      </c>
      <c r="E849" s="35">
        <f t="shared" ref="E849:E851" si="213">D849+100000</f>
        <v>560000</v>
      </c>
      <c r="F849" s="35">
        <f t="shared" ref="F849:F851" si="214">D849+100000</f>
        <v>560000</v>
      </c>
      <c r="G849" s="377"/>
      <c r="H849" s="378">
        <v>45747</v>
      </c>
      <c r="I849" s="107"/>
      <c r="J849" s="107"/>
      <c r="K849" s="107"/>
      <c r="L849" s="107"/>
      <c r="M849" s="107"/>
      <c r="N849" s="108"/>
      <c r="O849" s="109"/>
      <c r="P849" s="107"/>
      <c r="Q849" s="107"/>
      <c r="R849" s="107"/>
      <c r="S849" s="107"/>
      <c r="T849" s="107"/>
      <c r="U849" s="107"/>
      <c r="V849" s="107"/>
      <c r="W849" s="107"/>
      <c r="X849" s="107"/>
      <c r="Y849" s="107"/>
      <c r="Z849" s="107"/>
      <c r="AA849" s="107"/>
      <c r="AB849" s="2"/>
    </row>
    <row r="850" spans="1:28" ht="15" x14ac:dyDescent="0.2">
      <c r="A850" s="288"/>
      <c r="B850" s="87"/>
      <c r="C850" s="63" t="s">
        <v>23</v>
      </c>
      <c r="D850" s="35">
        <v>510000</v>
      </c>
      <c r="E850" s="35">
        <f t="shared" si="213"/>
        <v>610000</v>
      </c>
      <c r="F850" s="35">
        <f t="shared" si="214"/>
        <v>610000</v>
      </c>
      <c r="G850" s="288"/>
      <c r="H850" s="288"/>
      <c r="I850" s="107"/>
      <c r="J850" s="107"/>
      <c r="K850" s="107"/>
      <c r="L850" s="107"/>
      <c r="M850" s="107"/>
      <c r="N850" s="108"/>
      <c r="O850" s="109"/>
      <c r="P850" s="107"/>
      <c r="Q850" s="107"/>
      <c r="R850" s="107"/>
      <c r="S850" s="107"/>
      <c r="T850" s="107"/>
      <c r="U850" s="107"/>
      <c r="V850" s="107"/>
      <c r="W850" s="107"/>
      <c r="X850" s="107"/>
      <c r="Y850" s="107"/>
      <c r="Z850" s="107"/>
      <c r="AA850" s="107"/>
      <c r="AB850" s="2"/>
    </row>
    <row r="851" spans="1:28" ht="15" x14ac:dyDescent="0.2">
      <c r="A851" s="289"/>
      <c r="B851" s="87"/>
      <c r="C851" s="63" t="s">
        <v>38</v>
      </c>
      <c r="D851" s="35">
        <v>580000</v>
      </c>
      <c r="E851" s="35">
        <f t="shared" si="213"/>
        <v>680000</v>
      </c>
      <c r="F851" s="35">
        <f t="shared" si="214"/>
        <v>680000</v>
      </c>
      <c r="G851" s="289"/>
      <c r="H851" s="289"/>
      <c r="I851" s="107"/>
      <c r="J851" s="107"/>
      <c r="K851" s="107"/>
      <c r="L851" s="107"/>
      <c r="M851" s="107"/>
      <c r="N851" s="108"/>
      <c r="O851" s="109"/>
      <c r="P851" s="107"/>
      <c r="Q851" s="107"/>
      <c r="R851" s="107"/>
      <c r="S851" s="107"/>
      <c r="T851" s="107"/>
      <c r="U851" s="107"/>
      <c r="V851" s="107"/>
      <c r="W851" s="107"/>
      <c r="X851" s="107"/>
      <c r="Y851" s="107"/>
      <c r="Z851" s="107"/>
      <c r="AA851" s="107"/>
      <c r="AB851" s="2"/>
    </row>
    <row r="852" spans="1:28" ht="12.75" x14ac:dyDescent="0.2">
      <c r="A852" s="2"/>
      <c r="B852" s="2"/>
      <c r="C852" s="2"/>
      <c r="D852" s="2"/>
      <c r="E852" s="2"/>
      <c r="F852" s="2"/>
      <c r="G852" s="2"/>
      <c r="H852" s="2"/>
      <c r="I852" s="2"/>
      <c r="J852" s="2"/>
      <c r="K852" s="2"/>
      <c r="N852" s="3"/>
      <c r="O852" s="4"/>
    </row>
    <row r="853" spans="1:28" ht="12.75" x14ac:dyDescent="0.2">
      <c r="A853" s="2"/>
      <c r="B853" s="2"/>
      <c r="C853" s="2"/>
      <c r="D853" s="2"/>
      <c r="E853" s="2"/>
      <c r="F853" s="2"/>
      <c r="G853" s="2"/>
      <c r="H853" s="2"/>
      <c r="I853" s="2"/>
      <c r="J853" s="2"/>
      <c r="K853" s="2"/>
      <c r="N853" s="3"/>
      <c r="O853" s="4"/>
    </row>
    <row r="854" spans="1:28" x14ac:dyDescent="0.2">
      <c r="A854" s="292" t="s">
        <v>2</v>
      </c>
      <c r="B854" s="292" t="s">
        <v>3</v>
      </c>
      <c r="C854" s="292" t="s">
        <v>4</v>
      </c>
      <c r="D854" s="10" t="s">
        <v>6</v>
      </c>
      <c r="E854" s="10" t="s">
        <v>7</v>
      </c>
      <c r="F854" s="10" t="s">
        <v>8</v>
      </c>
      <c r="G854" s="301" t="s">
        <v>9</v>
      </c>
      <c r="H854" s="292" t="s">
        <v>10</v>
      </c>
      <c r="I854" s="2"/>
      <c r="J854" s="2"/>
      <c r="K854" s="2"/>
      <c r="N854" s="3"/>
      <c r="O854" s="4"/>
    </row>
    <row r="855" spans="1:28" ht="31.5" x14ac:dyDescent="0.2">
      <c r="A855" s="289"/>
      <c r="B855" s="289"/>
      <c r="C855" s="289"/>
      <c r="D855" s="59"/>
      <c r="E855" s="10" t="s">
        <v>595</v>
      </c>
      <c r="F855" s="10" t="s">
        <v>596</v>
      </c>
      <c r="G855" s="289"/>
      <c r="H855" s="289"/>
      <c r="I855" s="2"/>
      <c r="J855" s="2"/>
      <c r="K855" s="2"/>
      <c r="N855" s="3"/>
      <c r="O855" s="4"/>
    </row>
    <row r="856" spans="1:28" ht="15" x14ac:dyDescent="0.2">
      <c r="A856" s="305" t="s">
        <v>597</v>
      </c>
      <c r="B856" s="87"/>
      <c r="C856" s="63" t="s">
        <v>23</v>
      </c>
      <c r="D856" s="35">
        <v>600000</v>
      </c>
      <c r="E856" s="35">
        <v>750000</v>
      </c>
      <c r="F856" s="35">
        <v>850000</v>
      </c>
      <c r="G856" s="110" t="s">
        <v>69</v>
      </c>
      <c r="H856" s="378">
        <v>45747</v>
      </c>
      <c r="I856" s="2"/>
      <c r="J856" s="2"/>
      <c r="K856" s="2"/>
      <c r="N856" s="3"/>
      <c r="O856" s="4"/>
    </row>
    <row r="857" spans="1:28" ht="15" x14ac:dyDescent="0.2">
      <c r="A857" s="288"/>
      <c r="B857" s="87"/>
      <c r="C857" s="63" t="s">
        <v>38</v>
      </c>
      <c r="D857" s="35">
        <v>700000</v>
      </c>
      <c r="E857" s="35">
        <v>850000</v>
      </c>
      <c r="F857" s="35">
        <v>950000</v>
      </c>
      <c r="G857" s="111"/>
      <c r="H857" s="288"/>
      <c r="I857" s="2"/>
      <c r="J857" s="2"/>
      <c r="K857" s="2"/>
      <c r="N857" s="3"/>
      <c r="O857" s="4"/>
    </row>
    <row r="858" spans="1:28" ht="15" x14ac:dyDescent="0.2">
      <c r="A858" s="288"/>
      <c r="B858" s="87"/>
      <c r="C858" s="63" t="s">
        <v>248</v>
      </c>
      <c r="D858" s="35">
        <v>1200000</v>
      </c>
      <c r="E858" s="35">
        <v>1350000</v>
      </c>
      <c r="F858" s="35">
        <v>1450000</v>
      </c>
      <c r="G858" s="111"/>
      <c r="H858" s="288"/>
      <c r="I858" s="2"/>
      <c r="J858" s="2"/>
      <c r="K858" s="2"/>
      <c r="N858" s="3"/>
      <c r="O858" s="4"/>
    </row>
    <row r="859" spans="1:28" ht="15" x14ac:dyDescent="0.2">
      <c r="A859" s="289"/>
      <c r="B859" s="87"/>
      <c r="C859" s="63" t="s">
        <v>460</v>
      </c>
      <c r="D859" s="35">
        <v>1500000</v>
      </c>
      <c r="E859" s="35">
        <v>1650000</v>
      </c>
      <c r="F859" s="35">
        <v>1750000</v>
      </c>
      <c r="G859" s="112"/>
      <c r="H859" s="289"/>
      <c r="I859" s="2"/>
      <c r="J859" s="2"/>
      <c r="K859" s="2"/>
      <c r="N859" s="3"/>
      <c r="O859" s="4"/>
    </row>
    <row r="860" spans="1:28" ht="12.75" x14ac:dyDescent="0.2">
      <c r="A860" s="2"/>
      <c r="B860" s="2"/>
      <c r="C860" s="2"/>
      <c r="D860" s="2"/>
      <c r="E860" s="2"/>
      <c r="F860" s="2"/>
      <c r="G860" s="2"/>
      <c r="H860" s="2"/>
      <c r="I860" s="2"/>
      <c r="J860" s="2"/>
      <c r="K860" s="2"/>
      <c r="N860" s="3"/>
      <c r="O860" s="4"/>
    </row>
    <row r="861" spans="1:28" ht="12.75" x14ac:dyDescent="0.2">
      <c r="A861" s="2"/>
      <c r="B861" s="2"/>
      <c r="C861" s="2"/>
      <c r="D861" s="2"/>
      <c r="E861" s="2"/>
      <c r="F861" s="2"/>
      <c r="G861" s="2"/>
      <c r="H861" s="2"/>
      <c r="I861" s="2"/>
      <c r="J861" s="2"/>
      <c r="K861" s="2"/>
      <c r="N861" s="3"/>
      <c r="O861" s="4"/>
    </row>
    <row r="862" spans="1:28" ht="12.75" x14ac:dyDescent="0.2">
      <c r="A862" s="2"/>
      <c r="B862" s="2"/>
      <c r="C862" s="2"/>
      <c r="D862" s="2"/>
      <c r="E862" s="2"/>
      <c r="F862" s="2"/>
      <c r="G862" s="2"/>
      <c r="H862" s="2"/>
      <c r="I862" s="2"/>
      <c r="J862" s="2"/>
      <c r="K862" s="2"/>
      <c r="N862" s="3"/>
      <c r="O862" s="4"/>
    </row>
    <row r="863" spans="1:28" ht="12.75" x14ac:dyDescent="0.2">
      <c r="A863" s="2"/>
      <c r="B863" s="2"/>
      <c r="C863" s="2"/>
      <c r="D863" s="2"/>
      <c r="E863" s="2"/>
      <c r="F863" s="2"/>
      <c r="G863" s="2"/>
      <c r="H863" s="2"/>
      <c r="I863" s="2"/>
      <c r="J863" s="2"/>
      <c r="K863" s="2"/>
      <c r="N863" s="3"/>
      <c r="O863" s="4"/>
    </row>
    <row r="864" spans="1:28" ht="12.75" x14ac:dyDescent="0.2">
      <c r="A864" s="2"/>
      <c r="B864" s="2"/>
      <c r="C864" s="2"/>
      <c r="D864" s="2"/>
      <c r="E864" s="2"/>
      <c r="F864" s="2"/>
      <c r="G864" s="2"/>
      <c r="H864" s="2"/>
      <c r="I864" s="2"/>
      <c r="J864" s="2"/>
      <c r="K864" s="2"/>
      <c r="N864" s="3"/>
      <c r="O864" s="4"/>
    </row>
    <row r="865" spans="1:15" ht="12.75" x14ac:dyDescent="0.2">
      <c r="A865" s="2"/>
      <c r="B865" s="2"/>
      <c r="C865" s="2"/>
      <c r="D865" s="2"/>
      <c r="E865" s="2"/>
      <c r="F865" s="2"/>
      <c r="G865" s="2"/>
      <c r="H865" s="2"/>
      <c r="I865" s="2"/>
      <c r="J865" s="2"/>
      <c r="K865" s="2"/>
      <c r="N865" s="3"/>
      <c r="O865" s="4"/>
    </row>
    <row r="866" spans="1:15" ht="12.75" x14ac:dyDescent="0.2">
      <c r="A866" s="2"/>
      <c r="B866" s="2"/>
      <c r="C866" s="2"/>
      <c r="D866" s="2"/>
      <c r="E866" s="2"/>
      <c r="F866" s="2"/>
      <c r="G866" s="2"/>
      <c r="H866" s="2"/>
      <c r="I866" s="2"/>
      <c r="J866" s="2"/>
      <c r="K866" s="2"/>
      <c r="N866" s="3"/>
      <c r="O866" s="4"/>
    </row>
    <row r="867" spans="1:15" ht="12.75" x14ac:dyDescent="0.2">
      <c r="A867" s="2"/>
      <c r="B867" s="2"/>
      <c r="C867" s="2"/>
      <c r="D867" s="2"/>
      <c r="E867" s="2"/>
      <c r="F867" s="2"/>
      <c r="G867" s="2"/>
      <c r="H867" s="2"/>
      <c r="I867" s="2"/>
      <c r="J867" s="2"/>
      <c r="K867" s="2"/>
      <c r="N867" s="3"/>
      <c r="O867" s="4"/>
    </row>
    <row r="868" spans="1:15" ht="12.75" x14ac:dyDescent="0.2">
      <c r="A868" s="2"/>
      <c r="B868" s="2"/>
      <c r="C868" s="2"/>
      <c r="D868" s="2"/>
      <c r="E868" s="2"/>
      <c r="F868" s="2"/>
      <c r="G868" s="2"/>
      <c r="H868" s="2"/>
      <c r="I868" s="2"/>
      <c r="J868" s="2"/>
      <c r="K868" s="2"/>
      <c r="N868" s="3"/>
      <c r="O868" s="4"/>
    </row>
    <row r="869" spans="1:15" ht="12.75" x14ac:dyDescent="0.2">
      <c r="A869" s="2"/>
      <c r="B869" s="2"/>
      <c r="C869" s="2"/>
      <c r="D869" s="2"/>
      <c r="E869" s="2"/>
      <c r="F869" s="2"/>
      <c r="G869" s="2"/>
      <c r="H869" s="2"/>
      <c r="I869" s="2"/>
      <c r="J869" s="2"/>
      <c r="K869" s="2"/>
      <c r="N869" s="3"/>
      <c r="O869" s="4"/>
    </row>
    <row r="870" spans="1:15" ht="12.75" x14ac:dyDescent="0.2">
      <c r="A870" s="2"/>
      <c r="B870" s="2"/>
      <c r="C870" s="2"/>
      <c r="D870" s="2"/>
      <c r="E870" s="2"/>
      <c r="F870" s="2"/>
      <c r="G870" s="2"/>
      <c r="H870" s="2"/>
      <c r="I870" s="2"/>
      <c r="J870" s="2"/>
      <c r="K870" s="2"/>
      <c r="N870" s="3"/>
      <c r="O870" s="4"/>
    </row>
    <row r="871" spans="1:15" ht="12.75" x14ac:dyDescent="0.2">
      <c r="A871" s="2"/>
      <c r="B871" s="2"/>
      <c r="C871" s="2"/>
      <c r="D871" s="2"/>
      <c r="E871" s="2"/>
      <c r="F871" s="2"/>
      <c r="G871" s="2"/>
      <c r="H871" s="2"/>
      <c r="I871" s="2"/>
      <c r="J871" s="2"/>
      <c r="K871" s="2"/>
      <c r="N871" s="3"/>
      <c r="O871" s="4"/>
    </row>
    <row r="872" spans="1:15" ht="12.75" x14ac:dyDescent="0.2">
      <c r="A872" s="2"/>
      <c r="B872" s="2"/>
      <c r="C872" s="2"/>
      <c r="D872" s="2"/>
      <c r="E872" s="2"/>
      <c r="F872" s="2"/>
      <c r="G872" s="2"/>
      <c r="H872" s="2"/>
      <c r="I872" s="2"/>
      <c r="J872" s="2"/>
      <c r="K872" s="2"/>
      <c r="N872" s="3"/>
      <c r="O872" s="4"/>
    </row>
    <row r="873" spans="1:15" ht="12.75" x14ac:dyDescent="0.2">
      <c r="A873" s="2"/>
      <c r="B873" s="2"/>
      <c r="C873" s="2"/>
      <c r="D873" s="2"/>
      <c r="E873" s="2"/>
      <c r="F873" s="2"/>
      <c r="G873" s="2"/>
      <c r="H873" s="2"/>
      <c r="I873" s="2"/>
      <c r="J873" s="2"/>
      <c r="K873" s="2"/>
      <c r="N873" s="3"/>
      <c r="O873" s="4"/>
    </row>
    <row r="874" spans="1:15" ht="12.75" x14ac:dyDescent="0.2">
      <c r="A874" s="2"/>
      <c r="B874" s="2"/>
      <c r="C874" s="2"/>
      <c r="D874" s="2"/>
      <c r="E874" s="2"/>
      <c r="F874" s="2"/>
      <c r="G874" s="2"/>
      <c r="H874" s="2"/>
      <c r="I874" s="2"/>
      <c r="J874" s="2"/>
      <c r="K874" s="2"/>
      <c r="N874" s="3"/>
      <c r="O874" s="4"/>
    </row>
    <row r="875" spans="1:15" ht="12.75" x14ac:dyDescent="0.2">
      <c r="A875" s="2"/>
      <c r="B875" s="2"/>
      <c r="C875" s="2"/>
      <c r="D875" s="2"/>
      <c r="E875" s="2"/>
      <c r="F875" s="2"/>
      <c r="G875" s="2"/>
      <c r="H875" s="2"/>
      <c r="I875" s="2"/>
      <c r="J875" s="2"/>
      <c r="K875" s="2"/>
      <c r="N875" s="3"/>
      <c r="O875" s="4"/>
    </row>
    <row r="876" spans="1:15" ht="12.75" x14ac:dyDescent="0.2">
      <c r="A876" s="2"/>
      <c r="B876" s="2"/>
      <c r="C876" s="2"/>
      <c r="D876" s="2"/>
      <c r="E876" s="2"/>
      <c r="F876" s="2"/>
      <c r="G876" s="2"/>
      <c r="H876" s="2"/>
      <c r="I876" s="2"/>
      <c r="J876" s="2"/>
      <c r="K876" s="2"/>
      <c r="N876" s="3"/>
      <c r="O876" s="4"/>
    </row>
    <row r="877" spans="1:15" ht="12.75" x14ac:dyDescent="0.2">
      <c r="A877" s="2"/>
      <c r="B877" s="2"/>
      <c r="C877" s="2"/>
      <c r="D877" s="2"/>
      <c r="E877" s="2"/>
      <c r="F877" s="2"/>
      <c r="G877" s="2"/>
      <c r="H877" s="2"/>
      <c r="I877" s="2"/>
      <c r="J877" s="2"/>
      <c r="K877" s="2"/>
      <c r="N877" s="3"/>
      <c r="O877" s="4"/>
    </row>
    <row r="878" spans="1:15" ht="12.75" x14ac:dyDescent="0.2">
      <c r="A878" s="2"/>
      <c r="B878" s="2"/>
      <c r="C878" s="2"/>
      <c r="D878" s="2"/>
      <c r="E878" s="2"/>
      <c r="F878" s="2"/>
      <c r="G878" s="2"/>
      <c r="H878" s="2"/>
      <c r="I878" s="2"/>
      <c r="J878" s="2"/>
      <c r="K878" s="2"/>
      <c r="N878" s="3"/>
      <c r="O878" s="4"/>
    </row>
    <row r="879" spans="1:15" ht="12.75" x14ac:dyDescent="0.2">
      <c r="A879" s="2"/>
      <c r="B879" s="2"/>
      <c r="C879" s="2"/>
      <c r="D879" s="2"/>
      <c r="E879" s="2"/>
      <c r="F879" s="2"/>
      <c r="G879" s="2"/>
      <c r="H879" s="2"/>
      <c r="I879" s="2"/>
      <c r="J879" s="2"/>
      <c r="K879" s="2"/>
      <c r="N879" s="3"/>
      <c r="O879" s="4"/>
    </row>
    <row r="880" spans="1:15" ht="12.75" x14ac:dyDescent="0.2">
      <c r="A880" s="2"/>
      <c r="B880" s="2"/>
      <c r="C880" s="2"/>
      <c r="D880" s="2"/>
      <c r="E880" s="2"/>
      <c r="F880" s="2"/>
      <c r="G880" s="2"/>
      <c r="H880" s="2"/>
      <c r="I880" s="2"/>
      <c r="J880" s="2"/>
      <c r="K880" s="2"/>
      <c r="N880" s="3"/>
      <c r="O880" s="4"/>
    </row>
    <row r="881" spans="1:15" x14ac:dyDescent="0.2">
      <c r="A881" s="292" t="s">
        <v>2</v>
      </c>
      <c r="B881" s="292" t="s">
        <v>3</v>
      </c>
      <c r="C881" s="292" t="s">
        <v>4</v>
      </c>
      <c r="D881" s="292" t="s">
        <v>5</v>
      </c>
      <c r="E881" s="301" t="s">
        <v>6</v>
      </c>
      <c r="F881" s="10" t="s">
        <v>7</v>
      </c>
      <c r="G881" s="10" t="s">
        <v>8</v>
      </c>
      <c r="H881" s="301" t="s">
        <v>9</v>
      </c>
      <c r="I881" s="292" t="s">
        <v>10</v>
      </c>
      <c r="J881" s="2"/>
      <c r="K881" s="2"/>
      <c r="N881" s="3"/>
      <c r="O881" s="4"/>
    </row>
    <row r="882" spans="1:15" ht="63" x14ac:dyDescent="0.2">
      <c r="A882" s="289"/>
      <c r="B882" s="289"/>
      <c r="C882" s="289"/>
      <c r="D882" s="289"/>
      <c r="E882" s="289"/>
      <c r="F882" s="10" t="s">
        <v>598</v>
      </c>
      <c r="G882" s="10" t="s">
        <v>599</v>
      </c>
      <c r="H882" s="289"/>
      <c r="I882" s="289"/>
      <c r="J882" s="2"/>
      <c r="K882" s="2"/>
      <c r="N882" s="3"/>
      <c r="O882" s="4"/>
    </row>
    <row r="883" spans="1:15" x14ac:dyDescent="0.2">
      <c r="A883" s="300" t="s">
        <v>600</v>
      </c>
      <c r="B883" s="290">
        <v>5</v>
      </c>
      <c r="C883" s="14" t="s">
        <v>23</v>
      </c>
      <c r="D883" s="291" t="s">
        <v>601</v>
      </c>
      <c r="E883" s="16">
        <v>1000000</v>
      </c>
      <c r="F883" s="16">
        <f t="shared" ref="F883:F886" si="215">E883+250000</f>
        <v>1250000</v>
      </c>
      <c r="G883" s="16">
        <f t="shared" ref="G883:G886" si="216">E883+350000</f>
        <v>1350000</v>
      </c>
      <c r="H883" s="18" t="s">
        <v>227</v>
      </c>
      <c r="I883" s="323">
        <v>46112</v>
      </c>
      <c r="J883" s="2"/>
      <c r="K883" s="2"/>
      <c r="N883" s="3"/>
      <c r="O883" s="4"/>
    </row>
    <row r="884" spans="1:15" x14ac:dyDescent="0.2">
      <c r="A884" s="288"/>
      <c r="B884" s="288"/>
      <c r="C884" s="14" t="s">
        <v>38</v>
      </c>
      <c r="D884" s="288"/>
      <c r="E884" s="16">
        <v>1375000</v>
      </c>
      <c r="F884" s="16">
        <f t="shared" si="215"/>
        <v>1625000</v>
      </c>
      <c r="G884" s="16">
        <f t="shared" si="216"/>
        <v>1725000</v>
      </c>
      <c r="H884" s="333">
        <v>450000</v>
      </c>
      <c r="I884" s="288"/>
      <c r="J884" s="2"/>
      <c r="K884" s="2"/>
      <c r="N884" s="3"/>
      <c r="O884" s="4"/>
    </row>
    <row r="885" spans="1:15" x14ac:dyDescent="0.2">
      <c r="A885" s="288"/>
      <c r="B885" s="288"/>
      <c r="C885" s="14" t="s">
        <v>602</v>
      </c>
      <c r="D885" s="288"/>
      <c r="E885" s="16">
        <v>1650000</v>
      </c>
      <c r="F885" s="16">
        <f t="shared" si="215"/>
        <v>1900000</v>
      </c>
      <c r="G885" s="16">
        <f t="shared" si="216"/>
        <v>2000000</v>
      </c>
      <c r="H885" s="288"/>
      <c r="I885" s="288"/>
      <c r="J885" s="2"/>
      <c r="K885" s="2"/>
      <c r="N885" s="3"/>
      <c r="O885" s="4"/>
    </row>
    <row r="886" spans="1:15" x14ac:dyDescent="0.2">
      <c r="A886" s="289"/>
      <c r="B886" s="289"/>
      <c r="C886" s="14" t="s">
        <v>603</v>
      </c>
      <c r="D886" s="289"/>
      <c r="E886" s="16">
        <v>2050000</v>
      </c>
      <c r="F886" s="16">
        <f t="shared" si="215"/>
        <v>2300000</v>
      </c>
      <c r="G886" s="16">
        <f t="shared" si="216"/>
        <v>2400000</v>
      </c>
      <c r="H886" s="289"/>
      <c r="I886" s="289"/>
      <c r="J886" s="2"/>
      <c r="K886" s="2"/>
      <c r="N886" s="3"/>
      <c r="O886" s="4"/>
    </row>
    <row r="887" spans="1:15" ht="12.75" x14ac:dyDescent="0.2">
      <c r="A887" s="2"/>
      <c r="B887" s="2"/>
      <c r="C887" s="2"/>
      <c r="D887" s="2"/>
      <c r="E887" s="2"/>
      <c r="F887" s="2"/>
      <c r="G887" s="2"/>
      <c r="H887" s="2"/>
      <c r="I887" s="2"/>
      <c r="J887" s="2"/>
      <c r="K887" s="2"/>
      <c r="N887" s="3"/>
      <c r="O887" s="4"/>
    </row>
    <row r="888" spans="1:15" ht="12.75" x14ac:dyDescent="0.2">
      <c r="A888" s="2"/>
      <c r="B888" s="2"/>
      <c r="C888" s="2"/>
      <c r="D888" s="2"/>
      <c r="E888" s="2"/>
      <c r="F888" s="2"/>
      <c r="G888" s="2"/>
      <c r="H888" s="2"/>
      <c r="I888" s="2"/>
      <c r="J888" s="2"/>
      <c r="K888" s="2"/>
      <c r="N888" s="3"/>
      <c r="O888" s="4"/>
    </row>
    <row r="889" spans="1:15" x14ac:dyDescent="0.2">
      <c r="A889" s="292" t="s">
        <v>2</v>
      </c>
      <c r="B889" s="292" t="s">
        <v>3</v>
      </c>
      <c r="C889" s="292" t="s">
        <v>4</v>
      </c>
      <c r="D889" s="292" t="s">
        <v>5</v>
      </c>
      <c r="E889" s="301" t="s">
        <v>6</v>
      </c>
      <c r="F889" s="10" t="s">
        <v>7</v>
      </c>
      <c r="G889" s="10" t="s">
        <v>8</v>
      </c>
      <c r="H889" s="301" t="s">
        <v>9</v>
      </c>
      <c r="I889" s="292" t="s">
        <v>10</v>
      </c>
      <c r="J889" s="2"/>
      <c r="K889" s="2"/>
      <c r="N889" s="3"/>
      <c r="O889" s="4"/>
    </row>
    <row r="890" spans="1:15" ht="47.25" x14ac:dyDescent="0.2">
      <c r="A890" s="289"/>
      <c r="B890" s="289"/>
      <c r="C890" s="289"/>
      <c r="D890" s="289"/>
      <c r="E890" s="289"/>
      <c r="F890" s="10" t="s">
        <v>604</v>
      </c>
      <c r="G890" s="10" t="s">
        <v>605</v>
      </c>
      <c r="H890" s="289"/>
      <c r="I890" s="289"/>
      <c r="J890" s="2"/>
      <c r="K890" s="2"/>
      <c r="N890" s="3"/>
      <c r="O890" s="4"/>
    </row>
    <row r="891" spans="1:15" x14ac:dyDescent="0.2">
      <c r="A891" s="302" t="s">
        <v>606</v>
      </c>
      <c r="B891" s="290">
        <v>5</v>
      </c>
      <c r="C891" s="74" t="s">
        <v>429</v>
      </c>
      <c r="D891" s="303" t="s">
        <v>607</v>
      </c>
      <c r="E891" s="16">
        <v>1150000</v>
      </c>
      <c r="F891" s="16">
        <f t="shared" ref="F891:F902" si="217">E891+250000</f>
        <v>1400000</v>
      </c>
      <c r="G891" s="16"/>
      <c r="H891" s="18">
        <v>450000</v>
      </c>
      <c r="I891" s="290" t="s">
        <v>301</v>
      </c>
      <c r="J891" s="2"/>
      <c r="K891" s="2"/>
      <c r="N891" s="3"/>
      <c r="O891" s="4"/>
    </row>
    <row r="892" spans="1:15" x14ac:dyDescent="0.2">
      <c r="A892" s="288"/>
      <c r="B892" s="288"/>
      <c r="C892" s="14" t="s">
        <v>608</v>
      </c>
      <c r="D892" s="288"/>
      <c r="E892" s="16">
        <v>1350000</v>
      </c>
      <c r="F892" s="16">
        <f t="shared" si="217"/>
        <v>1600000</v>
      </c>
      <c r="G892" s="16"/>
      <c r="H892" s="18">
        <v>450000</v>
      </c>
      <c r="I892" s="288"/>
      <c r="J892" s="2"/>
      <c r="K892" s="2"/>
      <c r="N892" s="3"/>
      <c r="O892" s="4"/>
    </row>
    <row r="893" spans="1:15" x14ac:dyDescent="0.2">
      <c r="A893" s="288"/>
      <c r="B893" s="288"/>
      <c r="C893" s="14" t="s">
        <v>248</v>
      </c>
      <c r="D893" s="288"/>
      <c r="E893" s="16">
        <v>1500000</v>
      </c>
      <c r="F893" s="16">
        <f t="shared" si="217"/>
        <v>1750000</v>
      </c>
      <c r="G893" s="16"/>
      <c r="H893" s="18" t="s">
        <v>69</v>
      </c>
      <c r="I893" s="288"/>
      <c r="J893" s="2"/>
      <c r="K893" s="2"/>
      <c r="N893" s="3"/>
      <c r="O893" s="4"/>
    </row>
    <row r="894" spans="1:15" x14ac:dyDescent="0.2">
      <c r="A894" s="288"/>
      <c r="B894" s="288"/>
      <c r="C894" s="14" t="s">
        <v>609</v>
      </c>
      <c r="D894" s="288"/>
      <c r="E894" s="16">
        <v>1900000</v>
      </c>
      <c r="F894" s="16">
        <f t="shared" si="217"/>
        <v>2150000</v>
      </c>
      <c r="G894" s="16"/>
      <c r="H894" s="18" t="s">
        <v>69</v>
      </c>
      <c r="I894" s="288"/>
      <c r="J894" s="2"/>
      <c r="K894" s="2"/>
      <c r="N894" s="3"/>
      <c r="O894" s="4"/>
    </row>
    <row r="895" spans="1:15" x14ac:dyDescent="0.2">
      <c r="A895" s="288"/>
      <c r="B895" s="288"/>
      <c r="C895" s="14" t="s">
        <v>610</v>
      </c>
      <c r="D895" s="288"/>
      <c r="E895" s="16">
        <v>2350000</v>
      </c>
      <c r="F895" s="16">
        <f t="shared" si="217"/>
        <v>2600000</v>
      </c>
      <c r="G895" s="16"/>
      <c r="H895" s="18" t="s">
        <v>69</v>
      </c>
      <c r="I895" s="288"/>
      <c r="J895" s="2"/>
      <c r="K895" s="2"/>
      <c r="N895" s="3"/>
      <c r="O895" s="4"/>
    </row>
    <row r="896" spans="1:15" x14ac:dyDescent="0.2">
      <c r="A896" s="288"/>
      <c r="B896" s="288"/>
      <c r="C896" s="14" t="s">
        <v>611</v>
      </c>
      <c r="D896" s="288"/>
      <c r="E896" s="16">
        <v>2500000</v>
      </c>
      <c r="F896" s="16">
        <f t="shared" si="217"/>
        <v>2750000</v>
      </c>
      <c r="G896" s="16"/>
      <c r="H896" s="18">
        <v>450000</v>
      </c>
      <c r="I896" s="288"/>
      <c r="J896" s="2"/>
      <c r="K896" s="2"/>
      <c r="N896" s="3"/>
      <c r="O896" s="4"/>
    </row>
    <row r="897" spans="1:15" x14ac:dyDescent="0.2">
      <c r="A897" s="288"/>
      <c r="B897" s="288"/>
      <c r="C897" s="14" t="s">
        <v>612</v>
      </c>
      <c r="D897" s="288"/>
      <c r="E897" s="16">
        <v>4150000</v>
      </c>
      <c r="F897" s="16">
        <f t="shared" si="217"/>
        <v>4400000</v>
      </c>
      <c r="G897" s="16"/>
      <c r="H897" s="18" t="s">
        <v>69</v>
      </c>
      <c r="I897" s="288"/>
      <c r="J897" s="2"/>
      <c r="K897" s="2"/>
      <c r="N897" s="3"/>
      <c r="O897" s="4"/>
    </row>
    <row r="898" spans="1:15" x14ac:dyDescent="0.2">
      <c r="A898" s="288"/>
      <c r="B898" s="288"/>
      <c r="C898" s="49" t="s">
        <v>35</v>
      </c>
      <c r="D898" s="288"/>
      <c r="E898" s="31">
        <v>2200000</v>
      </c>
      <c r="F898" s="31">
        <f t="shared" si="217"/>
        <v>2450000</v>
      </c>
      <c r="G898" s="49"/>
      <c r="H898" s="113" t="s">
        <v>69</v>
      </c>
      <c r="I898" s="288"/>
      <c r="J898" s="2"/>
      <c r="K898" s="2"/>
      <c r="N898" s="3"/>
      <c r="O898" s="4"/>
    </row>
    <row r="899" spans="1:15" x14ac:dyDescent="0.2">
      <c r="A899" s="288"/>
      <c r="B899" s="288"/>
      <c r="C899" s="49" t="s">
        <v>613</v>
      </c>
      <c r="D899" s="288"/>
      <c r="E899" s="31">
        <v>2450000</v>
      </c>
      <c r="F899" s="31">
        <f t="shared" si="217"/>
        <v>2700000</v>
      </c>
      <c r="G899" s="49"/>
      <c r="H899" s="113" t="s">
        <v>69</v>
      </c>
      <c r="I899" s="288"/>
      <c r="J899" s="2"/>
      <c r="K899" s="2"/>
      <c r="N899" s="3"/>
      <c r="O899" s="4"/>
    </row>
    <row r="900" spans="1:15" x14ac:dyDescent="0.2">
      <c r="A900" s="288"/>
      <c r="B900" s="288"/>
      <c r="C900" s="49" t="s">
        <v>614</v>
      </c>
      <c r="D900" s="288"/>
      <c r="E900" s="31">
        <v>2800000</v>
      </c>
      <c r="F900" s="31">
        <f t="shared" si="217"/>
        <v>3050000</v>
      </c>
      <c r="G900" s="49"/>
      <c r="H900" s="49"/>
      <c r="I900" s="288"/>
      <c r="J900" s="2"/>
      <c r="K900" s="2"/>
      <c r="N900" s="3"/>
      <c r="O900" s="4"/>
    </row>
    <row r="901" spans="1:15" x14ac:dyDescent="0.2">
      <c r="A901" s="288"/>
      <c r="B901" s="288"/>
      <c r="C901" s="49" t="s">
        <v>615</v>
      </c>
      <c r="D901" s="288"/>
      <c r="E901" s="31">
        <v>3500000</v>
      </c>
      <c r="F901" s="31">
        <f t="shared" si="217"/>
        <v>3750000</v>
      </c>
      <c r="G901" s="49"/>
      <c r="H901" s="49"/>
      <c r="I901" s="288"/>
      <c r="J901" s="2"/>
      <c r="K901" s="2"/>
      <c r="N901" s="3"/>
      <c r="O901" s="4"/>
    </row>
    <row r="902" spans="1:15" x14ac:dyDescent="0.2">
      <c r="A902" s="289"/>
      <c r="B902" s="289"/>
      <c r="C902" s="49" t="s">
        <v>616</v>
      </c>
      <c r="D902" s="289"/>
      <c r="E902" s="31">
        <v>3800000</v>
      </c>
      <c r="F902" s="31">
        <f t="shared" si="217"/>
        <v>4050000</v>
      </c>
      <c r="G902" s="49"/>
      <c r="H902" s="49"/>
      <c r="I902" s="289"/>
      <c r="J902" s="2"/>
      <c r="K902" s="2"/>
      <c r="N902" s="3"/>
      <c r="O902" s="4"/>
    </row>
    <row r="903" spans="1:15" ht="12.75" x14ac:dyDescent="0.2">
      <c r="A903" s="2"/>
      <c r="B903" s="2"/>
      <c r="C903" s="2"/>
      <c r="D903" s="2"/>
      <c r="E903" s="2"/>
      <c r="F903" s="2"/>
      <c r="G903" s="2"/>
      <c r="H903" s="2"/>
      <c r="I903" s="2"/>
      <c r="J903" s="2"/>
      <c r="K903" s="2"/>
      <c r="N903" s="3"/>
      <c r="O903" s="4"/>
    </row>
    <row r="904" spans="1:15" ht="12.75" x14ac:dyDescent="0.2">
      <c r="A904" s="2"/>
      <c r="B904" s="2"/>
      <c r="C904" s="2"/>
      <c r="D904" s="2"/>
      <c r="E904" s="2"/>
      <c r="F904" s="2"/>
      <c r="G904" s="2"/>
      <c r="H904" s="2"/>
      <c r="I904" s="2"/>
      <c r="J904" s="2"/>
      <c r="K904" s="2"/>
      <c r="N904" s="3"/>
      <c r="O904" s="4"/>
    </row>
    <row r="905" spans="1:15" x14ac:dyDescent="0.2">
      <c r="A905" s="292" t="s">
        <v>2</v>
      </c>
      <c r="B905" s="292" t="s">
        <v>3</v>
      </c>
      <c r="C905" s="292" t="s">
        <v>4</v>
      </c>
      <c r="D905" s="292" t="s">
        <v>5</v>
      </c>
      <c r="E905" s="301" t="s">
        <v>6</v>
      </c>
      <c r="F905" s="317" t="s">
        <v>7</v>
      </c>
      <c r="G905" s="324"/>
      <c r="H905" s="324"/>
      <c r="I905" s="324"/>
      <c r="J905" s="318"/>
      <c r="K905" s="10" t="s">
        <v>8</v>
      </c>
      <c r="L905" s="301" t="s">
        <v>9</v>
      </c>
      <c r="M905" s="292"/>
      <c r="N905" s="3"/>
      <c r="O905" s="4"/>
    </row>
    <row r="906" spans="1:15" ht="31.5" x14ac:dyDescent="0.2">
      <c r="A906" s="289"/>
      <c r="B906" s="289"/>
      <c r="C906" s="289"/>
      <c r="D906" s="289"/>
      <c r="E906" s="289"/>
      <c r="F906" s="10" t="s">
        <v>617</v>
      </c>
      <c r="G906" s="10" t="s">
        <v>618</v>
      </c>
      <c r="H906" s="10" t="s">
        <v>13</v>
      </c>
      <c r="I906" s="10" t="s">
        <v>619</v>
      </c>
      <c r="J906" s="10" t="s">
        <v>620</v>
      </c>
      <c r="K906" s="10" t="s">
        <v>605</v>
      </c>
      <c r="L906" s="289"/>
      <c r="M906" s="289"/>
      <c r="N906" s="3"/>
      <c r="O906" s="4"/>
    </row>
    <row r="907" spans="1:15" x14ac:dyDescent="0.2">
      <c r="A907" s="302" t="s">
        <v>621</v>
      </c>
      <c r="B907" s="290">
        <v>5</v>
      </c>
      <c r="C907" s="74" t="s">
        <v>622</v>
      </c>
      <c r="D907" s="297"/>
      <c r="E907" s="16">
        <v>1300000</v>
      </c>
      <c r="F907" s="16">
        <f t="shared" ref="F907:F916" si="218">E907+200000</f>
        <v>1500000</v>
      </c>
      <c r="G907" s="16">
        <f t="shared" ref="G907:G916" si="219">E907+200000</f>
        <v>1500000</v>
      </c>
      <c r="H907" s="16">
        <f t="shared" ref="H907:H916" si="220">E907+300000</f>
        <v>1600000</v>
      </c>
      <c r="I907" s="15"/>
      <c r="J907" s="15"/>
      <c r="K907" s="16"/>
      <c r="L907" s="332">
        <v>500000</v>
      </c>
      <c r="M907" s="290"/>
      <c r="N907" s="3"/>
      <c r="O907" s="4"/>
    </row>
    <row r="908" spans="1:15" x14ac:dyDescent="0.2">
      <c r="A908" s="288"/>
      <c r="B908" s="288"/>
      <c r="C908" s="14" t="s">
        <v>623</v>
      </c>
      <c r="D908" s="288"/>
      <c r="E908" s="16">
        <v>1300000</v>
      </c>
      <c r="F908" s="16">
        <f t="shared" si="218"/>
        <v>1500000</v>
      </c>
      <c r="G908" s="16">
        <f t="shared" si="219"/>
        <v>1500000</v>
      </c>
      <c r="H908" s="16">
        <f t="shared" si="220"/>
        <v>1600000</v>
      </c>
      <c r="I908" s="15"/>
      <c r="J908" s="15"/>
      <c r="K908" s="16"/>
      <c r="L908" s="289"/>
      <c r="M908" s="288"/>
      <c r="N908" s="3"/>
      <c r="O908" s="4"/>
    </row>
    <row r="909" spans="1:15" x14ac:dyDescent="0.2">
      <c r="A909" s="288"/>
      <c r="B909" s="288"/>
      <c r="C909" s="14" t="s">
        <v>624</v>
      </c>
      <c r="D909" s="288"/>
      <c r="E909" s="16">
        <v>1700000</v>
      </c>
      <c r="F909" s="16">
        <f t="shared" si="218"/>
        <v>1900000</v>
      </c>
      <c r="G909" s="16">
        <f t="shared" si="219"/>
        <v>1900000</v>
      </c>
      <c r="H909" s="16">
        <f t="shared" si="220"/>
        <v>2000000</v>
      </c>
      <c r="I909" s="15"/>
      <c r="J909" s="15"/>
      <c r="K909" s="16"/>
      <c r="L909" s="18" t="s">
        <v>69</v>
      </c>
      <c r="M909" s="288"/>
      <c r="N909" s="3"/>
      <c r="O909" s="4"/>
    </row>
    <row r="910" spans="1:15" ht="31.5" x14ac:dyDescent="0.2">
      <c r="A910" s="288"/>
      <c r="B910" s="288"/>
      <c r="C910" s="14" t="s">
        <v>625</v>
      </c>
      <c r="D910" s="288"/>
      <c r="E910" s="16">
        <v>2200000</v>
      </c>
      <c r="F910" s="16">
        <f t="shared" si="218"/>
        <v>2400000</v>
      </c>
      <c r="G910" s="16">
        <f t="shared" si="219"/>
        <v>2400000</v>
      </c>
      <c r="H910" s="16">
        <f t="shared" si="220"/>
        <v>2500000</v>
      </c>
      <c r="I910" s="15"/>
      <c r="J910" s="15"/>
      <c r="K910" s="16"/>
      <c r="L910" s="36">
        <v>500000</v>
      </c>
      <c r="M910" s="288"/>
      <c r="N910" s="3"/>
      <c r="O910" s="4"/>
    </row>
    <row r="911" spans="1:15" x14ac:dyDescent="0.2">
      <c r="A911" s="288"/>
      <c r="B911" s="288"/>
      <c r="C911" s="14" t="s">
        <v>626</v>
      </c>
      <c r="D911" s="288"/>
      <c r="E911" s="16">
        <v>4500000</v>
      </c>
      <c r="F911" s="16">
        <f t="shared" si="218"/>
        <v>4700000</v>
      </c>
      <c r="G911" s="16">
        <f t="shared" si="219"/>
        <v>4700000</v>
      </c>
      <c r="H911" s="16">
        <f t="shared" si="220"/>
        <v>4800000</v>
      </c>
      <c r="I911" s="15"/>
      <c r="J911" s="15"/>
      <c r="K911" s="16"/>
      <c r="L911" s="36"/>
      <c r="M911" s="288"/>
      <c r="N911" s="3"/>
      <c r="O911" s="4"/>
    </row>
    <row r="912" spans="1:15" x14ac:dyDescent="0.2">
      <c r="A912" s="288"/>
      <c r="B912" s="288"/>
      <c r="C912" s="14" t="s">
        <v>627</v>
      </c>
      <c r="D912" s="288"/>
      <c r="E912" s="16">
        <v>4500000</v>
      </c>
      <c r="F912" s="16">
        <f t="shared" si="218"/>
        <v>4700000</v>
      </c>
      <c r="G912" s="16">
        <f t="shared" si="219"/>
        <v>4700000</v>
      </c>
      <c r="H912" s="16">
        <f t="shared" si="220"/>
        <v>4800000</v>
      </c>
      <c r="I912" s="15"/>
      <c r="J912" s="15"/>
      <c r="K912" s="16"/>
      <c r="L912" s="36"/>
      <c r="M912" s="288"/>
      <c r="N912" s="3"/>
      <c r="O912" s="4"/>
    </row>
    <row r="913" spans="1:15" x14ac:dyDescent="0.2">
      <c r="A913" s="288"/>
      <c r="B913" s="288"/>
      <c r="C913" s="14" t="s">
        <v>628</v>
      </c>
      <c r="D913" s="288"/>
      <c r="E913" s="16">
        <v>8500000</v>
      </c>
      <c r="F913" s="16">
        <f t="shared" si="218"/>
        <v>8700000</v>
      </c>
      <c r="G913" s="16">
        <f t="shared" si="219"/>
        <v>8700000</v>
      </c>
      <c r="H913" s="16">
        <f t="shared" si="220"/>
        <v>8800000</v>
      </c>
      <c r="I913" s="15"/>
      <c r="J913" s="15"/>
      <c r="K913" s="16"/>
      <c r="L913" s="36"/>
      <c r="M913" s="288"/>
      <c r="N913" s="3"/>
      <c r="O913" s="4"/>
    </row>
    <row r="914" spans="1:15" x14ac:dyDescent="0.2">
      <c r="A914" s="288"/>
      <c r="B914" s="288"/>
      <c r="C914" s="14" t="s">
        <v>629</v>
      </c>
      <c r="D914" s="288"/>
      <c r="E914" s="16">
        <v>3500000</v>
      </c>
      <c r="F914" s="16">
        <f t="shared" si="218"/>
        <v>3700000</v>
      </c>
      <c r="G914" s="16">
        <f t="shared" si="219"/>
        <v>3700000</v>
      </c>
      <c r="H914" s="16">
        <f t="shared" si="220"/>
        <v>3800000</v>
      </c>
      <c r="I914" s="15"/>
      <c r="J914" s="15"/>
      <c r="K914" s="16"/>
      <c r="L914" s="36"/>
      <c r="M914" s="288"/>
      <c r="N914" s="3"/>
      <c r="O914" s="4"/>
    </row>
    <row r="915" spans="1:15" x14ac:dyDescent="0.2">
      <c r="A915" s="288"/>
      <c r="B915" s="288"/>
      <c r="C915" s="14" t="s">
        <v>630</v>
      </c>
      <c r="D915" s="288"/>
      <c r="E915" s="16">
        <v>6500000</v>
      </c>
      <c r="F915" s="16">
        <f t="shared" si="218"/>
        <v>6700000</v>
      </c>
      <c r="G915" s="16">
        <f t="shared" si="219"/>
        <v>6700000</v>
      </c>
      <c r="H915" s="16">
        <f t="shared" si="220"/>
        <v>6800000</v>
      </c>
      <c r="I915" s="15"/>
      <c r="J915" s="15"/>
      <c r="K915" s="16"/>
      <c r="L915" s="36"/>
      <c r="M915" s="288"/>
      <c r="N915" s="3"/>
      <c r="O915" s="4"/>
    </row>
    <row r="916" spans="1:15" x14ac:dyDescent="0.2">
      <c r="A916" s="288"/>
      <c r="B916" s="288"/>
      <c r="C916" s="14" t="s">
        <v>631</v>
      </c>
      <c r="D916" s="288"/>
      <c r="E916" s="16">
        <v>9500000</v>
      </c>
      <c r="F916" s="16">
        <f t="shared" si="218"/>
        <v>9700000</v>
      </c>
      <c r="G916" s="16">
        <f t="shared" si="219"/>
        <v>9700000</v>
      </c>
      <c r="H916" s="16">
        <f t="shared" si="220"/>
        <v>9800000</v>
      </c>
      <c r="I916" s="15"/>
      <c r="J916" s="15"/>
      <c r="K916" s="16"/>
      <c r="L916" s="114"/>
      <c r="M916" s="289"/>
      <c r="N916" s="3"/>
      <c r="O916" s="4"/>
    </row>
    <row r="917" spans="1:15" ht="6" customHeight="1" x14ac:dyDescent="0.25">
      <c r="A917" s="288"/>
      <c r="B917" s="288"/>
      <c r="C917" s="115"/>
      <c r="D917" s="288"/>
      <c r="E917" s="116"/>
      <c r="F917" s="116"/>
      <c r="G917" s="116"/>
      <c r="H917" s="116"/>
      <c r="I917" s="117"/>
      <c r="J917" s="117"/>
      <c r="K917" s="116"/>
      <c r="L917" s="118"/>
      <c r="M917" s="118"/>
      <c r="N917" s="3"/>
      <c r="O917" s="4"/>
    </row>
    <row r="918" spans="1:15" x14ac:dyDescent="0.2">
      <c r="A918" s="288"/>
      <c r="B918" s="288"/>
      <c r="C918" s="74" t="s">
        <v>38</v>
      </c>
      <c r="D918" s="288"/>
      <c r="E918" s="31">
        <v>1500000</v>
      </c>
      <c r="F918" s="31"/>
      <c r="G918" s="31">
        <f t="shared" ref="G918:G927" si="221">E918+350000</f>
        <v>1850000</v>
      </c>
      <c r="H918" s="31">
        <f t="shared" ref="H918:H927" si="222">E918+350000</f>
        <v>1850000</v>
      </c>
      <c r="I918" s="83">
        <f t="shared" ref="I918:I927" si="223">E918+350000</f>
        <v>1850000</v>
      </c>
      <c r="J918" s="83">
        <f t="shared" ref="J918:J927" si="224">E918+350000</f>
        <v>1850000</v>
      </c>
      <c r="K918" s="31">
        <f t="shared" ref="K918:K927" si="225">E918+600000</f>
        <v>2100000</v>
      </c>
      <c r="L918" s="379">
        <v>650000</v>
      </c>
      <c r="M918" s="380"/>
      <c r="N918" s="3"/>
      <c r="O918" s="4"/>
    </row>
    <row r="919" spans="1:15" x14ac:dyDescent="0.2">
      <c r="A919" s="288"/>
      <c r="B919" s="288"/>
      <c r="C919" s="14" t="s">
        <v>632</v>
      </c>
      <c r="D919" s="288"/>
      <c r="E919" s="31">
        <v>1600000</v>
      </c>
      <c r="F919" s="31"/>
      <c r="G919" s="31">
        <f t="shared" si="221"/>
        <v>1950000</v>
      </c>
      <c r="H919" s="31">
        <f t="shared" si="222"/>
        <v>1950000</v>
      </c>
      <c r="I919" s="83">
        <f t="shared" si="223"/>
        <v>1950000</v>
      </c>
      <c r="J919" s="83">
        <f t="shared" si="224"/>
        <v>1950000</v>
      </c>
      <c r="K919" s="31">
        <f t="shared" si="225"/>
        <v>2200000</v>
      </c>
      <c r="L919" s="289"/>
      <c r="M919" s="288"/>
      <c r="N919" s="3"/>
      <c r="O919" s="4"/>
    </row>
    <row r="920" spans="1:15" x14ac:dyDescent="0.2">
      <c r="A920" s="288"/>
      <c r="B920" s="288"/>
      <c r="C920" s="14" t="s">
        <v>35</v>
      </c>
      <c r="D920" s="288"/>
      <c r="E920" s="31">
        <v>1800000</v>
      </c>
      <c r="F920" s="31"/>
      <c r="G920" s="31">
        <f t="shared" si="221"/>
        <v>2150000</v>
      </c>
      <c r="H920" s="31">
        <f t="shared" si="222"/>
        <v>2150000</v>
      </c>
      <c r="I920" s="83">
        <f t="shared" si="223"/>
        <v>2150000</v>
      </c>
      <c r="J920" s="83">
        <f t="shared" si="224"/>
        <v>2150000</v>
      </c>
      <c r="K920" s="31">
        <f t="shared" si="225"/>
        <v>2400000</v>
      </c>
      <c r="L920" s="119" t="s">
        <v>69</v>
      </c>
      <c r="M920" s="288"/>
      <c r="N920" s="3"/>
      <c r="O920" s="4"/>
    </row>
    <row r="921" spans="1:15" x14ac:dyDescent="0.2">
      <c r="A921" s="288"/>
      <c r="B921" s="288"/>
      <c r="C921" s="14" t="s">
        <v>151</v>
      </c>
      <c r="D921" s="288"/>
      <c r="E921" s="31">
        <v>2500000</v>
      </c>
      <c r="F921" s="31"/>
      <c r="G921" s="31">
        <f t="shared" si="221"/>
        <v>2850000</v>
      </c>
      <c r="H921" s="31">
        <f t="shared" si="222"/>
        <v>2850000</v>
      </c>
      <c r="I921" s="83">
        <f t="shared" si="223"/>
        <v>2850000</v>
      </c>
      <c r="J921" s="83">
        <f t="shared" si="224"/>
        <v>2850000</v>
      </c>
      <c r="K921" s="31">
        <f t="shared" si="225"/>
        <v>3100000</v>
      </c>
      <c r="L921" s="120"/>
      <c r="M921" s="288"/>
      <c r="N921" s="3"/>
      <c r="O921" s="4"/>
    </row>
    <row r="922" spans="1:15" x14ac:dyDescent="0.2">
      <c r="A922" s="288"/>
      <c r="B922" s="288"/>
      <c r="C922" s="14" t="s">
        <v>626</v>
      </c>
      <c r="D922" s="288"/>
      <c r="E922" s="31">
        <v>5500000</v>
      </c>
      <c r="F922" s="31"/>
      <c r="G922" s="31">
        <f t="shared" si="221"/>
        <v>5850000</v>
      </c>
      <c r="H922" s="31">
        <f t="shared" si="222"/>
        <v>5850000</v>
      </c>
      <c r="I922" s="83">
        <f t="shared" si="223"/>
        <v>5850000</v>
      </c>
      <c r="J922" s="83">
        <f t="shared" si="224"/>
        <v>5850000</v>
      </c>
      <c r="K922" s="31">
        <f t="shared" si="225"/>
        <v>6100000</v>
      </c>
      <c r="L922" s="120"/>
      <c r="M922" s="288"/>
      <c r="N922" s="3"/>
      <c r="O922" s="4"/>
    </row>
    <row r="923" spans="1:15" x14ac:dyDescent="0.2">
      <c r="A923" s="288"/>
      <c r="B923" s="288"/>
      <c r="C923" s="14" t="s">
        <v>627</v>
      </c>
      <c r="D923" s="288"/>
      <c r="E923" s="31">
        <v>5500000</v>
      </c>
      <c r="F923" s="31"/>
      <c r="G923" s="31">
        <f t="shared" si="221"/>
        <v>5850000</v>
      </c>
      <c r="H923" s="31">
        <f t="shared" si="222"/>
        <v>5850000</v>
      </c>
      <c r="I923" s="83">
        <f t="shared" si="223"/>
        <v>5850000</v>
      </c>
      <c r="J923" s="83">
        <f t="shared" si="224"/>
        <v>5850000</v>
      </c>
      <c r="K923" s="31">
        <f t="shared" si="225"/>
        <v>6100000</v>
      </c>
      <c r="L923" s="121"/>
      <c r="M923" s="288"/>
      <c r="N923" s="3"/>
      <c r="O923" s="4"/>
    </row>
    <row r="924" spans="1:15" x14ac:dyDescent="0.2">
      <c r="A924" s="288"/>
      <c r="B924" s="288"/>
      <c r="C924" s="14" t="s">
        <v>628</v>
      </c>
      <c r="D924" s="288"/>
      <c r="E924" s="31">
        <v>10500000</v>
      </c>
      <c r="F924" s="31"/>
      <c r="G924" s="31">
        <f t="shared" si="221"/>
        <v>10850000</v>
      </c>
      <c r="H924" s="31">
        <f t="shared" si="222"/>
        <v>10850000</v>
      </c>
      <c r="I924" s="83">
        <f t="shared" si="223"/>
        <v>10850000</v>
      </c>
      <c r="J924" s="83">
        <f t="shared" si="224"/>
        <v>10850000</v>
      </c>
      <c r="K924" s="31">
        <f t="shared" si="225"/>
        <v>11100000</v>
      </c>
      <c r="L924" s="121"/>
      <c r="M924" s="288"/>
      <c r="N924" s="3"/>
      <c r="O924" s="4"/>
    </row>
    <row r="925" spans="1:15" x14ac:dyDescent="0.2">
      <c r="A925" s="288"/>
      <c r="B925" s="288"/>
      <c r="C925" s="14" t="s">
        <v>629</v>
      </c>
      <c r="D925" s="288"/>
      <c r="E925" s="31">
        <v>4500000</v>
      </c>
      <c r="F925" s="31"/>
      <c r="G925" s="31">
        <f t="shared" si="221"/>
        <v>4850000</v>
      </c>
      <c r="H925" s="31">
        <f t="shared" si="222"/>
        <v>4850000</v>
      </c>
      <c r="I925" s="83">
        <f t="shared" si="223"/>
        <v>4850000</v>
      </c>
      <c r="J925" s="83">
        <f t="shared" si="224"/>
        <v>4850000</v>
      </c>
      <c r="K925" s="31">
        <f t="shared" si="225"/>
        <v>5100000</v>
      </c>
      <c r="L925" s="121"/>
      <c r="M925" s="288"/>
      <c r="N925" s="3"/>
      <c r="O925" s="4"/>
    </row>
    <row r="926" spans="1:15" x14ac:dyDescent="0.2">
      <c r="A926" s="288"/>
      <c r="B926" s="288"/>
      <c r="C926" s="14" t="s">
        <v>630</v>
      </c>
      <c r="D926" s="288"/>
      <c r="E926" s="31">
        <v>9000000</v>
      </c>
      <c r="F926" s="31"/>
      <c r="G926" s="31">
        <f t="shared" si="221"/>
        <v>9350000</v>
      </c>
      <c r="H926" s="31">
        <f t="shared" si="222"/>
        <v>9350000</v>
      </c>
      <c r="I926" s="83">
        <f t="shared" si="223"/>
        <v>9350000</v>
      </c>
      <c r="J926" s="83">
        <f t="shared" si="224"/>
        <v>9350000</v>
      </c>
      <c r="K926" s="31">
        <f t="shared" si="225"/>
        <v>9600000</v>
      </c>
      <c r="L926" s="121"/>
      <c r="M926" s="288"/>
      <c r="N926" s="3"/>
      <c r="O926" s="4"/>
    </row>
    <row r="927" spans="1:15" x14ac:dyDescent="0.2">
      <c r="A927" s="289"/>
      <c r="B927" s="289"/>
      <c r="C927" s="14" t="s">
        <v>631</v>
      </c>
      <c r="D927" s="289"/>
      <c r="E927" s="31">
        <v>11500000</v>
      </c>
      <c r="F927" s="31"/>
      <c r="G927" s="31">
        <f t="shared" si="221"/>
        <v>11850000</v>
      </c>
      <c r="H927" s="31">
        <f t="shared" si="222"/>
        <v>11850000</v>
      </c>
      <c r="I927" s="83">
        <f t="shared" si="223"/>
        <v>11850000</v>
      </c>
      <c r="J927" s="83">
        <f t="shared" si="224"/>
        <v>11850000</v>
      </c>
      <c r="K927" s="31">
        <f t="shared" si="225"/>
        <v>12100000</v>
      </c>
      <c r="L927" s="122"/>
      <c r="M927" s="289"/>
      <c r="N927" s="3"/>
      <c r="O927" s="4"/>
    </row>
    <row r="928" spans="1:15" ht="12.75" x14ac:dyDescent="0.2">
      <c r="A928" s="2"/>
      <c r="B928" s="2"/>
      <c r="C928" s="2"/>
      <c r="D928" s="2"/>
      <c r="E928" s="2"/>
      <c r="F928" s="2"/>
      <c r="G928" s="2"/>
      <c r="H928" s="2"/>
      <c r="I928" s="2"/>
      <c r="J928" s="2"/>
      <c r="K928" s="2"/>
      <c r="N928" s="3"/>
      <c r="O928" s="4"/>
    </row>
    <row r="929" spans="1:15" ht="12.75" x14ac:dyDescent="0.2">
      <c r="A929" s="2"/>
      <c r="B929" s="2"/>
      <c r="C929" s="2"/>
      <c r="D929" s="2"/>
      <c r="E929" s="2"/>
      <c r="F929" s="2"/>
      <c r="G929" s="2"/>
      <c r="H929" s="2"/>
      <c r="I929" s="2"/>
      <c r="J929" s="2"/>
      <c r="K929" s="2"/>
      <c r="N929" s="3"/>
      <c r="O929" s="4"/>
    </row>
    <row r="930" spans="1:15" x14ac:dyDescent="0.2">
      <c r="A930" s="292" t="s">
        <v>2</v>
      </c>
      <c r="B930" s="292" t="s">
        <v>3</v>
      </c>
      <c r="C930" s="292" t="s">
        <v>4</v>
      </c>
      <c r="D930" s="292" t="s">
        <v>5</v>
      </c>
      <c r="E930" s="301" t="s">
        <v>6</v>
      </c>
      <c r="F930" s="10" t="s">
        <v>7</v>
      </c>
      <c r="G930" s="10" t="s">
        <v>8</v>
      </c>
      <c r="H930" s="301" t="s">
        <v>9</v>
      </c>
      <c r="I930" s="292" t="s">
        <v>10</v>
      </c>
      <c r="J930" s="2"/>
      <c r="K930" s="2"/>
      <c r="N930" s="3"/>
      <c r="O930" s="4"/>
    </row>
    <row r="931" spans="1:15" ht="63" x14ac:dyDescent="0.2">
      <c r="A931" s="289"/>
      <c r="B931" s="289"/>
      <c r="C931" s="289"/>
      <c r="D931" s="289"/>
      <c r="E931" s="289"/>
      <c r="F931" s="10" t="s">
        <v>633</v>
      </c>
      <c r="G931" s="10" t="s">
        <v>634</v>
      </c>
      <c r="H931" s="289"/>
      <c r="I931" s="289"/>
      <c r="J931" s="2"/>
      <c r="K931" s="2"/>
      <c r="N931" s="3"/>
      <c r="O931" s="4"/>
    </row>
    <row r="932" spans="1:15" x14ac:dyDescent="0.2">
      <c r="A932" s="302" t="s">
        <v>635</v>
      </c>
      <c r="B932" s="290">
        <v>5</v>
      </c>
      <c r="C932" s="74" t="s">
        <v>82</v>
      </c>
      <c r="D932" s="294" t="s">
        <v>636</v>
      </c>
      <c r="E932" s="16">
        <v>1500000</v>
      </c>
      <c r="F932" s="16">
        <f t="shared" ref="F932:F940" si="226">E932+300000</f>
        <v>1800000</v>
      </c>
      <c r="G932" s="16">
        <f t="shared" ref="G932:G940" si="227">E932+400000</f>
        <v>1900000</v>
      </c>
      <c r="H932" s="28" t="s">
        <v>69</v>
      </c>
      <c r="I932" s="323">
        <v>46022</v>
      </c>
      <c r="J932" s="2"/>
      <c r="K932" s="2"/>
      <c r="N932" s="3"/>
      <c r="O932" s="4"/>
    </row>
    <row r="933" spans="1:15" x14ac:dyDescent="0.2">
      <c r="A933" s="288"/>
      <c r="B933" s="288"/>
      <c r="C933" s="14" t="s">
        <v>299</v>
      </c>
      <c r="D933" s="288"/>
      <c r="E933" s="16">
        <v>1575000</v>
      </c>
      <c r="F933" s="16">
        <f t="shared" si="226"/>
        <v>1875000</v>
      </c>
      <c r="G933" s="16">
        <f t="shared" si="227"/>
        <v>1975000</v>
      </c>
      <c r="H933" s="36"/>
      <c r="I933" s="288"/>
      <c r="J933" s="2"/>
      <c r="K933" s="2"/>
      <c r="N933" s="3"/>
      <c r="O933" s="4"/>
    </row>
    <row r="934" spans="1:15" x14ac:dyDescent="0.2">
      <c r="A934" s="288"/>
      <c r="B934" s="288"/>
      <c r="C934" s="14" t="s">
        <v>429</v>
      </c>
      <c r="D934" s="288"/>
      <c r="E934" s="16">
        <v>1650000</v>
      </c>
      <c r="F934" s="16">
        <f t="shared" si="226"/>
        <v>1950000</v>
      </c>
      <c r="G934" s="16">
        <f t="shared" si="227"/>
        <v>2050000</v>
      </c>
      <c r="H934" s="36"/>
      <c r="I934" s="288"/>
      <c r="J934" s="2"/>
      <c r="K934" s="2"/>
      <c r="N934" s="3"/>
      <c r="O934" s="4"/>
    </row>
    <row r="935" spans="1:15" x14ac:dyDescent="0.2">
      <c r="A935" s="288"/>
      <c r="B935" s="288"/>
      <c r="C935" s="14" t="s">
        <v>608</v>
      </c>
      <c r="D935" s="288"/>
      <c r="E935" s="16">
        <v>1800000</v>
      </c>
      <c r="F935" s="16">
        <f t="shared" si="226"/>
        <v>2100000</v>
      </c>
      <c r="G935" s="16">
        <f t="shared" si="227"/>
        <v>2200000</v>
      </c>
      <c r="H935" s="36"/>
      <c r="I935" s="288"/>
      <c r="J935" s="2"/>
      <c r="K935" s="2"/>
      <c r="N935" s="3"/>
      <c r="O935" s="4"/>
    </row>
    <row r="936" spans="1:15" x14ac:dyDescent="0.2">
      <c r="A936" s="288"/>
      <c r="B936" s="288"/>
      <c r="C936" s="14" t="s">
        <v>637</v>
      </c>
      <c r="D936" s="288"/>
      <c r="E936" s="16">
        <v>2175000</v>
      </c>
      <c r="F936" s="16">
        <f t="shared" si="226"/>
        <v>2475000</v>
      </c>
      <c r="G936" s="16">
        <f t="shared" si="227"/>
        <v>2575000</v>
      </c>
      <c r="H936" s="36"/>
      <c r="I936" s="288"/>
      <c r="J936" s="2"/>
      <c r="K936" s="2"/>
      <c r="N936" s="3"/>
      <c r="O936" s="4"/>
    </row>
    <row r="937" spans="1:15" x14ac:dyDescent="0.2">
      <c r="A937" s="288"/>
      <c r="B937" s="288"/>
      <c r="C937" s="14" t="s">
        <v>638</v>
      </c>
      <c r="D937" s="288"/>
      <c r="E937" s="16">
        <v>2075000</v>
      </c>
      <c r="F937" s="16">
        <f t="shared" si="226"/>
        <v>2375000</v>
      </c>
      <c r="G937" s="16">
        <f t="shared" si="227"/>
        <v>2475000</v>
      </c>
      <c r="H937" s="36" t="s">
        <v>69</v>
      </c>
      <c r="I937" s="288"/>
      <c r="J937" s="2"/>
      <c r="K937" s="2"/>
      <c r="N937" s="3"/>
      <c r="O937" s="4"/>
    </row>
    <row r="938" spans="1:15" x14ac:dyDescent="0.2">
      <c r="A938" s="288"/>
      <c r="B938" s="288"/>
      <c r="C938" s="14" t="s">
        <v>639</v>
      </c>
      <c r="D938" s="288"/>
      <c r="E938" s="16">
        <v>2875000</v>
      </c>
      <c r="F938" s="16">
        <f t="shared" si="226"/>
        <v>3175000</v>
      </c>
      <c r="G938" s="16">
        <f t="shared" si="227"/>
        <v>3275000</v>
      </c>
      <c r="H938" s="36"/>
      <c r="I938" s="288"/>
      <c r="J938" s="2"/>
      <c r="K938" s="2"/>
      <c r="N938" s="3"/>
      <c r="O938" s="4"/>
    </row>
    <row r="939" spans="1:15" x14ac:dyDescent="0.2">
      <c r="A939" s="288"/>
      <c r="B939" s="288"/>
      <c r="C939" s="14" t="s">
        <v>640</v>
      </c>
      <c r="D939" s="288"/>
      <c r="E939" s="16">
        <v>3175000</v>
      </c>
      <c r="F939" s="16">
        <f t="shared" si="226"/>
        <v>3475000</v>
      </c>
      <c r="G939" s="16">
        <f t="shared" si="227"/>
        <v>3575000</v>
      </c>
      <c r="H939" s="36"/>
      <c r="I939" s="288"/>
      <c r="J939" s="2"/>
      <c r="K939" s="2"/>
      <c r="N939" s="3"/>
      <c r="O939" s="4"/>
    </row>
    <row r="940" spans="1:15" x14ac:dyDescent="0.2">
      <c r="A940" s="289"/>
      <c r="B940" s="289"/>
      <c r="C940" s="14" t="s">
        <v>114</v>
      </c>
      <c r="D940" s="289"/>
      <c r="E940" s="16">
        <v>3075000</v>
      </c>
      <c r="F940" s="16">
        <f t="shared" si="226"/>
        <v>3375000</v>
      </c>
      <c r="G940" s="16">
        <f t="shared" si="227"/>
        <v>3475000</v>
      </c>
      <c r="H940" s="114"/>
      <c r="I940" s="289"/>
      <c r="J940" s="2"/>
      <c r="K940" s="2"/>
      <c r="N940" s="3"/>
      <c r="O940" s="4"/>
    </row>
    <row r="941" spans="1:15" ht="12.75" x14ac:dyDescent="0.2">
      <c r="A941" s="2"/>
      <c r="B941" s="2"/>
      <c r="C941" s="2"/>
      <c r="D941" s="2"/>
      <c r="E941" s="2"/>
      <c r="F941" s="2"/>
      <c r="G941" s="2"/>
      <c r="H941" s="2"/>
      <c r="I941" s="2"/>
      <c r="J941" s="2"/>
      <c r="K941" s="2"/>
      <c r="N941" s="3"/>
      <c r="O941" s="4"/>
    </row>
    <row r="942" spans="1:15" ht="12.75" x14ac:dyDescent="0.2">
      <c r="A942" s="2"/>
      <c r="B942" s="2"/>
      <c r="C942" s="2"/>
      <c r="D942" s="2"/>
      <c r="E942" s="2"/>
      <c r="F942" s="2"/>
      <c r="G942" s="2"/>
      <c r="H942" s="2"/>
      <c r="I942" s="2"/>
      <c r="J942" s="2"/>
      <c r="K942" s="2"/>
      <c r="N942" s="3"/>
      <c r="O942" s="4"/>
    </row>
    <row r="943" spans="1:15" x14ac:dyDescent="0.2">
      <c r="A943" s="292" t="s">
        <v>2</v>
      </c>
      <c r="B943" s="292" t="s">
        <v>3</v>
      </c>
      <c r="C943" s="292" t="s">
        <v>4</v>
      </c>
      <c r="D943" s="292" t="s">
        <v>5</v>
      </c>
      <c r="E943" s="301" t="s">
        <v>6</v>
      </c>
      <c r="F943" s="9" t="s">
        <v>7</v>
      </c>
      <c r="G943" s="301" t="s">
        <v>9</v>
      </c>
      <c r="H943" s="292" t="s">
        <v>10</v>
      </c>
      <c r="J943" s="2"/>
      <c r="K943" s="2"/>
      <c r="N943" s="3"/>
      <c r="O943" s="4"/>
    </row>
    <row r="944" spans="1:15" ht="31.5" x14ac:dyDescent="0.2">
      <c r="A944" s="289"/>
      <c r="B944" s="289"/>
      <c r="C944" s="289"/>
      <c r="D944" s="289"/>
      <c r="E944" s="289"/>
      <c r="F944" s="10" t="s">
        <v>13</v>
      </c>
      <c r="G944" s="289"/>
      <c r="H944" s="289"/>
      <c r="J944" s="2"/>
      <c r="K944" s="2"/>
      <c r="N944" s="3"/>
      <c r="O944" s="4"/>
    </row>
    <row r="945" spans="1:15" x14ac:dyDescent="0.2">
      <c r="A945" s="300" t="s">
        <v>641</v>
      </c>
      <c r="B945" s="290">
        <v>5</v>
      </c>
      <c r="C945" s="74" t="s">
        <v>38</v>
      </c>
      <c r="D945" s="297"/>
      <c r="E945" s="16">
        <v>950000</v>
      </c>
      <c r="F945" s="16">
        <v>1100000</v>
      </c>
      <c r="G945" s="332">
        <v>450000</v>
      </c>
      <c r="H945" s="323">
        <v>45930</v>
      </c>
      <c r="J945" s="2"/>
      <c r="K945" s="2"/>
      <c r="N945" s="3"/>
      <c r="O945" s="4"/>
    </row>
    <row r="946" spans="1:15" x14ac:dyDescent="0.2">
      <c r="A946" s="288"/>
      <c r="B946" s="288"/>
      <c r="C946" s="14" t="s">
        <v>253</v>
      </c>
      <c r="D946" s="288"/>
      <c r="E946" s="16">
        <v>1050000</v>
      </c>
      <c r="F946" s="16">
        <v>1200000</v>
      </c>
      <c r="G946" s="288"/>
      <c r="H946" s="288"/>
      <c r="J946" s="2"/>
      <c r="K946" s="2"/>
      <c r="N946" s="3"/>
      <c r="O946" s="4"/>
    </row>
    <row r="947" spans="1:15" x14ac:dyDescent="0.2">
      <c r="A947" s="288"/>
      <c r="B947" s="288"/>
      <c r="C947" s="14" t="s">
        <v>642</v>
      </c>
      <c r="D947" s="288"/>
      <c r="E947" s="16">
        <v>1250000</v>
      </c>
      <c r="F947" s="16">
        <v>1400000</v>
      </c>
      <c r="G947" s="288"/>
      <c r="H947" s="288"/>
      <c r="J947" s="2"/>
      <c r="K947" s="2"/>
      <c r="N947" s="3"/>
      <c r="O947" s="4"/>
    </row>
    <row r="948" spans="1:15" x14ac:dyDescent="0.2">
      <c r="A948" s="289"/>
      <c r="B948" s="289"/>
      <c r="C948" s="14" t="s">
        <v>35</v>
      </c>
      <c r="D948" s="289"/>
      <c r="E948" s="16">
        <v>1700000</v>
      </c>
      <c r="F948" s="16">
        <v>1850000</v>
      </c>
      <c r="G948" s="289"/>
      <c r="H948" s="289"/>
      <c r="J948" s="2"/>
      <c r="K948" s="2"/>
      <c r="N948" s="3"/>
      <c r="O948" s="4"/>
    </row>
    <row r="949" spans="1:15" ht="12.75" x14ac:dyDescent="0.2">
      <c r="A949" s="2"/>
      <c r="B949" s="2"/>
      <c r="C949" s="2"/>
      <c r="D949" s="2"/>
      <c r="E949" s="2"/>
      <c r="F949" s="2"/>
      <c r="G949" s="2"/>
      <c r="H949" s="2"/>
      <c r="I949" s="2"/>
      <c r="J949" s="2"/>
      <c r="K949" s="2"/>
      <c r="N949" s="3"/>
      <c r="O949" s="4"/>
    </row>
    <row r="950" spans="1:15" ht="12.75" x14ac:dyDescent="0.2">
      <c r="A950" s="2"/>
      <c r="B950" s="2"/>
      <c r="C950" s="2"/>
      <c r="D950" s="2"/>
      <c r="E950" s="2"/>
      <c r="F950" s="2"/>
      <c r="G950" s="2"/>
      <c r="H950" s="2"/>
      <c r="I950" s="2"/>
      <c r="J950" s="2"/>
      <c r="K950" s="2"/>
      <c r="N950" s="3"/>
      <c r="O950" s="4"/>
    </row>
    <row r="951" spans="1:15" x14ac:dyDescent="0.2">
      <c r="A951" s="292" t="s">
        <v>463</v>
      </c>
      <c r="B951" s="292" t="s">
        <v>3</v>
      </c>
      <c r="C951" s="292" t="s">
        <v>4</v>
      </c>
      <c r="D951" s="292" t="s">
        <v>500</v>
      </c>
      <c r="E951" s="292" t="s">
        <v>643</v>
      </c>
      <c r="F951" s="301" t="s">
        <v>6</v>
      </c>
      <c r="G951" s="317" t="s">
        <v>7</v>
      </c>
      <c r="H951" s="318"/>
      <c r="I951" s="10" t="s">
        <v>8</v>
      </c>
      <c r="J951" s="381" t="s">
        <v>644</v>
      </c>
      <c r="K951" s="301" t="s">
        <v>9</v>
      </c>
      <c r="L951" s="292" t="s">
        <v>10</v>
      </c>
      <c r="N951" s="3"/>
      <c r="O951" s="4"/>
    </row>
    <row r="952" spans="1:15" ht="31.5" x14ac:dyDescent="0.2">
      <c r="A952" s="289"/>
      <c r="B952" s="289"/>
      <c r="C952" s="289"/>
      <c r="D952" s="289"/>
      <c r="E952" s="289"/>
      <c r="F952" s="289"/>
      <c r="G952" s="10" t="s">
        <v>645</v>
      </c>
      <c r="H952" s="10" t="s">
        <v>39</v>
      </c>
      <c r="I952" s="10" t="s">
        <v>273</v>
      </c>
      <c r="J952" s="289"/>
      <c r="K952" s="289"/>
      <c r="L952" s="289"/>
      <c r="N952" s="3"/>
      <c r="O952" s="4"/>
    </row>
    <row r="953" spans="1:15" x14ac:dyDescent="0.2">
      <c r="A953" s="300" t="s">
        <v>646</v>
      </c>
      <c r="B953" s="290" t="s">
        <v>647</v>
      </c>
      <c r="C953" s="14" t="s">
        <v>648</v>
      </c>
      <c r="D953" s="309" t="s">
        <v>649</v>
      </c>
      <c r="E953" s="310" t="s">
        <v>650</v>
      </c>
      <c r="F953" s="27">
        <v>850000</v>
      </c>
      <c r="G953" s="27">
        <f t="shared" ref="G953:G957" si="228">F953+450000</f>
        <v>1300000</v>
      </c>
      <c r="H953" s="123">
        <f t="shared" ref="H953:H957" si="229">F953+450000</f>
        <v>1300000</v>
      </c>
      <c r="I953" s="124">
        <f t="shared" ref="I953:I957" si="230">F953+600000</f>
        <v>1450000</v>
      </c>
      <c r="J953" s="125" t="s">
        <v>69</v>
      </c>
      <c r="K953" s="382" t="s">
        <v>69</v>
      </c>
      <c r="L953" s="383" t="s">
        <v>651</v>
      </c>
      <c r="N953" s="3"/>
      <c r="O953" s="4"/>
    </row>
    <row r="954" spans="1:15" x14ac:dyDescent="0.2">
      <c r="A954" s="288"/>
      <c r="B954" s="288"/>
      <c r="C954" s="14" t="s">
        <v>652</v>
      </c>
      <c r="D954" s="288"/>
      <c r="E954" s="288"/>
      <c r="F954" s="27">
        <v>900000</v>
      </c>
      <c r="G954" s="27">
        <f t="shared" si="228"/>
        <v>1350000</v>
      </c>
      <c r="H954" s="123">
        <f t="shared" si="229"/>
        <v>1350000</v>
      </c>
      <c r="I954" s="124">
        <f t="shared" si="230"/>
        <v>1500000</v>
      </c>
      <c r="J954" s="125" t="s">
        <v>69</v>
      </c>
      <c r="K954" s="288"/>
      <c r="L954" s="288"/>
      <c r="N954" s="3"/>
      <c r="O954" s="4"/>
    </row>
    <row r="955" spans="1:15" x14ac:dyDescent="0.2">
      <c r="A955" s="288"/>
      <c r="B955" s="288"/>
      <c r="C955" s="14" t="s">
        <v>653</v>
      </c>
      <c r="D955" s="288"/>
      <c r="E955" s="288"/>
      <c r="F955" s="27">
        <v>1300000</v>
      </c>
      <c r="G955" s="27">
        <f t="shared" si="228"/>
        <v>1750000</v>
      </c>
      <c r="H955" s="123">
        <f t="shared" si="229"/>
        <v>1750000</v>
      </c>
      <c r="I955" s="124">
        <f t="shared" si="230"/>
        <v>1900000</v>
      </c>
      <c r="J955" s="125" t="s">
        <v>69</v>
      </c>
      <c r="K955" s="288"/>
      <c r="L955" s="288"/>
      <c r="N955" s="3"/>
      <c r="O955" s="4"/>
    </row>
    <row r="956" spans="1:15" x14ac:dyDescent="0.2">
      <c r="A956" s="288"/>
      <c r="B956" s="288"/>
      <c r="C956" s="14" t="s">
        <v>654</v>
      </c>
      <c r="D956" s="288"/>
      <c r="E956" s="288"/>
      <c r="F956" s="27">
        <v>1500000</v>
      </c>
      <c r="G956" s="27">
        <f t="shared" si="228"/>
        <v>1950000</v>
      </c>
      <c r="H956" s="123">
        <f t="shared" si="229"/>
        <v>1950000</v>
      </c>
      <c r="I956" s="124">
        <f t="shared" si="230"/>
        <v>2100000</v>
      </c>
      <c r="J956" s="125" t="s">
        <v>69</v>
      </c>
      <c r="K956" s="288"/>
      <c r="L956" s="288"/>
      <c r="N956" s="3"/>
      <c r="O956" s="4"/>
    </row>
    <row r="957" spans="1:15" x14ac:dyDescent="0.2">
      <c r="A957" s="289"/>
      <c r="B957" s="289"/>
      <c r="C957" s="14" t="s">
        <v>655</v>
      </c>
      <c r="D957" s="289"/>
      <c r="E957" s="289"/>
      <c r="F957" s="27">
        <v>1500000</v>
      </c>
      <c r="G957" s="27">
        <f t="shared" si="228"/>
        <v>1950000</v>
      </c>
      <c r="H957" s="123">
        <f t="shared" si="229"/>
        <v>1950000</v>
      </c>
      <c r="I957" s="124">
        <f t="shared" si="230"/>
        <v>2100000</v>
      </c>
      <c r="J957" s="125" t="s">
        <v>69</v>
      </c>
      <c r="K957" s="289"/>
      <c r="L957" s="289"/>
      <c r="N957" s="3"/>
      <c r="O957" s="4"/>
    </row>
    <row r="958" spans="1:15" ht="12.75" x14ac:dyDescent="0.2">
      <c r="A958" s="2"/>
      <c r="B958" s="2"/>
      <c r="C958" s="2"/>
      <c r="D958" s="2"/>
      <c r="E958" s="2"/>
      <c r="F958" s="2"/>
      <c r="G958" s="2"/>
      <c r="H958" s="2"/>
      <c r="I958" s="2"/>
      <c r="J958" s="2"/>
      <c r="K958" s="2"/>
      <c r="N958" s="3"/>
      <c r="O958" s="4"/>
    </row>
    <row r="959" spans="1:15" ht="12.75" x14ac:dyDescent="0.2">
      <c r="A959" s="2"/>
      <c r="B959" s="2"/>
      <c r="C959" s="2"/>
      <c r="D959" s="2"/>
      <c r="E959" s="2"/>
      <c r="F959" s="2"/>
      <c r="G959" s="2"/>
      <c r="H959" s="2"/>
      <c r="I959" s="2"/>
      <c r="J959" s="2"/>
      <c r="K959" s="2"/>
      <c r="N959" s="3"/>
      <c r="O959" s="4"/>
    </row>
    <row r="960" spans="1:15" x14ac:dyDescent="0.2">
      <c r="A960" s="292" t="s">
        <v>2</v>
      </c>
      <c r="B960" s="292" t="s">
        <v>3</v>
      </c>
      <c r="C960" s="292" t="s">
        <v>4</v>
      </c>
      <c r="D960" s="292" t="s">
        <v>500</v>
      </c>
      <c r="E960" s="301" t="s">
        <v>6</v>
      </c>
      <c r="F960" s="10" t="s">
        <v>7</v>
      </c>
      <c r="G960" s="10" t="s">
        <v>8</v>
      </c>
      <c r="H960" s="321" t="s">
        <v>9</v>
      </c>
      <c r="I960" s="301" t="s">
        <v>10</v>
      </c>
      <c r="J960" s="2"/>
      <c r="K960" s="2"/>
      <c r="N960" s="3"/>
      <c r="O960" s="4"/>
    </row>
    <row r="961" spans="1:15" ht="31.5" x14ac:dyDescent="0.2">
      <c r="A961" s="289"/>
      <c r="B961" s="289"/>
      <c r="C961" s="289"/>
      <c r="D961" s="289"/>
      <c r="E961" s="289"/>
      <c r="F961" s="10" t="s">
        <v>132</v>
      </c>
      <c r="G961" s="10" t="s">
        <v>656</v>
      </c>
      <c r="H961" s="289"/>
      <c r="I961" s="289"/>
      <c r="J961" s="2"/>
      <c r="K961" s="2"/>
      <c r="N961" s="3"/>
      <c r="O961" s="4"/>
    </row>
    <row r="962" spans="1:15" x14ac:dyDescent="0.2">
      <c r="A962" s="296" t="s">
        <v>657</v>
      </c>
      <c r="B962" s="290">
        <v>5</v>
      </c>
      <c r="C962" s="14" t="s">
        <v>658</v>
      </c>
      <c r="D962" s="291" t="s">
        <v>659</v>
      </c>
      <c r="E962" s="39">
        <v>1830000</v>
      </c>
      <c r="F962" s="39">
        <v>2300000</v>
      </c>
      <c r="G962" s="39">
        <v>2300000</v>
      </c>
      <c r="H962" s="322">
        <v>750000</v>
      </c>
      <c r="I962" s="323">
        <v>46112</v>
      </c>
      <c r="J962" s="2"/>
      <c r="K962" s="2"/>
      <c r="N962" s="3"/>
      <c r="O962" s="4"/>
    </row>
    <row r="963" spans="1:15" x14ac:dyDescent="0.2">
      <c r="A963" s="288"/>
      <c r="B963" s="288"/>
      <c r="C963" s="14" t="s">
        <v>660</v>
      </c>
      <c r="D963" s="288"/>
      <c r="E963" s="39">
        <v>2900000</v>
      </c>
      <c r="F963" s="39">
        <v>3350000</v>
      </c>
      <c r="G963" s="39">
        <v>3350000</v>
      </c>
      <c r="H963" s="288"/>
      <c r="I963" s="288"/>
      <c r="J963" s="2"/>
      <c r="K963" s="2"/>
      <c r="N963" s="3"/>
      <c r="O963" s="4"/>
    </row>
    <row r="964" spans="1:15" x14ac:dyDescent="0.2">
      <c r="A964" s="288"/>
      <c r="B964" s="288"/>
      <c r="C964" s="63" t="s">
        <v>513</v>
      </c>
      <c r="D964" s="288"/>
      <c r="E964" s="39">
        <v>3350000</v>
      </c>
      <c r="F964" s="39">
        <v>4300000</v>
      </c>
      <c r="G964" s="39">
        <v>4300000</v>
      </c>
      <c r="H964" s="288"/>
      <c r="I964" s="288"/>
      <c r="J964" s="2"/>
      <c r="K964" s="2"/>
      <c r="N964" s="3"/>
      <c r="O964" s="4"/>
    </row>
    <row r="965" spans="1:15" x14ac:dyDescent="0.2">
      <c r="A965" s="288"/>
      <c r="B965" s="288"/>
      <c r="C965" s="63" t="s">
        <v>661</v>
      </c>
      <c r="D965" s="288"/>
      <c r="E965" s="39">
        <v>4370000</v>
      </c>
      <c r="F965" s="39">
        <v>5550000</v>
      </c>
      <c r="G965" s="39">
        <v>5550000</v>
      </c>
      <c r="H965" s="288"/>
      <c r="I965" s="288"/>
      <c r="J965" s="2"/>
      <c r="K965" s="2"/>
      <c r="N965" s="3"/>
      <c r="O965" s="4"/>
    </row>
    <row r="966" spans="1:15" x14ac:dyDescent="0.2">
      <c r="A966" s="288"/>
      <c r="B966" s="288"/>
      <c r="C966" s="63" t="s">
        <v>662</v>
      </c>
      <c r="D966" s="288"/>
      <c r="E966" s="39">
        <v>5500000</v>
      </c>
      <c r="F966" s="39">
        <v>6950000</v>
      </c>
      <c r="G966" s="39">
        <v>6950000</v>
      </c>
      <c r="H966" s="288"/>
      <c r="I966" s="288"/>
      <c r="J966" s="2"/>
      <c r="K966" s="2"/>
      <c r="N966" s="3"/>
      <c r="O966" s="4"/>
    </row>
    <row r="967" spans="1:15" x14ac:dyDescent="0.2">
      <c r="A967" s="289"/>
      <c r="B967" s="289"/>
      <c r="C967" s="63" t="s">
        <v>663</v>
      </c>
      <c r="D967" s="289"/>
      <c r="E967" s="39">
        <v>6350000</v>
      </c>
      <c r="F967" s="39">
        <v>8000000</v>
      </c>
      <c r="G967" s="39">
        <v>8000000</v>
      </c>
      <c r="H967" s="289"/>
      <c r="I967" s="289"/>
      <c r="J967" s="2"/>
      <c r="K967" s="2"/>
      <c r="N967" s="3"/>
      <c r="O967" s="4"/>
    </row>
    <row r="968" spans="1:15" ht="12.75" x14ac:dyDescent="0.2">
      <c r="A968" s="2"/>
      <c r="B968" s="2"/>
      <c r="C968" s="2"/>
      <c r="D968" s="2"/>
      <c r="E968" s="2"/>
      <c r="F968" s="2"/>
      <c r="G968" s="2"/>
      <c r="H968" s="2"/>
      <c r="I968" s="2"/>
      <c r="J968" s="2"/>
      <c r="K968" s="2"/>
      <c r="N968" s="3"/>
      <c r="O968" s="4"/>
    </row>
    <row r="969" spans="1:15" ht="12.75" x14ac:dyDescent="0.2">
      <c r="A969" s="2"/>
      <c r="B969" s="2"/>
      <c r="C969" s="2"/>
      <c r="D969" s="2"/>
      <c r="E969" s="2"/>
      <c r="F969" s="2"/>
      <c r="G969" s="2"/>
      <c r="H969" s="2"/>
      <c r="I969" s="2"/>
      <c r="J969" s="2"/>
      <c r="K969" s="2"/>
      <c r="N969" s="3"/>
      <c r="O969" s="4"/>
    </row>
    <row r="970" spans="1:15" x14ac:dyDescent="0.2">
      <c r="A970" s="292" t="s">
        <v>2</v>
      </c>
      <c r="B970" s="292" t="s">
        <v>3</v>
      </c>
      <c r="C970" s="292" t="s">
        <v>4</v>
      </c>
      <c r="D970" s="292" t="s">
        <v>500</v>
      </c>
      <c r="E970" s="10" t="s">
        <v>6</v>
      </c>
      <c r="F970" s="10" t="s">
        <v>7</v>
      </c>
      <c r="G970" s="10" t="s">
        <v>8</v>
      </c>
      <c r="H970" s="321" t="s">
        <v>9</v>
      </c>
      <c r="I970" s="292" t="s">
        <v>10</v>
      </c>
      <c r="J970" s="2"/>
      <c r="K970" s="2"/>
      <c r="N970" s="3"/>
      <c r="O970" s="4"/>
    </row>
    <row r="971" spans="1:15" ht="31.5" x14ac:dyDescent="0.2">
      <c r="A971" s="289"/>
      <c r="B971" s="289"/>
      <c r="C971" s="289"/>
      <c r="D971" s="289"/>
      <c r="E971" s="59"/>
      <c r="F971" s="10" t="s">
        <v>132</v>
      </c>
      <c r="G971" s="10" t="s">
        <v>133</v>
      </c>
      <c r="H971" s="289"/>
      <c r="I971" s="289"/>
      <c r="J971" s="2"/>
      <c r="K971" s="2"/>
      <c r="N971" s="3"/>
      <c r="O971" s="4"/>
    </row>
    <row r="972" spans="1:15" x14ac:dyDescent="0.2">
      <c r="A972" s="287" t="s">
        <v>664</v>
      </c>
      <c r="B972" s="290">
        <v>5</v>
      </c>
      <c r="C972" s="14" t="s">
        <v>665</v>
      </c>
      <c r="D972" s="297"/>
      <c r="E972" s="39">
        <v>1850000</v>
      </c>
      <c r="F972" s="40">
        <f t="shared" ref="F972:F976" si="231">E972+450000</f>
        <v>2300000</v>
      </c>
      <c r="G972" s="39">
        <f t="shared" ref="G972:G976" si="232">E972+450000</f>
        <v>2300000</v>
      </c>
      <c r="H972" s="327" t="s">
        <v>49</v>
      </c>
      <c r="I972" s="323">
        <v>46112</v>
      </c>
      <c r="J972" s="2"/>
      <c r="K972" s="2"/>
      <c r="N972" s="3"/>
      <c r="O972" s="4"/>
    </row>
    <row r="973" spans="1:15" x14ac:dyDescent="0.2">
      <c r="A973" s="288"/>
      <c r="B973" s="288"/>
      <c r="C973" s="14" t="s">
        <v>666</v>
      </c>
      <c r="D973" s="288"/>
      <c r="E973" s="39">
        <v>2600000</v>
      </c>
      <c r="F973" s="40">
        <f t="shared" si="231"/>
        <v>3050000</v>
      </c>
      <c r="G973" s="39">
        <f t="shared" si="232"/>
        <v>3050000</v>
      </c>
      <c r="H973" s="288"/>
      <c r="I973" s="288"/>
      <c r="J973" s="2"/>
      <c r="K973" s="2"/>
      <c r="N973" s="3"/>
      <c r="O973" s="4"/>
    </row>
    <row r="974" spans="1:15" x14ac:dyDescent="0.2">
      <c r="A974" s="288"/>
      <c r="B974" s="288"/>
      <c r="C974" s="63" t="s">
        <v>667</v>
      </c>
      <c r="D974" s="288"/>
      <c r="E974" s="39">
        <v>3800000</v>
      </c>
      <c r="F974" s="40">
        <f t="shared" si="231"/>
        <v>4250000</v>
      </c>
      <c r="G974" s="39">
        <f t="shared" si="232"/>
        <v>4250000</v>
      </c>
      <c r="H974" s="288"/>
      <c r="I974" s="288"/>
      <c r="J974" s="2"/>
      <c r="K974" s="2"/>
      <c r="N974" s="3"/>
      <c r="O974" s="4"/>
    </row>
    <row r="975" spans="1:15" x14ac:dyDescent="0.2">
      <c r="A975" s="288"/>
      <c r="B975" s="288"/>
      <c r="C975" s="63" t="s">
        <v>668</v>
      </c>
      <c r="D975" s="288"/>
      <c r="E975" s="39">
        <v>3800000</v>
      </c>
      <c r="F975" s="40">
        <f t="shared" si="231"/>
        <v>4250000</v>
      </c>
      <c r="G975" s="39">
        <f t="shared" si="232"/>
        <v>4250000</v>
      </c>
      <c r="H975" s="288"/>
      <c r="I975" s="288"/>
      <c r="J975" s="2"/>
      <c r="K975" s="2"/>
      <c r="N975" s="3"/>
      <c r="O975" s="4"/>
    </row>
    <row r="976" spans="1:15" x14ac:dyDescent="0.2">
      <c r="A976" s="289"/>
      <c r="B976" s="289"/>
      <c r="C976" s="63" t="s">
        <v>669</v>
      </c>
      <c r="D976" s="289"/>
      <c r="E976" s="39">
        <v>6100000</v>
      </c>
      <c r="F976" s="40">
        <f t="shared" si="231"/>
        <v>6550000</v>
      </c>
      <c r="G976" s="39">
        <f t="shared" si="232"/>
        <v>6550000</v>
      </c>
      <c r="H976" s="289"/>
      <c r="I976" s="289"/>
      <c r="J976" s="2"/>
      <c r="K976" s="2"/>
      <c r="N976" s="3"/>
      <c r="O976" s="4"/>
    </row>
    <row r="977" spans="1:15" ht="12.75" x14ac:dyDescent="0.2">
      <c r="A977" s="2"/>
      <c r="B977" s="2"/>
      <c r="C977" s="2"/>
      <c r="D977" s="2"/>
      <c r="E977" s="2"/>
      <c r="F977" s="2"/>
      <c r="G977" s="2"/>
      <c r="H977" s="2"/>
      <c r="I977" s="2"/>
      <c r="J977" s="2"/>
      <c r="K977" s="2"/>
      <c r="N977" s="3"/>
      <c r="O977" s="4"/>
    </row>
    <row r="978" spans="1:15" ht="12.75" x14ac:dyDescent="0.2">
      <c r="A978" s="2"/>
      <c r="B978" s="2"/>
      <c r="C978" s="2"/>
      <c r="D978" s="2"/>
      <c r="E978" s="2"/>
      <c r="F978" s="2"/>
      <c r="G978" s="2"/>
      <c r="H978" s="2"/>
      <c r="I978" s="2"/>
      <c r="J978" s="2"/>
      <c r="K978" s="2"/>
      <c r="N978" s="3"/>
      <c r="O978" s="4"/>
    </row>
    <row r="979" spans="1:15" x14ac:dyDescent="0.2">
      <c r="A979" s="292" t="s">
        <v>2</v>
      </c>
      <c r="B979" s="292" t="s">
        <v>3</v>
      </c>
      <c r="C979" s="292" t="s">
        <v>4</v>
      </c>
      <c r="D979" s="292" t="s">
        <v>500</v>
      </c>
      <c r="E979" s="10" t="s">
        <v>6</v>
      </c>
      <c r="F979" s="10" t="s">
        <v>7</v>
      </c>
      <c r="G979" s="10" t="s">
        <v>8</v>
      </c>
      <c r="H979" s="321" t="s">
        <v>9</v>
      </c>
      <c r="I979" s="292" t="s">
        <v>10</v>
      </c>
      <c r="J979" s="2"/>
      <c r="K979" s="2"/>
      <c r="N979" s="3"/>
      <c r="O979" s="4"/>
    </row>
    <row r="980" spans="1:15" ht="47.25" x14ac:dyDescent="0.2">
      <c r="A980" s="289"/>
      <c r="B980" s="289"/>
      <c r="C980" s="289"/>
      <c r="D980" s="289"/>
      <c r="E980" s="59"/>
      <c r="F980" s="10" t="s">
        <v>670</v>
      </c>
      <c r="G980" s="10" t="s">
        <v>671</v>
      </c>
      <c r="H980" s="289"/>
      <c r="I980" s="289"/>
      <c r="J980" s="2"/>
      <c r="K980" s="2"/>
      <c r="N980" s="3"/>
      <c r="O980" s="4"/>
    </row>
    <row r="981" spans="1:15" x14ac:dyDescent="0.2">
      <c r="A981" s="287" t="s">
        <v>672</v>
      </c>
      <c r="B981" s="290">
        <v>5</v>
      </c>
      <c r="C981" s="14" t="s">
        <v>38</v>
      </c>
      <c r="D981" s="291" t="s">
        <v>673</v>
      </c>
      <c r="E981" s="39">
        <v>1730000</v>
      </c>
      <c r="F981" s="40">
        <v>2020000</v>
      </c>
      <c r="G981" s="39">
        <v>2020000</v>
      </c>
      <c r="H981" s="126">
        <v>450000</v>
      </c>
      <c r="I981" s="323">
        <v>46112</v>
      </c>
      <c r="J981" s="2"/>
      <c r="K981" s="2"/>
      <c r="N981" s="3"/>
      <c r="O981" s="4"/>
    </row>
    <row r="982" spans="1:15" x14ac:dyDescent="0.2">
      <c r="A982" s="288"/>
      <c r="B982" s="288"/>
      <c r="C982" s="14" t="s">
        <v>253</v>
      </c>
      <c r="D982" s="288"/>
      <c r="E982" s="39">
        <v>1950000</v>
      </c>
      <c r="F982" s="40">
        <v>2230000</v>
      </c>
      <c r="G982" s="39">
        <v>2230000</v>
      </c>
      <c r="H982" s="126">
        <v>450000</v>
      </c>
      <c r="I982" s="288"/>
      <c r="J982" s="2"/>
      <c r="K982" s="2"/>
      <c r="N982" s="3"/>
      <c r="O982" s="4"/>
    </row>
    <row r="983" spans="1:15" x14ac:dyDescent="0.2">
      <c r="A983" s="288"/>
      <c r="B983" s="288"/>
      <c r="C983" s="63" t="s">
        <v>674</v>
      </c>
      <c r="D983" s="288"/>
      <c r="E983" s="39">
        <v>2160000</v>
      </c>
      <c r="F983" s="40">
        <v>2450000</v>
      </c>
      <c r="G983" s="39">
        <v>2450000</v>
      </c>
      <c r="H983" s="96" t="s">
        <v>69</v>
      </c>
      <c r="I983" s="288"/>
      <c r="J983" s="2"/>
      <c r="K983" s="2"/>
      <c r="N983" s="3"/>
      <c r="O983" s="4"/>
    </row>
    <row r="984" spans="1:15" x14ac:dyDescent="0.2">
      <c r="A984" s="288"/>
      <c r="B984" s="288"/>
      <c r="C984" s="63" t="s">
        <v>675</v>
      </c>
      <c r="D984" s="288"/>
      <c r="E984" s="39">
        <v>3460000</v>
      </c>
      <c r="F984" s="40">
        <v>4030000</v>
      </c>
      <c r="G984" s="39">
        <v>4030000</v>
      </c>
      <c r="H984" s="96"/>
      <c r="I984" s="288"/>
      <c r="J984" s="2"/>
      <c r="K984" s="2"/>
      <c r="N984" s="3"/>
      <c r="O984" s="4"/>
    </row>
    <row r="985" spans="1:15" x14ac:dyDescent="0.2">
      <c r="A985" s="288"/>
      <c r="B985" s="288"/>
      <c r="C985" s="63" t="s">
        <v>676</v>
      </c>
      <c r="D985" s="288"/>
      <c r="E985" s="39">
        <v>2520000</v>
      </c>
      <c r="F985" s="40">
        <v>2810000</v>
      </c>
      <c r="G985" s="39">
        <v>2810000</v>
      </c>
      <c r="H985" s="96" t="s">
        <v>69</v>
      </c>
      <c r="I985" s="288"/>
      <c r="J985" s="2"/>
      <c r="K985" s="2"/>
      <c r="N985" s="3"/>
      <c r="O985" s="4"/>
    </row>
    <row r="986" spans="1:15" x14ac:dyDescent="0.2">
      <c r="A986" s="288"/>
      <c r="B986" s="288"/>
      <c r="C986" s="63" t="s">
        <v>677</v>
      </c>
      <c r="D986" s="288"/>
      <c r="E986" s="39">
        <v>2950000</v>
      </c>
      <c r="F986" s="40">
        <v>3240000</v>
      </c>
      <c r="G986" s="39">
        <v>3240000</v>
      </c>
      <c r="H986" s="96" t="s">
        <v>69</v>
      </c>
      <c r="I986" s="288"/>
      <c r="J986" s="2"/>
      <c r="K986" s="2"/>
      <c r="N986" s="3"/>
      <c r="O986" s="4"/>
    </row>
    <row r="987" spans="1:15" x14ac:dyDescent="0.2">
      <c r="A987" s="288"/>
      <c r="B987" s="288"/>
      <c r="C987" s="63" t="s">
        <v>678</v>
      </c>
      <c r="D987" s="288"/>
      <c r="E987" s="39">
        <v>3100000</v>
      </c>
      <c r="F987" s="40">
        <v>3380000</v>
      </c>
      <c r="G987" s="39">
        <v>3380000</v>
      </c>
      <c r="H987" s="96" t="s">
        <v>69</v>
      </c>
      <c r="I987" s="288"/>
      <c r="J987" s="2"/>
      <c r="K987" s="2"/>
      <c r="N987" s="3"/>
      <c r="O987" s="4"/>
    </row>
    <row r="988" spans="1:15" x14ac:dyDescent="0.2">
      <c r="A988" s="288"/>
      <c r="B988" s="288"/>
      <c r="C988" s="63" t="s">
        <v>336</v>
      </c>
      <c r="D988" s="288"/>
      <c r="E988" s="39">
        <v>3600000</v>
      </c>
      <c r="F988" s="40">
        <v>3890000</v>
      </c>
      <c r="G988" s="39">
        <v>3890000</v>
      </c>
      <c r="H988" s="96" t="s">
        <v>69</v>
      </c>
      <c r="I988" s="288"/>
      <c r="J988" s="2"/>
      <c r="K988" s="2"/>
      <c r="N988" s="3"/>
      <c r="O988" s="4"/>
    </row>
    <row r="989" spans="1:15" x14ac:dyDescent="0.2">
      <c r="A989" s="289"/>
      <c r="B989" s="289"/>
      <c r="C989" s="63" t="s">
        <v>679</v>
      </c>
      <c r="D989" s="289"/>
      <c r="E989" s="39">
        <v>3670000</v>
      </c>
      <c r="F989" s="40">
        <v>3960000</v>
      </c>
      <c r="G989" s="39">
        <v>3960000</v>
      </c>
      <c r="H989" s="96" t="s">
        <v>69</v>
      </c>
      <c r="I989" s="289"/>
      <c r="J989" s="2"/>
      <c r="K989" s="2"/>
      <c r="N989" s="3"/>
      <c r="O989" s="4"/>
    </row>
    <row r="990" spans="1:15" ht="12.75" x14ac:dyDescent="0.2">
      <c r="A990" s="2"/>
      <c r="B990" s="2"/>
      <c r="C990" s="2"/>
      <c r="D990" s="2"/>
      <c r="E990" s="2"/>
      <c r="F990" s="2"/>
      <c r="G990" s="2"/>
      <c r="H990" s="2"/>
      <c r="I990" s="2"/>
      <c r="J990" s="2"/>
      <c r="K990" s="2"/>
      <c r="N990" s="3"/>
      <c r="O990" s="4"/>
    </row>
    <row r="991" spans="1:15" ht="12.75" x14ac:dyDescent="0.2">
      <c r="A991" s="2"/>
      <c r="B991" s="2"/>
      <c r="C991" s="2"/>
      <c r="D991" s="2"/>
      <c r="E991" s="2"/>
      <c r="F991" s="2"/>
      <c r="G991" s="2"/>
      <c r="H991" s="2"/>
      <c r="I991" s="2"/>
      <c r="J991" s="2"/>
      <c r="K991" s="2"/>
      <c r="N991" s="3"/>
      <c r="O991" s="4"/>
    </row>
    <row r="992" spans="1:15" x14ac:dyDescent="0.2">
      <c r="A992" s="292" t="s">
        <v>2</v>
      </c>
      <c r="B992" s="292" t="s">
        <v>3</v>
      </c>
      <c r="C992" s="292"/>
      <c r="D992" s="292" t="s">
        <v>500</v>
      </c>
      <c r="E992" s="10" t="s">
        <v>6</v>
      </c>
      <c r="F992" s="317" t="s">
        <v>7</v>
      </c>
      <c r="G992" s="318"/>
      <c r="H992" s="321" t="s">
        <v>9</v>
      </c>
      <c r="I992" s="292" t="s">
        <v>10</v>
      </c>
      <c r="J992" s="2"/>
      <c r="K992" s="2"/>
      <c r="N992" s="3"/>
      <c r="O992" s="4"/>
    </row>
    <row r="993" spans="1:28" ht="31.5" x14ac:dyDescent="0.2">
      <c r="A993" s="289"/>
      <c r="B993" s="289"/>
      <c r="C993" s="289"/>
      <c r="D993" s="289"/>
      <c r="E993" s="59"/>
      <c r="F993" s="10" t="s">
        <v>680</v>
      </c>
      <c r="G993" s="10" t="s">
        <v>13</v>
      </c>
      <c r="H993" s="289"/>
      <c r="I993" s="289"/>
      <c r="J993" s="2"/>
      <c r="K993" s="2"/>
      <c r="N993" s="3"/>
      <c r="O993" s="4"/>
    </row>
    <row r="994" spans="1:28" x14ac:dyDescent="0.2">
      <c r="A994" s="296" t="s">
        <v>681</v>
      </c>
      <c r="B994" s="290">
        <v>5</v>
      </c>
      <c r="C994" s="14" t="s">
        <v>682</v>
      </c>
      <c r="D994" s="307" t="s">
        <v>683</v>
      </c>
      <c r="E994" s="39">
        <v>1300000</v>
      </c>
      <c r="F994" s="40">
        <f t="shared" ref="F994:F999" si="233">E994+400000</f>
        <v>1700000</v>
      </c>
      <c r="G994" s="40">
        <f>1400000</f>
        <v>1400000</v>
      </c>
      <c r="H994" s="328">
        <v>550000</v>
      </c>
      <c r="I994" s="290" t="s">
        <v>684</v>
      </c>
      <c r="J994" s="2"/>
      <c r="K994" s="2"/>
      <c r="N994" s="3"/>
      <c r="O994" s="4"/>
    </row>
    <row r="995" spans="1:28" x14ac:dyDescent="0.2">
      <c r="A995" s="288"/>
      <c r="B995" s="288"/>
      <c r="C995" s="14" t="s">
        <v>299</v>
      </c>
      <c r="D995" s="288"/>
      <c r="E995" s="39">
        <v>1550000</v>
      </c>
      <c r="F995" s="40">
        <f t="shared" si="233"/>
        <v>1950000</v>
      </c>
      <c r="G995" s="40">
        <v>1650000</v>
      </c>
      <c r="H995" s="288"/>
      <c r="I995" s="288"/>
      <c r="J995" s="2"/>
      <c r="K995" s="2"/>
      <c r="N995" s="3"/>
      <c r="O995" s="4"/>
    </row>
    <row r="996" spans="1:28" x14ac:dyDescent="0.2">
      <c r="A996" s="288"/>
      <c r="B996" s="288"/>
      <c r="C996" s="63" t="s">
        <v>154</v>
      </c>
      <c r="D996" s="289"/>
      <c r="E996" s="39">
        <v>1650000</v>
      </c>
      <c r="F996" s="40">
        <f t="shared" si="233"/>
        <v>2050000</v>
      </c>
      <c r="G996" s="40">
        <v>1750000</v>
      </c>
      <c r="H996" s="288"/>
      <c r="I996" s="288"/>
      <c r="J996" s="2"/>
      <c r="K996" s="2"/>
      <c r="N996" s="3"/>
      <c r="O996" s="4"/>
    </row>
    <row r="997" spans="1:28" x14ac:dyDescent="0.2">
      <c r="A997" s="288"/>
      <c r="B997" s="288"/>
      <c r="C997" s="63" t="s">
        <v>685</v>
      </c>
      <c r="D997" s="307" t="s">
        <v>686</v>
      </c>
      <c r="E997" s="39">
        <v>1650000</v>
      </c>
      <c r="F997" s="40">
        <f t="shared" si="233"/>
        <v>2050000</v>
      </c>
      <c r="G997" s="40">
        <v>1750000</v>
      </c>
      <c r="H997" s="288"/>
      <c r="I997" s="288"/>
      <c r="J997" s="2"/>
      <c r="K997" s="2"/>
      <c r="N997" s="3"/>
      <c r="O997" s="4"/>
    </row>
    <row r="998" spans="1:28" x14ac:dyDescent="0.2">
      <c r="A998" s="288"/>
      <c r="B998" s="288"/>
      <c r="C998" s="63" t="s">
        <v>248</v>
      </c>
      <c r="D998" s="288"/>
      <c r="E998" s="39">
        <v>2000000</v>
      </c>
      <c r="F998" s="40">
        <f t="shared" si="233"/>
        <v>2400000</v>
      </c>
      <c r="G998" s="40">
        <v>2100000</v>
      </c>
      <c r="H998" s="288"/>
      <c r="I998" s="288"/>
      <c r="J998" s="2"/>
      <c r="K998" s="2"/>
      <c r="N998" s="3"/>
      <c r="O998" s="4"/>
    </row>
    <row r="999" spans="1:28" x14ac:dyDescent="0.2">
      <c r="A999" s="289"/>
      <c r="B999" s="289"/>
      <c r="C999" s="63" t="s">
        <v>113</v>
      </c>
      <c r="D999" s="289"/>
      <c r="E999" s="39">
        <v>2600000</v>
      </c>
      <c r="F999" s="40">
        <f t="shared" si="233"/>
        <v>3000000</v>
      </c>
      <c r="G999" s="40">
        <v>2700000</v>
      </c>
      <c r="H999" s="289"/>
      <c r="I999" s="289"/>
      <c r="J999" s="2"/>
      <c r="K999" s="2"/>
      <c r="N999" s="3"/>
      <c r="O999" s="4"/>
    </row>
    <row r="1000" spans="1:28" ht="12.75" x14ac:dyDescent="0.2">
      <c r="A1000" s="2"/>
      <c r="B1000" s="2"/>
      <c r="C1000" s="2"/>
      <c r="D1000" s="2"/>
      <c r="E1000" s="2"/>
      <c r="F1000" s="2"/>
      <c r="G1000" s="2"/>
      <c r="H1000" s="2"/>
      <c r="I1000" s="2"/>
      <c r="J1000" s="2"/>
      <c r="K1000" s="2"/>
      <c r="N1000" s="3"/>
      <c r="O1000" s="4"/>
    </row>
    <row r="1001" spans="1:28" ht="12.75" x14ac:dyDescent="0.2">
      <c r="A1001" s="2"/>
      <c r="B1001" s="2"/>
      <c r="C1001" s="2"/>
      <c r="D1001" s="2"/>
      <c r="E1001" s="2"/>
      <c r="F1001" s="2"/>
      <c r="G1001" s="2"/>
      <c r="H1001" s="2"/>
      <c r="I1001" s="2"/>
      <c r="J1001" s="2"/>
      <c r="K1001" s="2"/>
      <c r="N1001" s="3"/>
      <c r="O1001" s="4"/>
    </row>
    <row r="1002" spans="1:28" x14ac:dyDescent="0.2">
      <c r="A1002" s="292" t="s">
        <v>123</v>
      </c>
      <c r="B1002" s="292" t="s">
        <v>3</v>
      </c>
      <c r="C1002" s="292" t="s">
        <v>4</v>
      </c>
      <c r="D1002" s="292" t="s">
        <v>500</v>
      </c>
      <c r="E1002" s="10" t="s">
        <v>6</v>
      </c>
      <c r="F1002" s="10" t="s">
        <v>7</v>
      </c>
      <c r="G1002" s="10" t="s">
        <v>8</v>
      </c>
      <c r="H1002" s="301" t="s">
        <v>9</v>
      </c>
      <c r="I1002" s="292" t="s">
        <v>10</v>
      </c>
      <c r="J1002" s="2"/>
      <c r="K1002" s="2"/>
      <c r="L1002" s="2"/>
      <c r="M1002" s="2"/>
      <c r="N1002" s="60"/>
      <c r="O1002" s="61"/>
      <c r="P1002" s="2"/>
      <c r="Q1002" s="2"/>
      <c r="R1002" s="2"/>
      <c r="S1002" s="2"/>
      <c r="T1002" s="2"/>
      <c r="U1002" s="2"/>
      <c r="V1002" s="2"/>
      <c r="W1002" s="2"/>
      <c r="X1002" s="2"/>
      <c r="Y1002" s="2"/>
      <c r="Z1002" s="2"/>
      <c r="AA1002" s="2"/>
      <c r="AB1002" s="2"/>
    </row>
    <row r="1003" spans="1:28" ht="31.5" x14ac:dyDescent="0.2">
      <c r="A1003" s="289"/>
      <c r="B1003" s="289"/>
      <c r="C1003" s="289"/>
      <c r="D1003" s="289"/>
      <c r="E1003" s="59"/>
      <c r="F1003" s="10" t="s">
        <v>124</v>
      </c>
      <c r="G1003" s="10" t="s">
        <v>125</v>
      </c>
      <c r="H1003" s="289"/>
      <c r="I1003" s="289"/>
      <c r="J1003" s="2"/>
      <c r="K1003" s="2"/>
      <c r="L1003" s="2"/>
      <c r="M1003" s="2"/>
      <c r="N1003" s="60"/>
      <c r="O1003" s="61"/>
      <c r="P1003" s="2"/>
      <c r="Q1003" s="2"/>
      <c r="R1003" s="2"/>
      <c r="S1003" s="2"/>
      <c r="T1003" s="2"/>
      <c r="U1003" s="2"/>
      <c r="V1003" s="2"/>
      <c r="W1003" s="2"/>
      <c r="X1003" s="2"/>
      <c r="Y1003" s="2"/>
      <c r="Z1003" s="2"/>
      <c r="AA1003" s="2"/>
      <c r="AB1003" s="2"/>
    </row>
    <row r="1004" spans="1:28" x14ac:dyDescent="0.2">
      <c r="A1004" s="290" t="s">
        <v>687</v>
      </c>
      <c r="B1004" s="290">
        <v>5</v>
      </c>
      <c r="C1004" s="14" t="s">
        <v>34</v>
      </c>
      <c r="D1004" s="291" t="s">
        <v>688</v>
      </c>
      <c r="E1004" s="27">
        <v>1900000</v>
      </c>
      <c r="F1004" s="27">
        <f t="shared" ref="F1004:F1009" si="234">E1004+500000</f>
        <v>2400000</v>
      </c>
      <c r="G1004" s="27">
        <f t="shared" ref="G1004:G1009" si="235">E1004+500000</f>
        <v>2400000</v>
      </c>
      <c r="H1004" s="316">
        <v>650000</v>
      </c>
      <c r="I1004" s="290" t="s">
        <v>128</v>
      </c>
      <c r="J1004" s="2"/>
      <c r="K1004" s="2"/>
      <c r="L1004" s="2"/>
      <c r="M1004" s="2"/>
      <c r="N1004" s="60"/>
      <c r="O1004" s="61"/>
      <c r="P1004" s="2"/>
      <c r="Q1004" s="2"/>
      <c r="R1004" s="2"/>
      <c r="S1004" s="2"/>
      <c r="T1004" s="2"/>
      <c r="U1004" s="2"/>
      <c r="V1004" s="2"/>
      <c r="W1004" s="2"/>
      <c r="X1004" s="2"/>
      <c r="Y1004" s="2"/>
      <c r="Z1004" s="2"/>
      <c r="AA1004" s="2"/>
      <c r="AB1004" s="2"/>
    </row>
    <row r="1005" spans="1:28" x14ac:dyDescent="0.2">
      <c r="A1005" s="288"/>
      <c r="B1005" s="288"/>
      <c r="C1005" s="14" t="s">
        <v>689</v>
      </c>
      <c r="D1005" s="288"/>
      <c r="E1005" s="27">
        <v>2000000</v>
      </c>
      <c r="F1005" s="27">
        <f t="shared" si="234"/>
        <v>2500000</v>
      </c>
      <c r="G1005" s="27">
        <f t="shared" si="235"/>
        <v>2500000</v>
      </c>
      <c r="H1005" s="288"/>
      <c r="I1005" s="288"/>
      <c r="J1005" s="2"/>
      <c r="K1005" s="2"/>
      <c r="L1005" s="2"/>
      <c r="M1005" s="2"/>
      <c r="N1005" s="60"/>
      <c r="O1005" s="61"/>
      <c r="P1005" s="2"/>
      <c r="Q1005" s="2"/>
      <c r="R1005" s="2"/>
      <c r="S1005" s="2"/>
      <c r="T1005" s="2"/>
      <c r="U1005" s="2"/>
      <c r="V1005" s="2"/>
      <c r="W1005" s="2"/>
      <c r="X1005" s="2"/>
      <c r="Y1005" s="2"/>
      <c r="Z1005" s="2"/>
      <c r="AA1005" s="2"/>
      <c r="AB1005" s="2"/>
    </row>
    <row r="1006" spans="1:28" x14ac:dyDescent="0.2">
      <c r="A1006" s="289"/>
      <c r="B1006" s="289"/>
      <c r="C1006" s="14" t="s">
        <v>690</v>
      </c>
      <c r="D1006" s="288"/>
      <c r="E1006" s="27">
        <v>2150000</v>
      </c>
      <c r="F1006" s="27">
        <f t="shared" si="234"/>
        <v>2650000</v>
      </c>
      <c r="G1006" s="27">
        <f t="shared" si="235"/>
        <v>2650000</v>
      </c>
      <c r="H1006" s="289"/>
      <c r="I1006" s="289"/>
      <c r="J1006" s="2"/>
      <c r="K1006" s="2"/>
      <c r="L1006" s="2"/>
      <c r="M1006" s="2"/>
      <c r="N1006" s="60"/>
      <c r="O1006" s="61"/>
      <c r="P1006" s="2"/>
      <c r="Q1006" s="2"/>
      <c r="R1006" s="2"/>
      <c r="S1006" s="2"/>
      <c r="T1006" s="2"/>
      <c r="U1006" s="2"/>
      <c r="V1006" s="2"/>
      <c r="W1006" s="2"/>
      <c r="X1006" s="2"/>
      <c r="Y1006" s="2"/>
      <c r="Z1006" s="2"/>
      <c r="AA1006" s="2"/>
      <c r="AB1006" s="2"/>
    </row>
    <row r="1007" spans="1:28" x14ac:dyDescent="0.2">
      <c r="A1007" s="290" t="s">
        <v>687</v>
      </c>
      <c r="B1007" s="290">
        <v>5</v>
      </c>
      <c r="C1007" s="14" t="s">
        <v>34</v>
      </c>
      <c r="D1007" s="288"/>
      <c r="E1007" s="27">
        <v>2050000</v>
      </c>
      <c r="F1007" s="27">
        <f t="shared" si="234"/>
        <v>2550000</v>
      </c>
      <c r="G1007" s="27">
        <f t="shared" si="235"/>
        <v>2550000</v>
      </c>
      <c r="H1007" s="316">
        <v>650000</v>
      </c>
      <c r="I1007" s="290" t="s">
        <v>131</v>
      </c>
      <c r="J1007" s="2"/>
      <c r="K1007" s="2"/>
      <c r="N1007" s="3"/>
      <c r="O1007" s="4"/>
    </row>
    <row r="1008" spans="1:28" x14ac:dyDescent="0.2">
      <c r="A1008" s="288"/>
      <c r="B1008" s="288"/>
      <c r="C1008" s="14" t="s">
        <v>689</v>
      </c>
      <c r="D1008" s="288"/>
      <c r="E1008" s="27">
        <v>2150000</v>
      </c>
      <c r="F1008" s="27">
        <f t="shared" si="234"/>
        <v>2650000</v>
      </c>
      <c r="G1008" s="27">
        <f t="shared" si="235"/>
        <v>2650000</v>
      </c>
      <c r="H1008" s="288"/>
      <c r="I1008" s="288"/>
      <c r="J1008" s="2"/>
      <c r="K1008" s="2"/>
      <c r="N1008" s="3"/>
      <c r="O1008" s="4"/>
    </row>
    <row r="1009" spans="1:15" x14ac:dyDescent="0.2">
      <c r="A1009" s="289"/>
      <c r="B1009" s="289"/>
      <c r="C1009" s="14" t="s">
        <v>690</v>
      </c>
      <c r="D1009" s="289"/>
      <c r="E1009" s="27">
        <v>2350000</v>
      </c>
      <c r="F1009" s="27">
        <f t="shared" si="234"/>
        <v>2850000</v>
      </c>
      <c r="G1009" s="27">
        <f t="shared" si="235"/>
        <v>2850000</v>
      </c>
      <c r="H1009" s="289"/>
      <c r="I1009" s="289"/>
      <c r="J1009" s="2"/>
      <c r="K1009" s="2"/>
      <c r="N1009" s="3"/>
      <c r="O1009" s="4"/>
    </row>
    <row r="1010" spans="1:15" ht="12.75" x14ac:dyDescent="0.2">
      <c r="A1010" s="2"/>
      <c r="B1010" s="2"/>
      <c r="C1010" s="2"/>
      <c r="D1010" s="2"/>
      <c r="E1010" s="2"/>
      <c r="F1010" s="2"/>
      <c r="G1010" s="2"/>
      <c r="H1010" s="2"/>
      <c r="I1010" s="2"/>
      <c r="J1010" s="2"/>
      <c r="K1010" s="2"/>
      <c r="N1010" s="3"/>
      <c r="O1010" s="4"/>
    </row>
    <row r="1011" spans="1:15" ht="12.75" x14ac:dyDescent="0.2">
      <c r="A1011" s="2"/>
      <c r="B1011" s="2"/>
      <c r="C1011" s="2"/>
      <c r="D1011" s="2"/>
      <c r="E1011" s="2"/>
      <c r="F1011" s="2"/>
      <c r="G1011" s="2"/>
      <c r="H1011" s="2"/>
      <c r="I1011" s="2"/>
      <c r="J1011" s="2"/>
      <c r="K1011" s="2"/>
      <c r="N1011" s="3"/>
      <c r="O1011" s="4"/>
    </row>
    <row r="1012" spans="1:15" x14ac:dyDescent="0.2">
      <c r="A1012" s="292" t="s">
        <v>2</v>
      </c>
      <c r="B1012" s="292" t="s">
        <v>3</v>
      </c>
      <c r="C1012" s="292" t="s">
        <v>4</v>
      </c>
      <c r="D1012" s="292" t="s">
        <v>500</v>
      </c>
      <c r="E1012" s="10" t="s">
        <v>6</v>
      </c>
      <c r="F1012" s="10" t="s">
        <v>7</v>
      </c>
      <c r="G1012" s="317" t="s">
        <v>8</v>
      </c>
      <c r="H1012" s="318"/>
      <c r="I1012" s="321" t="s">
        <v>9</v>
      </c>
      <c r="J1012" s="292" t="s">
        <v>10</v>
      </c>
      <c r="K1012" s="2"/>
      <c r="N1012" s="3"/>
      <c r="O1012" s="4"/>
    </row>
    <row r="1013" spans="1:15" ht="31.5" x14ac:dyDescent="0.2">
      <c r="A1013" s="289"/>
      <c r="B1013" s="289"/>
      <c r="C1013" s="289"/>
      <c r="D1013" s="289"/>
      <c r="E1013" s="59"/>
      <c r="F1013" s="10" t="s">
        <v>132</v>
      </c>
      <c r="G1013" s="10" t="s">
        <v>133</v>
      </c>
      <c r="H1013" s="10" t="s">
        <v>66</v>
      </c>
      <c r="I1013" s="289"/>
      <c r="J1013" s="289"/>
      <c r="K1013" s="2"/>
      <c r="N1013" s="3"/>
      <c r="O1013" s="4"/>
    </row>
    <row r="1014" spans="1:15" x14ac:dyDescent="0.2">
      <c r="A1014" s="308" t="s">
        <v>691</v>
      </c>
      <c r="B1014" s="290">
        <v>5</v>
      </c>
      <c r="C1014" s="14" t="s">
        <v>38</v>
      </c>
      <c r="D1014" s="297"/>
      <c r="E1014" s="39">
        <v>1550000</v>
      </c>
      <c r="F1014" s="40">
        <f t="shared" ref="F1014:F1016" si="236">E1014+450000</f>
        <v>2000000</v>
      </c>
      <c r="G1014" s="39">
        <f t="shared" ref="G1014:G1016" si="237">E1014+450000</f>
        <v>2000000</v>
      </c>
      <c r="H1014" s="31">
        <f t="shared" ref="H1014:H1016" si="238">G1014+850000+850000</f>
        <v>3700000</v>
      </c>
      <c r="I1014" s="325">
        <v>600000</v>
      </c>
      <c r="J1014" s="323">
        <v>46112</v>
      </c>
      <c r="K1014" s="2"/>
      <c r="N1014" s="3"/>
      <c r="O1014" s="4"/>
    </row>
    <row r="1015" spans="1:15" x14ac:dyDescent="0.2">
      <c r="A1015" s="288"/>
      <c r="B1015" s="288"/>
      <c r="C1015" s="14" t="s">
        <v>692</v>
      </c>
      <c r="D1015" s="288"/>
      <c r="E1015" s="39">
        <v>1925000</v>
      </c>
      <c r="F1015" s="40">
        <f t="shared" si="236"/>
        <v>2375000</v>
      </c>
      <c r="G1015" s="39">
        <f t="shared" si="237"/>
        <v>2375000</v>
      </c>
      <c r="H1015" s="31">
        <f t="shared" si="238"/>
        <v>4075000</v>
      </c>
      <c r="I1015" s="288"/>
      <c r="J1015" s="288"/>
      <c r="K1015" s="2"/>
      <c r="N1015" s="3"/>
      <c r="O1015" s="4"/>
    </row>
    <row r="1016" spans="1:15" x14ac:dyDescent="0.2">
      <c r="A1016" s="289"/>
      <c r="B1016" s="289"/>
      <c r="C1016" s="63" t="s">
        <v>693</v>
      </c>
      <c r="D1016" s="289"/>
      <c r="E1016" s="39">
        <v>2475000</v>
      </c>
      <c r="F1016" s="40">
        <f t="shared" si="236"/>
        <v>2925000</v>
      </c>
      <c r="G1016" s="39">
        <f t="shared" si="237"/>
        <v>2925000</v>
      </c>
      <c r="H1016" s="31">
        <f t="shared" si="238"/>
        <v>4625000</v>
      </c>
      <c r="I1016" s="289"/>
      <c r="J1016" s="289"/>
      <c r="K1016" s="2"/>
      <c r="N1016" s="3"/>
      <c r="O1016" s="4"/>
    </row>
    <row r="1017" spans="1:15" ht="12.75" x14ac:dyDescent="0.2">
      <c r="A1017" s="2"/>
      <c r="B1017" s="2"/>
      <c r="C1017" s="2"/>
      <c r="D1017" s="2"/>
      <c r="E1017" s="2"/>
      <c r="F1017" s="2"/>
      <c r="G1017" s="2"/>
      <c r="H1017" s="2"/>
      <c r="I1017" s="2"/>
      <c r="J1017" s="2"/>
      <c r="K1017" s="2"/>
      <c r="N1017" s="3"/>
      <c r="O1017" s="4"/>
    </row>
    <row r="1018" spans="1:15" ht="12.75" x14ac:dyDescent="0.2">
      <c r="A1018" s="2"/>
      <c r="B1018" s="2"/>
      <c r="C1018" s="2"/>
      <c r="D1018" s="2"/>
      <c r="E1018" s="2"/>
      <c r="F1018" s="2"/>
      <c r="G1018" s="2"/>
      <c r="H1018" s="2"/>
      <c r="I1018" s="2"/>
      <c r="J1018" s="2"/>
      <c r="K1018" s="2"/>
      <c r="N1018" s="3"/>
      <c r="O1018" s="4"/>
    </row>
    <row r="1019" spans="1:15" ht="12.75" x14ac:dyDescent="0.2">
      <c r="A1019" s="2"/>
      <c r="B1019" s="2"/>
      <c r="C1019" s="2"/>
      <c r="D1019" s="2"/>
      <c r="E1019" s="2"/>
      <c r="F1019" s="2"/>
      <c r="G1019" s="2"/>
      <c r="H1019" s="2"/>
      <c r="I1019" s="2"/>
      <c r="J1019" s="2"/>
      <c r="K1019" s="2"/>
      <c r="N1019" s="3"/>
      <c r="O1019" s="4"/>
    </row>
    <row r="1020" spans="1:15" ht="12.75" x14ac:dyDescent="0.2">
      <c r="A1020" s="2"/>
      <c r="B1020" s="2"/>
      <c r="C1020" s="2"/>
      <c r="D1020" s="2"/>
      <c r="E1020" s="2"/>
      <c r="F1020" s="2"/>
      <c r="G1020" s="2"/>
      <c r="H1020" s="2"/>
      <c r="I1020" s="2"/>
      <c r="J1020" s="2"/>
      <c r="K1020" s="2"/>
      <c r="N1020" s="3"/>
      <c r="O1020" s="4"/>
    </row>
    <row r="1021" spans="1:15" ht="12.75" x14ac:dyDescent="0.2">
      <c r="A1021" s="2"/>
      <c r="B1021" s="2"/>
      <c r="C1021" s="2"/>
      <c r="D1021" s="2"/>
      <c r="E1021" s="2"/>
      <c r="F1021" s="2"/>
      <c r="G1021" s="2"/>
      <c r="H1021" s="2"/>
      <c r="I1021" s="2"/>
      <c r="J1021" s="2"/>
      <c r="K1021" s="2"/>
      <c r="N1021" s="3"/>
      <c r="O1021" s="4"/>
    </row>
    <row r="1022" spans="1:15" ht="12.75" x14ac:dyDescent="0.2">
      <c r="A1022" s="2"/>
      <c r="B1022" s="2"/>
      <c r="C1022" s="2"/>
      <c r="D1022" s="2"/>
      <c r="E1022" s="2"/>
      <c r="F1022" s="2"/>
      <c r="G1022" s="2"/>
      <c r="H1022" s="2"/>
      <c r="I1022" s="2"/>
      <c r="J1022" s="2"/>
      <c r="K1022" s="2"/>
      <c r="N1022" s="3"/>
      <c r="O1022" s="4"/>
    </row>
    <row r="1023" spans="1:15" ht="12.75" x14ac:dyDescent="0.2">
      <c r="A1023" s="2"/>
      <c r="B1023" s="2"/>
      <c r="C1023" s="2"/>
      <c r="D1023" s="2"/>
      <c r="E1023" s="2"/>
      <c r="F1023" s="2"/>
      <c r="G1023" s="2"/>
      <c r="H1023" s="2"/>
      <c r="I1023" s="2"/>
      <c r="J1023" s="2"/>
      <c r="K1023" s="2"/>
      <c r="N1023" s="3"/>
      <c r="O1023" s="4"/>
    </row>
    <row r="1024" spans="1:15" ht="12.75" x14ac:dyDescent="0.2">
      <c r="A1024" s="2"/>
      <c r="B1024" s="2"/>
      <c r="C1024" s="2"/>
      <c r="D1024" s="2"/>
      <c r="E1024" s="2"/>
      <c r="F1024" s="2"/>
      <c r="G1024" s="2"/>
      <c r="H1024" s="2"/>
      <c r="I1024" s="2"/>
      <c r="J1024" s="2"/>
      <c r="K1024" s="2"/>
      <c r="N1024" s="3"/>
      <c r="O1024" s="4"/>
    </row>
    <row r="1025" spans="1:15" ht="12.75" x14ac:dyDescent="0.2">
      <c r="A1025" s="2"/>
      <c r="B1025" s="2"/>
      <c r="C1025" s="2"/>
      <c r="D1025" s="2"/>
      <c r="E1025" s="2"/>
      <c r="F1025" s="2"/>
      <c r="G1025" s="2"/>
      <c r="H1025" s="2"/>
      <c r="I1025" s="2"/>
      <c r="J1025" s="2"/>
      <c r="K1025" s="2"/>
      <c r="N1025" s="3"/>
      <c r="O1025" s="4"/>
    </row>
    <row r="1026" spans="1:15" ht="12.75" x14ac:dyDescent="0.2">
      <c r="A1026" s="2"/>
      <c r="B1026" s="2"/>
      <c r="C1026" s="2"/>
      <c r="D1026" s="2"/>
      <c r="E1026" s="2"/>
      <c r="F1026" s="2"/>
      <c r="G1026" s="2"/>
      <c r="H1026" s="2"/>
      <c r="I1026" s="2"/>
      <c r="J1026" s="2"/>
      <c r="K1026" s="2"/>
      <c r="N1026" s="3"/>
      <c r="O1026" s="4"/>
    </row>
    <row r="1027" spans="1:15" ht="12.75" x14ac:dyDescent="0.2">
      <c r="A1027" s="2"/>
      <c r="B1027" s="2"/>
      <c r="C1027" s="2"/>
      <c r="D1027" s="2"/>
      <c r="E1027" s="2"/>
      <c r="F1027" s="2"/>
      <c r="G1027" s="2"/>
      <c r="H1027" s="2"/>
      <c r="I1027" s="2"/>
      <c r="J1027" s="2"/>
      <c r="K1027" s="2"/>
      <c r="N1027" s="3"/>
      <c r="O1027" s="4"/>
    </row>
    <row r="1028" spans="1:15" ht="12.75" x14ac:dyDescent="0.2">
      <c r="A1028" s="2"/>
      <c r="B1028" s="2"/>
      <c r="C1028" s="2"/>
      <c r="D1028" s="2"/>
      <c r="E1028" s="2"/>
      <c r="F1028" s="2"/>
      <c r="G1028" s="2"/>
      <c r="H1028" s="2"/>
      <c r="I1028" s="2"/>
      <c r="J1028" s="2"/>
      <c r="K1028" s="2"/>
      <c r="N1028" s="3"/>
      <c r="O1028" s="4"/>
    </row>
    <row r="1029" spans="1:15" ht="12.75" x14ac:dyDescent="0.2">
      <c r="A1029" s="2"/>
      <c r="B1029" s="2"/>
      <c r="C1029" s="2"/>
      <c r="D1029" s="2"/>
      <c r="E1029" s="2"/>
      <c r="F1029" s="2"/>
      <c r="G1029" s="2"/>
      <c r="H1029" s="2"/>
      <c r="I1029" s="2"/>
      <c r="J1029" s="2"/>
      <c r="K1029" s="2"/>
      <c r="N1029" s="3"/>
      <c r="O1029" s="4"/>
    </row>
    <row r="1030" spans="1:15" ht="12.75" x14ac:dyDescent="0.2">
      <c r="A1030" s="2"/>
      <c r="B1030" s="2"/>
      <c r="C1030" s="2"/>
      <c r="D1030" s="2"/>
      <c r="E1030" s="2"/>
      <c r="F1030" s="2"/>
      <c r="G1030" s="2"/>
      <c r="H1030" s="2"/>
      <c r="I1030" s="2"/>
      <c r="J1030" s="2"/>
      <c r="K1030" s="2"/>
      <c r="N1030" s="3"/>
      <c r="O1030" s="4"/>
    </row>
    <row r="1031" spans="1:15" ht="12.75" x14ac:dyDescent="0.2">
      <c r="A1031" s="2"/>
      <c r="B1031" s="2"/>
      <c r="C1031" s="2"/>
      <c r="D1031" s="2"/>
      <c r="E1031" s="2"/>
      <c r="F1031" s="2"/>
      <c r="G1031" s="2"/>
      <c r="H1031" s="2"/>
      <c r="I1031" s="2"/>
      <c r="J1031" s="2"/>
      <c r="K1031" s="2"/>
      <c r="N1031" s="3"/>
      <c r="O1031" s="4"/>
    </row>
    <row r="1032" spans="1:15" ht="12.75" x14ac:dyDescent="0.2">
      <c r="A1032" s="2"/>
      <c r="B1032" s="2"/>
      <c r="C1032" s="2"/>
      <c r="D1032" s="2"/>
      <c r="E1032" s="2"/>
      <c r="F1032" s="2"/>
      <c r="G1032" s="2"/>
      <c r="H1032" s="2"/>
      <c r="I1032" s="2"/>
      <c r="J1032" s="2"/>
      <c r="K1032" s="2"/>
      <c r="N1032" s="3"/>
      <c r="O1032" s="4"/>
    </row>
    <row r="1033" spans="1:15" ht="12.75" x14ac:dyDescent="0.2">
      <c r="A1033" s="2"/>
      <c r="B1033" s="2"/>
      <c r="C1033" s="2"/>
      <c r="D1033" s="2"/>
      <c r="E1033" s="2"/>
      <c r="F1033" s="2"/>
      <c r="G1033" s="2"/>
      <c r="H1033" s="2"/>
      <c r="I1033" s="2"/>
      <c r="J1033" s="2"/>
      <c r="K1033" s="2"/>
      <c r="N1033" s="3"/>
      <c r="O1033" s="4"/>
    </row>
    <row r="1034" spans="1:15" ht="12.75" x14ac:dyDescent="0.2">
      <c r="A1034" s="2"/>
      <c r="B1034" s="2"/>
      <c r="C1034" s="2"/>
      <c r="D1034" s="2"/>
      <c r="E1034" s="2"/>
      <c r="F1034" s="2"/>
      <c r="G1034" s="2"/>
      <c r="H1034" s="2"/>
      <c r="I1034" s="2"/>
      <c r="J1034" s="2"/>
      <c r="K1034" s="2"/>
      <c r="N1034" s="3"/>
      <c r="O1034" s="4"/>
    </row>
    <row r="1035" spans="1:15" ht="12.75" x14ac:dyDescent="0.2">
      <c r="A1035" s="2"/>
      <c r="B1035" s="2"/>
      <c r="C1035" s="2"/>
      <c r="D1035" s="2"/>
      <c r="E1035" s="2"/>
      <c r="F1035" s="2"/>
      <c r="G1035" s="2"/>
      <c r="H1035" s="2"/>
      <c r="I1035" s="2"/>
      <c r="J1035" s="2"/>
      <c r="K1035" s="2"/>
      <c r="N1035" s="3"/>
      <c r="O1035" s="4"/>
    </row>
    <row r="1036" spans="1:15" ht="12.75" x14ac:dyDescent="0.2">
      <c r="A1036" s="2"/>
      <c r="B1036" s="2"/>
      <c r="C1036" s="2"/>
      <c r="D1036" s="2"/>
      <c r="E1036" s="2"/>
      <c r="F1036" s="2"/>
      <c r="G1036" s="2"/>
      <c r="H1036" s="2"/>
      <c r="I1036" s="2"/>
      <c r="J1036" s="2"/>
      <c r="K1036" s="2"/>
      <c r="N1036" s="3"/>
      <c r="O1036" s="4"/>
    </row>
    <row r="1037" spans="1:15" ht="12.75" x14ac:dyDescent="0.2">
      <c r="A1037" s="2"/>
      <c r="B1037" s="2"/>
      <c r="C1037" s="2"/>
      <c r="D1037" s="2"/>
      <c r="E1037" s="2"/>
      <c r="F1037" s="2"/>
      <c r="G1037" s="2"/>
      <c r="H1037" s="2"/>
      <c r="I1037" s="2"/>
      <c r="J1037" s="2"/>
      <c r="K1037" s="2"/>
      <c r="N1037" s="3"/>
      <c r="O1037" s="4"/>
    </row>
    <row r="1038" spans="1:15" ht="12.75" x14ac:dyDescent="0.2">
      <c r="A1038" s="2"/>
      <c r="B1038" s="2"/>
      <c r="C1038" s="2"/>
      <c r="D1038" s="2"/>
      <c r="E1038" s="2"/>
      <c r="F1038" s="2"/>
      <c r="G1038" s="2"/>
      <c r="H1038" s="2"/>
      <c r="I1038" s="2"/>
      <c r="J1038" s="2"/>
      <c r="K1038" s="2"/>
      <c r="N1038" s="3"/>
      <c r="O1038" s="4"/>
    </row>
    <row r="1039" spans="1:15" ht="12.75" x14ac:dyDescent="0.2">
      <c r="A1039" s="2"/>
      <c r="B1039" s="2"/>
      <c r="C1039" s="2"/>
      <c r="D1039" s="2"/>
      <c r="E1039" s="2"/>
      <c r="F1039" s="2"/>
      <c r="G1039" s="2"/>
      <c r="H1039" s="2"/>
      <c r="I1039" s="2"/>
      <c r="J1039" s="2"/>
      <c r="K1039" s="2"/>
      <c r="N1039" s="3"/>
      <c r="O1039" s="4"/>
    </row>
    <row r="1040" spans="1:15" ht="12.75" x14ac:dyDescent="0.2">
      <c r="A1040" s="2"/>
      <c r="B1040" s="2"/>
      <c r="C1040" s="2"/>
      <c r="D1040" s="2"/>
      <c r="E1040" s="2"/>
      <c r="F1040" s="2"/>
      <c r="G1040" s="2"/>
      <c r="H1040" s="2"/>
      <c r="I1040" s="2"/>
      <c r="J1040" s="2"/>
      <c r="K1040" s="2"/>
      <c r="N1040" s="3"/>
      <c r="O1040" s="4"/>
    </row>
    <row r="1041" spans="1:15" ht="12.75" x14ac:dyDescent="0.2">
      <c r="A1041" s="2"/>
      <c r="B1041" s="2"/>
      <c r="C1041" s="2"/>
      <c r="D1041" s="2"/>
      <c r="E1041" s="2"/>
      <c r="F1041" s="2"/>
      <c r="G1041" s="2"/>
      <c r="H1041" s="2"/>
      <c r="I1041" s="2"/>
      <c r="J1041" s="2"/>
      <c r="K1041" s="2"/>
      <c r="N1041" s="3"/>
      <c r="O1041" s="4"/>
    </row>
    <row r="1042" spans="1:15" ht="12.75" x14ac:dyDescent="0.2">
      <c r="A1042" s="2"/>
      <c r="B1042" s="2"/>
      <c r="C1042" s="2"/>
      <c r="D1042" s="2"/>
      <c r="E1042" s="2"/>
      <c r="F1042" s="2"/>
      <c r="G1042" s="2"/>
      <c r="H1042" s="2"/>
      <c r="I1042" s="2"/>
      <c r="J1042" s="2"/>
      <c r="K1042" s="2"/>
      <c r="N1042" s="3"/>
      <c r="O1042" s="4"/>
    </row>
    <row r="1043" spans="1:15" ht="12.75" x14ac:dyDescent="0.2">
      <c r="A1043" s="2"/>
      <c r="B1043" s="2"/>
      <c r="C1043" s="2"/>
      <c r="D1043" s="2"/>
      <c r="E1043" s="2"/>
      <c r="F1043" s="2"/>
      <c r="G1043" s="2"/>
      <c r="H1043" s="2"/>
      <c r="I1043" s="2"/>
      <c r="J1043" s="2"/>
      <c r="K1043" s="2"/>
      <c r="N1043" s="3"/>
      <c r="O1043" s="4"/>
    </row>
    <row r="1044" spans="1:15" ht="12.75" x14ac:dyDescent="0.2">
      <c r="A1044" s="2"/>
      <c r="B1044" s="2"/>
      <c r="C1044" s="2"/>
      <c r="D1044" s="2"/>
      <c r="E1044" s="2"/>
      <c r="F1044" s="2"/>
      <c r="G1044" s="2"/>
      <c r="H1044" s="2"/>
      <c r="I1044" s="2"/>
      <c r="J1044" s="2"/>
      <c r="K1044" s="2"/>
      <c r="N1044" s="3"/>
      <c r="O1044" s="4"/>
    </row>
    <row r="1045" spans="1:15" ht="12.75" x14ac:dyDescent="0.2">
      <c r="A1045" s="2"/>
      <c r="B1045" s="2"/>
      <c r="C1045" s="2"/>
      <c r="D1045" s="2"/>
      <c r="E1045" s="2"/>
      <c r="F1045" s="2"/>
      <c r="G1045" s="2"/>
      <c r="H1045" s="2"/>
      <c r="I1045" s="2"/>
      <c r="J1045" s="2"/>
      <c r="K1045" s="2"/>
      <c r="N1045" s="3"/>
      <c r="O1045" s="4"/>
    </row>
    <row r="1046" spans="1:15" ht="12.75" x14ac:dyDescent="0.2">
      <c r="A1046" s="2"/>
      <c r="B1046" s="2"/>
      <c r="C1046" s="2"/>
      <c r="D1046" s="2"/>
      <c r="E1046" s="2"/>
      <c r="F1046" s="2"/>
      <c r="G1046" s="2"/>
      <c r="H1046" s="2"/>
      <c r="I1046" s="2"/>
      <c r="J1046" s="2"/>
      <c r="K1046" s="2"/>
      <c r="N1046" s="3"/>
      <c r="O1046" s="4"/>
    </row>
    <row r="1047" spans="1:15" ht="12.75" x14ac:dyDescent="0.2">
      <c r="A1047" s="2"/>
      <c r="B1047" s="2"/>
      <c r="C1047" s="2"/>
      <c r="D1047" s="2"/>
      <c r="E1047" s="2"/>
      <c r="F1047" s="2"/>
      <c r="G1047" s="2"/>
      <c r="H1047" s="2"/>
      <c r="I1047" s="2"/>
      <c r="J1047" s="2"/>
      <c r="K1047" s="2"/>
      <c r="N1047" s="3"/>
      <c r="O1047" s="4"/>
    </row>
    <row r="1048" spans="1:15" ht="12.75" x14ac:dyDescent="0.2">
      <c r="A1048" s="2"/>
      <c r="B1048" s="2"/>
      <c r="C1048" s="2"/>
      <c r="D1048" s="2"/>
      <c r="E1048" s="2"/>
      <c r="F1048" s="2"/>
      <c r="G1048" s="2"/>
      <c r="H1048" s="2"/>
      <c r="I1048" s="2"/>
      <c r="J1048" s="2"/>
      <c r="K1048" s="2"/>
      <c r="N1048" s="3"/>
      <c r="O1048" s="4"/>
    </row>
    <row r="1049" spans="1:15" ht="12.75" x14ac:dyDescent="0.2">
      <c r="A1049" s="2"/>
      <c r="B1049" s="2"/>
      <c r="C1049" s="2"/>
      <c r="D1049" s="2"/>
      <c r="E1049" s="2"/>
      <c r="F1049" s="2"/>
      <c r="G1049" s="2"/>
      <c r="H1049" s="2"/>
      <c r="I1049" s="2"/>
      <c r="J1049" s="2"/>
      <c r="K1049" s="2"/>
      <c r="N1049" s="3"/>
      <c r="O1049" s="4"/>
    </row>
    <row r="1050" spans="1:15" ht="12.75" x14ac:dyDescent="0.2">
      <c r="A1050" s="2"/>
      <c r="B1050" s="2"/>
      <c r="C1050" s="2"/>
      <c r="D1050" s="2"/>
      <c r="E1050" s="2"/>
      <c r="F1050" s="2"/>
      <c r="G1050" s="2"/>
      <c r="H1050" s="2"/>
      <c r="I1050" s="2"/>
      <c r="J1050" s="2"/>
      <c r="K1050" s="2"/>
      <c r="N1050" s="3"/>
      <c r="O1050" s="4"/>
    </row>
    <row r="1051" spans="1:15" ht="12.75" x14ac:dyDescent="0.2">
      <c r="A1051" s="2"/>
      <c r="B1051" s="2"/>
      <c r="C1051" s="2"/>
      <c r="D1051" s="2"/>
      <c r="E1051" s="2"/>
      <c r="F1051" s="2"/>
      <c r="G1051" s="2"/>
      <c r="H1051" s="2"/>
      <c r="I1051" s="2"/>
      <c r="J1051" s="2"/>
      <c r="K1051" s="2"/>
      <c r="N1051" s="3"/>
      <c r="O1051" s="4"/>
    </row>
    <row r="1052" spans="1:15" ht="12.75" x14ac:dyDescent="0.2">
      <c r="A1052" s="2"/>
      <c r="B1052" s="2"/>
      <c r="C1052" s="2"/>
      <c r="D1052" s="2"/>
      <c r="E1052" s="2"/>
      <c r="F1052" s="2"/>
      <c r="G1052" s="2"/>
      <c r="H1052" s="2"/>
      <c r="I1052" s="2"/>
      <c r="J1052" s="2"/>
      <c r="K1052" s="2"/>
      <c r="N1052" s="3"/>
      <c r="O1052" s="4"/>
    </row>
    <row r="1053" spans="1:15" ht="12.75" x14ac:dyDescent="0.2">
      <c r="A1053" s="2"/>
      <c r="B1053" s="2"/>
      <c r="C1053" s="2"/>
      <c r="D1053" s="2"/>
      <c r="E1053" s="2"/>
      <c r="F1053" s="2"/>
      <c r="G1053" s="2"/>
      <c r="H1053" s="2"/>
      <c r="I1053" s="2"/>
      <c r="J1053" s="2"/>
      <c r="K1053" s="2"/>
      <c r="N1053" s="3"/>
      <c r="O1053" s="4"/>
    </row>
    <row r="1054" spans="1:15" ht="12.75" x14ac:dyDescent="0.2">
      <c r="A1054" s="2"/>
      <c r="B1054" s="2"/>
      <c r="C1054" s="2"/>
      <c r="D1054" s="2"/>
      <c r="E1054" s="2"/>
      <c r="F1054" s="2"/>
      <c r="G1054" s="2"/>
      <c r="H1054" s="2"/>
      <c r="I1054" s="2"/>
      <c r="J1054" s="2"/>
      <c r="K1054" s="2"/>
      <c r="N1054" s="3"/>
      <c r="O1054" s="4"/>
    </row>
    <row r="1055" spans="1:15" ht="12.75" x14ac:dyDescent="0.2">
      <c r="A1055" s="2"/>
      <c r="B1055" s="2"/>
      <c r="C1055" s="2"/>
      <c r="D1055" s="2"/>
      <c r="E1055" s="2"/>
      <c r="F1055" s="2"/>
      <c r="G1055" s="2"/>
      <c r="H1055" s="2"/>
      <c r="I1055" s="2"/>
      <c r="J1055" s="2"/>
      <c r="K1055" s="2"/>
      <c r="N1055" s="3"/>
      <c r="O1055" s="4"/>
    </row>
    <row r="1056" spans="1:15" ht="12.75" x14ac:dyDescent="0.2">
      <c r="A1056" s="2"/>
      <c r="B1056" s="2"/>
      <c r="C1056" s="2"/>
      <c r="D1056" s="2"/>
      <c r="E1056" s="2"/>
      <c r="F1056" s="2"/>
      <c r="G1056" s="2"/>
      <c r="H1056" s="2"/>
      <c r="I1056" s="2"/>
      <c r="J1056" s="2"/>
      <c r="K1056" s="2"/>
      <c r="N1056" s="3"/>
      <c r="O1056" s="4"/>
    </row>
    <row r="1057" spans="1:15" ht="12.75" x14ac:dyDescent="0.2">
      <c r="A1057" s="2"/>
      <c r="B1057" s="2"/>
      <c r="C1057" s="2"/>
      <c r="D1057" s="2"/>
      <c r="E1057" s="2"/>
      <c r="F1057" s="2"/>
      <c r="G1057" s="2"/>
      <c r="H1057" s="2"/>
      <c r="I1057" s="2"/>
      <c r="J1057" s="2"/>
      <c r="K1057" s="2"/>
      <c r="N1057" s="3"/>
      <c r="O1057" s="4"/>
    </row>
    <row r="1058" spans="1:15" ht="12.75" x14ac:dyDescent="0.2">
      <c r="A1058" s="2"/>
      <c r="B1058" s="2"/>
      <c r="C1058" s="2"/>
      <c r="D1058" s="2"/>
      <c r="E1058" s="2"/>
      <c r="F1058" s="2"/>
      <c r="G1058" s="2"/>
      <c r="H1058" s="2"/>
      <c r="I1058" s="2"/>
      <c r="J1058" s="2"/>
      <c r="K1058" s="2"/>
      <c r="N1058" s="3"/>
      <c r="O1058" s="4"/>
    </row>
    <row r="1059" spans="1:15" ht="12.75" x14ac:dyDescent="0.2">
      <c r="A1059" s="2"/>
      <c r="B1059" s="2"/>
      <c r="C1059" s="2"/>
      <c r="D1059" s="2"/>
      <c r="E1059" s="2"/>
      <c r="F1059" s="2"/>
      <c r="G1059" s="2"/>
      <c r="H1059" s="2"/>
      <c r="I1059" s="2"/>
      <c r="J1059" s="2"/>
      <c r="K1059" s="2"/>
      <c r="N1059" s="3"/>
      <c r="O1059" s="4"/>
    </row>
    <row r="1060" spans="1:15" ht="12.75" x14ac:dyDescent="0.2">
      <c r="A1060" s="2"/>
      <c r="B1060" s="2"/>
      <c r="C1060" s="2"/>
      <c r="D1060" s="2"/>
      <c r="E1060" s="2"/>
      <c r="F1060" s="2"/>
      <c r="G1060" s="2"/>
      <c r="H1060" s="2"/>
      <c r="I1060" s="2"/>
      <c r="J1060" s="2"/>
      <c r="K1060" s="2"/>
      <c r="N1060" s="3"/>
      <c r="O1060" s="4"/>
    </row>
    <row r="1061" spans="1:15" ht="12.75" x14ac:dyDescent="0.2">
      <c r="A1061" s="2"/>
      <c r="B1061" s="2"/>
      <c r="C1061" s="2"/>
      <c r="D1061" s="2"/>
      <c r="E1061" s="2"/>
      <c r="F1061" s="2"/>
      <c r="G1061" s="2"/>
      <c r="H1061" s="2"/>
      <c r="I1061" s="2"/>
      <c r="J1061" s="2"/>
      <c r="K1061" s="2"/>
      <c r="N1061" s="3"/>
      <c r="O1061" s="4"/>
    </row>
    <row r="1062" spans="1:15" ht="12.75" x14ac:dyDescent="0.2">
      <c r="A1062" s="2"/>
      <c r="B1062" s="2"/>
      <c r="C1062" s="2"/>
      <c r="D1062" s="2"/>
      <c r="E1062" s="2"/>
      <c r="F1062" s="2"/>
      <c r="G1062" s="2"/>
      <c r="H1062" s="2"/>
      <c r="I1062" s="2"/>
      <c r="J1062" s="2"/>
      <c r="K1062" s="2"/>
      <c r="N1062" s="3"/>
      <c r="O1062" s="4"/>
    </row>
    <row r="1063" spans="1:15" ht="12.75" x14ac:dyDescent="0.2">
      <c r="A1063" s="2"/>
      <c r="B1063" s="2"/>
      <c r="C1063" s="2"/>
      <c r="D1063" s="2"/>
      <c r="E1063" s="2"/>
      <c r="F1063" s="2"/>
      <c r="G1063" s="2"/>
      <c r="H1063" s="2"/>
      <c r="I1063" s="2"/>
      <c r="J1063" s="2"/>
      <c r="K1063" s="2"/>
      <c r="N1063" s="3"/>
      <c r="O1063" s="4"/>
    </row>
    <row r="1064" spans="1:15" ht="12.75" x14ac:dyDescent="0.2">
      <c r="A1064" s="2"/>
      <c r="B1064" s="2"/>
      <c r="C1064" s="2"/>
      <c r="D1064" s="2"/>
      <c r="E1064" s="2"/>
      <c r="F1064" s="2"/>
      <c r="G1064" s="2"/>
      <c r="H1064" s="2"/>
      <c r="I1064" s="2"/>
      <c r="J1064" s="2"/>
      <c r="K1064" s="2"/>
      <c r="N1064" s="3"/>
      <c r="O1064" s="4"/>
    </row>
    <row r="1065" spans="1:15" ht="12.75" x14ac:dyDescent="0.2">
      <c r="A1065" s="2"/>
      <c r="B1065" s="2"/>
      <c r="C1065" s="2"/>
      <c r="D1065" s="2"/>
      <c r="E1065" s="2"/>
      <c r="F1065" s="2"/>
      <c r="G1065" s="2"/>
      <c r="H1065" s="2"/>
      <c r="I1065" s="2"/>
      <c r="J1065" s="2"/>
      <c r="K1065" s="2"/>
      <c r="N1065" s="3"/>
      <c r="O1065" s="4"/>
    </row>
    <row r="1066" spans="1:15" ht="12.75" x14ac:dyDescent="0.2">
      <c r="A1066" s="2"/>
      <c r="B1066" s="2"/>
      <c r="C1066" s="2"/>
      <c r="D1066" s="2"/>
      <c r="E1066" s="2"/>
      <c r="F1066" s="2"/>
      <c r="G1066" s="2"/>
      <c r="H1066" s="2"/>
      <c r="I1066" s="2"/>
      <c r="J1066" s="2"/>
      <c r="K1066" s="2"/>
      <c r="N1066" s="3"/>
      <c r="O1066" s="4"/>
    </row>
    <row r="1067" spans="1:15" ht="12.75" x14ac:dyDescent="0.2">
      <c r="A1067" s="2"/>
      <c r="B1067" s="2"/>
      <c r="C1067" s="2"/>
      <c r="D1067" s="2"/>
      <c r="E1067" s="2"/>
      <c r="F1067" s="2"/>
      <c r="G1067" s="2"/>
      <c r="H1067" s="2"/>
      <c r="I1067" s="2"/>
      <c r="J1067" s="2"/>
      <c r="K1067" s="2"/>
      <c r="N1067" s="3"/>
      <c r="O1067" s="4"/>
    </row>
    <row r="1068" spans="1:15" ht="12.75" x14ac:dyDescent="0.2">
      <c r="A1068" s="2"/>
      <c r="B1068" s="2"/>
      <c r="C1068" s="2"/>
      <c r="D1068" s="2"/>
      <c r="E1068" s="2"/>
      <c r="F1068" s="2"/>
      <c r="G1068" s="2"/>
      <c r="H1068" s="2"/>
      <c r="I1068" s="2"/>
      <c r="J1068" s="2"/>
      <c r="K1068" s="2"/>
      <c r="N1068" s="3"/>
      <c r="O1068" s="4"/>
    </row>
    <row r="1069" spans="1:15" ht="12.75" x14ac:dyDescent="0.2">
      <c r="A1069" s="2"/>
      <c r="B1069" s="2"/>
      <c r="C1069" s="2"/>
      <c r="D1069" s="2"/>
      <c r="E1069" s="2"/>
      <c r="F1069" s="2"/>
      <c r="G1069" s="2"/>
      <c r="H1069" s="2"/>
      <c r="I1069" s="2"/>
      <c r="J1069" s="2"/>
      <c r="K1069" s="2"/>
      <c r="N1069" s="3"/>
      <c r="O1069" s="4"/>
    </row>
    <row r="1070" spans="1:15" ht="12.75" x14ac:dyDescent="0.2">
      <c r="A1070" s="2"/>
      <c r="B1070" s="2"/>
      <c r="C1070" s="2"/>
      <c r="D1070" s="2"/>
      <c r="E1070" s="2"/>
      <c r="F1070" s="2"/>
      <c r="G1070" s="2"/>
      <c r="H1070" s="2"/>
      <c r="I1070" s="2"/>
      <c r="J1070" s="2"/>
      <c r="K1070" s="2"/>
      <c r="N1070" s="3"/>
      <c r="O1070" s="4"/>
    </row>
    <row r="1071" spans="1:15" ht="12.75" x14ac:dyDescent="0.2">
      <c r="A1071" s="2"/>
      <c r="B1071" s="2"/>
      <c r="C1071" s="2"/>
      <c r="D1071" s="2"/>
      <c r="E1071" s="2"/>
      <c r="F1071" s="2"/>
      <c r="G1071" s="2"/>
      <c r="H1071" s="2"/>
      <c r="I1071" s="2"/>
      <c r="J1071" s="2"/>
      <c r="K1071" s="2"/>
      <c r="N1071" s="3"/>
      <c r="O1071" s="4"/>
    </row>
    <row r="1072" spans="1:15" ht="12.75" x14ac:dyDescent="0.2">
      <c r="A1072" s="2"/>
      <c r="B1072" s="2"/>
      <c r="C1072" s="2"/>
      <c r="D1072" s="2"/>
      <c r="E1072" s="2"/>
      <c r="F1072" s="2"/>
      <c r="G1072" s="2"/>
      <c r="H1072" s="2"/>
      <c r="I1072" s="2"/>
      <c r="J1072" s="2"/>
      <c r="K1072" s="2"/>
      <c r="N1072" s="3"/>
      <c r="O1072" s="4"/>
    </row>
    <row r="1073" spans="1:15" ht="12.75" x14ac:dyDescent="0.2">
      <c r="A1073" s="2"/>
      <c r="B1073" s="2"/>
      <c r="C1073" s="2"/>
      <c r="D1073" s="2"/>
      <c r="E1073" s="2"/>
      <c r="F1073" s="2"/>
      <c r="G1073" s="2"/>
      <c r="H1073" s="2"/>
      <c r="I1073" s="2"/>
      <c r="J1073" s="2"/>
      <c r="K1073" s="2"/>
      <c r="N1073" s="3"/>
      <c r="O1073" s="4"/>
    </row>
    <row r="1074" spans="1:15" ht="12.75" x14ac:dyDescent="0.2">
      <c r="A1074" s="2"/>
      <c r="B1074" s="2"/>
      <c r="C1074" s="2"/>
      <c r="D1074" s="2"/>
      <c r="E1074" s="2"/>
      <c r="F1074" s="2"/>
      <c r="G1074" s="2"/>
      <c r="H1074" s="2"/>
      <c r="I1074" s="2"/>
      <c r="J1074" s="2"/>
      <c r="K1074" s="2"/>
      <c r="N1074" s="3"/>
      <c r="O1074" s="4"/>
    </row>
    <row r="1075" spans="1:15" ht="12.75" x14ac:dyDescent="0.2">
      <c r="A1075" s="2"/>
      <c r="B1075" s="2"/>
      <c r="C1075" s="2"/>
      <c r="D1075" s="2"/>
      <c r="E1075" s="2"/>
      <c r="F1075" s="2"/>
      <c r="G1075" s="2"/>
      <c r="H1075" s="2"/>
      <c r="I1075" s="2"/>
      <c r="J1075" s="2"/>
      <c r="K1075" s="2"/>
      <c r="N1075" s="3"/>
      <c r="O1075" s="4"/>
    </row>
    <row r="1076" spans="1:15" ht="12.75" x14ac:dyDescent="0.2">
      <c r="A1076" s="2"/>
      <c r="B1076" s="2"/>
      <c r="C1076" s="2"/>
      <c r="D1076" s="2"/>
      <c r="E1076" s="2"/>
      <c r="F1076" s="2"/>
      <c r="G1076" s="2"/>
      <c r="H1076" s="2"/>
      <c r="I1076" s="2"/>
      <c r="J1076" s="2"/>
      <c r="K1076" s="2"/>
      <c r="N1076" s="3"/>
      <c r="O1076" s="4"/>
    </row>
    <row r="1077" spans="1:15" ht="12.75" x14ac:dyDescent="0.2">
      <c r="A1077" s="2"/>
      <c r="B1077" s="2"/>
      <c r="C1077" s="2"/>
      <c r="D1077" s="2"/>
      <c r="E1077" s="2"/>
      <c r="F1077" s="2"/>
      <c r="G1077" s="2"/>
      <c r="H1077" s="2"/>
      <c r="I1077" s="2"/>
      <c r="J1077" s="2"/>
      <c r="K1077" s="2"/>
      <c r="N1077" s="3"/>
      <c r="O1077" s="4"/>
    </row>
    <row r="1078" spans="1:15" ht="12.75" x14ac:dyDescent="0.2">
      <c r="A1078" s="2"/>
      <c r="B1078" s="2"/>
      <c r="C1078" s="2"/>
      <c r="D1078" s="2"/>
      <c r="E1078" s="2"/>
      <c r="F1078" s="2"/>
      <c r="G1078" s="2"/>
      <c r="H1078" s="2"/>
      <c r="I1078" s="2"/>
      <c r="J1078" s="2"/>
      <c r="K1078" s="2"/>
      <c r="N1078" s="3"/>
      <c r="O1078" s="4"/>
    </row>
    <row r="1079" spans="1:15" ht="12.75" x14ac:dyDescent="0.2">
      <c r="A1079" s="2"/>
      <c r="B1079" s="2"/>
      <c r="C1079" s="2"/>
      <c r="D1079" s="2"/>
      <c r="E1079" s="2"/>
      <c r="F1079" s="2"/>
      <c r="G1079" s="2"/>
      <c r="H1079" s="2"/>
      <c r="I1079" s="2"/>
      <c r="J1079" s="2"/>
      <c r="K1079" s="2"/>
      <c r="N1079" s="3"/>
      <c r="O1079" s="4"/>
    </row>
    <row r="1080" spans="1:15" ht="12.75" x14ac:dyDescent="0.2">
      <c r="A1080" s="2"/>
      <c r="B1080" s="2"/>
      <c r="C1080" s="2"/>
      <c r="D1080" s="2"/>
      <c r="E1080" s="2"/>
      <c r="F1080" s="2"/>
      <c r="G1080" s="2"/>
      <c r="H1080" s="2"/>
      <c r="I1080" s="2"/>
      <c r="J1080" s="2"/>
      <c r="K1080" s="2"/>
      <c r="N1080" s="3"/>
      <c r="O1080" s="4"/>
    </row>
    <row r="1081" spans="1:15" ht="12.75" x14ac:dyDescent="0.2">
      <c r="A1081" s="2"/>
      <c r="B1081" s="2"/>
      <c r="C1081" s="2"/>
      <c r="D1081" s="2"/>
      <c r="E1081" s="2"/>
      <c r="F1081" s="2"/>
      <c r="G1081" s="2"/>
      <c r="H1081" s="2"/>
      <c r="I1081" s="2"/>
      <c r="J1081" s="2"/>
      <c r="K1081" s="2"/>
      <c r="N1081" s="3"/>
      <c r="O1081" s="4"/>
    </row>
    <row r="1082" spans="1:15" ht="12.75" x14ac:dyDescent="0.2">
      <c r="A1082" s="2"/>
      <c r="B1082" s="2"/>
      <c r="C1082" s="2"/>
      <c r="D1082" s="2"/>
      <c r="E1082" s="2"/>
      <c r="F1082" s="2"/>
      <c r="G1082" s="2"/>
      <c r="H1082" s="2"/>
      <c r="I1082" s="2"/>
      <c r="J1082" s="2"/>
      <c r="K1082" s="2"/>
      <c r="N1082" s="3"/>
      <c r="O1082" s="4"/>
    </row>
    <row r="1083" spans="1:15" ht="12.75" x14ac:dyDescent="0.2">
      <c r="A1083" s="2"/>
      <c r="B1083" s="2"/>
      <c r="C1083" s="2"/>
      <c r="D1083" s="2"/>
      <c r="E1083" s="2"/>
      <c r="F1083" s="2"/>
      <c r="G1083" s="2"/>
      <c r="H1083" s="2"/>
      <c r="I1083" s="2"/>
      <c r="J1083" s="2"/>
      <c r="K1083" s="2"/>
      <c r="N1083" s="3"/>
      <c r="O1083" s="4"/>
    </row>
    <row r="1084" spans="1:15" ht="12.75" x14ac:dyDescent="0.2">
      <c r="A1084" s="2"/>
      <c r="B1084" s="2"/>
      <c r="C1084" s="2"/>
      <c r="D1084" s="2"/>
      <c r="E1084" s="2"/>
      <c r="F1084" s="2"/>
      <c r="G1084" s="2"/>
      <c r="H1084" s="2"/>
      <c r="I1084" s="2"/>
      <c r="J1084" s="2"/>
      <c r="K1084" s="2"/>
      <c r="N1084" s="3"/>
      <c r="O1084" s="4"/>
    </row>
    <row r="1085" spans="1:15" ht="12.75" x14ac:dyDescent="0.2">
      <c r="A1085" s="2"/>
      <c r="B1085" s="2"/>
      <c r="C1085" s="2"/>
      <c r="D1085" s="2"/>
      <c r="E1085" s="2"/>
      <c r="F1085" s="2"/>
      <c r="G1085" s="2"/>
      <c r="H1085" s="2"/>
      <c r="I1085" s="2"/>
      <c r="J1085" s="2"/>
      <c r="K1085" s="2"/>
      <c r="N1085" s="3"/>
      <c r="O1085" s="4"/>
    </row>
    <row r="1086" spans="1:15" ht="12.75" x14ac:dyDescent="0.2">
      <c r="A1086" s="2"/>
      <c r="B1086" s="2"/>
      <c r="C1086" s="2"/>
      <c r="D1086" s="2"/>
      <c r="E1086" s="2"/>
      <c r="F1086" s="2"/>
      <c r="G1086" s="2"/>
      <c r="H1086" s="2"/>
      <c r="I1086" s="2"/>
      <c r="J1086" s="2"/>
      <c r="K1086" s="2"/>
      <c r="N1086" s="3"/>
      <c r="O1086" s="4"/>
    </row>
    <row r="1087" spans="1:15" ht="12.75" x14ac:dyDescent="0.2">
      <c r="A1087" s="2"/>
      <c r="B1087" s="2"/>
      <c r="C1087" s="2"/>
      <c r="D1087" s="2"/>
      <c r="E1087" s="2"/>
      <c r="F1087" s="2"/>
      <c r="G1087" s="2"/>
      <c r="H1087" s="2"/>
      <c r="I1087" s="2"/>
      <c r="J1087" s="2"/>
      <c r="K1087" s="2"/>
      <c r="N1087" s="3"/>
      <c r="O1087" s="4"/>
    </row>
    <row r="1088" spans="1:15" ht="12.75" x14ac:dyDescent="0.2">
      <c r="A1088" s="2"/>
      <c r="B1088" s="2"/>
      <c r="C1088" s="2"/>
      <c r="D1088" s="2"/>
      <c r="E1088" s="2"/>
      <c r="F1088" s="2"/>
      <c r="G1088" s="2"/>
      <c r="H1088" s="2"/>
      <c r="I1088" s="2"/>
      <c r="J1088" s="2"/>
      <c r="K1088" s="2"/>
      <c r="N1088" s="3"/>
      <c r="O1088" s="4"/>
    </row>
    <row r="1089" spans="1:15" ht="12.75" x14ac:dyDescent="0.2">
      <c r="A1089" s="2"/>
      <c r="B1089" s="2"/>
      <c r="C1089" s="2"/>
      <c r="D1089" s="2"/>
      <c r="E1089" s="2"/>
      <c r="F1089" s="2"/>
      <c r="G1089" s="2"/>
      <c r="H1089" s="2"/>
      <c r="I1089" s="2"/>
      <c r="J1089" s="2"/>
      <c r="K1089" s="2"/>
      <c r="N1089" s="3"/>
      <c r="O1089" s="4"/>
    </row>
    <row r="1090" spans="1:15" ht="12.75" x14ac:dyDescent="0.2">
      <c r="A1090" s="2"/>
      <c r="B1090" s="2"/>
      <c r="C1090" s="2"/>
      <c r="D1090" s="2"/>
      <c r="E1090" s="2"/>
      <c r="F1090" s="2"/>
      <c r="G1090" s="2"/>
      <c r="H1090" s="2"/>
      <c r="I1090" s="2"/>
      <c r="J1090" s="2"/>
      <c r="K1090" s="2"/>
      <c r="N1090" s="3"/>
      <c r="O1090" s="4"/>
    </row>
    <row r="1091" spans="1:15" ht="12.75" x14ac:dyDescent="0.2">
      <c r="A1091" s="2"/>
      <c r="B1091" s="2"/>
      <c r="C1091" s="2"/>
      <c r="D1091" s="2"/>
      <c r="E1091" s="2"/>
      <c r="F1091" s="2"/>
      <c r="G1091" s="2"/>
      <c r="H1091" s="2"/>
      <c r="I1091" s="2"/>
      <c r="J1091" s="2"/>
      <c r="K1091" s="2"/>
      <c r="N1091" s="3"/>
      <c r="O1091" s="4"/>
    </row>
    <row r="1092" spans="1:15" ht="12.75" x14ac:dyDescent="0.2">
      <c r="A1092" s="2"/>
      <c r="B1092" s="2"/>
      <c r="C1092" s="2"/>
      <c r="D1092" s="2"/>
      <c r="E1092" s="2"/>
      <c r="F1092" s="2"/>
      <c r="G1092" s="2"/>
      <c r="H1092" s="2"/>
      <c r="I1092" s="2"/>
      <c r="J1092" s="2"/>
      <c r="K1092" s="2"/>
      <c r="N1092" s="3"/>
      <c r="O1092" s="4"/>
    </row>
    <row r="1093" spans="1:15" ht="12.75" x14ac:dyDescent="0.2">
      <c r="A1093" s="2"/>
      <c r="B1093" s="2"/>
      <c r="C1093" s="2"/>
      <c r="D1093" s="2"/>
      <c r="E1093" s="2"/>
      <c r="F1093" s="2"/>
      <c r="G1093" s="2"/>
      <c r="H1093" s="2"/>
      <c r="I1093" s="2"/>
      <c r="J1093" s="2"/>
      <c r="K1093" s="2"/>
      <c r="N1093" s="3"/>
      <c r="O1093" s="4"/>
    </row>
    <row r="1094" spans="1:15" ht="12.75" x14ac:dyDescent="0.2">
      <c r="A1094" s="2"/>
      <c r="B1094" s="2"/>
      <c r="C1094" s="2"/>
      <c r="D1094" s="2"/>
      <c r="E1094" s="2"/>
      <c r="F1094" s="2"/>
      <c r="G1094" s="2"/>
      <c r="H1094" s="2"/>
      <c r="I1094" s="2"/>
      <c r="J1094" s="2"/>
      <c r="K1094" s="2"/>
      <c r="N1094" s="3"/>
      <c r="O1094" s="4"/>
    </row>
    <row r="1095" spans="1:15" ht="12.75" x14ac:dyDescent="0.2">
      <c r="A1095" s="2"/>
      <c r="B1095" s="2"/>
      <c r="C1095" s="2"/>
      <c r="D1095" s="2"/>
      <c r="E1095" s="2"/>
      <c r="F1095" s="2"/>
      <c r="G1095" s="2"/>
      <c r="H1095" s="2"/>
      <c r="I1095" s="2"/>
      <c r="J1095" s="2"/>
      <c r="K1095" s="2"/>
      <c r="N1095" s="3"/>
      <c r="O1095" s="4"/>
    </row>
    <row r="1096" spans="1:15" ht="12.75" x14ac:dyDescent="0.2">
      <c r="A1096" s="2"/>
      <c r="B1096" s="2"/>
      <c r="C1096" s="2"/>
      <c r="D1096" s="2"/>
      <c r="E1096" s="2"/>
      <c r="F1096" s="2"/>
      <c r="G1096" s="2"/>
      <c r="H1096" s="2"/>
      <c r="I1096" s="2"/>
      <c r="J1096" s="2"/>
      <c r="K1096" s="2"/>
      <c r="N1096" s="3"/>
      <c r="O1096" s="4"/>
    </row>
    <row r="1097" spans="1:15" ht="12.75" x14ac:dyDescent="0.2">
      <c r="A1097" s="2"/>
      <c r="B1097" s="2"/>
      <c r="C1097" s="2"/>
      <c r="D1097" s="2"/>
      <c r="E1097" s="2"/>
      <c r="F1097" s="2"/>
      <c r="G1097" s="2"/>
      <c r="H1097" s="2"/>
      <c r="I1097" s="2"/>
      <c r="J1097" s="2"/>
      <c r="K1097" s="2"/>
      <c r="N1097" s="3"/>
      <c r="O1097" s="4"/>
    </row>
    <row r="1098" spans="1:15" ht="12.75" x14ac:dyDescent="0.2">
      <c r="A1098" s="2"/>
      <c r="B1098" s="2"/>
      <c r="C1098" s="2"/>
      <c r="D1098" s="2"/>
      <c r="E1098" s="2"/>
      <c r="F1098" s="2"/>
      <c r="G1098" s="2"/>
      <c r="H1098" s="2"/>
      <c r="I1098" s="2"/>
      <c r="J1098" s="2"/>
      <c r="K1098" s="2"/>
      <c r="N1098" s="3"/>
      <c r="O1098" s="4"/>
    </row>
    <row r="1099" spans="1:15" ht="12.75" x14ac:dyDescent="0.2">
      <c r="A1099" s="2"/>
      <c r="B1099" s="2"/>
      <c r="C1099" s="2"/>
      <c r="D1099" s="2"/>
      <c r="E1099" s="2"/>
      <c r="F1099" s="2"/>
      <c r="G1099" s="2"/>
      <c r="H1099" s="2"/>
      <c r="I1099" s="2"/>
      <c r="J1099" s="2"/>
      <c r="K1099" s="2"/>
      <c r="N1099" s="3"/>
      <c r="O1099" s="4"/>
    </row>
    <row r="1100" spans="1:15" ht="12.75" x14ac:dyDescent="0.2">
      <c r="A1100" s="2"/>
      <c r="B1100" s="2"/>
      <c r="C1100" s="2"/>
      <c r="D1100" s="2"/>
      <c r="E1100" s="2"/>
      <c r="F1100" s="2"/>
      <c r="G1100" s="2"/>
      <c r="H1100" s="2"/>
      <c r="I1100" s="2"/>
      <c r="J1100" s="2"/>
      <c r="K1100" s="2"/>
      <c r="N1100" s="3"/>
      <c r="O1100" s="4"/>
    </row>
    <row r="1101" spans="1:15" ht="12.75" x14ac:dyDescent="0.2">
      <c r="A1101" s="2"/>
      <c r="B1101" s="2"/>
      <c r="C1101" s="2"/>
      <c r="D1101" s="2"/>
      <c r="E1101" s="2"/>
      <c r="F1101" s="2"/>
      <c r="G1101" s="2"/>
      <c r="H1101" s="2"/>
      <c r="I1101" s="2"/>
      <c r="J1101" s="2"/>
      <c r="K1101" s="2"/>
      <c r="N1101" s="3"/>
      <c r="O1101" s="4"/>
    </row>
    <row r="1102" spans="1:15" ht="12.75" x14ac:dyDescent="0.2">
      <c r="A1102" s="2"/>
      <c r="B1102" s="2"/>
      <c r="C1102" s="2"/>
      <c r="D1102" s="2"/>
      <c r="E1102" s="2"/>
      <c r="F1102" s="2"/>
      <c r="G1102" s="2"/>
      <c r="H1102" s="2"/>
      <c r="I1102" s="2"/>
      <c r="J1102" s="2"/>
      <c r="K1102" s="2"/>
      <c r="N1102" s="3"/>
      <c r="O1102" s="4"/>
    </row>
    <row r="1103" spans="1:15" ht="12.75" x14ac:dyDescent="0.2">
      <c r="A1103" s="2"/>
      <c r="B1103" s="2"/>
      <c r="C1103" s="2"/>
      <c r="D1103" s="2"/>
      <c r="E1103" s="2"/>
      <c r="F1103" s="2"/>
      <c r="G1103" s="2"/>
      <c r="H1103" s="2"/>
      <c r="I1103" s="2"/>
      <c r="J1103" s="2"/>
      <c r="K1103" s="2"/>
      <c r="N1103" s="3"/>
      <c r="O1103" s="4"/>
    </row>
    <row r="1104" spans="1:15" ht="12.75" x14ac:dyDescent="0.2">
      <c r="A1104" s="2"/>
      <c r="B1104" s="2"/>
      <c r="C1104" s="2"/>
      <c r="D1104" s="2"/>
      <c r="E1104" s="2"/>
      <c r="F1104" s="2"/>
      <c r="G1104" s="2"/>
      <c r="H1104" s="2"/>
      <c r="I1104" s="2"/>
      <c r="J1104" s="2"/>
      <c r="K1104" s="2"/>
      <c r="N1104" s="3"/>
      <c r="O1104" s="4"/>
    </row>
    <row r="1105" spans="1:15" ht="12.75" x14ac:dyDescent="0.2">
      <c r="A1105" s="2"/>
      <c r="B1105" s="2"/>
      <c r="C1105" s="2"/>
      <c r="D1105" s="2"/>
      <c r="E1105" s="2"/>
      <c r="F1105" s="2"/>
      <c r="G1105" s="2"/>
      <c r="H1105" s="2"/>
      <c r="I1105" s="2"/>
      <c r="J1105" s="2"/>
      <c r="K1105" s="2"/>
      <c r="N1105" s="3"/>
      <c r="O1105" s="4"/>
    </row>
    <row r="1106" spans="1:15" ht="12.75" x14ac:dyDescent="0.2">
      <c r="A1106" s="2"/>
      <c r="B1106" s="2"/>
      <c r="C1106" s="2"/>
      <c r="D1106" s="2"/>
      <c r="E1106" s="2"/>
      <c r="F1106" s="2"/>
      <c r="G1106" s="2"/>
      <c r="H1106" s="2"/>
      <c r="I1106" s="2"/>
      <c r="J1106" s="2"/>
      <c r="K1106" s="2"/>
      <c r="N1106" s="3"/>
      <c r="O1106" s="4"/>
    </row>
    <row r="1107" spans="1:15" ht="12.75" x14ac:dyDescent="0.2">
      <c r="A1107" s="2"/>
      <c r="B1107" s="2"/>
      <c r="C1107" s="2"/>
      <c r="D1107" s="2"/>
      <c r="E1107" s="2"/>
      <c r="F1107" s="2"/>
      <c r="G1107" s="2"/>
      <c r="H1107" s="2"/>
      <c r="I1107" s="2"/>
      <c r="J1107" s="2"/>
      <c r="K1107" s="2"/>
      <c r="N1107" s="3"/>
      <c r="O1107" s="4"/>
    </row>
    <row r="1108" spans="1:15" ht="12.75" x14ac:dyDescent="0.2">
      <c r="A1108" s="2"/>
      <c r="B1108" s="2"/>
      <c r="C1108" s="2"/>
      <c r="D1108" s="2"/>
      <c r="E1108" s="2"/>
      <c r="F1108" s="2"/>
      <c r="G1108" s="2"/>
      <c r="H1108" s="2"/>
      <c r="I1108" s="2"/>
      <c r="J1108" s="2"/>
      <c r="K1108" s="2"/>
      <c r="N1108" s="3"/>
      <c r="O1108" s="4"/>
    </row>
    <row r="1109" spans="1:15" ht="12.75" x14ac:dyDescent="0.2">
      <c r="A1109" s="2"/>
      <c r="B1109" s="2"/>
      <c r="C1109" s="2"/>
      <c r="D1109" s="2"/>
      <c r="E1109" s="2"/>
      <c r="F1109" s="2"/>
      <c r="G1109" s="2"/>
      <c r="H1109" s="2"/>
      <c r="I1109" s="2"/>
      <c r="J1109" s="2"/>
      <c r="K1109" s="2"/>
      <c r="N1109" s="3"/>
      <c r="O1109" s="4"/>
    </row>
    <row r="1110" spans="1:15" ht="12.75" x14ac:dyDescent="0.2">
      <c r="A1110" s="2"/>
      <c r="B1110" s="2"/>
      <c r="C1110" s="2"/>
      <c r="D1110" s="2"/>
      <c r="E1110" s="2"/>
      <c r="F1110" s="2"/>
      <c r="G1110" s="2"/>
      <c r="H1110" s="2"/>
      <c r="I1110" s="2"/>
      <c r="J1110" s="2"/>
      <c r="K1110" s="2"/>
      <c r="N1110" s="3"/>
      <c r="O1110" s="4"/>
    </row>
    <row r="1111" spans="1:15" ht="12.75" x14ac:dyDescent="0.2">
      <c r="A1111" s="2"/>
      <c r="B1111" s="2"/>
      <c r="C1111" s="2"/>
      <c r="D1111" s="2"/>
      <c r="E1111" s="2"/>
      <c r="F1111" s="2"/>
      <c r="G1111" s="2"/>
      <c r="H1111" s="2"/>
      <c r="I1111" s="2"/>
      <c r="J1111" s="2"/>
      <c r="K1111" s="2"/>
      <c r="N1111" s="3"/>
      <c r="O1111" s="4"/>
    </row>
    <row r="1112" spans="1:15" ht="12.75" x14ac:dyDescent="0.2">
      <c r="A1112" s="2"/>
      <c r="B1112" s="2"/>
      <c r="C1112" s="2"/>
      <c r="D1112" s="2"/>
      <c r="E1112" s="2"/>
      <c r="F1112" s="2"/>
      <c r="G1112" s="2"/>
      <c r="H1112" s="2"/>
      <c r="I1112" s="2"/>
      <c r="J1112" s="2"/>
      <c r="K1112" s="2"/>
      <c r="N1112" s="3"/>
      <c r="O1112" s="4"/>
    </row>
    <row r="1113" spans="1:15" ht="12.75" x14ac:dyDescent="0.2">
      <c r="A1113" s="2"/>
      <c r="B1113" s="2"/>
      <c r="C1113" s="2"/>
      <c r="D1113" s="2"/>
      <c r="E1113" s="2"/>
      <c r="F1113" s="2"/>
      <c r="G1113" s="2"/>
      <c r="H1113" s="2"/>
      <c r="I1113" s="2"/>
      <c r="J1113" s="2"/>
      <c r="K1113" s="2"/>
      <c r="N1113" s="3"/>
      <c r="O1113" s="4"/>
    </row>
    <row r="1114" spans="1:15" ht="12.75" x14ac:dyDescent="0.2">
      <c r="A1114" s="2"/>
      <c r="B1114" s="2"/>
      <c r="C1114" s="2"/>
      <c r="D1114" s="2"/>
      <c r="E1114" s="2"/>
      <c r="F1114" s="2"/>
      <c r="G1114" s="2"/>
      <c r="H1114" s="2"/>
      <c r="I1114" s="2"/>
      <c r="J1114" s="2"/>
      <c r="K1114" s="2"/>
      <c r="N1114" s="3"/>
      <c r="O1114" s="4"/>
    </row>
    <row r="1115" spans="1:15" ht="12.75" x14ac:dyDescent="0.2">
      <c r="A1115" s="2"/>
      <c r="B1115" s="2"/>
      <c r="C1115" s="2"/>
      <c r="D1115" s="2"/>
      <c r="E1115" s="2"/>
      <c r="F1115" s="2"/>
      <c r="G1115" s="2"/>
      <c r="H1115" s="2"/>
      <c r="I1115" s="2"/>
      <c r="J1115" s="2"/>
      <c r="K1115" s="2"/>
      <c r="N1115" s="3"/>
      <c r="O1115" s="4"/>
    </row>
    <row r="1116" spans="1:15" ht="12.75" x14ac:dyDescent="0.2">
      <c r="A1116" s="2"/>
      <c r="B1116" s="2"/>
      <c r="C1116" s="2"/>
      <c r="D1116" s="2"/>
      <c r="E1116" s="2"/>
      <c r="F1116" s="2"/>
      <c r="G1116" s="2"/>
      <c r="H1116" s="2"/>
      <c r="I1116" s="2"/>
      <c r="J1116" s="2"/>
      <c r="K1116" s="2"/>
      <c r="N1116" s="3"/>
      <c r="O1116" s="4"/>
    </row>
    <row r="1117" spans="1:15" ht="12.75" x14ac:dyDescent="0.2">
      <c r="A1117" s="2"/>
      <c r="B1117" s="2"/>
      <c r="C1117" s="2"/>
      <c r="D1117" s="2"/>
      <c r="E1117" s="2"/>
      <c r="F1117" s="2"/>
      <c r="G1117" s="2"/>
      <c r="H1117" s="2"/>
      <c r="I1117" s="2"/>
      <c r="J1117" s="2"/>
      <c r="K1117" s="2"/>
      <c r="N1117" s="3"/>
      <c r="O1117" s="4"/>
    </row>
    <row r="1118" spans="1:15" ht="12.75" x14ac:dyDescent="0.2">
      <c r="A1118" s="2"/>
      <c r="B1118" s="2"/>
      <c r="C1118" s="2"/>
      <c r="D1118" s="2"/>
      <c r="E1118" s="2"/>
      <c r="F1118" s="2"/>
      <c r="G1118" s="2"/>
      <c r="H1118" s="2"/>
      <c r="I1118" s="2"/>
      <c r="J1118" s="2"/>
      <c r="K1118" s="2"/>
      <c r="N1118" s="3"/>
      <c r="O1118" s="4"/>
    </row>
    <row r="1119" spans="1:15" ht="12.75" x14ac:dyDescent="0.2">
      <c r="A1119" s="2"/>
      <c r="B1119" s="2"/>
      <c r="C1119" s="2"/>
      <c r="D1119" s="2"/>
      <c r="E1119" s="2"/>
      <c r="F1119" s="2"/>
      <c r="G1119" s="2"/>
      <c r="H1119" s="2"/>
      <c r="I1119" s="2"/>
      <c r="J1119" s="2"/>
      <c r="K1119" s="2"/>
      <c r="N1119" s="3"/>
      <c r="O1119" s="4"/>
    </row>
    <row r="1120" spans="1:15" ht="12.75" x14ac:dyDescent="0.2">
      <c r="A1120" s="2"/>
      <c r="B1120" s="2"/>
      <c r="C1120" s="2"/>
      <c r="D1120" s="2"/>
      <c r="E1120" s="2"/>
      <c r="F1120" s="2"/>
      <c r="G1120" s="2"/>
      <c r="H1120" s="2"/>
      <c r="I1120" s="2"/>
      <c r="J1120" s="2"/>
      <c r="K1120" s="2"/>
      <c r="N1120" s="3"/>
      <c r="O1120" s="4"/>
    </row>
    <row r="1121" spans="1:15" ht="12.75" x14ac:dyDescent="0.2">
      <c r="A1121" s="2"/>
      <c r="B1121" s="2"/>
      <c r="C1121" s="2"/>
      <c r="D1121" s="2"/>
      <c r="E1121" s="2"/>
      <c r="F1121" s="2"/>
      <c r="G1121" s="2"/>
      <c r="H1121" s="2"/>
      <c r="I1121" s="2"/>
      <c r="J1121" s="2"/>
      <c r="K1121" s="2"/>
      <c r="N1121" s="3"/>
      <c r="O1121" s="4"/>
    </row>
    <row r="1122" spans="1:15" ht="12.75" x14ac:dyDescent="0.2">
      <c r="A1122" s="2"/>
      <c r="B1122" s="2"/>
      <c r="C1122" s="2"/>
      <c r="D1122" s="2"/>
      <c r="E1122" s="2"/>
      <c r="F1122" s="2"/>
      <c r="G1122" s="2"/>
      <c r="H1122" s="2"/>
      <c r="I1122" s="2"/>
      <c r="J1122" s="2"/>
      <c r="K1122" s="2"/>
      <c r="N1122" s="3"/>
      <c r="O1122" s="4"/>
    </row>
    <row r="1123" spans="1:15" ht="12.75" x14ac:dyDescent="0.2">
      <c r="A1123" s="2"/>
      <c r="B1123" s="2"/>
      <c r="C1123" s="2"/>
      <c r="D1123" s="2"/>
      <c r="E1123" s="2"/>
      <c r="F1123" s="2"/>
      <c r="G1123" s="2"/>
      <c r="H1123" s="2"/>
      <c r="I1123" s="2"/>
      <c r="J1123" s="2"/>
      <c r="K1123" s="2"/>
      <c r="N1123" s="3"/>
      <c r="O1123" s="4"/>
    </row>
    <row r="1124" spans="1:15" ht="12.75" x14ac:dyDescent="0.2">
      <c r="A1124" s="2"/>
      <c r="B1124" s="2"/>
      <c r="C1124" s="2"/>
      <c r="D1124" s="2"/>
      <c r="E1124" s="2"/>
      <c r="F1124" s="2"/>
      <c r="G1124" s="2"/>
      <c r="H1124" s="2"/>
      <c r="I1124" s="2"/>
      <c r="J1124" s="2"/>
      <c r="K1124" s="2"/>
      <c r="N1124" s="3"/>
      <c r="O1124" s="4"/>
    </row>
    <row r="1125" spans="1:15" ht="12.75" x14ac:dyDescent="0.2">
      <c r="A1125" s="2"/>
      <c r="B1125" s="2"/>
      <c r="C1125" s="2"/>
      <c r="D1125" s="2"/>
      <c r="E1125" s="2"/>
      <c r="F1125" s="2"/>
      <c r="G1125" s="2"/>
      <c r="H1125" s="2"/>
      <c r="I1125" s="2"/>
      <c r="J1125" s="2"/>
      <c r="K1125" s="2"/>
      <c r="N1125" s="3"/>
      <c r="O1125" s="4"/>
    </row>
    <row r="1126" spans="1:15" ht="12.75" x14ac:dyDescent="0.2">
      <c r="A1126" s="2"/>
      <c r="B1126" s="2"/>
      <c r="C1126" s="2"/>
      <c r="D1126" s="2"/>
      <c r="E1126" s="2"/>
      <c r="F1126" s="2"/>
      <c r="G1126" s="2"/>
      <c r="H1126" s="2"/>
      <c r="I1126" s="2"/>
      <c r="J1126" s="2"/>
      <c r="K1126" s="2"/>
      <c r="N1126" s="3"/>
      <c r="O1126" s="4"/>
    </row>
    <row r="1127" spans="1:15" ht="12.75" x14ac:dyDescent="0.2">
      <c r="A1127" s="2"/>
      <c r="B1127" s="2"/>
      <c r="C1127" s="2"/>
      <c r="D1127" s="2"/>
      <c r="E1127" s="2"/>
      <c r="F1127" s="2"/>
      <c r="G1127" s="2"/>
      <c r="H1127" s="2"/>
      <c r="I1127" s="2"/>
      <c r="J1127" s="2"/>
      <c r="K1127" s="2"/>
      <c r="N1127" s="3"/>
      <c r="O1127" s="4"/>
    </row>
    <row r="1128" spans="1:15" ht="12.75" x14ac:dyDescent="0.2">
      <c r="A1128" s="2"/>
      <c r="B1128" s="2"/>
      <c r="C1128" s="2"/>
      <c r="D1128" s="2"/>
      <c r="E1128" s="2"/>
      <c r="F1128" s="2"/>
      <c r="G1128" s="2"/>
      <c r="H1128" s="2"/>
      <c r="I1128" s="2"/>
      <c r="J1128" s="2"/>
      <c r="K1128" s="2"/>
      <c r="N1128" s="3"/>
      <c r="O1128" s="4"/>
    </row>
    <row r="1129" spans="1:15" ht="12.75" x14ac:dyDescent="0.2">
      <c r="A1129" s="2"/>
      <c r="B1129" s="2"/>
      <c r="C1129" s="2"/>
      <c r="D1129" s="2"/>
      <c r="E1129" s="2"/>
      <c r="F1129" s="2"/>
      <c r="G1129" s="2"/>
      <c r="H1129" s="2"/>
      <c r="I1129" s="2"/>
      <c r="J1129" s="2"/>
      <c r="K1129" s="2"/>
      <c r="N1129" s="3"/>
      <c r="O1129" s="4"/>
    </row>
    <row r="1130" spans="1:15" ht="12.75" x14ac:dyDescent="0.2">
      <c r="A1130" s="2"/>
      <c r="B1130" s="2"/>
      <c r="C1130" s="2"/>
      <c r="D1130" s="2"/>
      <c r="E1130" s="2"/>
      <c r="F1130" s="2"/>
      <c r="G1130" s="2"/>
      <c r="H1130" s="2"/>
      <c r="I1130" s="2"/>
      <c r="J1130" s="2"/>
      <c r="K1130" s="2"/>
      <c r="N1130" s="3"/>
      <c r="O1130" s="4"/>
    </row>
    <row r="1131" spans="1:15" ht="12.75" x14ac:dyDescent="0.2">
      <c r="A1131" s="2"/>
      <c r="B1131" s="2"/>
      <c r="C1131" s="2"/>
      <c r="D1131" s="2"/>
      <c r="E1131" s="2"/>
      <c r="F1131" s="2"/>
      <c r="G1131" s="2"/>
      <c r="H1131" s="2"/>
      <c r="I1131" s="2"/>
      <c r="J1131" s="2"/>
      <c r="K1131" s="2"/>
      <c r="N1131" s="3"/>
      <c r="O1131" s="4"/>
    </row>
    <row r="1132" spans="1:15" ht="12.75" x14ac:dyDescent="0.2">
      <c r="A1132" s="2"/>
      <c r="B1132" s="2"/>
      <c r="C1132" s="2"/>
      <c r="D1132" s="2"/>
      <c r="E1132" s="2"/>
      <c r="F1132" s="2"/>
      <c r="G1132" s="2"/>
      <c r="H1132" s="2"/>
      <c r="I1132" s="2"/>
      <c r="J1132" s="2"/>
      <c r="K1132" s="2"/>
      <c r="N1132" s="3"/>
      <c r="O1132" s="4"/>
    </row>
    <row r="1133" spans="1:15" ht="12.75" x14ac:dyDescent="0.2">
      <c r="A1133" s="2"/>
      <c r="B1133" s="2"/>
      <c r="C1133" s="2"/>
      <c r="D1133" s="2"/>
      <c r="E1133" s="2"/>
      <c r="F1133" s="2"/>
      <c r="G1133" s="2"/>
      <c r="H1133" s="2"/>
      <c r="I1133" s="2"/>
      <c r="J1133" s="2"/>
      <c r="K1133" s="2"/>
      <c r="N1133" s="3"/>
      <c r="O1133" s="4"/>
    </row>
    <row r="1134" spans="1:15" ht="12.75" x14ac:dyDescent="0.2">
      <c r="A1134" s="2"/>
      <c r="B1134" s="2"/>
      <c r="C1134" s="2"/>
      <c r="D1134" s="2"/>
      <c r="E1134" s="2"/>
      <c r="F1134" s="2"/>
      <c r="G1134" s="2"/>
      <c r="H1134" s="2"/>
      <c r="I1134" s="2"/>
      <c r="J1134" s="2"/>
      <c r="K1134" s="2"/>
      <c r="N1134" s="3"/>
      <c r="O1134" s="4"/>
    </row>
    <row r="1135" spans="1:15" ht="12.75" x14ac:dyDescent="0.2">
      <c r="A1135" s="2"/>
      <c r="B1135" s="2"/>
      <c r="C1135" s="2"/>
      <c r="D1135" s="2"/>
      <c r="E1135" s="2"/>
      <c r="F1135" s="2"/>
      <c r="G1135" s="2"/>
      <c r="H1135" s="2"/>
      <c r="I1135" s="2"/>
      <c r="J1135" s="2"/>
      <c r="K1135" s="2"/>
      <c r="N1135" s="3"/>
      <c r="O1135" s="4"/>
    </row>
    <row r="1136" spans="1:15" ht="12.75" x14ac:dyDescent="0.2">
      <c r="A1136" s="2"/>
      <c r="B1136" s="2"/>
      <c r="C1136" s="2"/>
      <c r="D1136" s="2"/>
      <c r="E1136" s="2"/>
      <c r="F1136" s="2"/>
      <c r="G1136" s="2"/>
      <c r="H1136" s="2"/>
      <c r="I1136" s="2"/>
      <c r="J1136" s="2"/>
      <c r="K1136" s="2"/>
      <c r="N1136" s="3"/>
      <c r="O1136" s="4"/>
    </row>
    <row r="1137" spans="1:15" ht="12.75" x14ac:dyDescent="0.2">
      <c r="A1137" s="2"/>
      <c r="B1137" s="2"/>
      <c r="C1137" s="2"/>
      <c r="D1137" s="2"/>
      <c r="E1137" s="2"/>
      <c r="F1137" s="2"/>
      <c r="G1137" s="2"/>
      <c r="H1137" s="2"/>
      <c r="I1137" s="2"/>
      <c r="J1137" s="2"/>
      <c r="K1137" s="2"/>
      <c r="N1137" s="3"/>
      <c r="O1137" s="4"/>
    </row>
    <row r="1138" spans="1:15" ht="12.75" x14ac:dyDescent="0.2">
      <c r="A1138" s="2"/>
      <c r="B1138" s="2"/>
      <c r="C1138" s="2"/>
      <c r="D1138" s="2"/>
      <c r="E1138" s="2"/>
      <c r="F1138" s="2"/>
      <c r="G1138" s="2"/>
      <c r="H1138" s="2"/>
      <c r="I1138" s="2"/>
      <c r="J1138" s="2"/>
      <c r="K1138" s="2"/>
      <c r="N1138" s="3"/>
      <c r="O1138" s="4"/>
    </row>
    <row r="1139" spans="1:15" ht="12.75" x14ac:dyDescent="0.2">
      <c r="A1139" s="2"/>
      <c r="B1139" s="2"/>
      <c r="C1139" s="2"/>
      <c r="D1139" s="2"/>
      <c r="E1139" s="2"/>
      <c r="F1139" s="2"/>
      <c r="G1139" s="2"/>
      <c r="H1139" s="2"/>
      <c r="I1139" s="2"/>
      <c r="J1139" s="2"/>
      <c r="K1139" s="2"/>
      <c r="N1139" s="3"/>
      <c r="O1139" s="4"/>
    </row>
    <row r="1140" spans="1:15" ht="12.75" x14ac:dyDescent="0.2">
      <c r="A1140" s="2"/>
      <c r="B1140" s="2"/>
      <c r="C1140" s="2"/>
      <c r="D1140" s="2"/>
      <c r="E1140" s="2"/>
      <c r="F1140" s="2"/>
      <c r="G1140" s="2"/>
      <c r="H1140" s="2"/>
      <c r="I1140" s="2"/>
      <c r="J1140" s="2"/>
      <c r="K1140" s="2"/>
      <c r="N1140" s="3"/>
      <c r="O1140" s="4"/>
    </row>
    <row r="1141" spans="1:15" ht="12.75" x14ac:dyDescent="0.2">
      <c r="A1141" s="2"/>
      <c r="B1141" s="2"/>
      <c r="C1141" s="2"/>
      <c r="D1141" s="2"/>
      <c r="E1141" s="2"/>
      <c r="F1141" s="2"/>
      <c r="G1141" s="2"/>
      <c r="H1141" s="2"/>
      <c r="I1141" s="2"/>
      <c r="J1141" s="2"/>
      <c r="K1141" s="2"/>
      <c r="N1141" s="3"/>
      <c r="O1141" s="4"/>
    </row>
    <row r="1142" spans="1:15" ht="12.75" x14ac:dyDescent="0.2">
      <c r="A1142" s="2"/>
      <c r="B1142" s="2"/>
      <c r="C1142" s="2"/>
      <c r="D1142" s="2"/>
      <c r="E1142" s="2"/>
      <c r="F1142" s="2"/>
      <c r="G1142" s="2"/>
      <c r="H1142" s="2"/>
      <c r="I1142" s="2"/>
      <c r="J1142" s="2"/>
      <c r="K1142" s="2"/>
      <c r="N1142" s="3"/>
      <c r="O1142" s="4"/>
    </row>
    <row r="1143" spans="1:15" ht="12.75" x14ac:dyDescent="0.2">
      <c r="A1143" s="2"/>
      <c r="B1143" s="2"/>
      <c r="C1143" s="2"/>
      <c r="D1143" s="2"/>
      <c r="E1143" s="2"/>
      <c r="F1143" s="2"/>
      <c r="G1143" s="2"/>
      <c r="H1143" s="2"/>
      <c r="I1143" s="2"/>
      <c r="J1143" s="2"/>
      <c r="K1143" s="2"/>
      <c r="N1143" s="3"/>
      <c r="O1143" s="4"/>
    </row>
    <row r="1144" spans="1:15" ht="12.75" x14ac:dyDescent="0.2">
      <c r="A1144" s="2"/>
      <c r="B1144" s="2"/>
      <c r="C1144" s="2"/>
      <c r="D1144" s="2"/>
      <c r="E1144" s="2"/>
      <c r="F1144" s="2"/>
      <c r="G1144" s="2"/>
      <c r="H1144" s="2"/>
      <c r="I1144" s="2"/>
      <c r="J1144" s="2"/>
      <c r="K1144" s="2"/>
      <c r="N1144" s="3"/>
      <c r="O1144" s="4"/>
    </row>
    <row r="1145" spans="1:15" ht="12.75" x14ac:dyDescent="0.2">
      <c r="A1145" s="2"/>
      <c r="B1145" s="2"/>
      <c r="C1145" s="2"/>
      <c r="D1145" s="2"/>
      <c r="E1145" s="2"/>
      <c r="F1145" s="2"/>
      <c r="G1145" s="2"/>
      <c r="H1145" s="2"/>
      <c r="I1145" s="2"/>
      <c r="J1145" s="2"/>
      <c r="K1145" s="2"/>
      <c r="N1145" s="3"/>
      <c r="O1145" s="4"/>
    </row>
    <row r="1146" spans="1:15" ht="12.75" x14ac:dyDescent="0.2">
      <c r="A1146" s="2"/>
      <c r="B1146" s="2"/>
      <c r="C1146" s="2"/>
      <c r="D1146" s="2"/>
      <c r="E1146" s="2"/>
      <c r="F1146" s="2"/>
      <c r="G1146" s="2"/>
      <c r="H1146" s="2"/>
      <c r="I1146" s="2"/>
      <c r="J1146" s="2"/>
      <c r="K1146" s="2"/>
      <c r="N1146" s="3"/>
      <c r="O1146" s="4"/>
    </row>
    <row r="1147" spans="1:15" ht="12.75" x14ac:dyDescent="0.2">
      <c r="A1147" s="2"/>
      <c r="B1147" s="2"/>
      <c r="C1147" s="2"/>
      <c r="D1147" s="2"/>
      <c r="E1147" s="2"/>
      <c r="F1147" s="2"/>
      <c r="G1147" s="2"/>
      <c r="H1147" s="2"/>
      <c r="I1147" s="2"/>
      <c r="J1147" s="2"/>
      <c r="K1147" s="2"/>
      <c r="N1147" s="3"/>
      <c r="O1147" s="4"/>
    </row>
    <row r="1148" spans="1:15" ht="12.75" x14ac:dyDescent="0.2">
      <c r="A1148" s="2"/>
      <c r="B1148" s="2"/>
      <c r="C1148" s="2"/>
      <c r="D1148" s="2"/>
      <c r="E1148" s="2"/>
      <c r="F1148" s="2"/>
      <c r="G1148" s="2"/>
      <c r="H1148" s="2"/>
      <c r="I1148" s="2"/>
      <c r="J1148" s="2"/>
      <c r="K1148" s="2"/>
      <c r="N1148" s="3"/>
      <c r="O1148" s="4"/>
    </row>
    <row r="1149" spans="1:15" ht="12.75" x14ac:dyDescent="0.2">
      <c r="A1149" s="2"/>
      <c r="B1149" s="2"/>
      <c r="C1149" s="2"/>
      <c r="D1149" s="2"/>
      <c r="E1149" s="2"/>
      <c r="F1149" s="2"/>
      <c r="G1149" s="2"/>
      <c r="H1149" s="2"/>
      <c r="I1149" s="2"/>
      <c r="J1149" s="2"/>
      <c r="K1149" s="2"/>
      <c r="N1149" s="3"/>
      <c r="O1149" s="4"/>
    </row>
    <row r="1150" spans="1:15" ht="12.75" x14ac:dyDescent="0.2">
      <c r="A1150" s="2"/>
      <c r="B1150" s="2"/>
      <c r="C1150" s="2"/>
      <c r="D1150" s="2"/>
      <c r="E1150" s="2"/>
      <c r="F1150" s="2"/>
      <c r="G1150" s="2"/>
      <c r="H1150" s="2"/>
      <c r="I1150" s="2"/>
      <c r="J1150" s="2"/>
      <c r="K1150" s="2"/>
      <c r="N1150" s="3"/>
      <c r="O1150" s="4"/>
    </row>
    <row r="1151" spans="1:15" ht="12.75" x14ac:dyDescent="0.2">
      <c r="A1151" s="2"/>
      <c r="B1151" s="2"/>
      <c r="C1151" s="2"/>
      <c r="D1151" s="2"/>
      <c r="E1151" s="2"/>
      <c r="F1151" s="2"/>
      <c r="G1151" s="2"/>
      <c r="H1151" s="2"/>
      <c r="I1151" s="2"/>
      <c r="J1151" s="2"/>
      <c r="K1151" s="2"/>
      <c r="N1151" s="3"/>
      <c r="O1151" s="4"/>
    </row>
    <row r="1152" spans="1:15" ht="12.75" x14ac:dyDescent="0.2">
      <c r="A1152" s="2"/>
      <c r="B1152" s="2"/>
      <c r="C1152" s="2"/>
      <c r="D1152" s="2"/>
      <c r="E1152" s="2"/>
      <c r="F1152" s="2"/>
      <c r="G1152" s="2"/>
      <c r="H1152" s="2"/>
      <c r="I1152" s="2"/>
      <c r="J1152" s="2"/>
      <c r="K1152" s="2"/>
      <c r="N1152" s="3"/>
      <c r="O1152" s="4"/>
    </row>
    <row r="1153" spans="1:15" ht="12.75" x14ac:dyDescent="0.2">
      <c r="A1153" s="2"/>
      <c r="B1153" s="2"/>
      <c r="C1153" s="2"/>
      <c r="D1153" s="2"/>
      <c r="E1153" s="2"/>
      <c r="F1153" s="2"/>
      <c r="G1153" s="2"/>
      <c r="H1153" s="2"/>
      <c r="I1153" s="2"/>
      <c r="J1153" s="2"/>
      <c r="K1153" s="2"/>
      <c r="N1153" s="3"/>
      <c r="O1153" s="4"/>
    </row>
    <row r="1154" spans="1:15" ht="12.75" x14ac:dyDescent="0.2">
      <c r="A1154" s="2"/>
      <c r="B1154" s="2"/>
      <c r="C1154" s="2"/>
      <c r="D1154" s="2"/>
      <c r="E1154" s="2"/>
      <c r="F1154" s="2"/>
      <c r="G1154" s="2"/>
      <c r="H1154" s="2"/>
      <c r="I1154" s="2"/>
      <c r="J1154" s="2"/>
      <c r="K1154" s="2"/>
      <c r="N1154" s="3"/>
      <c r="O1154" s="4"/>
    </row>
    <row r="1155" spans="1:15" ht="12.75" x14ac:dyDescent="0.2">
      <c r="A1155" s="2"/>
      <c r="B1155" s="2"/>
      <c r="C1155" s="2"/>
      <c r="D1155" s="2"/>
      <c r="E1155" s="2"/>
      <c r="F1155" s="2"/>
      <c r="G1155" s="2"/>
      <c r="H1155" s="2"/>
      <c r="I1155" s="2"/>
      <c r="J1155" s="2"/>
      <c r="K1155" s="2"/>
      <c r="N1155" s="3"/>
      <c r="O1155" s="4"/>
    </row>
    <row r="1156" spans="1:15" ht="12.75" x14ac:dyDescent="0.2">
      <c r="A1156" s="2"/>
      <c r="B1156" s="2"/>
      <c r="C1156" s="2"/>
      <c r="D1156" s="2"/>
      <c r="E1156" s="2"/>
      <c r="F1156" s="2"/>
      <c r="G1156" s="2"/>
      <c r="H1156" s="2"/>
      <c r="I1156" s="2"/>
      <c r="J1156" s="2"/>
      <c r="K1156" s="2"/>
      <c r="N1156" s="3"/>
      <c r="O1156" s="4"/>
    </row>
    <row r="1157" spans="1:15" ht="12.75" x14ac:dyDescent="0.2">
      <c r="A1157" s="2"/>
      <c r="B1157" s="2"/>
      <c r="C1157" s="2"/>
      <c r="D1157" s="2"/>
      <c r="E1157" s="2"/>
      <c r="F1157" s="2"/>
      <c r="G1157" s="2"/>
      <c r="H1157" s="2"/>
      <c r="I1157" s="2"/>
      <c r="J1157" s="2"/>
      <c r="K1157" s="2"/>
      <c r="N1157" s="3"/>
      <c r="O1157" s="4"/>
    </row>
    <row r="1158" spans="1:15" ht="12.75" x14ac:dyDescent="0.2">
      <c r="A1158" s="2"/>
      <c r="B1158" s="2"/>
      <c r="C1158" s="2"/>
      <c r="D1158" s="2"/>
      <c r="E1158" s="2"/>
      <c r="F1158" s="2"/>
      <c r="G1158" s="2"/>
      <c r="H1158" s="2"/>
      <c r="I1158" s="2"/>
      <c r="J1158" s="2"/>
      <c r="K1158" s="2"/>
      <c r="N1158" s="3"/>
      <c r="O1158" s="4"/>
    </row>
    <row r="1159" spans="1:15" ht="12.75" x14ac:dyDescent="0.2">
      <c r="A1159" s="2"/>
      <c r="B1159" s="2"/>
      <c r="C1159" s="2"/>
      <c r="D1159" s="2"/>
      <c r="E1159" s="2"/>
      <c r="F1159" s="2"/>
      <c r="G1159" s="2"/>
      <c r="H1159" s="2"/>
      <c r="I1159" s="2"/>
      <c r="J1159" s="2"/>
      <c r="K1159" s="2"/>
      <c r="N1159" s="3"/>
      <c r="O1159" s="4"/>
    </row>
    <row r="1160" spans="1:15" ht="12.75" x14ac:dyDescent="0.2">
      <c r="A1160" s="2"/>
      <c r="B1160" s="2"/>
      <c r="C1160" s="2"/>
      <c r="D1160" s="2"/>
      <c r="E1160" s="2"/>
      <c r="F1160" s="2"/>
      <c r="G1160" s="2"/>
      <c r="H1160" s="2"/>
      <c r="I1160" s="2"/>
      <c r="J1160" s="2"/>
      <c r="K1160" s="2"/>
      <c r="N1160" s="3"/>
      <c r="O1160" s="4"/>
    </row>
    <row r="1161" spans="1:15" ht="12.75" x14ac:dyDescent="0.2">
      <c r="A1161" s="2"/>
      <c r="B1161" s="2"/>
      <c r="C1161" s="2"/>
      <c r="D1161" s="2"/>
      <c r="E1161" s="2"/>
      <c r="F1161" s="2"/>
      <c r="G1161" s="2"/>
      <c r="H1161" s="2"/>
      <c r="I1161" s="2"/>
      <c r="J1161" s="2"/>
      <c r="K1161" s="2"/>
      <c r="N1161" s="3"/>
      <c r="O1161" s="4"/>
    </row>
    <row r="1162" spans="1:15" ht="12.75" x14ac:dyDescent="0.2">
      <c r="A1162" s="2"/>
      <c r="B1162" s="2"/>
      <c r="C1162" s="2"/>
      <c r="D1162" s="2"/>
      <c r="E1162" s="2"/>
      <c r="F1162" s="2"/>
      <c r="G1162" s="2"/>
      <c r="H1162" s="2"/>
      <c r="I1162" s="2"/>
      <c r="J1162" s="2"/>
      <c r="K1162" s="2"/>
      <c r="N1162" s="3"/>
      <c r="O1162" s="4"/>
    </row>
    <row r="1163" spans="1:15" ht="12.75" x14ac:dyDescent="0.2">
      <c r="A1163" s="2"/>
      <c r="B1163" s="2"/>
      <c r="C1163" s="2"/>
      <c r="D1163" s="2"/>
      <c r="E1163" s="2"/>
      <c r="F1163" s="2"/>
      <c r="G1163" s="2"/>
      <c r="H1163" s="2"/>
      <c r="I1163" s="2"/>
      <c r="J1163" s="2"/>
      <c r="K1163" s="2"/>
      <c r="N1163" s="3"/>
      <c r="O1163" s="4"/>
    </row>
    <row r="1164" spans="1:15" ht="12.75" x14ac:dyDescent="0.2">
      <c r="A1164" s="2"/>
      <c r="B1164" s="2"/>
      <c r="C1164" s="2"/>
      <c r="D1164" s="2"/>
      <c r="E1164" s="2"/>
      <c r="F1164" s="2"/>
      <c r="G1164" s="2"/>
      <c r="H1164" s="2"/>
      <c r="I1164" s="2"/>
      <c r="J1164" s="2"/>
      <c r="K1164" s="2"/>
      <c r="N1164" s="3"/>
      <c r="O1164" s="4"/>
    </row>
    <row r="1165" spans="1:15" ht="12.75" x14ac:dyDescent="0.2">
      <c r="A1165" s="2"/>
      <c r="B1165" s="2"/>
      <c r="C1165" s="2"/>
      <c r="D1165" s="2"/>
      <c r="E1165" s="2"/>
      <c r="F1165" s="2"/>
      <c r="G1165" s="2"/>
      <c r="H1165" s="2"/>
      <c r="I1165" s="2"/>
      <c r="J1165" s="2"/>
      <c r="K1165" s="2"/>
      <c r="N1165" s="3"/>
      <c r="O1165" s="4"/>
    </row>
    <row r="1166" spans="1:15" ht="12.75" x14ac:dyDescent="0.2">
      <c r="A1166" s="2"/>
      <c r="B1166" s="2"/>
      <c r="C1166" s="2"/>
      <c r="D1166" s="2"/>
      <c r="E1166" s="2"/>
      <c r="F1166" s="2"/>
      <c r="G1166" s="2"/>
      <c r="H1166" s="2"/>
      <c r="I1166" s="2"/>
      <c r="J1166" s="2"/>
      <c r="K1166" s="2"/>
      <c r="N1166" s="3"/>
      <c r="O1166" s="4"/>
    </row>
    <row r="1167" spans="1:15" ht="12.75" x14ac:dyDescent="0.2">
      <c r="A1167" s="2"/>
      <c r="B1167" s="2"/>
      <c r="C1167" s="2"/>
      <c r="D1167" s="2"/>
      <c r="E1167" s="2"/>
      <c r="F1167" s="2"/>
      <c r="G1167" s="2"/>
      <c r="H1167" s="2"/>
      <c r="I1167" s="2"/>
      <c r="J1167" s="2"/>
      <c r="K1167" s="2"/>
      <c r="N1167" s="3"/>
      <c r="O1167" s="4"/>
    </row>
    <row r="1168" spans="1:15" ht="12.75" x14ac:dyDescent="0.2">
      <c r="A1168" s="2"/>
      <c r="B1168" s="2"/>
      <c r="C1168" s="2"/>
      <c r="D1168" s="2"/>
      <c r="E1168" s="2"/>
      <c r="F1168" s="2"/>
      <c r="G1168" s="2"/>
      <c r="H1168" s="2"/>
      <c r="I1168" s="2"/>
      <c r="J1168" s="2"/>
      <c r="K1168" s="2"/>
      <c r="N1168" s="3"/>
      <c r="O1168" s="4"/>
    </row>
    <row r="1169" spans="1:15" ht="12.75" x14ac:dyDescent="0.2">
      <c r="A1169" s="2"/>
      <c r="B1169" s="2"/>
      <c r="C1169" s="2"/>
      <c r="D1169" s="2"/>
      <c r="E1169" s="2"/>
      <c r="F1169" s="2"/>
      <c r="G1169" s="2"/>
      <c r="H1169" s="2"/>
      <c r="I1169" s="2"/>
      <c r="J1169" s="2"/>
      <c r="K1169" s="2"/>
      <c r="N1169" s="3"/>
      <c r="O1169" s="4"/>
    </row>
    <row r="1170" spans="1:15" ht="12.75" x14ac:dyDescent="0.2">
      <c r="A1170" s="2"/>
      <c r="B1170" s="2"/>
      <c r="C1170" s="2"/>
      <c r="D1170" s="2"/>
      <c r="E1170" s="2"/>
      <c r="F1170" s="2"/>
      <c r="G1170" s="2"/>
      <c r="H1170" s="2"/>
      <c r="I1170" s="2"/>
      <c r="J1170" s="2"/>
      <c r="K1170" s="2"/>
      <c r="N1170" s="3"/>
      <c r="O1170" s="4"/>
    </row>
    <row r="1171" spans="1:15" ht="12.75" x14ac:dyDescent="0.2">
      <c r="A1171" s="2"/>
      <c r="B1171" s="2"/>
      <c r="C1171" s="2"/>
      <c r="D1171" s="2"/>
      <c r="E1171" s="2"/>
      <c r="F1171" s="2"/>
      <c r="G1171" s="2"/>
      <c r="H1171" s="2"/>
      <c r="I1171" s="2"/>
      <c r="J1171" s="2"/>
      <c r="K1171" s="2"/>
      <c r="N1171" s="3"/>
      <c r="O1171" s="4"/>
    </row>
    <row r="1172" spans="1:15" ht="12.75" x14ac:dyDescent="0.2">
      <c r="A1172" s="2"/>
      <c r="B1172" s="2"/>
      <c r="C1172" s="2"/>
      <c r="D1172" s="2"/>
      <c r="E1172" s="2"/>
      <c r="F1172" s="2"/>
      <c r="G1172" s="2"/>
      <c r="H1172" s="2"/>
      <c r="I1172" s="2"/>
      <c r="J1172" s="2"/>
      <c r="K1172" s="2"/>
      <c r="N1172" s="3"/>
      <c r="O1172" s="4"/>
    </row>
    <row r="1173" spans="1:15" ht="12.75" x14ac:dyDescent="0.2">
      <c r="A1173" s="2"/>
      <c r="B1173" s="2"/>
      <c r="C1173" s="2"/>
      <c r="D1173" s="2"/>
      <c r="E1173" s="2"/>
      <c r="F1173" s="2"/>
      <c r="G1173" s="2"/>
      <c r="H1173" s="2"/>
      <c r="I1173" s="2"/>
      <c r="J1173" s="2"/>
      <c r="K1173" s="2"/>
      <c r="N1173" s="3"/>
      <c r="O1173" s="4"/>
    </row>
    <row r="1174" spans="1:15" ht="12.75" x14ac:dyDescent="0.2">
      <c r="A1174" s="2"/>
      <c r="B1174" s="2"/>
      <c r="C1174" s="2"/>
      <c r="D1174" s="2"/>
      <c r="E1174" s="2"/>
      <c r="F1174" s="2"/>
      <c r="G1174" s="2"/>
      <c r="H1174" s="2"/>
      <c r="I1174" s="2"/>
      <c r="J1174" s="2"/>
      <c r="K1174" s="2"/>
      <c r="N1174" s="3"/>
      <c r="O1174" s="4"/>
    </row>
    <row r="1175" spans="1:15" ht="12.75" x14ac:dyDescent="0.2">
      <c r="A1175" s="2"/>
      <c r="B1175" s="2"/>
      <c r="C1175" s="2"/>
      <c r="D1175" s="2"/>
      <c r="E1175" s="2"/>
      <c r="F1175" s="2"/>
      <c r="G1175" s="2"/>
      <c r="H1175" s="2"/>
      <c r="I1175" s="2"/>
      <c r="J1175" s="2"/>
      <c r="K1175" s="2"/>
      <c r="N1175" s="3"/>
      <c r="O1175" s="4"/>
    </row>
    <row r="1176" spans="1:15" ht="12.75" x14ac:dyDescent="0.2">
      <c r="A1176" s="2"/>
      <c r="B1176" s="2"/>
      <c r="C1176" s="2"/>
      <c r="D1176" s="2"/>
      <c r="E1176" s="2"/>
      <c r="F1176" s="2"/>
      <c r="G1176" s="2"/>
      <c r="H1176" s="2"/>
      <c r="I1176" s="2"/>
      <c r="J1176" s="2"/>
      <c r="K1176" s="2"/>
      <c r="N1176" s="3"/>
      <c r="O1176" s="4"/>
    </row>
    <row r="1177" spans="1:15" ht="12.75" x14ac:dyDescent="0.2">
      <c r="A1177" s="2"/>
      <c r="B1177" s="2"/>
      <c r="C1177" s="2"/>
      <c r="D1177" s="2"/>
      <c r="E1177" s="2"/>
      <c r="F1177" s="2"/>
      <c r="G1177" s="2"/>
      <c r="H1177" s="2"/>
      <c r="I1177" s="2"/>
      <c r="J1177" s="2"/>
      <c r="K1177" s="2"/>
      <c r="N1177" s="3"/>
      <c r="O1177" s="4"/>
    </row>
    <row r="1178" spans="1:15" ht="12.75" x14ac:dyDescent="0.2">
      <c r="A1178" s="2"/>
      <c r="B1178" s="2"/>
      <c r="C1178" s="2"/>
      <c r="D1178" s="2"/>
      <c r="E1178" s="2"/>
      <c r="F1178" s="2"/>
      <c r="G1178" s="2"/>
      <c r="H1178" s="2"/>
      <c r="I1178" s="2"/>
      <c r="J1178" s="2"/>
      <c r="K1178" s="2"/>
      <c r="N1178" s="3"/>
      <c r="O1178" s="4"/>
    </row>
    <row r="1179" spans="1:15" ht="12.75" x14ac:dyDescent="0.2">
      <c r="A1179" s="2"/>
      <c r="B1179" s="2"/>
      <c r="C1179" s="2"/>
      <c r="D1179" s="2"/>
      <c r="E1179" s="2"/>
      <c r="F1179" s="2"/>
      <c r="G1179" s="2"/>
      <c r="H1179" s="2"/>
      <c r="I1179" s="2"/>
      <c r="J1179" s="2"/>
      <c r="K1179" s="2"/>
      <c r="N1179" s="3"/>
      <c r="O1179" s="4"/>
    </row>
    <row r="1180" spans="1:15" ht="12.75" x14ac:dyDescent="0.2">
      <c r="A1180" s="2"/>
      <c r="B1180" s="2"/>
      <c r="C1180" s="2"/>
      <c r="D1180" s="2"/>
      <c r="E1180" s="2"/>
      <c r="F1180" s="2"/>
      <c r="G1180" s="2"/>
      <c r="H1180" s="2"/>
      <c r="I1180" s="2"/>
      <c r="J1180" s="2"/>
      <c r="K1180" s="2"/>
      <c r="N1180" s="3"/>
      <c r="O1180" s="4"/>
    </row>
    <row r="1181" spans="1:15" ht="12.75" x14ac:dyDescent="0.2">
      <c r="A1181" s="2"/>
      <c r="B1181" s="2"/>
      <c r="C1181" s="2"/>
      <c r="D1181" s="2"/>
      <c r="E1181" s="2"/>
      <c r="F1181" s="2"/>
      <c r="G1181" s="2"/>
      <c r="H1181" s="2"/>
      <c r="I1181" s="2"/>
      <c r="J1181" s="2"/>
      <c r="K1181" s="2"/>
      <c r="N1181" s="3"/>
      <c r="O1181" s="4"/>
    </row>
    <row r="1182" spans="1:15" ht="12.75" x14ac:dyDescent="0.2">
      <c r="A1182" s="2"/>
      <c r="B1182" s="2"/>
      <c r="C1182" s="2"/>
      <c r="D1182" s="2"/>
      <c r="E1182" s="2"/>
      <c r="F1182" s="2"/>
      <c r="G1182" s="2"/>
      <c r="H1182" s="2"/>
      <c r="I1182" s="2"/>
      <c r="J1182" s="2"/>
      <c r="K1182" s="2"/>
      <c r="N1182" s="3"/>
      <c r="O1182" s="4"/>
    </row>
    <row r="1183" spans="1:15" ht="12.75" x14ac:dyDescent="0.2">
      <c r="A1183" s="2"/>
      <c r="B1183" s="2"/>
      <c r="C1183" s="2"/>
      <c r="D1183" s="2"/>
      <c r="E1183" s="2"/>
      <c r="F1183" s="2"/>
      <c r="G1183" s="2"/>
      <c r="H1183" s="2"/>
      <c r="I1183" s="2"/>
      <c r="J1183" s="2"/>
      <c r="K1183" s="2"/>
      <c r="N1183" s="3"/>
      <c r="O1183" s="4"/>
    </row>
    <row r="1184" spans="1:15" ht="12.75" x14ac:dyDescent="0.2">
      <c r="A1184" s="2"/>
      <c r="B1184" s="2"/>
      <c r="C1184" s="2"/>
      <c r="D1184" s="2"/>
      <c r="E1184" s="2"/>
      <c r="F1184" s="2"/>
      <c r="G1184" s="2"/>
      <c r="H1184" s="2"/>
      <c r="I1184" s="2"/>
      <c r="J1184" s="2"/>
      <c r="K1184" s="2"/>
      <c r="N1184" s="3"/>
      <c r="O1184" s="4"/>
    </row>
    <row r="1185" spans="1:15" ht="12.75" x14ac:dyDescent="0.2">
      <c r="A1185" s="2"/>
      <c r="B1185" s="2"/>
      <c r="C1185" s="2"/>
      <c r="D1185" s="2"/>
      <c r="E1185" s="2"/>
      <c r="F1185" s="2"/>
      <c r="G1185" s="2"/>
      <c r="H1185" s="2"/>
      <c r="I1185" s="2"/>
      <c r="J1185" s="2"/>
      <c r="K1185" s="2"/>
      <c r="N1185" s="3"/>
      <c r="O1185" s="4"/>
    </row>
    <row r="1186" spans="1:15" ht="12.75" x14ac:dyDescent="0.2">
      <c r="A1186" s="2"/>
      <c r="B1186" s="2"/>
      <c r="C1186" s="2"/>
      <c r="D1186" s="2"/>
      <c r="E1186" s="2"/>
      <c r="F1186" s="2"/>
      <c r="G1186" s="2"/>
      <c r="H1186" s="2"/>
      <c r="I1186" s="2"/>
      <c r="J1186" s="2"/>
      <c r="K1186" s="2"/>
      <c r="N1186" s="3"/>
      <c r="O1186" s="4"/>
    </row>
    <row r="1187" spans="1:15" ht="12.75" x14ac:dyDescent="0.2">
      <c r="A1187" s="2"/>
      <c r="B1187" s="2"/>
      <c r="C1187" s="2"/>
      <c r="D1187" s="2"/>
      <c r="E1187" s="2"/>
      <c r="F1187" s="2"/>
      <c r="G1187" s="2"/>
      <c r="H1187" s="2"/>
      <c r="I1187" s="2"/>
      <c r="J1187" s="2"/>
      <c r="K1187" s="2"/>
      <c r="N1187" s="3"/>
      <c r="O1187" s="4"/>
    </row>
    <row r="1188" spans="1:15" ht="12.75" x14ac:dyDescent="0.2">
      <c r="A1188" s="2"/>
      <c r="B1188" s="2"/>
      <c r="C1188" s="2"/>
      <c r="D1188" s="2"/>
      <c r="E1188" s="2"/>
      <c r="F1188" s="2"/>
      <c r="G1188" s="2"/>
      <c r="H1188" s="2"/>
      <c r="I1188" s="2"/>
      <c r="J1188" s="2"/>
      <c r="K1188" s="2"/>
      <c r="N1188" s="3"/>
      <c r="O1188" s="4"/>
    </row>
    <row r="1189" spans="1:15" ht="12.75" x14ac:dyDescent="0.2">
      <c r="A1189" s="2"/>
      <c r="B1189" s="2"/>
      <c r="C1189" s="2"/>
      <c r="D1189" s="2"/>
      <c r="E1189" s="2"/>
      <c r="F1189" s="2"/>
      <c r="G1189" s="2"/>
      <c r="H1189" s="2"/>
      <c r="I1189" s="2"/>
      <c r="J1189" s="2"/>
      <c r="K1189" s="2"/>
      <c r="N1189" s="3"/>
      <c r="O1189" s="4"/>
    </row>
    <row r="1190" spans="1:15" ht="12.75" x14ac:dyDescent="0.2">
      <c r="A1190" s="2"/>
      <c r="B1190" s="2"/>
      <c r="C1190" s="2"/>
      <c r="D1190" s="2"/>
      <c r="E1190" s="2"/>
      <c r="F1190" s="2"/>
      <c r="G1190" s="2"/>
      <c r="H1190" s="2"/>
      <c r="I1190" s="2"/>
      <c r="J1190" s="2"/>
      <c r="K1190" s="2"/>
      <c r="N1190" s="3"/>
      <c r="O1190" s="4"/>
    </row>
    <row r="1191" spans="1:15" ht="12.75" x14ac:dyDescent="0.2">
      <c r="A1191" s="2"/>
      <c r="B1191" s="2"/>
      <c r="C1191" s="2"/>
      <c r="D1191" s="2"/>
      <c r="E1191" s="2"/>
      <c r="F1191" s="2"/>
      <c r="G1191" s="2"/>
      <c r="H1191" s="2"/>
      <c r="I1191" s="2"/>
      <c r="J1191" s="2"/>
      <c r="K1191" s="2"/>
      <c r="N1191" s="3"/>
      <c r="O1191" s="4"/>
    </row>
    <row r="1192" spans="1:15" ht="12.75" x14ac:dyDescent="0.2">
      <c r="A1192" s="2"/>
      <c r="B1192" s="2"/>
      <c r="C1192" s="2"/>
      <c r="D1192" s="2"/>
      <c r="E1192" s="2"/>
      <c r="F1192" s="2"/>
      <c r="G1192" s="2"/>
      <c r="H1192" s="2"/>
      <c r="I1192" s="2"/>
      <c r="J1192" s="2"/>
      <c r="K1192" s="2"/>
      <c r="N1192" s="3"/>
      <c r="O1192" s="4"/>
    </row>
    <row r="1193" spans="1:15" ht="12.75" x14ac:dyDescent="0.2">
      <c r="A1193" s="2"/>
      <c r="B1193" s="2"/>
      <c r="C1193" s="2"/>
      <c r="D1193" s="2"/>
      <c r="E1193" s="2"/>
      <c r="F1193" s="2"/>
      <c r="G1193" s="2"/>
      <c r="H1193" s="2"/>
      <c r="I1193" s="2"/>
      <c r="J1193" s="2"/>
      <c r="K1193" s="2"/>
      <c r="N1193" s="3"/>
      <c r="O1193" s="4"/>
    </row>
    <row r="1194" spans="1:15" ht="12.75" x14ac:dyDescent="0.2">
      <c r="A1194" s="2"/>
      <c r="B1194" s="2"/>
      <c r="C1194" s="2"/>
      <c r="D1194" s="2"/>
      <c r="E1194" s="2"/>
      <c r="F1194" s="2"/>
      <c r="G1194" s="2"/>
      <c r="H1194" s="2"/>
      <c r="I1194" s="2"/>
      <c r="J1194" s="2"/>
      <c r="K1194" s="2"/>
      <c r="N1194" s="3"/>
      <c r="O1194" s="4"/>
    </row>
    <row r="1195" spans="1:15" ht="12.75" x14ac:dyDescent="0.2">
      <c r="A1195" s="2"/>
      <c r="B1195" s="2"/>
      <c r="C1195" s="2"/>
      <c r="D1195" s="2"/>
      <c r="E1195" s="2"/>
      <c r="F1195" s="2"/>
      <c r="G1195" s="2"/>
      <c r="H1195" s="2"/>
      <c r="I1195" s="2"/>
      <c r="J1195" s="2"/>
      <c r="K1195" s="2"/>
      <c r="N1195" s="3"/>
      <c r="O1195" s="4"/>
    </row>
    <row r="1196" spans="1:15" ht="12.75" x14ac:dyDescent="0.2">
      <c r="A1196" s="2"/>
      <c r="B1196" s="2"/>
      <c r="C1196" s="2"/>
      <c r="D1196" s="2"/>
      <c r="E1196" s="2"/>
      <c r="F1196" s="2"/>
      <c r="G1196" s="2"/>
      <c r="H1196" s="2"/>
      <c r="I1196" s="2"/>
      <c r="J1196" s="2"/>
      <c r="K1196" s="2"/>
      <c r="N1196" s="3"/>
      <c r="O1196" s="4"/>
    </row>
    <row r="1197" spans="1:15" ht="12.75" x14ac:dyDescent="0.2">
      <c r="A1197" s="2"/>
      <c r="B1197" s="2"/>
      <c r="C1197" s="2"/>
      <c r="D1197" s="2"/>
      <c r="E1197" s="2"/>
      <c r="F1197" s="2"/>
      <c r="G1197" s="2"/>
      <c r="H1197" s="2"/>
      <c r="I1197" s="2"/>
      <c r="J1197" s="2"/>
      <c r="K1197" s="2"/>
      <c r="N1197" s="3"/>
      <c r="O1197" s="4"/>
    </row>
    <row r="1198" spans="1:15" ht="12.75" x14ac:dyDescent="0.2">
      <c r="A1198" s="2"/>
      <c r="B1198" s="2"/>
      <c r="C1198" s="2"/>
      <c r="D1198" s="2"/>
      <c r="E1198" s="2"/>
      <c r="F1198" s="2"/>
      <c r="G1198" s="2"/>
      <c r="H1198" s="2"/>
      <c r="I1198" s="2"/>
      <c r="J1198" s="2"/>
      <c r="K1198" s="2"/>
      <c r="N1198" s="3"/>
      <c r="O1198" s="4"/>
    </row>
    <row r="1199" spans="1:15" ht="12.75" x14ac:dyDescent="0.2">
      <c r="A1199" s="2"/>
      <c r="B1199" s="2"/>
      <c r="C1199" s="2"/>
      <c r="D1199" s="2"/>
      <c r="E1199" s="2"/>
      <c r="F1199" s="2"/>
      <c r="G1199" s="2"/>
      <c r="H1199" s="2"/>
      <c r="I1199" s="2"/>
      <c r="J1199" s="2"/>
      <c r="K1199" s="2"/>
      <c r="N1199" s="3"/>
      <c r="O1199" s="4"/>
    </row>
    <row r="1200" spans="1:15" ht="12.75" x14ac:dyDescent="0.2">
      <c r="A1200" s="2"/>
      <c r="B1200" s="2"/>
      <c r="C1200" s="2"/>
      <c r="D1200" s="2"/>
      <c r="E1200" s="2"/>
      <c r="F1200" s="2"/>
      <c r="G1200" s="2"/>
      <c r="H1200" s="2"/>
      <c r="I1200" s="2"/>
      <c r="J1200" s="2"/>
      <c r="K1200" s="2"/>
      <c r="N1200" s="3"/>
      <c r="O1200" s="4"/>
    </row>
    <row r="1201" spans="1:15" ht="12.75" x14ac:dyDescent="0.2">
      <c r="A1201" s="2"/>
      <c r="B1201" s="2"/>
      <c r="C1201" s="2"/>
      <c r="D1201" s="2"/>
      <c r="E1201" s="2"/>
      <c r="F1201" s="2"/>
      <c r="G1201" s="2"/>
      <c r="H1201" s="2"/>
      <c r="I1201" s="2"/>
      <c r="J1201" s="2"/>
      <c r="K1201" s="2"/>
      <c r="N1201" s="3"/>
      <c r="O1201" s="4"/>
    </row>
    <row r="1202" spans="1:15" ht="12.75" x14ac:dyDescent="0.2">
      <c r="A1202" s="2"/>
      <c r="B1202" s="2"/>
      <c r="C1202" s="2"/>
      <c r="D1202" s="2"/>
      <c r="E1202" s="2"/>
      <c r="F1202" s="2"/>
      <c r="G1202" s="2"/>
      <c r="H1202" s="2"/>
      <c r="I1202" s="2"/>
      <c r="J1202" s="2"/>
      <c r="K1202" s="2"/>
      <c r="N1202" s="3"/>
      <c r="O1202" s="4"/>
    </row>
    <row r="1203" spans="1:15" ht="12.75" x14ac:dyDescent="0.2">
      <c r="A1203" s="2"/>
      <c r="B1203" s="2"/>
      <c r="C1203" s="2"/>
      <c r="D1203" s="2"/>
      <c r="E1203" s="2"/>
      <c r="F1203" s="2"/>
      <c r="G1203" s="2"/>
      <c r="H1203" s="2"/>
      <c r="I1203" s="2"/>
      <c r="J1203" s="2"/>
      <c r="K1203" s="2"/>
      <c r="N1203" s="3"/>
      <c r="O1203" s="4"/>
    </row>
    <row r="1204" spans="1:15" ht="12.75" x14ac:dyDescent="0.2">
      <c r="A1204" s="2"/>
      <c r="B1204" s="2"/>
      <c r="C1204" s="2"/>
      <c r="D1204" s="2"/>
      <c r="E1204" s="2"/>
      <c r="F1204" s="2"/>
      <c r="G1204" s="2"/>
      <c r="H1204" s="2"/>
      <c r="I1204" s="2"/>
      <c r="J1204" s="2"/>
      <c r="K1204" s="2"/>
      <c r="N1204" s="3"/>
      <c r="O1204" s="4"/>
    </row>
    <row r="1205" spans="1:15" ht="12.75" x14ac:dyDescent="0.2">
      <c r="A1205" s="2"/>
      <c r="B1205" s="2"/>
      <c r="C1205" s="2"/>
      <c r="D1205" s="2"/>
      <c r="E1205" s="2"/>
      <c r="F1205" s="2"/>
      <c r="G1205" s="2"/>
      <c r="H1205" s="2"/>
      <c r="I1205" s="2"/>
      <c r="J1205" s="2"/>
      <c r="K1205" s="2"/>
      <c r="N1205" s="3"/>
      <c r="O1205" s="4"/>
    </row>
    <row r="1206" spans="1:15" ht="12.75" x14ac:dyDescent="0.2">
      <c r="A1206" s="2"/>
      <c r="B1206" s="2"/>
      <c r="C1206" s="2"/>
      <c r="D1206" s="2"/>
      <c r="E1206" s="2"/>
      <c r="F1206" s="2"/>
      <c r="G1206" s="2"/>
      <c r="H1206" s="2"/>
      <c r="I1206" s="2"/>
      <c r="J1206" s="2"/>
      <c r="K1206" s="2"/>
      <c r="N1206" s="3"/>
      <c r="O1206" s="4"/>
    </row>
    <row r="1207" spans="1:15" ht="12.75" x14ac:dyDescent="0.2">
      <c r="A1207" s="2"/>
      <c r="B1207" s="2"/>
      <c r="C1207" s="2"/>
      <c r="D1207" s="2"/>
      <c r="E1207" s="2"/>
      <c r="F1207" s="2"/>
      <c r="G1207" s="2"/>
      <c r="H1207" s="2"/>
      <c r="I1207" s="2"/>
      <c r="J1207" s="2"/>
      <c r="K1207" s="2"/>
      <c r="N1207" s="3"/>
      <c r="O1207" s="4"/>
    </row>
    <row r="1208" spans="1:15" ht="12.75" x14ac:dyDescent="0.2">
      <c r="A1208" s="2"/>
      <c r="B1208" s="2"/>
      <c r="C1208" s="2"/>
      <c r="D1208" s="2"/>
      <c r="E1208" s="2"/>
      <c r="F1208" s="2"/>
      <c r="G1208" s="2"/>
      <c r="H1208" s="2"/>
      <c r="I1208" s="2"/>
      <c r="J1208" s="2"/>
      <c r="K1208" s="2"/>
      <c r="N1208" s="3"/>
      <c r="O1208" s="4"/>
    </row>
    <row r="1209" spans="1:15" ht="12.75" x14ac:dyDescent="0.2">
      <c r="A1209" s="2"/>
      <c r="B1209" s="2"/>
      <c r="C1209" s="2"/>
      <c r="D1209" s="2"/>
      <c r="E1209" s="2"/>
      <c r="F1209" s="2"/>
      <c r="G1209" s="2"/>
      <c r="H1209" s="2"/>
      <c r="I1209" s="2"/>
      <c r="J1209" s="2"/>
      <c r="K1209" s="2"/>
      <c r="N1209" s="3"/>
      <c r="O1209" s="4"/>
    </row>
    <row r="1210" spans="1:15" ht="12.75" x14ac:dyDescent="0.2">
      <c r="A1210" s="2"/>
      <c r="B1210" s="2"/>
      <c r="C1210" s="2"/>
      <c r="D1210" s="2"/>
      <c r="E1210" s="2"/>
      <c r="F1210" s="2"/>
      <c r="G1210" s="2"/>
      <c r="H1210" s="2"/>
      <c r="I1210" s="2"/>
      <c r="J1210" s="2"/>
      <c r="K1210" s="2"/>
      <c r="N1210" s="3"/>
      <c r="O1210" s="4"/>
    </row>
    <row r="1211" spans="1:15" ht="12.75" x14ac:dyDescent="0.2">
      <c r="A1211" s="2"/>
      <c r="B1211" s="2"/>
      <c r="C1211" s="2"/>
      <c r="D1211" s="2"/>
      <c r="E1211" s="2"/>
      <c r="F1211" s="2"/>
      <c r="G1211" s="2"/>
      <c r="H1211" s="2"/>
      <c r="I1211" s="2"/>
      <c r="J1211" s="2"/>
      <c r="K1211" s="2"/>
      <c r="N1211" s="3"/>
      <c r="O1211" s="4"/>
    </row>
    <row r="1212" spans="1:15" ht="12.75" x14ac:dyDescent="0.2">
      <c r="A1212" s="2"/>
      <c r="B1212" s="2"/>
      <c r="C1212" s="2"/>
      <c r="D1212" s="2"/>
      <c r="E1212" s="2"/>
      <c r="F1212" s="2"/>
      <c r="G1212" s="2"/>
      <c r="H1212" s="2"/>
      <c r="I1212" s="2"/>
      <c r="J1212" s="2"/>
      <c r="K1212" s="2"/>
      <c r="N1212" s="3"/>
      <c r="O1212" s="4"/>
    </row>
    <row r="1213" spans="1:15" ht="12.75" x14ac:dyDescent="0.2">
      <c r="A1213" s="2"/>
      <c r="B1213" s="2"/>
      <c r="C1213" s="2"/>
      <c r="D1213" s="2"/>
      <c r="E1213" s="2"/>
      <c r="F1213" s="2"/>
      <c r="G1213" s="2"/>
      <c r="H1213" s="2"/>
      <c r="I1213" s="2"/>
      <c r="J1213" s="2"/>
      <c r="K1213" s="2"/>
      <c r="N1213" s="3"/>
      <c r="O1213" s="4"/>
    </row>
    <row r="1214" spans="1:15" ht="12.75" x14ac:dyDescent="0.2">
      <c r="A1214" s="2"/>
      <c r="B1214" s="2"/>
      <c r="C1214" s="2"/>
      <c r="D1214" s="2"/>
      <c r="E1214" s="2"/>
      <c r="F1214" s="2"/>
      <c r="G1214" s="2"/>
      <c r="H1214" s="2"/>
      <c r="I1214" s="2"/>
      <c r="J1214" s="2"/>
      <c r="K1214" s="2"/>
      <c r="N1214" s="3"/>
      <c r="O1214" s="4"/>
    </row>
    <row r="1215" spans="1:15" ht="12.75" x14ac:dyDescent="0.2">
      <c r="A1215" s="2"/>
      <c r="B1215" s="2"/>
      <c r="C1215" s="2"/>
      <c r="D1215" s="2"/>
      <c r="E1215" s="2"/>
      <c r="F1215" s="2"/>
      <c r="G1215" s="2"/>
      <c r="H1215" s="2"/>
      <c r="I1215" s="2"/>
      <c r="J1215" s="2"/>
      <c r="K1215" s="2"/>
      <c r="N1215" s="3"/>
      <c r="O1215" s="4"/>
    </row>
    <row r="1216" spans="1:15" ht="12.75" x14ac:dyDescent="0.2">
      <c r="A1216" s="2"/>
      <c r="B1216" s="2"/>
      <c r="C1216" s="2"/>
      <c r="D1216" s="2"/>
      <c r="E1216" s="2"/>
      <c r="F1216" s="2"/>
      <c r="G1216" s="2"/>
      <c r="H1216" s="2"/>
      <c r="I1216" s="2"/>
      <c r="J1216" s="2"/>
      <c r="K1216" s="2"/>
      <c r="N1216" s="3"/>
      <c r="O1216" s="4"/>
    </row>
    <row r="1217" spans="1:15" ht="12.75" x14ac:dyDescent="0.2">
      <c r="A1217" s="2"/>
      <c r="B1217" s="2"/>
      <c r="C1217" s="2"/>
      <c r="D1217" s="2"/>
      <c r="E1217" s="2"/>
      <c r="F1217" s="2"/>
      <c r="G1217" s="2"/>
      <c r="H1217" s="2"/>
      <c r="I1217" s="2"/>
      <c r="J1217" s="2"/>
      <c r="K1217" s="2"/>
      <c r="N1217" s="3"/>
      <c r="O1217" s="4"/>
    </row>
    <row r="1218" spans="1:15" ht="12.75" x14ac:dyDescent="0.2">
      <c r="A1218" s="2"/>
      <c r="B1218" s="2"/>
      <c r="C1218" s="2"/>
      <c r="D1218" s="2"/>
      <c r="E1218" s="2"/>
      <c r="F1218" s="2"/>
      <c r="G1218" s="2"/>
      <c r="H1218" s="2"/>
      <c r="I1218" s="2"/>
      <c r="J1218" s="2"/>
      <c r="K1218" s="2"/>
      <c r="N1218" s="3"/>
      <c r="O1218" s="4"/>
    </row>
    <row r="1219" spans="1:15" ht="12.75" x14ac:dyDescent="0.2">
      <c r="A1219" s="2"/>
      <c r="B1219" s="2"/>
      <c r="C1219" s="2"/>
      <c r="D1219" s="2"/>
      <c r="E1219" s="2"/>
      <c r="F1219" s="2"/>
      <c r="G1219" s="2"/>
      <c r="H1219" s="2"/>
      <c r="I1219" s="2"/>
      <c r="J1219" s="2"/>
      <c r="K1219" s="2"/>
      <c r="N1219" s="3"/>
      <c r="O1219" s="4"/>
    </row>
    <row r="1220" spans="1:15" ht="12.75" x14ac:dyDescent="0.2">
      <c r="A1220" s="2"/>
      <c r="B1220" s="2"/>
      <c r="C1220" s="2"/>
      <c r="D1220" s="2"/>
      <c r="E1220" s="2"/>
      <c r="F1220" s="2"/>
      <c r="G1220" s="2"/>
      <c r="H1220" s="2"/>
      <c r="I1220" s="2"/>
      <c r="J1220" s="2"/>
      <c r="K1220" s="2"/>
      <c r="N1220" s="3"/>
      <c r="O1220" s="4"/>
    </row>
    <row r="1221" spans="1:15" ht="12.75" x14ac:dyDescent="0.2">
      <c r="A1221" s="2"/>
      <c r="B1221" s="2"/>
      <c r="C1221" s="2"/>
      <c r="D1221" s="2"/>
      <c r="E1221" s="2"/>
      <c r="F1221" s="2"/>
      <c r="G1221" s="2"/>
      <c r="H1221" s="2"/>
      <c r="I1221" s="2"/>
      <c r="J1221" s="2"/>
      <c r="K1221" s="2"/>
      <c r="N1221" s="3"/>
      <c r="O1221" s="4"/>
    </row>
    <row r="1222" spans="1:15" ht="12.75" x14ac:dyDescent="0.2">
      <c r="A1222" s="2"/>
      <c r="B1222" s="2"/>
      <c r="C1222" s="2"/>
      <c r="D1222" s="2"/>
      <c r="E1222" s="2"/>
      <c r="F1222" s="2"/>
      <c r="G1222" s="2"/>
      <c r="H1222" s="2"/>
      <c r="I1222" s="2"/>
      <c r="J1222" s="2"/>
      <c r="K1222" s="2"/>
      <c r="N1222" s="3"/>
      <c r="O1222" s="4"/>
    </row>
    <row r="1223" spans="1:15" ht="12.75" x14ac:dyDescent="0.2">
      <c r="A1223" s="2"/>
      <c r="B1223" s="2"/>
      <c r="C1223" s="2"/>
      <c r="D1223" s="2"/>
      <c r="E1223" s="2"/>
      <c r="F1223" s="2"/>
      <c r="G1223" s="2"/>
      <c r="H1223" s="2"/>
      <c r="I1223" s="2"/>
      <c r="J1223" s="2"/>
      <c r="K1223" s="2"/>
      <c r="N1223" s="3"/>
      <c r="O1223" s="4"/>
    </row>
    <row r="1224" spans="1:15" ht="12.75" x14ac:dyDescent="0.2">
      <c r="A1224" s="2"/>
      <c r="B1224" s="2"/>
      <c r="C1224" s="2"/>
      <c r="D1224" s="2"/>
      <c r="E1224" s="2"/>
      <c r="F1224" s="2"/>
      <c r="G1224" s="2"/>
      <c r="H1224" s="2"/>
      <c r="I1224" s="2"/>
      <c r="J1224" s="2"/>
      <c r="K1224" s="2"/>
      <c r="N1224" s="3"/>
      <c r="O1224" s="4"/>
    </row>
    <row r="1225" spans="1:15" ht="12.75" x14ac:dyDescent="0.2">
      <c r="A1225" s="2"/>
      <c r="B1225" s="2"/>
      <c r="C1225" s="2"/>
      <c r="D1225" s="2"/>
      <c r="E1225" s="2"/>
      <c r="F1225" s="2"/>
      <c r="G1225" s="2"/>
      <c r="H1225" s="2"/>
      <c r="I1225" s="2"/>
      <c r="J1225" s="2"/>
      <c r="K1225" s="2"/>
      <c r="N1225" s="3"/>
      <c r="O1225" s="4"/>
    </row>
    <row r="1226" spans="1:15" ht="12.75" x14ac:dyDescent="0.2">
      <c r="A1226" s="2"/>
      <c r="B1226" s="2"/>
      <c r="C1226" s="2"/>
      <c r="D1226" s="2"/>
      <c r="E1226" s="2"/>
      <c r="F1226" s="2"/>
      <c r="G1226" s="2"/>
      <c r="H1226" s="2"/>
      <c r="I1226" s="2"/>
      <c r="J1226" s="2"/>
      <c r="K1226" s="2"/>
      <c r="N1226" s="3"/>
      <c r="O1226" s="4"/>
    </row>
    <row r="1227" spans="1:15" ht="12.75" x14ac:dyDescent="0.2">
      <c r="A1227" s="2"/>
      <c r="B1227" s="2"/>
      <c r="C1227" s="2"/>
      <c r="D1227" s="2"/>
      <c r="E1227" s="2"/>
      <c r="F1227" s="2"/>
      <c r="G1227" s="2"/>
      <c r="H1227" s="2"/>
      <c r="I1227" s="2"/>
      <c r="J1227" s="2"/>
      <c r="K1227" s="2"/>
      <c r="N1227" s="3"/>
      <c r="O1227" s="4"/>
    </row>
    <row r="1228" spans="1:15" ht="12.75" x14ac:dyDescent="0.2">
      <c r="A1228" s="2"/>
      <c r="B1228" s="2"/>
      <c r="C1228" s="2"/>
      <c r="D1228" s="2"/>
      <c r="E1228" s="2"/>
      <c r="F1228" s="2"/>
      <c r="G1228" s="2"/>
      <c r="H1228" s="2"/>
      <c r="I1228" s="2"/>
      <c r="J1228" s="2"/>
      <c r="K1228" s="2"/>
      <c r="N1228" s="3"/>
      <c r="O1228" s="4"/>
    </row>
    <row r="1229" spans="1:15" ht="12.75" x14ac:dyDescent="0.2">
      <c r="A1229" s="2"/>
      <c r="B1229" s="2"/>
      <c r="C1229" s="2"/>
      <c r="D1229" s="2"/>
      <c r="E1229" s="2"/>
      <c r="F1229" s="2"/>
      <c r="G1229" s="2"/>
      <c r="H1229" s="2"/>
      <c r="I1229" s="2"/>
      <c r="J1229" s="2"/>
      <c r="K1229" s="2"/>
      <c r="N1229" s="3"/>
      <c r="O1229" s="4"/>
    </row>
    <row r="1230" spans="1:15" ht="12.75" x14ac:dyDescent="0.2">
      <c r="A1230" s="2"/>
      <c r="B1230" s="2"/>
      <c r="C1230" s="2"/>
      <c r="D1230" s="2"/>
      <c r="E1230" s="2"/>
      <c r="F1230" s="2"/>
      <c r="G1230" s="2"/>
      <c r="H1230" s="2"/>
      <c r="I1230" s="2"/>
      <c r="J1230" s="2"/>
      <c r="K1230" s="2"/>
      <c r="N1230" s="3"/>
      <c r="O1230" s="4"/>
    </row>
    <row r="1231" spans="1:15" ht="12.75" x14ac:dyDescent="0.2">
      <c r="A1231" s="2"/>
      <c r="B1231" s="2"/>
      <c r="C1231" s="2"/>
      <c r="D1231" s="2"/>
      <c r="E1231" s="2"/>
      <c r="F1231" s="2"/>
      <c r="G1231" s="2"/>
      <c r="H1231" s="2"/>
      <c r="I1231" s="2"/>
      <c r="J1231" s="2"/>
      <c r="K1231" s="2"/>
      <c r="N1231" s="3"/>
      <c r="O1231" s="4"/>
    </row>
    <row r="1232" spans="1:15" ht="12.75" x14ac:dyDescent="0.2">
      <c r="A1232" s="2"/>
      <c r="B1232" s="2"/>
      <c r="C1232" s="2"/>
      <c r="D1232" s="2"/>
      <c r="E1232" s="2"/>
      <c r="F1232" s="2"/>
      <c r="G1232" s="2"/>
      <c r="H1232" s="2"/>
      <c r="I1232" s="2"/>
      <c r="J1232" s="2"/>
      <c r="K1232" s="2"/>
      <c r="N1232" s="3"/>
      <c r="O1232" s="4"/>
    </row>
    <row r="1233" spans="1:15" ht="12.75" x14ac:dyDescent="0.2">
      <c r="A1233" s="2"/>
      <c r="B1233" s="2"/>
      <c r="C1233" s="2"/>
      <c r="D1233" s="2"/>
      <c r="E1233" s="2"/>
      <c r="F1233" s="2"/>
      <c r="G1233" s="2"/>
      <c r="H1233" s="2"/>
      <c r="I1233" s="2"/>
      <c r="J1233" s="2"/>
      <c r="K1233" s="2"/>
      <c r="N1233" s="3"/>
      <c r="O1233" s="4"/>
    </row>
    <row r="1234" spans="1:15" ht="12.75" x14ac:dyDescent="0.2">
      <c r="A1234" s="2"/>
      <c r="B1234" s="2"/>
      <c r="C1234" s="2"/>
      <c r="D1234" s="2"/>
      <c r="E1234" s="2"/>
      <c r="F1234" s="2"/>
      <c r="G1234" s="2"/>
      <c r="H1234" s="2"/>
      <c r="I1234" s="2"/>
      <c r="J1234" s="2"/>
      <c r="K1234" s="2"/>
      <c r="N1234" s="3"/>
      <c r="O1234" s="4"/>
    </row>
    <row r="1235" spans="1:15" ht="12.75" x14ac:dyDescent="0.2">
      <c r="A1235" s="2"/>
      <c r="B1235" s="2"/>
      <c r="C1235" s="2"/>
      <c r="D1235" s="2"/>
      <c r="E1235" s="2"/>
      <c r="F1235" s="2"/>
      <c r="G1235" s="2"/>
      <c r="H1235" s="2"/>
      <c r="I1235" s="2"/>
      <c r="J1235" s="2"/>
      <c r="K1235" s="2"/>
      <c r="N1235" s="3"/>
      <c r="O1235" s="4"/>
    </row>
    <row r="1236" spans="1:15" ht="12.75" x14ac:dyDescent="0.2">
      <c r="A1236" s="2"/>
      <c r="B1236" s="2"/>
      <c r="C1236" s="2"/>
      <c r="D1236" s="2"/>
      <c r="E1236" s="2"/>
      <c r="F1236" s="2"/>
      <c r="G1236" s="2"/>
      <c r="H1236" s="2"/>
      <c r="I1236" s="2"/>
      <c r="J1236" s="2"/>
      <c r="K1236" s="2"/>
      <c r="N1236" s="3"/>
      <c r="O1236" s="4"/>
    </row>
    <row r="1237" spans="1:15" ht="12.75" x14ac:dyDescent="0.2">
      <c r="A1237" s="2"/>
      <c r="B1237" s="2"/>
      <c r="C1237" s="2"/>
      <c r="D1237" s="2"/>
      <c r="E1237" s="2"/>
      <c r="F1237" s="2"/>
      <c r="G1237" s="2"/>
      <c r="H1237" s="2"/>
      <c r="I1237" s="2"/>
      <c r="J1237" s="2"/>
      <c r="K1237" s="2"/>
      <c r="N1237" s="3"/>
      <c r="O1237" s="4"/>
    </row>
    <row r="1238" spans="1:15" ht="12.75" x14ac:dyDescent="0.2">
      <c r="A1238" s="2"/>
      <c r="B1238" s="2"/>
      <c r="C1238" s="2"/>
      <c r="D1238" s="2"/>
      <c r="E1238" s="2"/>
      <c r="F1238" s="2"/>
      <c r="G1238" s="2"/>
      <c r="H1238" s="2"/>
      <c r="I1238" s="2"/>
      <c r="J1238" s="2"/>
      <c r="K1238" s="2"/>
      <c r="N1238" s="3"/>
      <c r="O1238" s="4"/>
    </row>
    <row r="1239" spans="1:15" ht="12.75" x14ac:dyDescent="0.2">
      <c r="A1239" s="2"/>
      <c r="B1239" s="2"/>
      <c r="C1239" s="2"/>
      <c r="D1239" s="2"/>
      <c r="E1239" s="2"/>
      <c r="F1239" s="2"/>
      <c r="G1239" s="2"/>
      <c r="H1239" s="2"/>
      <c r="I1239" s="2"/>
      <c r="J1239" s="2"/>
      <c r="K1239" s="2"/>
      <c r="N1239" s="3"/>
      <c r="O1239" s="4"/>
    </row>
    <row r="1240" spans="1:15" ht="12.75" x14ac:dyDescent="0.2">
      <c r="A1240" s="2"/>
      <c r="B1240" s="2"/>
      <c r="C1240" s="2"/>
      <c r="D1240" s="2"/>
      <c r="E1240" s="2"/>
      <c r="F1240" s="2"/>
      <c r="G1240" s="2"/>
      <c r="H1240" s="2"/>
      <c r="I1240" s="2"/>
      <c r="J1240" s="2"/>
      <c r="K1240" s="2"/>
      <c r="N1240" s="3"/>
      <c r="O1240" s="4"/>
    </row>
    <row r="1241" spans="1:15" ht="12.75" x14ac:dyDescent="0.2">
      <c r="A1241" s="2"/>
      <c r="B1241" s="2"/>
      <c r="C1241" s="2"/>
      <c r="D1241" s="2"/>
      <c r="E1241" s="2"/>
      <c r="F1241" s="2"/>
      <c r="G1241" s="2"/>
      <c r="H1241" s="2"/>
      <c r="I1241" s="2"/>
      <c r="J1241" s="2"/>
      <c r="K1241" s="2"/>
      <c r="N1241" s="3"/>
      <c r="O1241" s="4"/>
    </row>
    <row r="1242" spans="1:15" ht="12.75" x14ac:dyDescent="0.2">
      <c r="A1242" s="2"/>
      <c r="B1242" s="2"/>
      <c r="C1242" s="2"/>
      <c r="D1242" s="2"/>
      <c r="E1242" s="2"/>
      <c r="F1242" s="2"/>
      <c r="G1242" s="2"/>
      <c r="H1242" s="2"/>
      <c r="I1242" s="2"/>
      <c r="J1242" s="2"/>
      <c r="K1242" s="2"/>
      <c r="N1242" s="3"/>
      <c r="O1242" s="4"/>
    </row>
    <row r="1243" spans="1:15" ht="12.75" x14ac:dyDescent="0.2">
      <c r="A1243" s="2"/>
      <c r="B1243" s="2"/>
      <c r="C1243" s="2"/>
      <c r="D1243" s="2"/>
      <c r="E1243" s="2"/>
      <c r="F1243" s="2"/>
      <c r="G1243" s="2"/>
      <c r="H1243" s="2"/>
      <c r="I1243" s="2"/>
      <c r="J1243" s="2"/>
      <c r="K1243" s="2"/>
      <c r="N1243" s="3"/>
      <c r="O1243" s="4"/>
    </row>
    <row r="1244" spans="1:15" ht="12.75" x14ac:dyDescent="0.2">
      <c r="A1244" s="2"/>
      <c r="B1244" s="2"/>
      <c r="C1244" s="2"/>
      <c r="D1244" s="2"/>
      <c r="E1244" s="2"/>
      <c r="F1244" s="2"/>
      <c r="G1244" s="2"/>
      <c r="H1244" s="2"/>
      <c r="I1244" s="2"/>
      <c r="J1244" s="2"/>
      <c r="K1244" s="2"/>
      <c r="N1244" s="3"/>
      <c r="O1244" s="4"/>
    </row>
    <row r="1245" spans="1:15" ht="12.75" x14ac:dyDescent="0.2">
      <c r="A1245" s="2"/>
      <c r="B1245" s="2"/>
      <c r="C1245" s="2"/>
      <c r="D1245" s="2"/>
      <c r="E1245" s="2"/>
      <c r="F1245" s="2"/>
      <c r="G1245" s="2"/>
      <c r="H1245" s="2"/>
      <c r="I1245" s="2"/>
      <c r="J1245" s="2"/>
      <c r="K1245" s="2"/>
      <c r="N1245" s="3"/>
      <c r="O1245" s="4"/>
    </row>
    <row r="1246" spans="1:15" ht="12.75" x14ac:dyDescent="0.2">
      <c r="A1246" s="2"/>
      <c r="B1246" s="2"/>
      <c r="C1246" s="2"/>
      <c r="D1246" s="2"/>
      <c r="E1246" s="2"/>
      <c r="F1246" s="2"/>
      <c r="G1246" s="2"/>
      <c r="H1246" s="2"/>
      <c r="I1246" s="2"/>
      <c r="J1246" s="2"/>
      <c r="K1246" s="2"/>
      <c r="N1246" s="3"/>
      <c r="O1246" s="4"/>
    </row>
    <row r="1247" spans="1:15" ht="12.75" x14ac:dyDescent="0.2">
      <c r="A1247" s="2"/>
      <c r="B1247" s="2"/>
      <c r="C1247" s="2"/>
      <c r="D1247" s="2"/>
      <c r="E1247" s="2"/>
      <c r="F1247" s="2"/>
      <c r="G1247" s="2"/>
      <c r="H1247" s="2"/>
      <c r="I1247" s="2"/>
      <c r="J1247" s="2"/>
      <c r="K1247" s="2"/>
      <c r="N1247" s="3"/>
      <c r="O1247" s="4"/>
    </row>
    <row r="1248" spans="1:15" ht="12.75" x14ac:dyDescent="0.2">
      <c r="A1248" s="2"/>
      <c r="B1248" s="2"/>
      <c r="C1248" s="2"/>
      <c r="D1248" s="2"/>
      <c r="E1248" s="2"/>
      <c r="F1248" s="2"/>
      <c r="G1248" s="2"/>
      <c r="H1248" s="2"/>
      <c r="I1248" s="2"/>
      <c r="J1248" s="2"/>
      <c r="K1248" s="2"/>
      <c r="N1248" s="3"/>
      <c r="O1248" s="4"/>
    </row>
    <row r="1249" spans="1:15" ht="12.75" x14ac:dyDescent="0.2">
      <c r="A1249" s="2"/>
      <c r="B1249" s="2"/>
      <c r="C1249" s="2"/>
      <c r="D1249" s="2"/>
      <c r="E1249" s="2"/>
      <c r="F1249" s="2"/>
      <c r="G1249" s="2"/>
      <c r="H1249" s="2"/>
      <c r="I1249" s="2"/>
      <c r="J1249" s="2"/>
      <c r="K1249" s="2"/>
      <c r="N1249" s="3"/>
      <c r="O1249" s="4"/>
    </row>
    <row r="1250" spans="1:15" ht="12.75" x14ac:dyDescent="0.2">
      <c r="A1250" s="2"/>
      <c r="B1250" s="2"/>
      <c r="C1250" s="2"/>
      <c r="D1250" s="2"/>
      <c r="E1250" s="2"/>
      <c r="F1250" s="2"/>
      <c r="G1250" s="2"/>
      <c r="H1250" s="2"/>
      <c r="I1250" s="2"/>
      <c r="J1250" s="2"/>
      <c r="K1250" s="2"/>
      <c r="N1250" s="3"/>
      <c r="O1250" s="4"/>
    </row>
    <row r="1251" spans="1:15" ht="12.75" x14ac:dyDescent="0.2">
      <c r="A1251" s="2"/>
      <c r="B1251" s="2"/>
      <c r="C1251" s="2"/>
      <c r="D1251" s="2"/>
      <c r="E1251" s="2"/>
      <c r="F1251" s="2"/>
      <c r="G1251" s="2"/>
      <c r="H1251" s="2"/>
      <c r="I1251" s="2"/>
      <c r="J1251" s="2"/>
      <c r="K1251" s="2"/>
      <c r="N1251" s="3"/>
      <c r="O1251" s="4"/>
    </row>
    <row r="1252" spans="1:15" ht="12.75" x14ac:dyDescent="0.2">
      <c r="A1252" s="2"/>
      <c r="B1252" s="2"/>
      <c r="C1252" s="2"/>
      <c r="D1252" s="2"/>
      <c r="E1252" s="2"/>
      <c r="F1252" s="2"/>
      <c r="G1252" s="2"/>
      <c r="H1252" s="2"/>
      <c r="I1252" s="2"/>
      <c r="J1252" s="2"/>
      <c r="K1252" s="2"/>
      <c r="N1252" s="3"/>
      <c r="O1252" s="4"/>
    </row>
    <row r="1253" spans="1:15" ht="12.75" x14ac:dyDescent="0.2">
      <c r="A1253" s="2"/>
      <c r="B1253" s="2"/>
      <c r="C1253" s="2"/>
      <c r="D1253" s="2"/>
      <c r="E1253" s="2"/>
      <c r="F1253" s="2"/>
      <c r="G1253" s="2"/>
      <c r="H1253" s="2"/>
      <c r="I1253" s="2"/>
      <c r="J1253" s="2"/>
      <c r="K1253" s="2"/>
      <c r="N1253" s="3"/>
      <c r="O1253" s="4"/>
    </row>
    <row r="1254" spans="1:15" ht="12.75" x14ac:dyDescent="0.2">
      <c r="A1254" s="2"/>
      <c r="B1254" s="2"/>
      <c r="C1254" s="2"/>
      <c r="D1254" s="2"/>
      <c r="E1254" s="2"/>
      <c r="F1254" s="2"/>
      <c r="G1254" s="2"/>
      <c r="H1254" s="2"/>
      <c r="I1254" s="2"/>
      <c r="J1254" s="2"/>
      <c r="K1254" s="2"/>
      <c r="N1254" s="3"/>
      <c r="O1254" s="4"/>
    </row>
    <row r="1255" spans="1:15" ht="12.75" x14ac:dyDescent="0.2">
      <c r="A1255" s="2"/>
      <c r="B1255" s="2"/>
      <c r="C1255" s="2"/>
      <c r="D1255" s="2"/>
      <c r="E1255" s="2"/>
      <c r="F1255" s="2"/>
      <c r="G1255" s="2"/>
      <c r="H1255" s="2"/>
      <c r="I1255" s="2"/>
      <c r="J1255" s="2"/>
      <c r="K1255" s="2"/>
      <c r="N1255" s="3"/>
      <c r="O1255" s="4"/>
    </row>
    <row r="1256" spans="1:15" ht="12.75" x14ac:dyDescent="0.2">
      <c r="A1256" s="2"/>
      <c r="B1256" s="2"/>
      <c r="C1256" s="2"/>
      <c r="D1256" s="2"/>
      <c r="E1256" s="2"/>
      <c r="F1256" s="2"/>
      <c r="G1256" s="2"/>
      <c r="H1256" s="2"/>
      <c r="I1256" s="2"/>
      <c r="J1256" s="2"/>
      <c r="K1256" s="2"/>
      <c r="N1256" s="3"/>
      <c r="O1256" s="4"/>
    </row>
    <row r="1257" spans="1:15" ht="12.75" x14ac:dyDescent="0.2">
      <c r="A1257" s="2"/>
      <c r="B1257" s="2"/>
      <c r="C1257" s="2"/>
      <c r="D1257" s="2"/>
      <c r="E1257" s="2"/>
      <c r="F1257" s="2"/>
      <c r="G1257" s="2"/>
      <c r="H1257" s="2"/>
      <c r="I1257" s="2"/>
      <c r="J1257" s="2"/>
      <c r="K1257" s="2"/>
      <c r="N1257" s="3"/>
      <c r="O1257" s="4"/>
    </row>
    <row r="1258" spans="1:15" ht="12.75" x14ac:dyDescent="0.2">
      <c r="A1258" s="2"/>
      <c r="B1258" s="2"/>
      <c r="C1258" s="2"/>
      <c r="D1258" s="2"/>
      <c r="E1258" s="2"/>
      <c r="F1258" s="2"/>
      <c r="G1258" s="2"/>
      <c r="H1258" s="2"/>
      <c r="I1258" s="2"/>
      <c r="J1258" s="2"/>
      <c r="K1258" s="2"/>
      <c r="N1258" s="3"/>
      <c r="O1258" s="4"/>
    </row>
    <row r="1259" spans="1:15" ht="12.75" x14ac:dyDescent="0.2">
      <c r="A1259" s="2"/>
      <c r="B1259" s="2"/>
      <c r="C1259" s="2"/>
      <c r="D1259" s="2"/>
      <c r="E1259" s="2"/>
      <c r="F1259" s="2"/>
      <c r="G1259" s="2"/>
      <c r="H1259" s="2"/>
      <c r="I1259" s="2"/>
      <c r="J1259" s="2"/>
      <c r="K1259" s="2"/>
      <c r="N1259" s="3"/>
      <c r="O1259" s="4"/>
    </row>
    <row r="1260" spans="1:15" ht="12.75" x14ac:dyDescent="0.2">
      <c r="A1260" s="2"/>
      <c r="B1260" s="2"/>
      <c r="C1260" s="2"/>
      <c r="D1260" s="2"/>
      <c r="E1260" s="2"/>
      <c r="F1260" s="2"/>
      <c r="G1260" s="2"/>
      <c r="H1260" s="2"/>
      <c r="I1260" s="2"/>
      <c r="J1260" s="2"/>
      <c r="K1260" s="2"/>
      <c r="N1260" s="3"/>
      <c r="O1260" s="4"/>
    </row>
    <row r="1261" spans="1:15" ht="12.75" x14ac:dyDescent="0.2">
      <c r="A1261" s="2"/>
      <c r="B1261" s="2"/>
      <c r="C1261" s="2"/>
      <c r="D1261" s="2"/>
      <c r="E1261" s="2"/>
      <c r="F1261" s="2"/>
      <c r="G1261" s="2"/>
      <c r="H1261" s="2"/>
      <c r="I1261" s="2"/>
      <c r="J1261" s="2"/>
      <c r="K1261" s="2"/>
      <c r="N1261" s="3"/>
      <c r="O1261" s="4"/>
    </row>
    <row r="1262" spans="1:15" ht="12.75" x14ac:dyDescent="0.2">
      <c r="A1262" s="2"/>
      <c r="B1262" s="2"/>
      <c r="C1262" s="2"/>
      <c r="D1262" s="2"/>
      <c r="E1262" s="2"/>
      <c r="F1262" s="2"/>
      <c r="G1262" s="2"/>
      <c r="H1262" s="2"/>
      <c r="I1262" s="2"/>
      <c r="J1262" s="2"/>
      <c r="K1262" s="2"/>
      <c r="N1262" s="3"/>
      <c r="O1262" s="4"/>
    </row>
    <row r="1263" spans="1:15" ht="12.75" x14ac:dyDescent="0.2">
      <c r="A1263" s="2"/>
      <c r="B1263" s="2"/>
      <c r="C1263" s="2"/>
      <c r="D1263" s="2"/>
      <c r="E1263" s="2"/>
      <c r="F1263" s="2"/>
      <c r="G1263" s="2"/>
      <c r="H1263" s="2"/>
      <c r="I1263" s="2"/>
      <c r="J1263" s="2"/>
      <c r="K1263" s="2"/>
      <c r="N1263" s="3"/>
      <c r="O1263" s="4"/>
    </row>
    <row r="1264" spans="1:15" ht="12.75" x14ac:dyDescent="0.2">
      <c r="A1264" s="2"/>
      <c r="B1264" s="2"/>
      <c r="C1264" s="2"/>
      <c r="D1264" s="2"/>
      <c r="E1264" s="2"/>
      <c r="F1264" s="2"/>
      <c r="G1264" s="2"/>
      <c r="H1264" s="2"/>
      <c r="I1264" s="2"/>
      <c r="J1264" s="2"/>
      <c r="K1264" s="2"/>
      <c r="N1264" s="3"/>
      <c r="O1264" s="4"/>
    </row>
    <row r="1265" spans="1:15" ht="12.75" x14ac:dyDescent="0.2">
      <c r="A1265" s="2"/>
      <c r="B1265" s="2"/>
      <c r="C1265" s="2"/>
      <c r="D1265" s="2"/>
      <c r="E1265" s="2"/>
      <c r="F1265" s="2"/>
      <c r="G1265" s="2"/>
      <c r="H1265" s="2"/>
      <c r="I1265" s="2"/>
      <c r="J1265" s="2"/>
      <c r="K1265" s="2"/>
      <c r="N1265" s="3"/>
      <c r="O1265" s="4"/>
    </row>
    <row r="1266" spans="1:15" ht="12.75" x14ac:dyDescent="0.2">
      <c r="A1266" s="2"/>
      <c r="B1266" s="2"/>
      <c r="C1266" s="2"/>
      <c r="D1266" s="2"/>
      <c r="E1266" s="2"/>
      <c r="F1266" s="2"/>
      <c r="G1266" s="2"/>
      <c r="H1266" s="2"/>
      <c r="I1266" s="2"/>
      <c r="J1266" s="2"/>
      <c r="K1266" s="2"/>
      <c r="N1266" s="3"/>
      <c r="O1266" s="4"/>
    </row>
    <row r="1267" spans="1:15" ht="12.75" x14ac:dyDescent="0.2">
      <c r="A1267" s="2"/>
      <c r="B1267" s="2"/>
      <c r="C1267" s="2"/>
      <c r="D1267" s="2"/>
      <c r="E1267" s="2"/>
      <c r="F1267" s="2"/>
      <c r="G1267" s="2"/>
      <c r="H1267" s="2"/>
      <c r="I1267" s="2"/>
      <c r="J1267" s="2"/>
      <c r="K1267" s="2"/>
      <c r="N1267" s="3"/>
      <c r="O1267" s="4"/>
    </row>
    <row r="1268" spans="1:15" ht="12.75" x14ac:dyDescent="0.2">
      <c r="A1268" s="2"/>
      <c r="B1268" s="2"/>
      <c r="C1268" s="2"/>
      <c r="D1268" s="2"/>
      <c r="E1268" s="2"/>
      <c r="F1268" s="2"/>
      <c r="G1268" s="2"/>
      <c r="H1268" s="2"/>
      <c r="I1268" s="2"/>
      <c r="J1268" s="2"/>
      <c r="K1268" s="2"/>
      <c r="N1268" s="3"/>
      <c r="O1268" s="4"/>
    </row>
    <row r="1269" spans="1:15" ht="12.75" x14ac:dyDescent="0.2">
      <c r="A1269" s="2"/>
      <c r="B1269" s="2"/>
      <c r="C1269" s="2"/>
      <c r="D1269" s="2"/>
      <c r="E1269" s="2"/>
      <c r="F1269" s="2"/>
      <c r="G1269" s="2"/>
      <c r="H1269" s="2"/>
      <c r="I1269" s="2"/>
      <c r="J1269" s="2"/>
      <c r="K1269" s="2"/>
      <c r="N1269" s="3"/>
      <c r="O1269" s="4"/>
    </row>
    <row r="1270" spans="1:15" ht="12.75" x14ac:dyDescent="0.2">
      <c r="A1270" s="2"/>
      <c r="B1270" s="2"/>
      <c r="C1270" s="2"/>
      <c r="D1270" s="2"/>
      <c r="E1270" s="2"/>
      <c r="F1270" s="2"/>
      <c r="G1270" s="2"/>
      <c r="H1270" s="2"/>
      <c r="I1270" s="2"/>
      <c r="J1270" s="2"/>
      <c r="K1270" s="2"/>
      <c r="N1270" s="3"/>
      <c r="O1270" s="4"/>
    </row>
    <row r="1271" spans="1:15" ht="12.75" x14ac:dyDescent="0.2">
      <c r="A1271" s="2"/>
      <c r="B1271" s="2"/>
      <c r="C1271" s="2"/>
      <c r="D1271" s="2"/>
      <c r="E1271" s="2"/>
      <c r="F1271" s="2"/>
      <c r="G1271" s="2"/>
      <c r="H1271" s="2"/>
      <c r="I1271" s="2"/>
      <c r="J1271" s="2"/>
      <c r="K1271" s="2"/>
      <c r="N1271" s="3"/>
      <c r="O1271" s="4"/>
    </row>
    <row r="1272" spans="1:15" ht="12.75" x14ac:dyDescent="0.2">
      <c r="A1272" s="2"/>
      <c r="B1272" s="2"/>
      <c r="C1272" s="2"/>
      <c r="D1272" s="2"/>
      <c r="E1272" s="2"/>
      <c r="F1272" s="2"/>
      <c r="G1272" s="2"/>
      <c r="H1272" s="2"/>
      <c r="I1272" s="2"/>
      <c r="J1272" s="2"/>
      <c r="K1272" s="2"/>
      <c r="N1272" s="3"/>
      <c r="O1272" s="4"/>
    </row>
    <row r="1273" spans="1:15" ht="12.75" x14ac:dyDescent="0.2">
      <c r="A1273" s="2"/>
      <c r="B1273" s="2"/>
      <c r="C1273" s="2"/>
      <c r="D1273" s="2"/>
      <c r="E1273" s="2"/>
      <c r="F1273" s="2"/>
      <c r="G1273" s="2"/>
      <c r="H1273" s="2"/>
      <c r="I1273" s="2"/>
      <c r="J1273" s="2"/>
      <c r="K1273" s="2"/>
      <c r="N1273" s="3"/>
      <c r="O1273" s="4"/>
    </row>
    <row r="1274" spans="1:15" ht="12.75" x14ac:dyDescent="0.2">
      <c r="A1274" s="2"/>
      <c r="B1274" s="2"/>
      <c r="C1274" s="2"/>
      <c r="D1274" s="2"/>
      <c r="E1274" s="2"/>
      <c r="F1274" s="2"/>
      <c r="G1274" s="2"/>
      <c r="H1274" s="2"/>
      <c r="I1274" s="2"/>
      <c r="J1274" s="2"/>
      <c r="K1274" s="2"/>
      <c r="N1274" s="3"/>
      <c r="O1274" s="4"/>
    </row>
    <row r="1275" spans="1:15" ht="12.75" x14ac:dyDescent="0.2">
      <c r="A1275" s="2"/>
      <c r="B1275" s="2"/>
      <c r="C1275" s="2"/>
      <c r="D1275" s="2"/>
      <c r="E1275" s="2"/>
      <c r="F1275" s="2"/>
      <c r="G1275" s="2"/>
      <c r="H1275" s="2"/>
      <c r="I1275" s="2"/>
      <c r="J1275" s="2"/>
      <c r="K1275" s="2"/>
      <c r="N1275" s="3"/>
      <c r="O1275" s="4"/>
    </row>
    <row r="1276" spans="1:15" ht="12.75" x14ac:dyDescent="0.2">
      <c r="A1276" s="2"/>
      <c r="B1276" s="2"/>
      <c r="C1276" s="2"/>
      <c r="D1276" s="2"/>
      <c r="E1276" s="2"/>
      <c r="F1276" s="2"/>
      <c r="G1276" s="2"/>
      <c r="H1276" s="2"/>
      <c r="I1276" s="2"/>
      <c r="J1276" s="2"/>
      <c r="K1276" s="2"/>
      <c r="N1276" s="3"/>
      <c r="O1276" s="4"/>
    </row>
    <row r="1277" spans="1:15" ht="12.75" x14ac:dyDescent="0.2">
      <c r="A1277" s="2"/>
      <c r="B1277" s="2"/>
      <c r="C1277" s="2"/>
      <c r="D1277" s="2"/>
      <c r="E1277" s="2"/>
      <c r="F1277" s="2"/>
      <c r="G1277" s="2"/>
      <c r="H1277" s="2"/>
      <c r="I1277" s="2"/>
      <c r="J1277" s="2"/>
      <c r="K1277" s="2"/>
      <c r="N1277" s="3"/>
      <c r="O1277" s="4"/>
    </row>
    <row r="1278" spans="1:15" ht="12.75" x14ac:dyDescent="0.2">
      <c r="A1278" s="2"/>
      <c r="B1278" s="2"/>
      <c r="C1278" s="2"/>
      <c r="D1278" s="2"/>
      <c r="E1278" s="2"/>
      <c r="F1278" s="2"/>
      <c r="G1278" s="2"/>
      <c r="H1278" s="2"/>
      <c r="I1278" s="2"/>
      <c r="J1278" s="2"/>
      <c r="K1278" s="2"/>
      <c r="N1278" s="3"/>
      <c r="O1278" s="4"/>
    </row>
    <row r="1279" spans="1:15" ht="12.75" x14ac:dyDescent="0.2">
      <c r="A1279" s="2"/>
      <c r="B1279" s="2"/>
      <c r="C1279" s="2"/>
      <c r="D1279" s="2"/>
      <c r="E1279" s="2"/>
      <c r="F1279" s="2"/>
      <c r="G1279" s="2"/>
      <c r="H1279" s="2"/>
      <c r="I1279" s="2"/>
      <c r="J1279" s="2"/>
      <c r="K1279" s="2"/>
      <c r="N1279" s="3"/>
      <c r="O1279" s="4"/>
    </row>
    <row r="1280" spans="1:15" ht="12.75" x14ac:dyDescent="0.2">
      <c r="A1280" s="2"/>
      <c r="B1280" s="2"/>
      <c r="C1280" s="2"/>
      <c r="D1280" s="2"/>
      <c r="E1280" s="2"/>
      <c r="F1280" s="2"/>
      <c r="G1280" s="2"/>
      <c r="H1280" s="2"/>
      <c r="I1280" s="2"/>
      <c r="J1280" s="2"/>
      <c r="K1280" s="2"/>
      <c r="N1280" s="3"/>
      <c r="O1280" s="4"/>
    </row>
    <row r="1281" spans="1:15" ht="12.75" x14ac:dyDescent="0.2">
      <c r="A1281" s="2"/>
      <c r="B1281" s="2"/>
      <c r="C1281" s="2"/>
      <c r="D1281" s="2"/>
      <c r="E1281" s="2"/>
      <c r="F1281" s="2"/>
      <c r="G1281" s="2"/>
      <c r="H1281" s="2"/>
      <c r="I1281" s="2"/>
      <c r="J1281" s="2"/>
      <c r="K1281" s="2"/>
      <c r="N1281" s="3"/>
      <c r="O1281" s="4"/>
    </row>
    <row r="1282" spans="1:15" ht="12.75" x14ac:dyDescent="0.2">
      <c r="A1282" s="2"/>
      <c r="B1282" s="2"/>
      <c r="C1282" s="2"/>
      <c r="D1282" s="2"/>
      <c r="E1282" s="2"/>
      <c r="F1282" s="2"/>
      <c r="G1282" s="2"/>
      <c r="H1282" s="2"/>
      <c r="I1282" s="2"/>
      <c r="J1282" s="2"/>
      <c r="K1282" s="2"/>
      <c r="N1282" s="3"/>
      <c r="O1282" s="4"/>
    </row>
    <row r="1283" spans="1:15" ht="12.75" x14ac:dyDescent="0.2">
      <c r="A1283" s="2"/>
      <c r="B1283" s="2"/>
      <c r="C1283" s="2"/>
      <c r="D1283" s="2"/>
      <c r="E1283" s="2"/>
      <c r="F1283" s="2"/>
      <c r="G1283" s="2"/>
      <c r="H1283" s="2"/>
      <c r="I1283" s="2"/>
      <c r="J1283" s="2"/>
      <c r="K1283" s="2"/>
      <c r="N1283" s="3"/>
      <c r="O1283" s="4"/>
    </row>
    <row r="1284" spans="1:15" ht="12.75" x14ac:dyDescent="0.2">
      <c r="A1284" s="2"/>
      <c r="B1284" s="2"/>
      <c r="C1284" s="2"/>
      <c r="D1284" s="2"/>
      <c r="E1284" s="2"/>
      <c r="F1284" s="2"/>
      <c r="G1284" s="2"/>
      <c r="H1284" s="2"/>
      <c r="I1284" s="2"/>
      <c r="J1284" s="2"/>
      <c r="K1284" s="2"/>
      <c r="N1284" s="3"/>
      <c r="O1284" s="4"/>
    </row>
    <row r="1285" spans="1:15" ht="12.75" x14ac:dyDescent="0.2">
      <c r="A1285" s="2"/>
      <c r="B1285" s="2"/>
      <c r="C1285" s="2"/>
      <c r="D1285" s="2"/>
      <c r="E1285" s="2"/>
      <c r="F1285" s="2"/>
      <c r="G1285" s="2"/>
      <c r="H1285" s="2"/>
      <c r="I1285" s="2"/>
      <c r="J1285" s="2"/>
      <c r="K1285" s="2"/>
      <c r="N1285" s="3"/>
      <c r="O1285" s="4"/>
    </row>
    <row r="1286" spans="1:15" ht="12.75" x14ac:dyDescent="0.2">
      <c r="A1286" s="2"/>
      <c r="B1286" s="2"/>
      <c r="C1286" s="2"/>
      <c r="D1286" s="2"/>
      <c r="E1286" s="2"/>
      <c r="F1286" s="2"/>
      <c r="G1286" s="2"/>
      <c r="H1286" s="2"/>
      <c r="I1286" s="2"/>
      <c r="J1286" s="2"/>
      <c r="K1286" s="2"/>
      <c r="N1286" s="3"/>
      <c r="O1286" s="4"/>
    </row>
    <row r="1287" spans="1:15" ht="12.75" x14ac:dyDescent="0.2">
      <c r="A1287" s="2"/>
      <c r="B1287" s="2"/>
      <c r="C1287" s="2"/>
      <c r="D1287" s="2"/>
      <c r="E1287" s="2"/>
      <c r="F1287" s="2"/>
      <c r="G1287" s="2"/>
      <c r="H1287" s="2"/>
      <c r="I1287" s="2"/>
      <c r="J1287" s="2"/>
      <c r="K1287" s="2"/>
      <c r="N1287" s="3"/>
      <c r="O1287" s="4"/>
    </row>
    <row r="1288" spans="1:15" ht="12.75" x14ac:dyDescent="0.2">
      <c r="A1288" s="2"/>
      <c r="B1288" s="2"/>
      <c r="C1288" s="2"/>
      <c r="D1288" s="2"/>
      <c r="E1288" s="2"/>
      <c r="F1288" s="2"/>
      <c r="G1288" s="2"/>
      <c r="H1288" s="2"/>
      <c r="I1288" s="2"/>
      <c r="J1288" s="2"/>
      <c r="K1288" s="2"/>
      <c r="N1288" s="3"/>
      <c r="O1288" s="4"/>
    </row>
    <row r="1289" spans="1:15" ht="12.75" x14ac:dyDescent="0.2">
      <c r="A1289" s="2"/>
      <c r="B1289" s="2"/>
      <c r="C1289" s="2"/>
      <c r="D1289" s="2"/>
      <c r="E1289" s="2"/>
      <c r="F1289" s="2"/>
      <c r="G1289" s="2"/>
      <c r="H1289" s="2"/>
      <c r="I1289" s="2"/>
      <c r="J1289" s="2"/>
      <c r="K1289" s="2"/>
      <c r="N1289" s="3"/>
      <c r="O1289" s="4"/>
    </row>
    <row r="1290" spans="1:15" ht="12.75" x14ac:dyDescent="0.2">
      <c r="A1290" s="2"/>
      <c r="B1290" s="2"/>
      <c r="C1290" s="2"/>
      <c r="D1290" s="2"/>
      <c r="E1290" s="2"/>
      <c r="F1290" s="2"/>
      <c r="G1290" s="2"/>
      <c r="H1290" s="2"/>
      <c r="I1290" s="2"/>
      <c r="J1290" s="2"/>
      <c r="K1290" s="2"/>
      <c r="N1290" s="3"/>
      <c r="O1290" s="4"/>
    </row>
    <row r="1291" spans="1:15" ht="12.75" x14ac:dyDescent="0.2">
      <c r="A1291" s="2"/>
      <c r="B1291" s="2"/>
      <c r="C1291" s="2"/>
      <c r="D1291" s="2"/>
      <c r="E1291" s="2"/>
      <c r="F1291" s="2"/>
      <c r="G1291" s="2"/>
      <c r="H1291" s="2"/>
      <c r="I1291" s="2"/>
      <c r="J1291" s="2"/>
      <c r="K1291" s="2"/>
      <c r="N1291" s="3"/>
      <c r="O1291" s="4"/>
    </row>
    <row r="1292" spans="1:15" ht="12.75" x14ac:dyDescent="0.2">
      <c r="A1292" s="2"/>
      <c r="B1292" s="2"/>
      <c r="C1292" s="2"/>
      <c r="D1292" s="2"/>
      <c r="E1292" s="2"/>
      <c r="F1292" s="2"/>
      <c r="G1292" s="2"/>
      <c r="H1292" s="2"/>
      <c r="I1292" s="2"/>
      <c r="J1292" s="2"/>
      <c r="K1292" s="2"/>
      <c r="N1292" s="3"/>
      <c r="O1292" s="4"/>
    </row>
    <row r="1293" spans="1:15" ht="12.75" x14ac:dyDescent="0.2">
      <c r="A1293" s="2"/>
      <c r="B1293" s="2"/>
      <c r="C1293" s="2"/>
      <c r="D1293" s="2"/>
      <c r="E1293" s="2"/>
      <c r="F1293" s="2"/>
      <c r="G1293" s="2"/>
      <c r="H1293" s="2"/>
      <c r="I1293" s="2"/>
      <c r="J1293" s="2"/>
      <c r="K1293" s="2"/>
      <c r="N1293" s="3"/>
      <c r="O1293" s="4"/>
    </row>
    <row r="1294" spans="1:15" ht="12.75" x14ac:dyDescent="0.2">
      <c r="A1294" s="2"/>
      <c r="B1294" s="2"/>
      <c r="C1294" s="2"/>
      <c r="D1294" s="2"/>
      <c r="E1294" s="2"/>
      <c r="F1294" s="2"/>
      <c r="G1294" s="2"/>
      <c r="H1294" s="2"/>
      <c r="I1294" s="2"/>
      <c r="J1294" s="2"/>
      <c r="K1294" s="2"/>
      <c r="N1294" s="3"/>
      <c r="O1294" s="4"/>
    </row>
    <row r="1295" spans="1:15" ht="12.75" x14ac:dyDescent="0.2">
      <c r="A1295" s="2"/>
      <c r="B1295" s="2"/>
      <c r="C1295" s="2"/>
      <c r="D1295" s="2"/>
      <c r="E1295" s="2"/>
      <c r="F1295" s="2"/>
      <c r="G1295" s="2"/>
      <c r="H1295" s="2"/>
      <c r="I1295" s="2"/>
      <c r="J1295" s="2"/>
      <c r="K1295" s="2"/>
      <c r="N1295" s="3"/>
      <c r="O1295" s="4"/>
    </row>
    <row r="1296" spans="1:15" ht="12.75" x14ac:dyDescent="0.2">
      <c r="A1296" s="2"/>
      <c r="B1296" s="2"/>
      <c r="C1296" s="2"/>
      <c r="D1296" s="2"/>
      <c r="E1296" s="2"/>
      <c r="F1296" s="2"/>
      <c r="G1296" s="2"/>
      <c r="H1296" s="2"/>
      <c r="I1296" s="2"/>
      <c r="J1296" s="2"/>
      <c r="K1296" s="2"/>
      <c r="N1296" s="3"/>
      <c r="O1296" s="4"/>
    </row>
    <row r="1297" spans="1:15" ht="12.75" x14ac:dyDescent="0.2">
      <c r="A1297" s="2"/>
      <c r="B1297" s="2"/>
      <c r="C1297" s="2"/>
      <c r="D1297" s="2"/>
      <c r="E1297" s="2"/>
      <c r="F1297" s="2"/>
      <c r="G1297" s="2"/>
      <c r="H1297" s="2"/>
      <c r="I1297" s="2"/>
      <c r="J1297" s="2"/>
      <c r="K1297" s="2"/>
      <c r="N1297" s="3"/>
      <c r="O1297" s="4"/>
    </row>
    <row r="1298" spans="1:15" ht="12.75" x14ac:dyDescent="0.2">
      <c r="A1298" s="2"/>
      <c r="B1298" s="2"/>
      <c r="C1298" s="2"/>
      <c r="D1298" s="2"/>
      <c r="E1298" s="2"/>
      <c r="F1298" s="2"/>
      <c r="G1298" s="2"/>
      <c r="H1298" s="2"/>
      <c r="I1298" s="2"/>
      <c r="J1298" s="2"/>
      <c r="K1298" s="2"/>
      <c r="N1298" s="3"/>
      <c r="O1298" s="4"/>
    </row>
    <row r="1299" spans="1:15" ht="12.75" x14ac:dyDescent="0.2">
      <c r="A1299" s="2"/>
      <c r="B1299" s="2"/>
      <c r="C1299" s="2"/>
      <c r="D1299" s="2"/>
      <c r="E1299" s="2"/>
      <c r="F1299" s="2"/>
      <c r="G1299" s="2"/>
      <c r="H1299" s="2"/>
      <c r="I1299" s="2"/>
      <c r="J1299" s="2"/>
      <c r="K1299" s="2"/>
      <c r="N1299" s="3"/>
      <c r="O1299" s="4"/>
    </row>
    <row r="1300" spans="1:15" ht="12.75" x14ac:dyDescent="0.2">
      <c r="A1300" s="2"/>
      <c r="B1300" s="2"/>
      <c r="C1300" s="2"/>
      <c r="D1300" s="2"/>
      <c r="E1300" s="2"/>
      <c r="F1300" s="2"/>
      <c r="G1300" s="2"/>
      <c r="H1300" s="2"/>
      <c r="I1300" s="2"/>
      <c r="J1300" s="2"/>
      <c r="K1300" s="2"/>
      <c r="N1300" s="3"/>
      <c r="O1300" s="4"/>
    </row>
    <row r="1301" spans="1:15" ht="12.75" x14ac:dyDescent="0.2">
      <c r="A1301" s="2"/>
      <c r="B1301" s="2"/>
      <c r="C1301" s="2"/>
      <c r="D1301" s="2"/>
      <c r="E1301" s="2"/>
      <c r="F1301" s="2"/>
      <c r="G1301" s="2"/>
      <c r="H1301" s="2"/>
      <c r="I1301" s="2"/>
      <c r="J1301" s="2"/>
      <c r="K1301" s="2"/>
      <c r="N1301" s="3"/>
      <c r="O1301" s="4"/>
    </row>
    <row r="1302" spans="1:15" ht="12.75" x14ac:dyDescent="0.2">
      <c r="A1302" s="2"/>
      <c r="B1302" s="2"/>
      <c r="C1302" s="2"/>
      <c r="D1302" s="2"/>
      <c r="E1302" s="2"/>
      <c r="F1302" s="2"/>
      <c r="G1302" s="2"/>
      <c r="H1302" s="2"/>
      <c r="I1302" s="2"/>
      <c r="J1302" s="2"/>
      <c r="K1302" s="2"/>
      <c r="N1302" s="3"/>
      <c r="O1302" s="4"/>
    </row>
    <row r="1303" spans="1:15" ht="12.75" x14ac:dyDescent="0.2">
      <c r="A1303" s="2"/>
      <c r="B1303" s="2"/>
      <c r="C1303" s="2"/>
      <c r="D1303" s="2"/>
      <c r="E1303" s="2"/>
      <c r="F1303" s="2"/>
      <c r="G1303" s="2"/>
      <c r="H1303" s="2"/>
      <c r="I1303" s="2"/>
      <c r="J1303" s="2"/>
      <c r="K1303" s="2"/>
      <c r="N1303" s="3"/>
      <c r="O1303" s="4"/>
    </row>
    <row r="1304" spans="1:15" ht="12.75" x14ac:dyDescent="0.2">
      <c r="A1304" s="2"/>
      <c r="B1304" s="2"/>
      <c r="C1304" s="2"/>
      <c r="D1304" s="2"/>
      <c r="E1304" s="2"/>
      <c r="F1304" s="2"/>
      <c r="G1304" s="2"/>
      <c r="H1304" s="2"/>
      <c r="I1304" s="2"/>
      <c r="J1304" s="2"/>
      <c r="K1304" s="2"/>
      <c r="N1304" s="3"/>
      <c r="O1304" s="4"/>
    </row>
    <row r="1305" spans="1:15" ht="12.75" x14ac:dyDescent="0.2">
      <c r="A1305" s="2"/>
      <c r="B1305" s="2"/>
      <c r="C1305" s="2"/>
      <c r="D1305" s="2"/>
      <c r="E1305" s="2"/>
      <c r="F1305" s="2"/>
      <c r="G1305" s="2"/>
      <c r="H1305" s="2"/>
      <c r="I1305" s="2"/>
      <c r="J1305" s="2"/>
      <c r="K1305" s="2"/>
      <c r="N1305" s="3"/>
      <c r="O1305" s="4"/>
    </row>
    <row r="1306" spans="1:15" ht="12.75" x14ac:dyDescent="0.2">
      <c r="A1306" s="2"/>
      <c r="B1306" s="2"/>
      <c r="C1306" s="2"/>
      <c r="D1306" s="2"/>
      <c r="E1306" s="2"/>
      <c r="F1306" s="2"/>
      <c r="G1306" s="2"/>
      <c r="H1306" s="2"/>
      <c r="I1306" s="2"/>
      <c r="J1306" s="2"/>
      <c r="K1306" s="2"/>
      <c r="N1306" s="3"/>
      <c r="O1306" s="4"/>
    </row>
    <row r="1307" spans="1:15" ht="12.75" x14ac:dyDescent="0.2">
      <c r="A1307" s="2"/>
      <c r="B1307" s="2"/>
      <c r="C1307" s="2"/>
      <c r="D1307" s="2"/>
      <c r="E1307" s="2"/>
      <c r="F1307" s="2"/>
      <c r="G1307" s="2"/>
      <c r="H1307" s="2"/>
      <c r="I1307" s="2"/>
      <c r="J1307" s="2"/>
      <c r="K1307" s="2"/>
      <c r="N1307" s="3"/>
      <c r="O1307" s="4"/>
    </row>
    <row r="1308" spans="1:15" ht="12.75" x14ac:dyDescent="0.2">
      <c r="A1308" s="2"/>
      <c r="B1308" s="2"/>
      <c r="C1308" s="2"/>
      <c r="D1308" s="2"/>
      <c r="E1308" s="2"/>
      <c r="F1308" s="2"/>
      <c r="G1308" s="2"/>
      <c r="H1308" s="2"/>
      <c r="I1308" s="2"/>
      <c r="J1308" s="2"/>
      <c r="K1308" s="2"/>
      <c r="N1308" s="3"/>
      <c r="O1308" s="4"/>
    </row>
    <row r="1309" spans="1:15" ht="12.75" x14ac:dyDescent="0.2">
      <c r="A1309" s="2"/>
      <c r="B1309" s="2"/>
      <c r="C1309" s="2"/>
      <c r="D1309" s="2"/>
      <c r="E1309" s="2"/>
      <c r="F1309" s="2"/>
      <c r="G1309" s="2"/>
      <c r="H1309" s="2"/>
      <c r="I1309" s="2"/>
      <c r="J1309" s="2"/>
      <c r="K1309" s="2"/>
      <c r="N1309" s="3"/>
      <c r="O1309" s="4"/>
    </row>
    <row r="1310" spans="1:15" ht="12.75" x14ac:dyDescent="0.2">
      <c r="A1310" s="2"/>
      <c r="B1310" s="2"/>
      <c r="C1310" s="2"/>
      <c r="D1310" s="2"/>
      <c r="E1310" s="2"/>
      <c r="F1310" s="2"/>
      <c r="G1310" s="2"/>
      <c r="H1310" s="2"/>
      <c r="I1310" s="2"/>
      <c r="J1310" s="2"/>
      <c r="K1310" s="2"/>
      <c r="N1310" s="3"/>
      <c r="O1310" s="4"/>
    </row>
    <row r="1311" spans="1:15" ht="12.75" x14ac:dyDescent="0.2">
      <c r="A1311" s="2"/>
      <c r="B1311" s="2"/>
      <c r="C1311" s="2"/>
      <c r="D1311" s="2"/>
      <c r="E1311" s="2"/>
      <c r="F1311" s="2"/>
      <c r="G1311" s="2"/>
      <c r="H1311" s="2"/>
      <c r="I1311" s="2"/>
      <c r="J1311" s="2"/>
      <c r="K1311" s="2"/>
      <c r="N1311" s="3"/>
      <c r="O1311" s="4"/>
    </row>
    <row r="1312" spans="1:15" ht="12.75" x14ac:dyDescent="0.2">
      <c r="A1312" s="2"/>
      <c r="B1312" s="2"/>
      <c r="C1312" s="2"/>
      <c r="D1312" s="2"/>
      <c r="E1312" s="2"/>
      <c r="F1312" s="2"/>
      <c r="G1312" s="2"/>
      <c r="H1312" s="2"/>
      <c r="I1312" s="2"/>
      <c r="J1312" s="2"/>
      <c r="K1312" s="2"/>
      <c r="N1312" s="3"/>
      <c r="O1312" s="4"/>
    </row>
    <row r="1313" spans="1:15" ht="12.75" x14ac:dyDescent="0.2">
      <c r="A1313" s="2"/>
      <c r="B1313" s="2"/>
      <c r="C1313" s="2"/>
      <c r="D1313" s="2"/>
      <c r="E1313" s="2"/>
      <c r="F1313" s="2"/>
      <c r="G1313" s="2"/>
      <c r="H1313" s="2"/>
      <c r="I1313" s="2"/>
      <c r="J1313" s="2"/>
      <c r="K1313" s="2"/>
      <c r="N1313" s="3"/>
      <c r="O1313" s="4"/>
    </row>
    <row r="1314" spans="1:15" ht="12.75" x14ac:dyDescent="0.2">
      <c r="A1314" s="2"/>
      <c r="B1314" s="2"/>
      <c r="C1314" s="2"/>
      <c r="D1314" s="2"/>
      <c r="E1314" s="2"/>
      <c r="F1314" s="2"/>
      <c r="G1314" s="2"/>
      <c r="H1314" s="2"/>
      <c r="I1314" s="2"/>
      <c r="J1314" s="2"/>
      <c r="K1314" s="2"/>
      <c r="N1314" s="3"/>
      <c r="O1314" s="4"/>
    </row>
    <row r="1315" spans="1:15" ht="12.75" x14ac:dyDescent="0.2">
      <c r="A1315" s="2"/>
      <c r="B1315" s="2"/>
      <c r="C1315" s="2"/>
      <c r="D1315" s="2"/>
      <c r="E1315" s="2"/>
      <c r="F1315" s="2"/>
      <c r="G1315" s="2"/>
      <c r="H1315" s="2"/>
      <c r="I1315" s="2"/>
      <c r="J1315" s="2"/>
      <c r="K1315" s="2"/>
      <c r="N1315" s="3"/>
      <c r="O1315" s="4"/>
    </row>
    <row r="1316" spans="1:15" ht="12.75" x14ac:dyDescent="0.2">
      <c r="A1316" s="2"/>
      <c r="B1316" s="2"/>
      <c r="C1316" s="2"/>
      <c r="D1316" s="2"/>
      <c r="E1316" s="2"/>
      <c r="F1316" s="2"/>
      <c r="G1316" s="2"/>
      <c r="H1316" s="2"/>
      <c r="I1316" s="2"/>
      <c r="J1316" s="2"/>
      <c r="K1316" s="2"/>
      <c r="N1316" s="3"/>
      <c r="O1316" s="4"/>
    </row>
    <row r="1317" spans="1:15" ht="12.75" x14ac:dyDescent="0.2">
      <c r="A1317" s="2"/>
      <c r="B1317" s="2"/>
      <c r="C1317" s="2"/>
      <c r="D1317" s="2"/>
      <c r="E1317" s="2"/>
      <c r="F1317" s="2"/>
      <c r="G1317" s="2"/>
      <c r="H1317" s="2"/>
      <c r="I1317" s="2"/>
      <c r="J1317" s="2"/>
      <c r="K1317" s="2"/>
      <c r="N1317" s="3"/>
      <c r="O1317" s="4"/>
    </row>
    <row r="1318" spans="1:15" ht="12.75" x14ac:dyDescent="0.2">
      <c r="A1318" s="2"/>
      <c r="B1318" s="2"/>
      <c r="C1318" s="2"/>
      <c r="D1318" s="2"/>
      <c r="E1318" s="2"/>
      <c r="F1318" s="2"/>
      <c r="G1318" s="2"/>
      <c r="H1318" s="2"/>
      <c r="I1318" s="2"/>
      <c r="J1318" s="2"/>
      <c r="K1318" s="2"/>
      <c r="N1318" s="3"/>
      <c r="O1318" s="4"/>
    </row>
    <row r="1319" spans="1:15" ht="12.75" x14ac:dyDescent="0.2">
      <c r="A1319" s="2"/>
      <c r="B1319" s="2"/>
      <c r="C1319" s="2"/>
      <c r="D1319" s="2"/>
      <c r="E1319" s="2"/>
      <c r="F1319" s="2"/>
      <c r="G1319" s="2"/>
      <c r="H1319" s="2"/>
      <c r="I1319" s="2"/>
      <c r="J1319" s="2"/>
      <c r="K1319" s="2"/>
      <c r="N1319" s="3"/>
      <c r="O1319" s="4"/>
    </row>
    <row r="1320" spans="1:15" ht="12.75" x14ac:dyDescent="0.2">
      <c r="A1320" s="2"/>
      <c r="B1320" s="2"/>
      <c r="C1320" s="2"/>
      <c r="D1320" s="2"/>
      <c r="E1320" s="2"/>
      <c r="F1320" s="2"/>
      <c r="G1320" s="2"/>
      <c r="H1320" s="2"/>
      <c r="I1320" s="2"/>
      <c r="J1320" s="2"/>
      <c r="K1320" s="2"/>
      <c r="N1320" s="3"/>
      <c r="O1320" s="4"/>
    </row>
    <row r="1321" spans="1:15" ht="12.75" x14ac:dyDescent="0.2">
      <c r="A1321" s="2"/>
      <c r="B1321" s="2"/>
      <c r="C1321" s="2"/>
      <c r="D1321" s="2"/>
      <c r="E1321" s="2"/>
      <c r="F1321" s="2"/>
      <c r="G1321" s="2"/>
      <c r="H1321" s="2"/>
      <c r="I1321" s="2"/>
      <c r="J1321" s="2"/>
      <c r="K1321" s="2"/>
      <c r="N1321" s="3"/>
      <c r="O1321" s="4"/>
    </row>
    <row r="1322" spans="1:15" ht="12.75" x14ac:dyDescent="0.2">
      <c r="A1322" s="2"/>
      <c r="B1322" s="2"/>
      <c r="C1322" s="2"/>
      <c r="D1322" s="2"/>
      <c r="E1322" s="2"/>
      <c r="F1322" s="2"/>
      <c r="G1322" s="2"/>
      <c r="H1322" s="2"/>
      <c r="I1322" s="2"/>
      <c r="J1322" s="2"/>
      <c r="K1322" s="2"/>
      <c r="N1322" s="3"/>
      <c r="O1322" s="4"/>
    </row>
    <row r="1323" spans="1:15" ht="12.75" x14ac:dyDescent="0.2">
      <c r="A1323" s="2"/>
      <c r="B1323" s="2"/>
      <c r="C1323" s="2"/>
      <c r="D1323" s="2"/>
      <c r="E1323" s="2"/>
      <c r="F1323" s="2"/>
      <c r="G1323" s="2"/>
      <c r="H1323" s="2"/>
      <c r="I1323" s="2"/>
      <c r="J1323" s="2"/>
      <c r="K1323" s="2"/>
      <c r="N1323" s="3"/>
      <c r="O1323" s="4"/>
    </row>
    <row r="1324" spans="1:15" ht="12.75" x14ac:dyDescent="0.2">
      <c r="A1324" s="2"/>
      <c r="B1324" s="2"/>
      <c r="C1324" s="2"/>
      <c r="D1324" s="2"/>
      <c r="E1324" s="2"/>
      <c r="F1324" s="2"/>
      <c r="G1324" s="2"/>
      <c r="H1324" s="2"/>
      <c r="I1324" s="2"/>
      <c r="J1324" s="2"/>
      <c r="K1324" s="2"/>
      <c r="N1324" s="3"/>
      <c r="O1324" s="4"/>
    </row>
    <row r="1325" spans="1:15" ht="12.75" x14ac:dyDescent="0.2">
      <c r="A1325" s="2"/>
      <c r="B1325" s="2"/>
      <c r="C1325" s="2"/>
      <c r="D1325" s="2"/>
      <c r="E1325" s="2"/>
      <c r="F1325" s="2"/>
      <c r="G1325" s="2"/>
      <c r="H1325" s="2"/>
      <c r="I1325" s="2"/>
      <c r="J1325" s="2"/>
      <c r="K1325" s="2"/>
      <c r="N1325" s="3"/>
      <c r="O1325" s="4"/>
    </row>
    <row r="1326" spans="1:15" ht="12.75" x14ac:dyDescent="0.2">
      <c r="A1326" s="2"/>
      <c r="B1326" s="2"/>
      <c r="C1326" s="2"/>
      <c r="D1326" s="2"/>
      <c r="E1326" s="2"/>
      <c r="F1326" s="2"/>
      <c r="G1326" s="2"/>
      <c r="H1326" s="2"/>
      <c r="I1326" s="2"/>
      <c r="J1326" s="2"/>
      <c r="K1326" s="2"/>
      <c r="N1326" s="3"/>
      <c r="O1326" s="4"/>
    </row>
    <row r="1327" spans="1:15" ht="12.75" x14ac:dyDescent="0.2">
      <c r="A1327" s="2"/>
      <c r="B1327" s="2"/>
      <c r="C1327" s="2"/>
      <c r="D1327" s="2"/>
      <c r="E1327" s="2"/>
      <c r="F1327" s="2"/>
      <c r="G1327" s="2"/>
      <c r="H1327" s="2"/>
      <c r="I1327" s="2"/>
      <c r="J1327" s="2"/>
      <c r="K1327" s="2"/>
      <c r="N1327" s="3"/>
      <c r="O1327" s="4"/>
    </row>
    <row r="1328" spans="1:15" ht="12.75" x14ac:dyDescent="0.2">
      <c r="A1328" s="2"/>
      <c r="B1328" s="2"/>
      <c r="C1328" s="2"/>
      <c r="D1328" s="2"/>
      <c r="E1328" s="2"/>
      <c r="F1328" s="2"/>
      <c r="G1328" s="2"/>
      <c r="H1328" s="2"/>
      <c r="I1328" s="2"/>
      <c r="J1328" s="2"/>
      <c r="K1328" s="2"/>
      <c r="N1328" s="3"/>
      <c r="O1328" s="4"/>
    </row>
    <row r="1329" spans="1:15" ht="12.75" x14ac:dyDescent="0.2">
      <c r="A1329" s="2"/>
      <c r="B1329" s="2"/>
      <c r="C1329" s="2"/>
      <c r="D1329" s="2"/>
      <c r="E1329" s="2"/>
      <c r="F1329" s="2"/>
      <c r="G1329" s="2"/>
      <c r="H1329" s="2"/>
      <c r="I1329" s="2"/>
      <c r="J1329" s="2"/>
      <c r="K1329" s="2"/>
      <c r="N1329" s="3"/>
      <c r="O1329" s="4"/>
    </row>
    <row r="1330" spans="1:15" ht="12.75" x14ac:dyDescent="0.2">
      <c r="A1330" s="2"/>
      <c r="B1330" s="2"/>
      <c r="C1330" s="2"/>
      <c r="D1330" s="2"/>
      <c r="E1330" s="2"/>
      <c r="F1330" s="2"/>
      <c r="G1330" s="2"/>
      <c r="H1330" s="2"/>
      <c r="I1330" s="2"/>
      <c r="J1330" s="2"/>
      <c r="K1330" s="2"/>
      <c r="N1330" s="3"/>
      <c r="O1330" s="4"/>
    </row>
    <row r="1331" spans="1:15" ht="12.75" x14ac:dyDescent="0.2">
      <c r="A1331" s="2"/>
      <c r="B1331" s="2"/>
      <c r="C1331" s="2"/>
      <c r="D1331" s="2"/>
      <c r="E1331" s="2"/>
      <c r="F1331" s="2"/>
      <c r="G1331" s="2"/>
      <c r="H1331" s="2"/>
      <c r="I1331" s="2"/>
      <c r="J1331" s="2"/>
      <c r="K1331" s="2"/>
      <c r="N1331" s="3"/>
      <c r="O1331" s="4"/>
    </row>
    <row r="1332" spans="1:15" ht="12.75" x14ac:dyDescent="0.2">
      <c r="A1332" s="2"/>
      <c r="B1332" s="2"/>
      <c r="C1332" s="2"/>
      <c r="D1332" s="2"/>
      <c r="E1332" s="2"/>
      <c r="F1332" s="2"/>
      <c r="G1332" s="2"/>
      <c r="H1332" s="2"/>
      <c r="I1332" s="2"/>
      <c r="J1332" s="2"/>
      <c r="K1332" s="2"/>
      <c r="N1332" s="3"/>
      <c r="O1332" s="4"/>
    </row>
    <row r="1333" spans="1:15" ht="12.75" x14ac:dyDescent="0.2">
      <c r="A1333" s="2"/>
      <c r="B1333" s="2"/>
      <c r="C1333" s="2"/>
      <c r="D1333" s="2"/>
      <c r="E1333" s="2"/>
      <c r="F1333" s="2"/>
      <c r="G1333" s="2"/>
      <c r="H1333" s="2"/>
      <c r="I1333" s="2"/>
      <c r="J1333" s="2"/>
      <c r="K1333" s="2"/>
      <c r="N1333" s="3"/>
      <c r="O1333" s="4"/>
    </row>
    <row r="1334" spans="1:15" ht="12.75" x14ac:dyDescent="0.2">
      <c r="A1334" s="2"/>
      <c r="B1334" s="2"/>
      <c r="C1334" s="2"/>
      <c r="D1334" s="2"/>
      <c r="E1334" s="2"/>
      <c r="F1334" s="2"/>
      <c r="G1334" s="2"/>
      <c r="H1334" s="2"/>
      <c r="I1334" s="2"/>
      <c r="J1334" s="2"/>
      <c r="K1334" s="2"/>
      <c r="N1334" s="3"/>
      <c r="O1334" s="4"/>
    </row>
    <row r="1335" spans="1:15" ht="12.75" x14ac:dyDescent="0.2">
      <c r="A1335" s="2"/>
      <c r="B1335" s="2"/>
      <c r="C1335" s="2"/>
      <c r="D1335" s="2"/>
      <c r="E1335" s="2"/>
      <c r="F1335" s="2"/>
      <c r="G1335" s="2"/>
      <c r="H1335" s="2"/>
      <c r="I1335" s="2"/>
      <c r="J1335" s="2"/>
      <c r="K1335" s="2"/>
      <c r="N1335" s="3"/>
      <c r="O1335" s="4"/>
    </row>
    <row r="1336" spans="1:15" ht="12.75" x14ac:dyDescent="0.2">
      <c r="A1336" s="2"/>
      <c r="B1336" s="2"/>
      <c r="C1336" s="2"/>
      <c r="D1336" s="2"/>
      <c r="E1336" s="2"/>
      <c r="F1336" s="2"/>
      <c r="G1336" s="2"/>
      <c r="H1336" s="2"/>
      <c r="I1336" s="2"/>
      <c r="J1336" s="2"/>
      <c r="K1336" s="2"/>
      <c r="N1336" s="3"/>
      <c r="O1336" s="4"/>
    </row>
    <row r="1337" spans="1:15" ht="12.75" x14ac:dyDescent="0.2">
      <c r="A1337" s="2"/>
      <c r="B1337" s="2"/>
      <c r="C1337" s="2"/>
      <c r="D1337" s="2"/>
      <c r="E1337" s="2"/>
      <c r="F1337" s="2"/>
      <c r="G1337" s="2"/>
      <c r="H1337" s="2"/>
      <c r="I1337" s="2"/>
      <c r="J1337" s="2"/>
      <c r="K1337" s="2"/>
      <c r="N1337" s="3"/>
      <c r="O1337" s="4"/>
    </row>
    <row r="1338" spans="1:15" ht="12.75" x14ac:dyDescent="0.2">
      <c r="A1338" s="2"/>
      <c r="B1338" s="2"/>
      <c r="C1338" s="2"/>
      <c r="D1338" s="2"/>
      <c r="E1338" s="2"/>
      <c r="F1338" s="2"/>
      <c r="G1338" s="2"/>
      <c r="H1338" s="2"/>
      <c r="I1338" s="2"/>
      <c r="J1338" s="2"/>
      <c r="K1338" s="2"/>
      <c r="N1338" s="3"/>
      <c r="O1338" s="4"/>
    </row>
    <row r="1339" spans="1:15" ht="12.75" x14ac:dyDescent="0.2">
      <c r="A1339" s="2"/>
      <c r="B1339" s="2"/>
      <c r="C1339" s="2"/>
      <c r="D1339" s="2"/>
      <c r="E1339" s="2"/>
      <c r="F1339" s="2"/>
      <c r="G1339" s="2"/>
      <c r="H1339" s="2"/>
      <c r="I1339" s="2"/>
      <c r="J1339" s="2"/>
      <c r="K1339" s="2"/>
      <c r="N1339" s="3"/>
      <c r="O1339" s="4"/>
    </row>
    <row r="1340" spans="1:15" ht="12.75" x14ac:dyDescent="0.2">
      <c r="A1340" s="2"/>
      <c r="B1340" s="2"/>
      <c r="C1340" s="2"/>
      <c r="D1340" s="2"/>
      <c r="E1340" s="2"/>
      <c r="F1340" s="2"/>
      <c r="G1340" s="2"/>
      <c r="H1340" s="2"/>
      <c r="I1340" s="2"/>
      <c r="J1340" s="2"/>
      <c r="K1340" s="2"/>
      <c r="N1340" s="3"/>
      <c r="O1340" s="4"/>
    </row>
    <row r="1341" spans="1:15" ht="12.75" x14ac:dyDescent="0.2">
      <c r="A1341" s="2"/>
      <c r="B1341" s="2"/>
      <c r="C1341" s="2"/>
      <c r="D1341" s="2"/>
      <c r="E1341" s="2"/>
      <c r="F1341" s="2"/>
      <c r="G1341" s="2"/>
      <c r="H1341" s="2"/>
      <c r="I1341" s="2"/>
      <c r="J1341" s="2"/>
      <c r="K1341" s="2"/>
      <c r="N1341" s="3"/>
      <c r="O1341" s="4"/>
    </row>
    <row r="1342" spans="1:15" ht="12.75" x14ac:dyDescent="0.2">
      <c r="A1342" s="2"/>
      <c r="B1342" s="2"/>
      <c r="C1342" s="2"/>
      <c r="D1342" s="2"/>
      <c r="E1342" s="2"/>
      <c r="F1342" s="2"/>
      <c r="G1342" s="2"/>
      <c r="H1342" s="2"/>
      <c r="I1342" s="2"/>
      <c r="J1342" s="2"/>
      <c r="K1342" s="2"/>
      <c r="N1342" s="3"/>
      <c r="O1342" s="4"/>
    </row>
    <row r="1343" spans="1:15" ht="12.75" x14ac:dyDescent="0.2">
      <c r="A1343" s="2"/>
      <c r="B1343" s="2"/>
      <c r="C1343" s="2"/>
      <c r="D1343" s="2"/>
      <c r="E1343" s="2"/>
      <c r="F1343" s="2"/>
      <c r="G1343" s="2"/>
      <c r="H1343" s="2"/>
      <c r="I1343" s="2"/>
      <c r="J1343" s="2"/>
      <c r="K1343" s="2"/>
      <c r="N1343" s="3"/>
      <c r="O1343" s="4"/>
    </row>
    <row r="1344" spans="1:15" ht="12.75" x14ac:dyDescent="0.2">
      <c r="A1344" s="2"/>
      <c r="B1344" s="2"/>
      <c r="C1344" s="2"/>
      <c r="D1344" s="2"/>
      <c r="E1344" s="2"/>
      <c r="F1344" s="2"/>
      <c r="G1344" s="2"/>
      <c r="H1344" s="2"/>
      <c r="I1344" s="2"/>
      <c r="J1344" s="2"/>
      <c r="K1344" s="2"/>
      <c r="N1344" s="3"/>
      <c r="O1344" s="4"/>
    </row>
    <row r="1345" spans="1:15" ht="12.75" x14ac:dyDescent="0.2">
      <c r="A1345" s="2"/>
      <c r="B1345" s="2"/>
      <c r="C1345" s="2"/>
      <c r="D1345" s="2"/>
      <c r="E1345" s="2"/>
      <c r="F1345" s="2"/>
      <c r="G1345" s="2"/>
      <c r="H1345" s="2"/>
      <c r="I1345" s="2"/>
      <c r="J1345" s="2"/>
      <c r="K1345" s="2"/>
      <c r="N1345" s="3"/>
      <c r="O1345" s="4"/>
    </row>
    <row r="1346" spans="1:15" ht="12.75" x14ac:dyDescent="0.2">
      <c r="A1346" s="2"/>
      <c r="B1346" s="2"/>
      <c r="C1346" s="2"/>
      <c r="D1346" s="2"/>
      <c r="E1346" s="2"/>
      <c r="F1346" s="2"/>
      <c r="G1346" s="2"/>
      <c r="H1346" s="2"/>
      <c r="I1346" s="2"/>
      <c r="J1346" s="2"/>
      <c r="K1346" s="2"/>
      <c r="N1346" s="3"/>
      <c r="O1346" s="4"/>
    </row>
    <row r="1347" spans="1:15" ht="12.75" x14ac:dyDescent="0.2">
      <c r="A1347" s="2"/>
      <c r="B1347" s="2"/>
      <c r="C1347" s="2"/>
      <c r="D1347" s="2"/>
      <c r="E1347" s="2"/>
      <c r="F1347" s="2"/>
      <c r="G1347" s="2"/>
      <c r="H1347" s="2"/>
      <c r="I1347" s="2"/>
      <c r="J1347" s="2"/>
      <c r="K1347" s="2"/>
      <c r="N1347" s="3"/>
      <c r="O1347" s="4"/>
    </row>
    <row r="1348" spans="1:15" ht="12.75" x14ac:dyDescent="0.2">
      <c r="A1348" s="2"/>
      <c r="B1348" s="2"/>
      <c r="C1348" s="2"/>
      <c r="D1348" s="2"/>
      <c r="E1348" s="2"/>
      <c r="F1348" s="2"/>
      <c r="G1348" s="2"/>
      <c r="H1348" s="2"/>
      <c r="I1348" s="2"/>
      <c r="J1348" s="2"/>
      <c r="K1348" s="2"/>
      <c r="N1348" s="3"/>
      <c r="O1348" s="4"/>
    </row>
    <row r="1349" spans="1:15" ht="12.75" x14ac:dyDescent="0.2">
      <c r="A1349" s="2"/>
      <c r="B1349" s="2"/>
      <c r="C1349" s="2"/>
      <c r="D1349" s="2"/>
      <c r="E1349" s="2"/>
      <c r="F1349" s="2"/>
      <c r="G1349" s="2"/>
      <c r="H1349" s="2"/>
      <c r="I1349" s="2"/>
      <c r="J1349" s="2"/>
      <c r="K1349" s="2"/>
      <c r="N1349" s="3"/>
      <c r="O1349" s="4"/>
    </row>
    <row r="1350" spans="1:15" ht="12.75" x14ac:dyDescent="0.2">
      <c r="A1350" s="2"/>
      <c r="B1350" s="2"/>
      <c r="C1350" s="2"/>
      <c r="D1350" s="2"/>
      <c r="E1350" s="2"/>
      <c r="F1350" s="2"/>
      <c r="G1350" s="2"/>
      <c r="H1350" s="2"/>
      <c r="I1350" s="2"/>
      <c r="J1350" s="2"/>
      <c r="K1350" s="2"/>
      <c r="N1350" s="3"/>
      <c r="O1350" s="4"/>
    </row>
    <row r="1351" spans="1:15" ht="12.75" x14ac:dyDescent="0.2">
      <c r="A1351" s="2"/>
      <c r="B1351" s="2"/>
      <c r="C1351" s="2"/>
      <c r="D1351" s="2"/>
      <c r="E1351" s="2"/>
      <c r="F1351" s="2"/>
      <c r="G1351" s="2"/>
      <c r="H1351" s="2"/>
      <c r="I1351" s="2"/>
      <c r="J1351" s="2"/>
      <c r="K1351" s="2"/>
      <c r="N1351" s="3"/>
      <c r="O1351" s="4"/>
    </row>
    <row r="1352" spans="1:15" ht="12.75" x14ac:dyDescent="0.2">
      <c r="A1352" s="2"/>
      <c r="B1352" s="2"/>
      <c r="C1352" s="2"/>
      <c r="D1352" s="2"/>
      <c r="E1352" s="2"/>
      <c r="F1352" s="2"/>
      <c r="G1352" s="2"/>
      <c r="H1352" s="2"/>
      <c r="I1352" s="2"/>
      <c r="J1352" s="2"/>
      <c r="K1352" s="2"/>
      <c r="N1352" s="3"/>
      <c r="O1352" s="4"/>
    </row>
    <row r="1353" spans="1:15" ht="12.75" x14ac:dyDescent="0.2">
      <c r="A1353" s="2"/>
      <c r="B1353" s="2"/>
      <c r="C1353" s="2"/>
      <c r="D1353" s="2"/>
      <c r="E1353" s="2"/>
      <c r="F1353" s="2"/>
      <c r="G1353" s="2"/>
      <c r="H1353" s="2"/>
      <c r="I1353" s="2"/>
      <c r="J1353" s="2"/>
      <c r="K1353" s="2"/>
      <c r="N1353" s="3"/>
      <c r="O1353" s="4"/>
    </row>
    <row r="1354" spans="1:15" ht="12.75" x14ac:dyDescent="0.2">
      <c r="A1354" s="2"/>
      <c r="B1354" s="2"/>
      <c r="C1354" s="2"/>
      <c r="D1354" s="2"/>
      <c r="E1354" s="2"/>
      <c r="F1354" s="2"/>
      <c r="G1354" s="2"/>
      <c r="H1354" s="2"/>
      <c r="I1354" s="2"/>
      <c r="J1354" s="2"/>
      <c r="K1354" s="2"/>
      <c r="N1354" s="3"/>
      <c r="O1354" s="4"/>
    </row>
    <row r="1355" spans="1:15" ht="12.75" x14ac:dyDescent="0.2">
      <c r="A1355" s="2"/>
      <c r="B1355" s="2"/>
      <c r="C1355" s="2"/>
      <c r="D1355" s="2"/>
      <c r="E1355" s="2"/>
      <c r="F1355" s="2"/>
      <c r="G1355" s="2"/>
      <c r="H1355" s="2"/>
      <c r="I1355" s="2"/>
      <c r="J1355" s="2"/>
      <c r="K1355" s="2"/>
      <c r="N1355" s="3"/>
      <c r="O1355" s="4"/>
    </row>
    <row r="1356" spans="1:15" ht="12.75" x14ac:dyDescent="0.2">
      <c r="A1356" s="2"/>
      <c r="B1356" s="2"/>
      <c r="C1356" s="2"/>
      <c r="D1356" s="2"/>
      <c r="E1356" s="2"/>
      <c r="F1356" s="2"/>
      <c r="G1356" s="2"/>
      <c r="H1356" s="2"/>
      <c r="I1356" s="2"/>
      <c r="J1356" s="2"/>
      <c r="K1356" s="2"/>
      <c r="N1356" s="3"/>
      <c r="O1356" s="4"/>
    </row>
    <row r="1357" spans="1:15" ht="12.75" x14ac:dyDescent="0.2">
      <c r="A1357" s="2"/>
      <c r="B1357" s="2"/>
      <c r="C1357" s="2"/>
      <c r="D1357" s="2"/>
      <c r="E1357" s="2"/>
      <c r="F1357" s="2"/>
      <c r="G1357" s="2"/>
      <c r="H1357" s="2"/>
      <c r="I1357" s="2"/>
      <c r="J1357" s="2"/>
      <c r="K1357" s="2"/>
      <c r="N1357" s="3"/>
      <c r="O1357" s="4"/>
    </row>
    <row r="1358" spans="1:15" ht="12.75" x14ac:dyDescent="0.2">
      <c r="A1358" s="2"/>
      <c r="B1358" s="2"/>
      <c r="C1358" s="2"/>
      <c r="D1358" s="2"/>
      <c r="E1358" s="2"/>
      <c r="F1358" s="2"/>
      <c r="G1358" s="2"/>
      <c r="H1358" s="2"/>
      <c r="I1358" s="2"/>
      <c r="J1358" s="2"/>
      <c r="K1358" s="2"/>
      <c r="N1358" s="3"/>
      <c r="O1358" s="4"/>
    </row>
    <row r="1359" spans="1:15" ht="12.75" x14ac:dyDescent="0.2">
      <c r="A1359" s="2"/>
      <c r="B1359" s="2"/>
      <c r="C1359" s="2"/>
      <c r="D1359" s="2"/>
      <c r="E1359" s="2"/>
      <c r="F1359" s="2"/>
      <c r="G1359" s="2"/>
      <c r="H1359" s="2"/>
      <c r="I1359" s="2"/>
      <c r="J1359" s="2"/>
      <c r="K1359" s="2"/>
      <c r="N1359" s="3"/>
      <c r="O1359" s="4"/>
    </row>
    <row r="1360" spans="1:15" ht="12.75" x14ac:dyDescent="0.2">
      <c r="A1360" s="2"/>
      <c r="B1360" s="2"/>
      <c r="C1360" s="2"/>
      <c r="D1360" s="2"/>
      <c r="E1360" s="2"/>
      <c r="F1360" s="2"/>
      <c r="G1360" s="2"/>
      <c r="H1360" s="2"/>
      <c r="I1360" s="2"/>
      <c r="J1360" s="2"/>
      <c r="K1360" s="2"/>
      <c r="N1360" s="3"/>
      <c r="O1360" s="4"/>
    </row>
    <row r="1361" spans="1:15" ht="12.75" x14ac:dyDescent="0.2">
      <c r="A1361" s="2"/>
      <c r="B1361" s="2"/>
      <c r="C1361" s="2"/>
      <c r="D1361" s="2"/>
      <c r="E1361" s="2"/>
      <c r="F1361" s="2"/>
      <c r="G1361" s="2"/>
      <c r="H1361" s="2"/>
      <c r="I1361" s="2"/>
      <c r="J1361" s="2"/>
      <c r="K1361" s="2"/>
      <c r="N1361" s="3"/>
      <c r="O1361" s="4"/>
    </row>
    <row r="1362" spans="1:15" ht="12.75" x14ac:dyDescent="0.2">
      <c r="A1362" s="2"/>
      <c r="B1362" s="2"/>
      <c r="C1362" s="2"/>
      <c r="D1362" s="2"/>
      <c r="E1362" s="2"/>
      <c r="F1362" s="2"/>
      <c r="G1362" s="2"/>
      <c r="H1362" s="2"/>
      <c r="I1362" s="2"/>
      <c r="J1362" s="2"/>
      <c r="K1362" s="2"/>
      <c r="N1362" s="3"/>
      <c r="O1362" s="4"/>
    </row>
    <row r="1363" spans="1:15" ht="12.75" x14ac:dyDescent="0.2">
      <c r="A1363" s="2"/>
      <c r="B1363" s="2"/>
      <c r="C1363" s="2"/>
      <c r="D1363" s="2"/>
      <c r="E1363" s="2"/>
      <c r="F1363" s="2"/>
      <c r="G1363" s="2"/>
      <c r="H1363" s="2"/>
      <c r="I1363" s="2"/>
      <c r="J1363" s="2"/>
      <c r="K1363" s="2"/>
      <c r="N1363" s="3"/>
      <c r="O1363" s="4"/>
    </row>
    <row r="1364" spans="1:15" ht="12.75" x14ac:dyDescent="0.2">
      <c r="A1364" s="2"/>
      <c r="B1364" s="2"/>
      <c r="C1364" s="2"/>
      <c r="D1364" s="2"/>
      <c r="E1364" s="2"/>
      <c r="F1364" s="2"/>
      <c r="G1364" s="2"/>
      <c r="H1364" s="2"/>
      <c r="I1364" s="2"/>
      <c r="J1364" s="2"/>
      <c r="K1364" s="2"/>
      <c r="N1364" s="3"/>
      <c r="O1364" s="4"/>
    </row>
    <row r="1365" spans="1:15" ht="12.75" x14ac:dyDescent="0.2">
      <c r="A1365" s="2"/>
      <c r="B1365" s="2"/>
      <c r="C1365" s="2"/>
      <c r="D1365" s="2"/>
      <c r="E1365" s="2"/>
      <c r="F1365" s="2"/>
      <c r="G1365" s="2"/>
      <c r="H1365" s="2"/>
      <c r="I1365" s="2"/>
      <c r="J1365" s="2"/>
      <c r="K1365" s="2"/>
      <c r="N1365" s="3"/>
      <c r="O1365" s="4"/>
    </row>
    <row r="1366" spans="1:15" ht="12.75" x14ac:dyDescent="0.2">
      <c r="A1366" s="2"/>
      <c r="B1366" s="2"/>
      <c r="C1366" s="2"/>
      <c r="D1366" s="2"/>
      <c r="E1366" s="2"/>
      <c r="F1366" s="2"/>
      <c r="G1366" s="2"/>
      <c r="H1366" s="2"/>
      <c r="I1366" s="2"/>
      <c r="J1366" s="2"/>
      <c r="K1366" s="2"/>
      <c r="N1366" s="3"/>
      <c r="O1366" s="4"/>
    </row>
    <row r="1367" spans="1:15" ht="12.75" x14ac:dyDescent="0.2">
      <c r="A1367" s="2"/>
      <c r="B1367" s="2"/>
      <c r="C1367" s="2"/>
      <c r="D1367" s="2"/>
      <c r="E1367" s="2"/>
      <c r="F1367" s="2"/>
      <c r="G1367" s="2"/>
      <c r="H1367" s="2"/>
      <c r="I1367" s="2"/>
      <c r="J1367" s="2"/>
      <c r="K1367" s="2"/>
      <c r="N1367" s="3"/>
      <c r="O1367" s="4"/>
    </row>
    <row r="1368" spans="1:15" ht="12.75" x14ac:dyDescent="0.2">
      <c r="A1368" s="2"/>
      <c r="B1368" s="2"/>
      <c r="C1368" s="2"/>
      <c r="D1368" s="2"/>
      <c r="E1368" s="2"/>
      <c r="F1368" s="2"/>
      <c r="G1368" s="2"/>
      <c r="H1368" s="2"/>
      <c r="I1368" s="2"/>
      <c r="J1368" s="2"/>
      <c r="K1368" s="2"/>
      <c r="N1368" s="3"/>
      <c r="O1368" s="4"/>
    </row>
    <row r="1369" spans="1:15" ht="12.75" x14ac:dyDescent="0.2">
      <c r="A1369" s="2"/>
      <c r="B1369" s="2"/>
      <c r="C1369" s="2"/>
      <c r="D1369" s="2"/>
      <c r="E1369" s="2"/>
      <c r="F1369" s="2"/>
      <c r="G1369" s="2"/>
      <c r="H1369" s="2"/>
      <c r="I1369" s="2"/>
      <c r="J1369" s="2"/>
      <c r="K1369" s="2"/>
      <c r="N1369" s="3"/>
      <c r="O1369" s="4"/>
    </row>
    <row r="1370" spans="1:15" ht="12.75" x14ac:dyDescent="0.2">
      <c r="A1370" s="2"/>
      <c r="B1370" s="2"/>
      <c r="C1370" s="2"/>
      <c r="D1370" s="2"/>
      <c r="E1370" s="2"/>
      <c r="F1370" s="2"/>
      <c r="G1370" s="2"/>
      <c r="H1370" s="2"/>
      <c r="I1370" s="2"/>
      <c r="J1370" s="2"/>
      <c r="K1370" s="2"/>
      <c r="N1370" s="3"/>
      <c r="O1370" s="4"/>
    </row>
    <row r="1371" spans="1:15" ht="12.75" x14ac:dyDescent="0.2">
      <c r="A1371" s="2"/>
      <c r="B1371" s="2"/>
      <c r="C1371" s="2"/>
      <c r="D1371" s="2"/>
      <c r="E1371" s="2"/>
      <c r="F1371" s="2"/>
      <c r="G1371" s="2"/>
      <c r="H1371" s="2"/>
      <c r="I1371" s="2"/>
      <c r="J1371" s="2"/>
      <c r="K1371" s="2"/>
      <c r="N1371" s="3"/>
      <c r="O1371" s="4"/>
    </row>
    <row r="1372" spans="1:15" ht="12.75" x14ac:dyDescent="0.2">
      <c r="A1372" s="2"/>
      <c r="B1372" s="2"/>
      <c r="C1372" s="2"/>
      <c r="D1372" s="2"/>
      <c r="E1372" s="2"/>
      <c r="F1372" s="2"/>
      <c r="G1372" s="2"/>
      <c r="H1372" s="2"/>
      <c r="I1372" s="2"/>
      <c r="J1372" s="2"/>
      <c r="K1372" s="2"/>
      <c r="N1372" s="3"/>
      <c r="O1372" s="4"/>
    </row>
    <row r="1373" spans="1:15" ht="12.75" x14ac:dyDescent="0.2">
      <c r="A1373" s="2"/>
      <c r="B1373" s="2"/>
      <c r="C1373" s="2"/>
      <c r="D1373" s="2"/>
      <c r="E1373" s="2"/>
      <c r="F1373" s="2"/>
      <c r="G1373" s="2"/>
      <c r="H1373" s="2"/>
      <c r="I1373" s="2"/>
      <c r="J1373" s="2"/>
      <c r="K1373" s="2"/>
      <c r="N1373" s="3"/>
      <c r="O1373" s="4"/>
    </row>
    <row r="1374" spans="1:15" ht="12.75" x14ac:dyDescent="0.2">
      <c r="A1374" s="2"/>
      <c r="B1374" s="2"/>
      <c r="C1374" s="2"/>
      <c r="D1374" s="2"/>
      <c r="E1374" s="2"/>
      <c r="F1374" s="2"/>
      <c r="G1374" s="2"/>
      <c r="H1374" s="2"/>
      <c r="I1374" s="2"/>
      <c r="J1374" s="2"/>
      <c r="K1374" s="2"/>
      <c r="N1374" s="3"/>
      <c r="O1374" s="4"/>
    </row>
    <row r="1375" spans="1:15" ht="12.75" x14ac:dyDescent="0.2">
      <c r="A1375" s="2"/>
      <c r="B1375" s="2"/>
      <c r="C1375" s="2"/>
      <c r="D1375" s="2"/>
      <c r="E1375" s="2"/>
      <c r="F1375" s="2"/>
      <c r="G1375" s="2"/>
      <c r="H1375" s="2"/>
      <c r="I1375" s="2"/>
      <c r="J1375" s="2"/>
      <c r="K1375" s="2"/>
      <c r="N1375" s="3"/>
      <c r="O1375" s="4"/>
    </row>
    <row r="1376" spans="1:15" ht="12.75" x14ac:dyDescent="0.2">
      <c r="A1376" s="2"/>
      <c r="B1376" s="2"/>
      <c r="C1376" s="2"/>
      <c r="D1376" s="2"/>
      <c r="E1376" s="2"/>
      <c r="F1376" s="2"/>
      <c r="G1376" s="2"/>
      <c r="H1376" s="2"/>
      <c r="I1376" s="2"/>
      <c r="J1376" s="2"/>
      <c r="K1376" s="2"/>
      <c r="N1376" s="3"/>
      <c r="O1376" s="4"/>
    </row>
    <row r="1377" spans="1:15" ht="12.75" x14ac:dyDescent="0.2">
      <c r="A1377" s="2"/>
      <c r="B1377" s="2"/>
      <c r="C1377" s="2"/>
      <c r="D1377" s="2"/>
      <c r="E1377" s="2"/>
      <c r="F1377" s="2"/>
      <c r="G1377" s="2"/>
      <c r="H1377" s="2"/>
      <c r="I1377" s="2"/>
      <c r="J1377" s="2"/>
      <c r="K1377" s="2"/>
      <c r="N1377" s="3"/>
      <c r="O1377" s="4"/>
    </row>
    <row r="1378" spans="1:15" ht="12.75" x14ac:dyDescent="0.2">
      <c r="A1378" s="2"/>
      <c r="B1378" s="2"/>
      <c r="C1378" s="2"/>
      <c r="D1378" s="2"/>
      <c r="E1378" s="2"/>
      <c r="F1378" s="2"/>
      <c r="G1378" s="2"/>
      <c r="H1378" s="2"/>
      <c r="I1378" s="2"/>
      <c r="J1378" s="2"/>
      <c r="K1378" s="2"/>
      <c r="N1378" s="3"/>
      <c r="O1378" s="4"/>
    </row>
    <row r="1379" spans="1:15" ht="12.75" x14ac:dyDescent="0.2">
      <c r="A1379" s="2"/>
      <c r="B1379" s="2"/>
      <c r="C1379" s="2"/>
      <c r="D1379" s="2"/>
      <c r="E1379" s="2"/>
      <c r="F1379" s="2"/>
      <c r="G1379" s="2"/>
      <c r="H1379" s="2"/>
      <c r="I1379" s="2"/>
      <c r="J1379" s="2"/>
      <c r="K1379" s="2"/>
      <c r="N1379" s="3"/>
      <c r="O1379" s="4"/>
    </row>
    <row r="1380" spans="1:15" ht="12.75" x14ac:dyDescent="0.2">
      <c r="A1380" s="2"/>
      <c r="B1380" s="2"/>
      <c r="C1380" s="2"/>
      <c r="D1380" s="2"/>
      <c r="E1380" s="2"/>
      <c r="F1380" s="2"/>
      <c r="G1380" s="2"/>
      <c r="H1380" s="2"/>
      <c r="I1380" s="2"/>
      <c r="J1380" s="2"/>
      <c r="K1380" s="2"/>
      <c r="N1380" s="3"/>
      <c r="O1380" s="4"/>
    </row>
    <row r="1381" spans="1:15" ht="12.75" x14ac:dyDescent="0.2">
      <c r="A1381" s="2"/>
      <c r="B1381" s="2"/>
      <c r="C1381" s="2"/>
      <c r="D1381" s="2"/>
      <c r="E1381" s="2"/>
      <c r="F1381" s="2"/>
      <c r="G1381" s="2"/>
      <c r="H1381" s="2"/>
      <c r="I1381" s="2"/>
      <c r="J1381" s="2"/>
      <c r="K1381" s="2"/>
      <c r="N1381" s="3"/>
      <c r="O1381" s="4"/>
    </row>
    <row r="1382" spans="1:15" ht="12.75" x14ac:dyDescent="0.2">
      <c r="A1382" s="2"/>
      <c r="B1382" s="2"/>
      <c r="C1382" s="2"/>
      <c r="D1382" s="2"/>
      <c r="E1382" s="2"/>
      <c r="F1382" s="2"/>
      <c r="G1382" s="2"/>
      <c r="H1382" s="2"/>
      <c r="I1382" s="2"/>
      <c r="J1382" s="2"/>
      <c r="K1382" s="2"/>
      <c r="N1382" s="3"/>
      <c r="O1382" s="4"/>
    </row>
    <row r="1383" spans="1:15" ht="12.75" x14ac:dyDescent="0.2">
      <c r="A1383" s="2"/>
      <c r="B1383" s="2"/>
      <c r="C1383" s="2"/>
      <c r="D1383" s="2"/>
      <c r="E1383" s="2"/>
      <c r="F1383" s="2"/>
      <c r="G1383" s="2"/>
      <c r="H1383" s="2"/>
      <c r="I1383" s="2"/>
      <c r="J1383" s="2"/>
      <c r="K1383" s="2"/>
      <c r="N1383" s="3"/>
      <c r="O1383" s="4"/>
    </row>
    <row r="1384" spans="1:15" ht="12.75" x14ac:dyDescent="0.2">
      <c r="A1384" s="2"/>
      <c r="B1384" s="2"/>
      <c r="C1384" s="2"/>
      <c r="D1384" s="2"/>
      <c r="E1384" s="2"/>
      <c r="F1384" s="2"/>
      <c r="G1384" s="2"/>
      <c r="H1384" s="2"/>
      <c r="I1384" s="2"/>
      <c r="J1384" s="2"/>
      <c r="K1384" s="2"/>
      <c r="N1384" s="3"/>
      <c r="O1384" s="4"/>
    </row>
    <row r="1385" spans="1:15" ht="12.75" x14ac:dyDescent="0.2">
      <c r="A1385" s="2"/>
      <c r="B1385" s="2"/>
      <c r="C1385" s="2"/>
      <c r="D1385" s="2"/>
      <c r="E1385" s="2"/>
      <c r="F1385" s="2"/>
      <c r="G1385" s="2"/>
      <c r="H1385" s="2"/>
      <c r="I1385" s="2"/>
      <c r="J1385" s="2"/>
      <c r="K1385" s="2"/>
      <c r="N1385" s="3"/>
      <c r="O1385" s="4"/>
    </row>
    <row r="1386" spans="1:15" ht="12.75" x14ac:dyDescent="0.2">
      <c r="A1386" s="2"/>
      <c r="B1386" s="2"/>
      <c r="C1386" s="2"/>
      <c r="D1386" s="2"/>
      <c r="E1386" s="2"/>
      <c r="F1386" s="2"/>
      <c r="G1386" s="2"/>
      <c r="H1386" s="2"/>
      <c r="I1386" s="2"/>
      <c r="J1386" s="2"/>
      <c r="K1386" s="2"/>
      <c r="N1386" s="3"/>
      <c r="O1386" s="4"/>
    </row>
    <row r="1387" spans="1:15" ht="12.75" x14ac:dyDescent="0.2">
      <c r="A1387" s="2"/>
      <c r="B1387" s="2"/>
      <c r="C1387" s="2"/>
      <c r="D1387" s="2"/>
      <c r="E1387" s="2"/>
      <c r="F1387" s="2"/>
      <c r="G1387" s="2"/>
      <c r="H1387" s="2"/>
      <c r="I1387" s="2"/>
      <c r="J1387" s="2"/>
      <c r="K1387" s="2"/>
      <c r="N1387" s="3"/>
      <c r="O1387" s="4"/>
    </row>
    <row r="1388" spans="1:15" ht="12.75" x14ac:dyDescent="0.2">
      <c r="A1388" s="2"/>
      <c r="B1388" s="2"/>
      <c r="C1388" s="2"/>
      <c r="D1388" s="2"/>
      <c r="E1388" s="2"/>
      <c r="F1388" s="2"/>
      <c r="G1388" s="2"/>
      <c r="H1388" s="2"/>
      <c r="I1388" s="2"/>
      <c r="J1388" s="2"/>
      <c r="K1388" s="2"/>
      <c r="N1388" s="3"/>
      <c r="O1388" s="4"/>
    </row>
    <row r="1389" spans="1:15" ht="12.75" x14ac:dyDescent="0.2">
      <c r="A1389" s="2"/>
      <c r="B1389" s="2"/>
      <c r="C1389" s="2"/>
      <c r="D1389" s="2"/>
      <c r="E1389" s="2"/>
      <c r="F1389" s="2"/>
      <c r="G1389" s="2"/>
      <c r="H1389" s="2"/>
      <c r="I1389" s="2"/>
      <c r="J1389" s="2"/>
      <c r="K1389" s="2"/>
      <c r="N1389" s="3"/>
      <c r="O1389" s="4"/>
    </row>
    <row r="1390" spans="1:15" ht="12.75" x14ac:dyDescent="0.2">
      <c r="A1390" s="2"/>
      <c r="B1390" s="2"/>
      <c r="C1390" s="2"/>
      <c r="D1390" s="2"/>
      <c r="E1390" s="2"/>
      <c r="F1390" s="2"/>
      <c r="G1390" s="2"/>
      <c r="H1390" s="2"/>
      <c r="I1390" s="2"/>
      <c r="J1390" s="2"/>
      <c r="K1390" s="2"/>
      <c r="N1390" s="3"/>
      <c r="O1390" s="4"/>
    </row>
    <row r="1391" spans="1:15" ht="12.75" x14ac:dyDescent="0.2">
      <c r="A1391" s="2"/>
      <c r="B1391" s="2"/>
      <c r="C1391" s="2"/>
      <c r="D1391" s="2"/>
      <c r="E1391" s="2"/>
      <c r="F1391" s="2"/>
      <c r="G1391" s="2"/>
      <c r="H1391" s="2"/>
      <c r="I1391" s="2"/>
      <c r="J1391" s="2"/>
      <c r="K1391" s="2"/>
      <c r="N1391" s="3"/>
      <c r="O1391" s="4"/>
    </row>
    <row r="1392" spans="1:15" ht="12.75" x14ac:dyDescent="0.2">
      <c r="A1392" s="2"/>
      <c r="B1392" s="2"/>
      <c r="C1392" s="2"/>
      <c r="D1392" s="2"/>
      <c r="E1392" s="2"/>
      <c r="F1392" s="2"/>
      <c r="G1392" s="2"/>
      <c r="H1392" s="2"/>
      <c r="I1392" s="2"/>
      <c r="J1392" s="2"/>
      <c r="K1392" s="2"/>
      <c r="N1392" s="3"/>
      <c r="O1392" s="4"/>
    </row>
    <row r="1393" spans="1:15" ht="12.75" x14ac:dyDescent="0.2">
      <c r="A1393" s="2"/>
      <c r="B1393" s="2"/>
      <c r="C1393" s="2"/>
      <c r="D1393" s="2"/>
      <c r="E1393" s="2"/>
      <c r="F1393" s="2"/>
      <c r="G1393" s="2"/>
      <c r="H1393" s="2"/>
      <c r="I1393" s="2"/>
      <c r="J1393" s="2"/>
      <c r="K1393" s="2"/>
      <c r="N1393" s="3"/>
      <c r="O1393" s="4"/>
    </row>
    <row r="1394" spans="1:15" ht="12.75" x14ac:dyDescent="0.2">
      <c r="A1394" s="2"/>
      <c r="B1394" s="2"/>
      <c r="C1394" s="2"/>
      <c r="D1394" s="2"/>
      <c r="E1394" s="2"/>
      <c r="F1394" s="2"/>
      <c r="G1394" s="2"/>
      <c r="H1394" s="2"/>
      <c r="I1394" s="2"/>
      <c r="J1394" s="2"/>
      <c r="K1394" s="2"/>
      <c r="N1394" s="3"/>
      <c r="O1394" s="4"/>
    </row>
    <row r="1395" spans="1:15" ht="12.75" x14ac:dyDescent="0.2">
      <c r="A1395" s="2"/>
      <c r="B1395" s="2"/>
      <c r="C1395" s="2"/>
      <c r="D1395" s="2"/>
      <c r="E1395" s="2"/>
      <c r="F1395" s="2"/>
      <c r="G1395" s="2"/>
      <c r="H1395" s="2"/>
      <c r="I1395" s="2"/>
      <c r="J1395" s="2"/>
      <c r="K1395" s="2"/>
      <c r="N1395" s="3"/>
      <c r="O1395" s="4"/>
    </row>
    <row r="1396" spans="1:15" ht="12.75" x14ac:dyDescent="0.2">
      <c r="A1396" s="2"/>
      <c r="B1396" s="2"/>
      <c r="C1396" s="2"/>
      <c r="D1396" s="2"/>
      <c r="E1396" s="2"/>
      <c r="F1396" s="2"/>
      <c r="G1396" s="2"/>
      <c r="H1396" s="2"/>
      <c r="I1396" s="2"/>
      <c r="J1396" s="2"/>
      <c r="K1396" s="2"/>
      <c r="N1396" s="3"/>
      <c r="O1396" s="4"/>
    </row>
    <row r="1397" spans="1:15" ht="12.75" x14ac:dyDescent="0.2">
      <c r="A1397" s="2"/>
      <c r="B1397" s="2"/>
      <c r="C1397" s="2"/>
      <c r="D1397" s="2"/>
      <c r="E1397" s="2"/>
      <c r="F1397" s="2"/>
      <c r="G1397" s="2"/>
      <c r="H1397" s="2"/>
      <c r="I1397" s="2"/>
      <c r="J1397" s="2"/>
      <c r="K1397" s="2"/>
      <c r="N1397" s="3"/>
      <c r="O1397" s="4"/>
    </row>
    <row r="1398" spans="1:15" ht="12.75" x14ac:dyDescent="0.2">
      <c r="A1398" s="2"/>
      <c r="B1398" s="2"/>
      <c r="C1398" s="2"/>
      <c r="D1398" s="2"/>
      <c r="E1398" s="2"/>
      <c r="F1398" s="2"/>
      <c r="G1398" s="2"/>
      <c r="H1398" s="2"/>
      <c r="I1398" s="2"/>
      <c r="J1398" s="2"/>
      <c r="K1398" s="2"/>
      <c r="N1398" s="3"/>
      <c r="O1398" s="4"/>
    </row>
    <row r="1399" spans="1:15" ht="12.75" x14ac:dyDescent="0.2">
      <c r="A1399" s="2"/>
      <c r="B1399" s="2"/>
      <c r="C1399" s="2"/>
      <c r="D1399" s="2"/>
      <c r="E1399" s="2"/>
      <c r="F1399" s="2"/>
      <c r="G1399" s="2"/>
      <c r="H1399" s="2"/>
      <c r="I1399" s="2"/>
      <c r="J1399" s="2"/>
      <c r="K1399" s="2"/>
      <c r="N1399" s="3"/>
      <c r="O1399" s="4"/>
    </row>
    <row r="1400" spans="1:15" ht="12.75" x14ac:dyDescent="0.2">
      <c r="A1400" s="2"/>
      <c r="B1400" s="2"/>
      <c r="C1400" s="2"/>
      <c r="D1400" s="2"/>
      <c r="E1400" s="2"/>
      <c r="F1400" s="2"/>
      <c r="G1400" s="2"/>
      <c r="H1400" s="2"/>
      <c r="I1400" s="2"/>
      <c r="J1400" s="2"/>
      <c r="K1400" s="2"/>
      <c r="N1400" s="3"/>
      <c r="O1400" s="4"/>
    </row>
    <row r="1401" spans="1:15" ht="12.75" x14ac:dyDescent="0.2">
      <c r="A1401" s="2"/>
      <c r="B1401" s="2"/>
      <c r="C1401" s="2"/>
      <c r="D1401" s="2"/>
      <c r="E1401" s="2"/>
      <c r="F1401" s="2"/>
      <c r="G1401" s="2"/>
      <c r="H1401" s="2"/>
      <c r="I1401" s="2"/>
      <c r="J1401" s="2"/>
      <c r="K1401" s="2"/>
      <c r="N1401" s="3"/>
      <c r="O1401" s="4"/>
    </row>
    <row r="1402" spans="1:15" ht="12.75" x14ac:dyDescent="0.2">
      <c r="A1402" s="2"/>
      <c r="B1402" s="2"/>
      <c r="C1402" s="2"/>
      <c r="D1402" s="2"/>
      <c r="E1402" s="2"/>
      <c r="F1402" s="2"/>
      <c r="G1402" s="2"/>
      <c r="H1402" s="2"/>
      <c r="I1402" s="2"/>
      <c r="J1402" s="2"/>
      <c r="K1402" s="2"/>
      <c r="N1402" s="3"/>
      <c r="O1402" s="4"/>
    </row>
    <row r="1403" spans="1:15" ht="12.75" x14ac:dyDescent="0.2">
      <c r="A1403" s="2"/>
      <c r="B1403" s="2"/>
      <c r="C1403" s="2"/>
      <c r="D1403" s="2"/>
      <c r="E1403" s="2"/>
      <c r="F1403" s="2"/>
      <c r="G1403" s="2"/>
      <c r="H1403" s="2"/>
      <c r="I1403" s="2"/>
      <c r="J1403" s="2"/>
      <c r="K1403" s="2"/>
      <c r="N1403" s="3"/>
      <c r="O1403" s="4"/>
    </row>
    <row r="1404" spans="1:15" ht="12.75" x14ac:dyDescent="0.2">
      <c r="A1404" s="2"/>
      <c r="B1404" s="2"/>
      <c r="C1404" s="2"/>
      <c r="D1404" s="2"/>
      <c r="E1404" s="2"/>
      <c r="F1404" s="2"/>
      <c r="G1404" s="2"/>
      <c r="H1404" s="2"/>
      <c r="I1404" s="2"/>
      <c r="J1404" s="2"/>
      <c r="K1404" s="2"/>
      <c r="N1404" s="3"/>
      <c r="O1404" s="4"/>
    </row>
    <row r="1405" spans="1:15" ht="12.75" x14ac:dyDescent="0.2">
      <c r="A1405" s="2"/>
      <c r="B1405" s="2"/>
      <c r="C1405" s="2"/>
      <c r="D1405" s="2"/>
      <c r="E1405" s="2"/>
      <c r="F1405" s="2"/>
      <c r="G1405" s="2"/>
      <c r="H1405" s="2"/>
      <c r="I1405" s="2"/>
      <c r="J1405" s="2"/>
      <c r="K1405" s="2"/>
      <c r="N1405" s="3"/>
      <c r="O1405" s="4"/>
    </row>
    <row r="1406" spans="1:15" ht="12.75" x14ac:dyDescent="0.2">
      <c r="A1406" s="2"/>
      <c r="B1406" s="2"/>
      <c r="C1406" s="2"/>
      <c r="D1406" s="2"/>
      <c r="E1406" s="2"/>
      <c r="F1406" s="2"/>
      <c r="G1406" s="2"/>
      <c r="H1406" s="2"/>
      <c r="I1406" s="2"/>
      <c r="J1406" s="2"/>
      <c r="K1406" s="2"/>
      <c r="N1406" s="3"/>
      <c r="O1406" s="4"/>
    </row>
    <row r="1407" spans="1:15" ht="12.75" x14ac:dyDescent="0.2">
      <c r="A1407" s="2"/>
      <c r="B1407" s="2"/>
      <c r="C1407" s="2"/>
      <c r="D1407" s="2"/>
      <c r="E1407" s="2"/>
      <c r="F1407" s="2"/>
      <c r="G1407" s="2"/>
      <c r="H1407" s="2"/>
      <c r="I1407" s="2"/>
      <c r="J1407" s="2"/>
      <c r="K1407" s="2"/>
      <c r="N1407" s="3"/>
      <c r="O1407" s="4"/>
    </row>
    <row r="1408" spans="1:15" ht="12.75" x14ac:dyDescent="0.2">
      <c r="A1408" s="2"/>
      <c r="B1408" s="2"/>
      <c r="C1408" s="2"/>
      <c r="D1408" s="2"/>
      <c r="E1408" s="2"/>
      <c r="F1408" s="2"/>
      <c r="G1408" s="2"/>
      <c r="H1408" s="2"/>
      <c r="I1408" s="2"/>
      <c r="J1408" s="2"/>
      <c r="K1408" s="2"/>
      <c r="N1408" s="3"/>
      <c r="O1408" s="4"/>
    </row>
    <row r="1409" spans="1:15" ht="12.75" x14ac:dyDescent="0.2">
      <c r="A1409" s="2"/>
      <c r="B1409" s="2"/>
      <c r="C1409" s="2"/>
      <c r="D1409" s="2"/>
      <c r="E1409" s="2"/>
      <c r="F1409" s="2"/>
      <c r="G1409" s="2"/>
      <c r="H1409" s="2"/>
      <c r="I1409" s="2"/>
      <c r="J1409" s="2"/>
      <c r="K1409" s="2"/>
      <c r="N1409" s="3"/>
      <c r="O1409" s="4"/>
    </row>
    <row r="1410" spans="1:15" ht="12.75" x14ac:dyDescent="0.2">
      <c r="A1410" s="2"/>
      <c r="B1410" s="2"/>
      <c r="C1410" s="2"/>
      <c r="D1410" s="2"/>
      <c r="E1410" s="2"/>
      <c r="F1410" s="2"/>
      <c r="G1410" s="2"/>
      <c r="H1410" s="2"/>
      <c r="I1410" s="2"/>
      <c r="J1410" s="2"/>
      <c r="K1410" s="2"/>
      <c r="N1410" s="3"/>
      <c r="O1410" s="4"/>
    </row>
    <row r="1411" spans="1:15" ht="12.75" x14ac:dyDescent="0.2">
      <c r="A1411" s="2"/>
      <c r="B1411" s="2"/>
      <c r="C1411" s="2"/>
      <c r="D1411" s="2"/>
      <c r="E1411" s="2"/>
      <c r="F1411" s="2"/>
      <c r="G1411" s="2"/>
      <c r="H1411" s="2"/>
      <c r="I1411" s="2"/>
      <c r="J1411" s="2"/>
      <c r="K1411" s="2"/>
      <c r="N1411" s="3"/>
      <c r="O1411" s="4"/>
    </row>
    <row r="1412" spans="1:15" ht="12.75" x14ac:dyDescent="0.2">
      <c r="A1412" s="2"/>
      <c r="B1412" s="2"/>
      <c r="C1412" s="2"/>
      <c r="D1412" s="2"/>
      <c r="E1412" s="2"/>
      <c r="F1412" s="2"/>
      <c r="G1412" s="2"/>
      <c r="H1412" s="2"/>
      <c r="I1412" s="2"/>
      <c r="J1412" s="2"/>
      <c r="K1412" s="2"/>
      <c r="N1412" s="3"/>
      <c r="O1412" s="4"/>
    </row>
    <row r="1413" spans="1:15" ht="12.75" x14ac:dyDescent="0.2">
      <c r="A1413" s="2"/>
      <c r="B1413" s="2"/>
      <c r="C1413" s="2"/>
      <c r="D1413" s="2"/>
      <c r="E1413" s="2"/>
      <c r="F1413" s="2"/>
      <c r="G1413" s="2"/>
      <c r="H1413" s="2"/>
      <c r="I1413" s="2"/>
      <c r="J1413" s="2"/>
      <c r="K1413" s="2"/>
      <c r="N1413" s="3"/>
      <c r="O1413" s="4"/>
    </row>
    <row r="1414" spans="1:15" ht="12.75" x14ac:dyDescent="0.2">
      <c r="A1414" s="2"/>
      <c r="B1414" s="2"/>
      <c r="C1414" s="2"/>
      <c r="D1414" s="2"/>
      <c r="E1414" s="2"/>
      <c r="F1414" s="2"/>
      <c r="G1414" s="2"/>
      <c r="H1414" s="2"/>
      <c r="I1414" s="2"/>
      <c r="J1414" s="2"/>
      <c r="K1414" s="2"/>
      <c r="N1414" s="3"/>
      <c r="O1414" s="4"/>
    </row>
    <row r="1415" spans="1:15" ht="12.75" x14ac:dyDescent="0.2">
      <c r="A1415" s="2"/>
      <c r="B1415" s="2"/>
      <c r="C1415" s="2"/>
      <c r="D1415" s="2"/>
      <c r="E1415" s="2"/>
      <c r="F1415" s="2"/>
      <c r="G1415" s="2"/>
      <c r="H1415" s="2"/>
      <c r="I1415" s="2"/>
      <c r="J1415" s="2"/>
      <c r="K1415" s="2"/>
      <c r="N1415" s="3"/>
      <c r="O1415" s="4"/>
    </row>
    <row r="1416" spans="1:15" ht="12.75" x14ac:dyDescent="0.2">
      <c r="A1416" s="2"/>
      <c r="B1416" s="2"/>
      <c r="C1416" s="2"/>
      <c r="D1416" s="2"/>
      <c r="E1416" s="2"/>
      <c r="F1416" s="2"/>
      <c r="G1416" s="2"/>
      <c r="H1416" s="2"/>
      <c r="I1416" s="2"/>
      <c r="J1416" s="2"/>
      <c r="K1416" s="2"/>
      <c r="N1416" s="3"/>
      <c r="O1416" s="4"/>
    </row>
    <row r="1417" spans="1:15" ht="12.75" x14ac:dyDescent="0.2">
      <c r="A1417" s="2"/>
      <c r="B1417" s="2"/>
      <c r="C1417" s="2"/>
      <c r="D1417" s="2"/>
      <c r="E1417" s="2"/>
      <c r="F1417" s="2"/>
      <c r="G1417" s="2"/>
      <c r="H1417" s="2"/>
      <c r="I1417" s="2"/>
      <c r="J1417" s="2"/>
      <c r="K1417" s="2"/>
      <c r="N1417" s="3"/>
      <c r="O1417" s="4"/>
    </row>
    <row r="1418" spans="1:15" ht="12.75" x14ac:dyDescent="0.2">
      <c r="A1418" s="2"/>
      <c r="B1418" s="2"/>
      <c r="C1418" s="2"/>
      <c r="D1418" s="2"/>
      <c r="E1418" s="2"/>
      <c r="F1418" s="2"/>
      <c r="G1418" s="2"/>
      <c r="H1418" s="2"/>
      <c r="I1418" s="2"/>
      <c r="J1418" s="2"/>
      <c r="K1418" s="2"/>
      <c r="N1418" s="3"/>
      <c r="O1418" s="4"/>
    </row>
    <row r="1419" spans="1:15" ht="12.75" x14ac:dyDescent="0.2">
      <c r="A1419" s="2"/>
      <c r="B1419" s="2"/>
      <c r="C1419" s="2"/>
      <c r="D1419" s="2"/>
      <c r="E1419" s="2"/>
      <c r="F1419" s="2"/>
      <c r="G1419" s="2"/>
      <c r="H1419" s="2"/>
      <c r="I1419" s="2"/>
      <c r="J1419" s="2"/>
      <c r="K1419" s="2"/>
      <c r="N1419" s="3"/>
      <c r="O1419" s="4"/>
    </row>
    <row r="1420" spans="1:15" ht="12.75" x14ac:dyDescent="0.2">
      <c r="A1420" s="2"/>
      <c r="B1420" s="2"/>
      <c r="C1420" s="2"/>
      <c r="D1420" s="2"/>
      <c r="E1420" s="2"/>
      <c r="F1420" s="2"/>
      <c r="G1420" s="2"/>
      <c r="H1420" s="2"/>
      <c r="I1420" s="2"/>
      <c r="J1420" s="2"/>
      <c r="K1420" s="2"/>
      <c r="N1420" s="3"/>
      <c r="O1420" s="4"/>
    </row>
    <row r="1421" spans="1:15" ht="12.75" x14ac:dyDescent="0.2">
      <c r="A1421" s="2"/>
      <c r="B1421" s="2"/>
      <c r="C1421" s="2"/>
      <c r="D1421" s="2"/>
      <c r="E1421" s="2"/>
      <c r="F1421" s="2"/>
      <c r="G1421" s="2"/>
      <c r="H1421" s="2"/>
      <c r="I1421" s="2"/>
      <c r="J1421" s="2"/>
      <c r="K1421" s="2"/>
      <c r="N1421" s="3"/>
      <c r="O1421" s="4"/>
    </row>
    <row r="1422" spans="1:15" ht="12.75" x14ac:dyDescent="0.2">
      <c r="A1422" s="2"/>
      <c r="B1422" s="2"/>
      <c r="C1422" s="2"/>
      <c r="D1422" s="2"/>
      <c r="E1422" s="2"/>
      <c r="F1422" s="2"/>
      <c r="G1422" s="2"/>
      <c r="H1422" s="2"/>
      <c r="I1422" s="2"/>
      <c r="J1422" s="2"/>
      <c r="K1422" s="2"/>
      <c r="N1422" s="3"/>
      <c r="O1422" s="4"/>
    </row>
    <row r="1423" spans="1:15" ht="12.75" x14ac:dyDescent="0.2">
      <c r="A1423" s="2"/>
      <c r="B1423" s="2"/>
      <c r="C1423" s="2"/>
      <c r="D1423" s="2"/>
      <c r="E1423" s="2"/>
      <c r="F1423" s="2"/>
      <c r="G1423" s="2"/>
      <c r="H1423" s="2"/>
      <c r="I1423" s="2"/>
      <c r="J1423" s="2"/>
      <c r="K1423" s="2"/>
      <c r="N1423" s="3"/>
      <c r="O1423" s="4"/>
    </row>
    <row r="1424" spans="1:15" ht="12.75" x14ac:dyDescent="0.2">
      <c r="A1424" s="2"/>
      <c r="B1424" s="2"/>
      <c r="C1424" s="2"/>
      <c r="D1424" s="2"/>
      <c r="E1424" s="2"/>
      <c r="F1424" s="2"/>
      <c r="G1424" s="2"/>
      <c r="H1424" s="2"/>
      <c r="I1424" s="2"/>
      <c r="J1424" s="2"/>
      <c r="K1424" s="2"/>
      <c r="N1424" s="3"/>
      <c r="O1424" s="4"/>
    </row>
    <row r="1425" spans="1:15" ht="12.75" x14ac:dyDescent="0.2">
      <c r="A1425" s="2"/>
      <c r="B1425" s="2"/>
      <c r="C1425" s="2"/>
      <c r="D1425" s="2"/>
      <c r="E1425" s="2"/>
      <c r="F1425" s="2"/>
      <c r="G1425" s="2"/>
      <c r="H1425" s="2"/>
      <c r="I1425" s="2"/>
      <c r="J1425" s="2"/>
      <c r="K1425" s="2"/>
      <c r="N1425" s="3"/>
      <c r="O1425" s="4"/>
    </row>
    <row r="1426" spans="1:15" ht="12.75" x14ac:dyDescent="0.2">
      <c r="A1426" s="2"/>
      <c r="B1426" s="2"/>
      <c r="C1426" s="2"/>
      <c r="D1426" s="2"/>
      <c r="E1426" s="2"/>
      <c r="F1426" s="2"/>
      <c r="G1426" s="2"/>
      <c r="H1426" s="2"/>
      <c r="I1426" s="2"/>
      <c r="J1426" s="2"/>
      <c r="K1426" s="2"/>
      <c r="N1426" s="3"/>
      <c r="O1426" s="4"/>
    </row>
    <row r="1427" spans="1:15" ht="12.75" x14ac:dyDescent="0.2">
      <c r="A1427" s="2"/>
      <c r="B1427" s="2"/>
      <c r="C1427" s="2"/>
      <c r="D1427" s="2"/>
      <c r="E1427" s="2"/>
      <c r="F1427" s="2"/>
      <c r="G1427" s="2"/>
      <c r="H1427" s="2"/>
      <c r="I1427" s="2"/>
      <c r="J1427" s="2"/>
      <c r="K1427" s="2"/>
      <c r="N1427" s="3"/>
      <c r="O1427" s="4"/>
    </row>
    <row r="1428" spans="1:15" ht="12.75" x14ac:dyDescent="0.2">
      <c r="A1428" s="2"/>
      <c r="B1428" s="2"/>
      <c r="C1428" s="2"/>
      <c r="D1428" s="2"/>
      <c r="E1428" s="2"/>
      <c r="F1428" s="2"/>
      <c r="G1428" s="2"/>
      <c r="H1428" s="2"/>
      <c r="I1428" s="2"/>
      <c r="J1428" s="2"/>
      <c r="K1428" s="2"/>
      <c r="N1428" s="3"/>
      <c r="O1428" s="4"/>
    </row>
    <row r="1429" spans="1:15" ht="12.75" x14ac:dyDescent="0.2">
      <c r="A1429" s="2"/>
      <c r="B1429" s="2"/>
      <c r="C1429" s="2"/>
      <c r="D1429" s="2"/>
      <c r="E1429" s="2"/>
      <c r="F1429" s="2"/>
      <c r="G1429" s="2"/>
      <c r="H1429" s="2"/>
      <c r="I1429" s="2"/>
      <c r="J1429" s="2"/>
      <c r="K1429" s="2"/>
      <c r="N1429" s="3"/>
      <c r="O1429" s="4"/>
    </row>
    <row r="1430" spans="1:15" ht="12.75" x14ac:dyDescent="0.2">
      <c r="A1430" s="2"/>
      <c r="B1430" s="2"/>
      <c r="C1430" s="2"/>
      <c r="D1430" s="2"/>
      <c r="E1430" s="2"/>
      <c r="F1430" s="2"/>
      <c r="G1430" s="2"/>
      <c r="H1430" s="2"/>
      <c r="I1430" s="2"/>
      <c r="J1430" s="2"/>
      <c r="K1430" s="2"/>
      <c r="N1430" s="3"/>
      <c r="O1430" s="4"/>
    </row>
    <row r="1431" spans="1:15" ht="12.75" x14ac:dyDescent="0.2">
      <c r="A1431" s="2"/>
      <c r="B1431" s="2"/>
      <c r="C1431" s="2"/>
      <c r="D1431" s="2"/>
      <c r="E1431" s="2"/>
      <c r="F1431" s="2"/>
      <c r="G1431" s="2"/>
      <c r="H1431" s="2"/>
      <c r="I1431" s="2"/>
      <c r="J1431" s="2"/>
      <c r="K1431" s="2"/>
      <c r="N1431" s="3"/>
      <c r="O1431" s="4"/>
    </row>
    <row r="1432" spans="1:15" ht="12.75" x14ac:dyDescent="0.2">
      <c r="A1432" s="2"/>
      <c r="B1432" s="2"/>
      <c r="C1432" s="2"/>
      <c r="D1432" s="2"/>
      <c r="E1432" s="2"/>
      <c r="F1432" s="2"/>
      <c r="G1432" s="2"/>
      <c r="H1432" s="2"/>
      <c r="I1432" s="2"/>
      <c r="J1432" s="2"/>
      <c r="K1432" s="2"/>
      <c r="N1432" s="3"/>
      <c r="O1432" s="4"/>
    </row>
    <row r="1433" spans="1:15" ht="12.75" x14ac:dyDescent="0.2">
      <c r="A1433" s="2"/>
      <c r="B1433" s="2"/>
      <c r="C1433" s="2"/>
      <c r="D1433" s="2"/>
      <c r="E1433" s="2"/>
      <c r="F1433" s="2"/>
      <c r="G1433" s="2"/>
      <c r="H1433" s="2"/>
      <c r="I1433" s="2"/>
      <c r="J1433" s="2"/>
      <c r="K1433" s="2"/>
      <c r="N1433" s="3"/>
      <c r="O1433" s="4"/>
    </row>
    <row r="1434" spans="1:15" ht="12.75" x14ac:dyDescent="0.2">
      <c r="A1434" s="2"/>
      <c r="B1434" s="2"/>
      <c r="C1434" s="2"/>
      <c r="D1434" s="2"/>
      <c r="E1434" s="2"/>
      <c r="F1434" s="2"/>
      <c r="G1434" s="2"/>
      <c r="H1434" s="2"/>
      <c r="I1434" s="2"/>
      <c r="J1434" s="2"/>
      <c r="K1434" s="2"/>
      <c r="N1434" s="3"/>
      <c r="O1434" s="4"/>
    </row>
    <row r="1435" spans="1:15" ht="12.75" x14ac:dyDescent="0.2">
      <c r="A1435" s="2"/>
      <c r="B1435" s="2"/>
      <c r="C1435" s="2"/>
      <c r="D1435" s="2"/>
      <c r="E1435" s="2"/>
      <c r="F1435" s="2"/>
      <c r="G1435" s="2"/>
      <c r="H1435" s="2"/>
      <c r="I1435" s="2"/>
      <c r="J1435" s="2"/>
      <c r="K1435" s="2"/>
      <c r="N1435" s="3"/>
      <c r="O1435" s="4"/>
    </row>
    <row r="1436" spans="1:15" ht="12.75" x14ac:dyDescent="0.2">
      <c r="A1436" s="2"/>
      <c r="B1436" s="2"/>
      <c r="C1436" s="2"/>
      <c r="D1436" s="2"/>
      <c r="E1436" s="2"/>
      <c r="F1436" s="2"/>
      <c r="G1436" s="2"/>
      <c r="H1436" s="2"/>
      <c r="I1436" s="2"/>
      <c r="J1436" s="2"/>
      <c r="K1436" s="2"/>
      <c r="N1436" s="3"/>
      <c r="O1436" s="4"/>
    </row>
    <row r="1437" spans="1:15" ht="12.75" x14ac:dyDescent="0.2">
      <c r="A1437" s="2"/>
      <c r="B1437" s="2"/>
      <c r="C1437" s="2"/>
      <c r="D1437" s="2"/>
      <c r="E1437" s="2"/>
      <c r="F1437" s="2"/>
      <c r="G1437" s="2"/>
      <c r="H1437" s="2"/>
      <c r="I1437" s="2"/>
      <c r="J1437" s="2"/>
      <c r="K1437" s="2"/>
      <c r="N1437" s="3"/>
      <c r="O1437" s="4"/>
    </row>
    <row r="1438" spans="1:15" ht="12.75" x14ac:dyDescent="0.2">
      <c r="A1438" s="2"/>
      <c r="B1438" s="2"/>
      <c r="C1438" s="2"/>
      <c r="D1438" s="2"/>
      <c r="E1438" s="2"/>
      <c r="F1438" s="2"/>
      <c r="G1438" s="2"/>
      <c r="H1438" s="2"/>
      <c r="I1438" s="2"/>
      <c r="J1438" s="2"/>
      <c r="K1438" s="2"/>
      <c r="N1438" s="3"/>
      <c r="O1438" s="4"/>
    </row>
    <row r="1439" spans="1:15" ht="12.75" x14ac:dyDescent="0.2">
      <c r="A1439" s="2"/>
      <c r="B1439" s="2"/>
      <c r="C1439" s="2"/>
      <c r="D1439" s="2"/>
      <c r="E1439" s="2"/>
      <c r="F1439" s="2"/>
      <c r="G1439" s="2"/>
      <c r="H1439" s="2"/>
      <c r="I1439" s="2"/>
      <c r="J1439" s="2"/>
      <c r="K1439" s="2"/>
      <c r="N1439" s="3"/>
      <c r="O1439" s="4"/>
    </row>
    <row r="1440" spans="1:15" ht="12.75" x14ac:dyDescent="0.2">
      <c r="A1440" s="2"/>
      <c r="B1440" s="2"/>
      <c r="C1440" s="2"/>
      <c r="D1440" s="2"/>
      <c r="E1440" s="2"/>
      <c r="F1440" s="2"/>
      <c r="G1440" s="2"/>
      <c r="H1440" s="2"/>
      <c r="I1440" s="2"/>
      <c r="J1440" s="2"/>
      <c r="K1440" s="2"/>
      <c r="N1440" s="3"/>
      <c r="O1440" s="4"/>
    </row>
    <row r="1441" spans="1:15" ht="12.75" x14ac:dyDescent="0.2">
      <c r="A1441" s="2"/>
      <c r="B1441" s="2"/>
      <c r="C1441" s="2"/>
      <c r="D1441" s="2"/>
      <c r="E1441" s="2"/>
      <c r="F1441" s="2"/>
      <c r="G1441" s="2"/>
      <c r="H1441" s="2"/>
      <c r="I1441" s="2"/>
      <c r="J1441" s="2"/>
      <c r="K1441" s="2"/>
      <c r="N1441" s="3"/>
      <c r="O1441" s="4"/>
    </row>
    <row r="1442" spans="1:15" ht="12.75" x14ac:dyDescent="0.2">
      <c r="A1442" s="2"/>
      <c r="B1442" s="2"/>
      <c r="C1442" s="2"/>
      <c r="D1442" s="2"/>
      <c r="E1442" s="2"/>
      <c r="F1442" s="2"/>
      <c r="G1442" s="2"/>
      <c r="H1442" s="2"/>
      <c r="I1442" s="2"/>
      <c r="J1442" s="2"/>
      <c r="K1442" s="2"/>
      <c r="N1442" s="3"/>
      <c r="O1442" s="4"/>
    </row>
    <row r="1443" spans="1:15" ht="12.75" x14ac:dyDescent="0.2">
      <c r="A1443" s="2"/>
      <c r="B1443" s="2"/>
      <c r="C1443" s="2"/>
      <c r="D1443" s="2"/>
      <c r="E1443" s="2"/>
      <c r="F1443" s="2"/>
      <c r="G1443" s="2"/>
      <c r="H1443" s="2"/>
      <c r="I1443" s="2"/>
      <c r="J1443" s="2"/>
      <c r="K1443" s="2"/>
      <c r="N1443" s="3"/>
      <c r="O1443" s="4"/>
    </row>
    <row r="1444" spans="1:15" ht="12.75" x14ac:dyDescent="0.2">
      <c r="A1444" s="2"/>
      <c r="B1444" s="2"/>
      <c r="C1444" s="2"/>
      <c r="D1444" s="2"/>
      <c r="E1444" s="2"/>
      <c r="F1444" s="2"/>
      <c r="G1444" s="2"/>
      <c r="H1444" s="2"/>
      <c r="I1444" s="2"/>
      <c r="J1444" s="2"/>
      <c r="K1444" s="2"/>
      <c r="N1444" s="3"/>
      <c r="O1444" s="4"/>
    </row>
    <row r="1445" spans="1:15" ht="12.75" x14ac:dyDescent="0.2">
      <c r="A1445" s="2"/>
      <c r="B1445" s="2"/>
      <c r="C1445" s="2"/>
      <c r="D1445" s="2"/>
      <c r="E1445" s="2"/>
      <c r="F1445" s="2"/>
      <c r="G1445" s="2"/>
      <c r="H1445" s="2"/>
      <c r="I1445" s="2"/>
      <c r="J1445" s="2"/>
      <c r="K1445" s="2"/>
      <c r="N1445" s="3"/>
      <c r="O1445" s="4"/>
    </row>
    <row r="1446" spans="1:15" ht="12.75" x14ac:dyDescent="0.2">
      <c r="A1446" s="2"/>
      <c r="B1446" s="2"/>
      <c r="C1446" s="2"/>
      <c r="D1446" s="2"/>
      <c r="E1446" s="2"/>
      <c r="F1446" s="2"/>
      <c r="G1446" s="2"/>
      <c r="H1446" s="2"/>
      <c r="I1446" s="2"/>
      <c r="J1446" s="2"/>
      <c r="K1446" s="2"/>
      <c r="N1446" s="3"/>
      <c r="O1446" s="4"/>
    </row>
    <row r="1447" spans="1:15" ht="12.75" x14ac:dyDescent="0.2">
      <c r="A1447" s="2"/>
      <c r="B1447" s="2"/>
      <c r="C1447" s="2"/>
      <c r="D1447" s="2"/>
      <c r="E1447" s="2"/>
      <c r="F1447" s="2"/>
      <c r="G1447" s="2"/>
      <c r="H1447" s="2"/>
      <c r="I1447" s="2"/>
      <c r="J1447" s="2"/>
      <c r="K1447" s="2"/>
      <c r="N1447" s="3"/>
      <c r="O1447" s="4"/>
    </row>
    <row r="1448" spans="1:15" ht="12.75" x14ac:dyDescent="0.2">
      <c r="A1448" s="2"/>
      <c r="B1448" s="2"/>
      <c r="C1448" s="2"/>
      <c r="D1448" s="2"/>
      <c r="E1448" s="2"/>
      <c r="F1448" s="2"/>
      <c r="G1448" s="2"/>
      <c r="H1448" s="2"/>
      <c r="I1448" s="2"/>
      <c r="J1448" s="2"/>
      <c r="K1448" s="2"/>
      <c r="N1448" s="3"/>
      <c r="O1448" s="4"/>
    </row>
    <row r="1449" spans="1:15" ht="12.75" x14ac:dyDescent="0.2">
      <c r="A1449" s="2"/>
      <c r="B1449" s="2"/>
      <c r="C1449" s="2"/>
      <c r="D1449" s="2"/>
      <c r="E1449" s="2"/>
      <c r="F1449" s="2"/>
      <c r="G1449" s="2"/>
      <c r="H1449" s="2"/>
      <c r="I1449" s="2"/>
      <c r="J1449" s="2"/>
      <c r="K1449" s="2"/>
      <c r="N1449" s="3"/>
      <c r="O1449" s="4"/>
    </row>
    <row r="1450" spans="1:15" ht="12.75" x14ac:dyDescent="0.2">
      <c r="A1450" s="2"/>
      <c r="B1450" s="2"/>
      <c r="C1450" s="2"/>
      <c r="D1450" s="2"/>
      <c r="E1450" s="2"/>
      <c r="F1450" s="2"/>
      <c r="G1450" s="2"/>
      <c r="H1450" s="2"/>
      <c r="I1450" s="2"/>
      <c r="J1450" s="2"/>
      <c r="K1450" s="2"/>
      <c r="N1450" s="3"/>
      <c r="O1450" s="4"/>
    </row>
    <row r="1451" spans="1:15" ht="12.75" x14ac:dyDescent="0.2">
      <c r="A1451" s="2"/>
      <c r="B1451" s="2"/>
      <c r="C1451" s="2"/>
      <c r="D1451" s="2"/>
      <c r="E1451" s="2"/>
      <c r="F1451" s="2"/>
      <c r="G1451" s="2"/>
      <c r="H1451" s="2"/>
      <c r="I1451" s="2"/>
      <c r="J1451" s="2"/>
      <c r="K1451" s="2"/>
      <c r="N1451" s="3"/>
      <c r="O1451" s="4"/>
    </row>
    <row r="1452" spans="1:15" ht="12.75" x14ac:dyDescent="0.2">
      <c r="A1452" s="2"/>
      <c r="B1452" s="2"/>
      <c r="C1452" s="2"/>
      <c r="D1452" s="2"/>
      <c r="E1452" s="2"/>
      <c r="F1452" s="2"/>
      <c r="G1452" s="2"/>
      <c r="H1452" s="2"/>
      <c r="I1452" s="2"/>
      <c r="J1452" s="2"/>
      <c r="K1452" s="2"/>
      <c r="N1452" s="3"/>
      <c r="O1452" s="4"/>
    </row>
    <row r="1453" spans="1:15" ht="12.75" x14ac:dyDescent="0.2">
      <c r="A1453" s="2"/>
      <c r="B1453" s="2"/>
      <c r="C1453" s="2"/>
      <c r="D1453" s="2"/>
      <c r="E1453" s="2"/>
      <c r="F1453" s="2"/>
      <c r="G1453" s="2"/>
      <c r="H1453" s="2"/>
      <c r="I1453" s="2"/>
      <c r="J1453" s="2"/>
      <c r="K1453" s="2"/>
      <c r="N1453" s="3"/>
      <c r="O1453" s="4"/>
    </row>
    <row r="1454" spans="1:15" ht="12.75" x14ac:dyDescent="0.2">
      <c r="A1454" s="2"/>
      <c r="B1454" s="2"/>
      <c r="C1454" s="2"/>
      <c r="D1454" s="2"/>
      <c r="E1454" s="2"/>
      <c r="F1454" s="2"/>
      <c r="G1454" s="2"/>
      <c r="H1454" s="2"/>
      <c r="I1454" s="2"/>
      <c r="J1454" s="2"/>
      <c r="K1454" s="2"/>
      <c r="N1454" s="3"/>
      <c r="O1454" s="4"/>
    </row>
    <row r="1455" spans="1:15" ht="12.75" x14ac:dyDescent="0.2">
      <c r="A1455" s="2"/>
      <c r="B1455" s="2"/>
      <c r="C1455" s="2"/>
      <c r="D1455" s="2"/>
      <c r="E1455" s="2"/>
      <c r="F1455" s="2"/>
      <c r="G1455" s="2"/>
      <c r="H1455" s="2"/>
      <c r="I1455" s="2"/>
      <c r="J1455" s="2"/>
      <c r="K1455" s="2"/>
      <c r="N1455" s="3"/>
      <c r="O1455" s="4"/>
    </row>
    <row r="1456" spans="1:15" ht="12.75" x14ac:dyDescent="0.2">
      <c r="A1456" s="2"/>
      <c r="B1456" s="2"/>
      <c r="C1456" s="2"/>
      <c r="D1456" s="2"/>
      <c r="E1456" s="2"/>
      <c r="F1456" s="2"/>
      <c r="G1456" s="2"/>
      <c r="H1456" s="2"/>
      <c r="I1456" s="2"/>
      <c r="J1456" s="2"/>
      <c r="K1456" s="2"/>
      <c r="N1456" s="3"/>
      <c r="O1456" s="4"/>
    </row>
    <row r="1457" spans="1:15" ht="12.75" x14ac:dyDescent="0.2">
      <c r="A1457" s="2"/>
      <c r="B1457" s="2"/>
      <c r="C1457" s="2"/>
      <c r="D1457" s="2"/>
      <c r="E1457" s="2"/>
      <c r="F1457" s="2"/>
      <c r="G1457" s="2"/>
      <c r="H1457" s="2"/>
      <c r="I1457" s="2"/>
      <c r="J1457" s="2"/>
      <c r="K1457" s="2"/>
      <c r="N1457" s="3"/>
      <c r="O1457" s="4"/>
    </row>
    <row r="1458" spans="1:15" ht="12.75" x14ac:dyDescent="0.2">
      <c r="A1458" s="2"/>
      <c r="B1458" s="2"/>
      <c r="C1458" s="2"/>
      <c r="D1458" s="2"/>
      <c r="E1458" s="2"/>
      <c r="F1458" s="2"/>
      <c r="G1458" s="2"/>
      <c r="H1458" s="2"/>
      <c r="I1458" s="2"/>
      <c r="J1458" s="2"/>
      <c r="K1458" s="2"/>
      <c r="N1458" s="3"/>
      <c r="O1458" s="4"/>
    </row>
    <row r="1459" spans="1:15" ht="12.75" x14ac:dyDescent="0.2">
      <c r="A1459" s="2"/>
      <c r="B1459" s="2"/>
      <c r="C1459" s="2"/>
      <c r="D1459" s="2"/>
      <c r="E1459" s="2"/>
      <c r="F1459" s="2"/>
      <c r="G1459" s="2"/>
      <c r="H1459" s="2"/>
      <c r="I1459" s="2"/>
      <c r="J1459" s="2"/>
      <c r="K1459" s="2"/>
      <c r="N1459" s="3"/>
      <c r="O1459" s="4"/>
    </row>
    <row r="1460" spans="1:15" ht="12.75" x14ac:dyDescent="0.2">
      <c r="A1460" s="2"/>
      <c r="B1460" s="2"/>
      <c r="C1460" s="2"/>
      <c r="D1460" s="2"/>
      <c r="E1460" s="2"/>
      <c r="F1460" s="2"/>
      <c r="G1460" s="2"/>
      <c r="H1460" s="2"/>
      <c r="I1460" s="2"/>
      <c r="J1460" s="2"/>
      <c r="K1460" s="2"/>
      <c r="N1460" s="3"/>
      <c r="O1460" s="4"/>
    </row>
    <row r="1461" spans="1:15" ht="12.75" x14ac:dyDescent="0.2">
      <c r="A1461" s="2"/>
      <c r="B1461" s="2"/>
      <c r="C1461" s="2"/>
      <c r="D1461" s="2"/>
      <c r="E1461" s="2"/>
      <c r="F1461" s="2"/>
      <c r="G1461" s="2"/>
      <c r="H1461" s="2"/>
      <c r="I1461" s="2"/>
      <c r="J1461" s="2"/>
      <c r="K1461" s="2"/>
      <c r="N1461" s="3"/>
      <c r="O1461" s="4"/>
    </row>
    <row r="1462" spans="1:15" ht="12.75" x14ac:dyDescent="0.2">
      <c r="A1462" s="2"/>
      <c r="B1462" s="2"/>
      <c r="C1462" s="2"/>
      <c r="D1462" s="2"/>
      <c r="E1462" s="2"/>
      <c r="F1462" s="2"/>
      <c r="G1462" s="2"/>
      <c r="H1462" s="2"/>
      <c r="I1462" s="2"/>
      <c r="J1462" s="2"/>
      <c r="K1462" s="2"/>
      <c r="N1462" s="3"/>
      <c r="O1462" s="4"/>
    </row>
    <row r="1463" spans="1:15" ht="12.75" x14ac:dyDescent="0.2">
      <c r="A1463" s="2"/>
      <c r="B1463" s="2"/>
      <c r="C1463" s="2"/>
      <c r="D1463" s="2"/>
      <c r="E1463" s="2"/>
      <c r="F1463" s="2"/>
      <c r="G1463" s="2"/>
      <c r="H1463" s="2"/>
      <c r="I1463" s="2"/>
      <c r="J1463" s="2"/>
      <c r="K1463" s="2"/>
      <c r="N1463" s="3"/>
      <c r="O1463" s="4"/>
    </row>
    <row r="1464" spans="1:15" ht="12.75" x14ac:dyDescent="0.2">
      <c r="A1464" s="2"/>
      <c r="B1464" s="2"/>
      <c r="C1464" s="2"/>
      <c r="D1464" s="2"/>
      <c r="E1464" s="2"/>
      <c r="F1464" s="2"/>
      <c r="G1464" s="2"/>
      <c r="H1464" s="2"/>
      <c r="I1464" s="2"/>
      <c r="J1464" s="2"/>
      <c r="K1464" s="2"/>
      <c r="N1464" s="3"/>
      <c r="O1464" s="4"/>
    </row>
    <row r="1465" spans="1:15" ht="12.75" x14ac:dyDescent="0.2">
      <c r="A1465" s="2"/>
      <c r="B1465" s="2"/>
      <c r="C1465" s="2"/>
      <c r="D1465" s="2"/>
      <c r="E1465" s="2"/>
      <c r="F1465" s="2"/>
      <c r="G1465" s="2"/>
      <c r="H1465" s="2"/>
      <c r="I1465" s="2"/>
      <c r="J1465" s="2"/>
      <c r="K1465" s="2"/>
      <c r="N1465" s="3"/>
      <c r="O1465" s="4"/>
    </row>
    <row r="1466" spans="1:15" ht="12.75" x14ac:dyDescent="0.2">
      <c r="A1466" s="2"/>
      <c r="B1466" s="2"/>
      <c r="C1466" s="2"/>
      <c r="D1466" s="2"/>
      <c r="E1466" s="2"/>
      <c r="F1466" s="2"/>
      <c r="G1466" s="2"/>
      <c r="H1466" s="2"/>
      <c r="I1466" s="2"/>
      <c r="J1466" s="2"/>
      <c r="K1466" s="2"/>
      <c r="N1466" s="3"/>
      <c r="O1466" s="4"/>
    </row>
    <row r="1467" spans="1:15" ht="12.75" x14ac:dyDescent="0.2">
      <c r="A1467" s="2"/>
      <c r="B1467" s="2"/>
      <c r="C1467" s="2"/>
      <c r="D1467" s="2"/>
      <c r="E1467" s="2"/>
      <c r="F1467" s="2"/>
      <c r="G1467" s="2"/>
      <c r="H1467" s="2"/>
      <c r="I1467" s="2"/>
      <c r="J1467" s="2"/>
      <c r="K1467" s="2"/>
      <c r="N1467" s="3"/>
      <c r="O1467" s="4"/>
    </row>
    <row r="1468" spans="1:15" ht="12.75" x14ac:dyDescent="0.2">
      <c r="A1468" s="2"/>
      <c r="B1468" s="2"/>
      <c r="C1468" s="2"/>
      <c r="D1468" s="2"/>
      <c r="E1468" s="2"/>
      <c r="F1468" s="2"/>
      <c r="G1468" s="2"/>
      <c r="H1468" s="2"/>
      <c r="I1468" s="2"/>
      <c r="J1468" s="2"/>
      <c r="K1468" s="2"/>
      <c r="N1468" s="3"/>
      <c r="O1468" s="4"/>
    </row>
    <row r="1469" spans="1:15" ht="12.75" x14ac:dyDescent="0.2">
      <c r="A1469" s="2"/>
      <c r="B1469" s="2"/>
      <c r="C1469" s="2"/>
      <c r="D1469" s="2"/>
      <c r="E1469" s="2"/>
      <c r="F1469" s="2"/>
      <c r="G1469" s="2"/>
      <c r="H1469" s="2"/>
      <c r="I1469" s="2"/>
      <c r="J1469" s="2"/>
      <c r="K1469" s="2"/>
      <c r="N1469" s="3"/>
      <c r="O1469" s="4"/>
    </row>
    <row r="1470" spans="1:15" ht="12.75" x14ac:dyDescent="0.2">
      <c r="A1470" s="2"/>
      <c r="B1470" s="2"/>
      <c r="C1470" s="2"/>
      <c r="D1470" s="2"/>
      <c r="E1470" s="2"/>
      <c r="F1470" s="2"/>
      <c r="G1470" s="2"/>
      <c r="H1470" s="2"/>
      <c r="I1470" s="2"/>
      <c r="J1470" s="2"/>
      <c r="K1470" s="2"/>
      <c r="N1470" s="3"/>
      <c r="O1470" s="4"/>
    </row>
    <row r="1471" spans="1:15" ht="12.75" x14ac:dyDescent="0.2">
      <c r="A1471" s="2"/>
      <c r="B1471" s="2"/>
      <c r="C1471" s="2"/>
      <c r="D1471" s="2"/>
      <c r="E1471" s="2"/>
      <c r="F1471" s="2"/>
      <c r="G1471" s="2"/>
      <c r="H1471" s="2"/>
      <c r="I1471" s="2"/>
      <c r="J1471" s="2"/>
      <c r="K1471" s="2"/>
      <c r="N1471" s="3"/>
      <c r="O1471" s="4"/>
    </row>
    <row r="1472" spans="1:15" ht="12.75" x14ac:dyDescent="0.2">
      <c r="A1472" s="2"/>
      <c r="B1472" s="2"/>
      <c r="C1472" s="2"/>
      <c r="D1472" s="2"/>
      <c r="E1472" s="2"/>
      <c r="F1472" s="2"/>
      <c r="G1472" s="2"/>
      <c r="H1472" s="2"/>
      <c r="I1472" s="2"/>
      <c r="J1472" s="2"/>
      <c r="K1472" s="2"/>
      <c r="N1472" s="3"/>
      <c r="O1472" s="4"/>
    </row>
    <row r="1473" spans="1:15" ht="12.75" x14ac:dyDescent="0.2">
      <c r="A1473" s="2"/>
      <c r="B1473" s="2"/>
      <c r="C1473" s="2"/>
      <c r="D1473" s="2"/>
      <c r="E1473" s="2"/>
      <c r="F1473" s="2"/>
      <c r="G1473" s="2"/>
      <c r="H1473" s="2"/>
      <c r="I1473" s="2"/>
      <c r="J1473" s="2"/>
      <c r="K1473" s="2"/>
      <c r="N1473" s="3"/>
      <c r="O1473" s="4"/>
    </row>
    <row r="1474" spans="1:15" ht="12.75" x14ac:dyDescent="0.2">
      <c r="A1474" s="2"/>
      <c r="B1474" s="2"/>
      <c r="C1474" s="2"/>
      <c r="D1474" s="2"/>
      <c r="E1474" s="2"/>
      <c r="F1474" s="2"/>
      <c r="G1474" s="2"/>
      <c r="H1474" s="2"/>
      <c r="I1474" s="2"/>
      <c r="J1474" s="2"/>
      <c r="K1474" s="2"/>
      <c r="N1474" s="3"/>
      <c r="O1474" s="4"/>
    </row>
    <row r="1475" spans="1:15" ht="12.75" x14ac:dyDescent="0.2">
      <c r="A1475" s="2"/>
      <c r="B1475" s="2"/>
      <c r="C1475" s="2"/>
      <c r="D1475" s="2"/>
      <c r="E1475" s="2"/>
      <c r="F1475" s="2"/>
      <c r="G1475" s="2"/>
      <c r="H1475" s="2"/>
      <c r="I1475" s="2"/>
      <c r="J1475" s="2"/>
      <c r="K1475" s="2"/>
      <c r="N1475" s="3"/>
      <c r="O1475" s="4"/>
    </row>
    <row r="1476" spans="1:15" ht="12.75" x14ac:dyDescent="0.2">
      <c r="A1476" s="2"/>
      <c r="B1476" s="2"/>
      <c r="C1476" s="2"/>
      <c r="D1476" s="2"/>
      <c r="E1476" s="2"/>
      <c r="F1476" s="2"/>
      <c r="G1476" s="2"/>
      <c r="H1476" s="2"/>
      <c r="I1476" s="2"/>
      <c r="J1476" s="2"/>
      <c r="K1476" s="2"/>
      <c r="N1476" s="3"/>
      <c r="O1476" s="4"/>
    </row>
    <row r="1477" spans="1:15" ht="12.75" x14ac:dyDescent="0.2">
      <c r="A1477" s="2"/>
      <c r="B1477" s="2"/>
      <c r="C1477" s="2"/>
      <c r="D1477" s="2"/>
      <c r="E1477" s="2"/>
      <c r="F1477" s="2"/>
      <c r="G1477" s="2"/>
      <c r="H1477" s="2"/>
      <c r="I1477" s="2"/>
      <c r="J1477" s="2"/>
      <c r="K1477" s="2"/>
      <c r="N1477" s="3"/>
      <c r="O1477" s="4"/>
    </row>
    <row r="1478" spans="1:15" ht="12.75" x14ac:dyDescent="0.2">
      <c r="A1478" s="2"/>
      <c r="B1478" s="2"/>
      <c r="C1478" s="2"/>
      <c r="D1478" s="2"/>
      <c r="E1478" s="2"/>
      <c r="F1478" s="2"/>
      <c r="G1478" s="2"/>
      <c r="H1478" s="2"/>
      <c r="I1478" s="2"/>
      <c r="J1478" s="2"/>
      <c r="K1478" s="2"/>
      <c r="N1478" s="3"/>
      <c r="O1478" s="4"/>
    </row>
    <row r="1479" spans="1:15" ht="12.75" x14ac:dyDescent="0.2">
      <c r="A1479" s="2"/>
      <c r="B1479" s="2"/>
      <c r="C1479" s="2"/>
      <c r="D1479" s="2"/>
      <c r="E1479" s="2"/>
      <c r="F1479" s="2"/>
      <c r="G1479" s="2"/>
      <c r="H1479" s="2"/>
      <c r="I1479" s="2"/>
      <c r="J1479" s="2"/>
      <c r="K1479" s="2"/>
      <c r="N1479" s="3"/>
      <c r="O1479" s="4"/>
    </row>
    <row r="1480" spans="1:15" ht="12.75" x14ac:dyDescent="0.2">
      <c r="A1480" s="2"/>
      <c r="B1480" s="2"/>
      <c r="C1480" s="2"/>
      <c r="D1480" s="2"/>
      <c r="E1480" s="2"/>
      <c r="F1480" s="2"/>
      <c r="G1480" s="2"/>
      <c r="H1480" s="2"/>
      <c r="I1480" s="2"/>
      <c r="J1480" s="2"/>
      <c r="K1480" s="2"/>
      <c r="N1480" s="3"/>
      <c r="O1480" s="4"/>
    </row>
    <row r="1481" spans="1:15" ht="12.75" x14ac:dyDescent="0.2">
      <c r="A1481" s="2"/>
      <c r="B1481" s="2"/>
      <c r="C1481" s="2"/>
      <c r="D1481" s="2"/>
      <c r="E1481" s="2"/>
      <c r="F1481" s="2"/>
      <c r="G1481" s="2"/>
      <c r="H1481" s="2"/>
      <c r="I1481" s="2"/>
      <c r="J1481" s="2"/>
      <c r="K1481" s="2"/>
      <c r="N1481" s="3"/>
      <c r="O1481" s="4"/>
    </row>
    <row r="1482" spans="1:15" ht="12.75" x14ac:dyDescent="0.2">
      <c r="A1482" s="2"/>
      <c r="B1482" s="2"/>
      <c r="C1482" s="2"/>
      <c r="D1482" s="2"/>
      <c r="E1482" s="2"/>
      <c r="F1482" s="2"/>
      <c r="G1482" s="2"/>
      <c r="H1482" s="2"/>
      <c r="I1482" s="2"/>
      <c r="J1482" s="2"/>
      <c r="K1482" s="2"/>
      <c r="N1482" s="3"/>
      <c r="O1482" s="4"/>
    </row>
    <row r="1483" spans="1:15" ht="12.75" x14ac:dyDescent="0.2">
      <c r="A1483" s="2"/>
      <c r="B1483" s="2"/>
      <c r="C1483" s="2"/>
      <c r="D1483" s="2"/>
      <c r="E1483" s="2"/>
      <c r="F1483" s="2"/>
      <c r="G1483" s="2"/>
      <c r="H1483" s="2"/>
      <c r="I1483" s="2"/>
      <c r="J1483" s="2"/>
      <c r="K1483" s="2"/>
      <c r="N1483" s="3"/>
      <c r="O1483" s="4"/>
    </row>
    <row r="1484" spans="1:15" ht="12.75" x14ac:dyDescent="0.2">
      <c r="A1484" s="2"/>
      <c r="B1484" s="2"/>
      <c r="C1484" s="2"/>
      <c r="D1484" s="2"/>
      <c r="E1484" s="2"/>
      <c r="F1484" s="2"/>
      <c r="G1484" s="2"/>
      <c r="H1484" s="2"/>
      <c r="I1484" s="2"/>
      <c r="J1484" s="2"/>
      <c r="K1484" s="2"/>
      <c r="N1484" s="3"/>
      <c r="O1484" s="4"/>
    </row>
    <row r="1485" spans="1:15" ht="12.75" x14ac:dyDescent="0.2">
      <c r="A1485" s="2"/>
      <c r="B1485" s="2"/>
      <c r="C1485" s="2"/>
      <c r="D1485" s="2"/>
      <c r="E1485" s="2"/>
      <c r="F1485" s="2"/>
      <c r="G1485" s="2"/>
      <c r="H1485" s="2"/>
      <c r="I1485" s="2"/>
      <c r="J1485" s="2"/>
      <c r="K1485" s="2"/>
      <c r="N1485" s="3"/>
      <c r="O1485" s="4"/>
    </row>
    <row r="1486" spans="1:15" ht="12.75" x14ac:dyDescent="0.2">
      <c r="A1486" s="2"/>
      <c r="B1486" s="2"/>
      <c r="C1486" s="2"/>
      <c r="D1486" s="2"/>
      <c r="E1486" s="2"/>
      <c r="F1486" s="2"/>
      <c r="G1486" s="2"/>
      <c r="H1486" s="2"/>
      <c r="I1486" s="2"/>
      <c r="J1486" s="2"/>
      <c r="K1486" s="2"/>
      <c r="N1486" s="3"/>
      <c r="O1486" s="4"/>
    </row>
    <row r="1487" spans="1:15" ht="12.75" x14ac:dyDescent="0.2">
      <c r="A1487" s="2"/>
      <c r="B1487" s="2"/>
      <c r="C1487" s="2"/>
      <c r="D1487" s="2"/>
      <c r="E1487" s="2"/>
      <c r="F1487" s="2"/>
      <c r="G1487" s="2"/>
      <c r="H1487" s="2"/>
      <c r="I1487" s="2"/>
      <c r="J1487" s="2"/>
      <c r="K1487" s="2"/>
      <c r="N1487" s="3"/>
      <c r="O1487" s="4"/>
    </row>
    <row r="1488" spans="1:15" ht="12.75" x14ac:dyDescent="0.2">
      <c r="A1488" s="2"/>
      <c r="B1488" s="2"/>
      <c r="C1488" s="2"/>
      <c r="D1488" s="2"/>
      <c r="E1488" s="2"/>
      <c r="F1488" s="2"/>
      <c r="G1488" s="2"/>
      <c r="H1488" s="2"/>
      <c r="I1488" s="2"/>
      <c r="J1488" s="2"/>
      <c r="K1488" s="2"/>
      <c r="N1488" s="3"/>
      <c r="O1488" s="4"/>
    </row>
    <row r="1489" spans="1:15" ht="12.75" x14ac:dyDescent="0.2">
      <c r="A1489" s="2"/>
      <c r="B1489" s="2"/>
      <c r="C1489" s="2"/>
      <c r="D1489" s="2"/>
      <c r="E1489" s="2"/>
      <c r="F1489" s="2"/>
      <c r="G1489" s="2"/>
      <c r="H1489" s="2"/>
      <c r="I1489" s="2"/>
      <c r="J1489" s="2"/>
      <c r="K1489" s="2"/>
      <c r="N1489" s="3"/>
      <c r="O1489" s="4"/>
    </row>
    <row r="1490" spans="1:15" ht="12.75" x14ac:dyDescent="0.2">
      <c r="A1490" s="2"/>
      <c r="B1490" s="2"/>
      <c r="C1490" s="2"/>
      <c r="D1490" s="2"/>
      <c r="E1490" s="2"/>
      <c r="F1490" s="2"/>
      <c r="G1490" s="2"/>
      <c r="H1490" s="2"/>
      <c r="I1490" s="2"/>
      <c r="J1490" s="2"/>
      <c r="K1490" s="2"/>
      <c r="N1490" s="3"/>
      <c r="O1490" s="4"/>
    </row>
    <row r="1491" spans="1:15" ht="12.75" x14ac:dyDescent="0.2">
      <c r="A1491" s="2"/>
      <c r="B1491" s="2"/>
      <c r="C1491" s="2"/>
      <c r="D1491" s="2"/>
      <c r="E1491" s="2"/>
      <c r="F1491" s="2"/>
      <c r="G1491" s="2"/>
      <c r="H1491" s="2"/>
      <c r="I1491" s="2"/>
      <c r="J1491" s="2"/>
      <c r="K1491" s="2"/>
      <c r="N1491" s="3"/>
      <c r="O1491" s="4"/>
    </row>
    <row r="1492" spans="1:15" ht="12.75" x14ac:dyDescent="0.2">
      <c r="A1492" s="2"/>
      <c r="B1492" s="2"/>
      <c r="C1492" s="2"/>
      <c r="D1492" s="2"/>
      <c r="E1492" s="2"/>
      <c r="F1492" s="2"/>
      <c r="G1492" s="2"/>
      <c r="H1492" s="2"/>
      <c r="I1492" s="2"/>
      <c r="J1492" s="2"/>
      <c r="K1492" s="2"/>
      <c r="N1492" s="3"/>
      <c r="O1492" s="4"/>
    </row>
    <row r="1493" spans="1:15" ht="12.75" x14ac:dyDescent="0.2">
      <c r="A1493" s="2"/>
      <c r="B1493" s="2"/>
      <c r="C1493" s="2"/>
      <c r="D1493" s="2"/>
      <c r="E1493" s="2"/>
      <c r="F1493" s="2"/>
      <c r="G1493" s="2"/>
      <c r="H1493" s="2"/>
      <c r="I1493" s="2"/>
      <c r="J1493" s="2"/>
      <c r="K1493" s="2"/>
      <c r="N1493" s="3"/>
      <c r="O1493" s="4"/>
    </row>
    <row r="1494" spans="1:15" ht="12.75" x14ac:dyDescent="0.2">
      <c r="A1494" s="2"/>
      <c r="B1494" s="2"/>
      <c r="C1494" s="2"/>
      <c r="D1494" s="2"/>
      <c r="E1494" s="2"/>
      <c r="F1494" s="2"/>
      <c r="G1494" s="2"/>
      <c r="H1494" s="2"/>
      <c r="I1494" s="2"/>
      <c r="J1494" s="2"/>
      <c r="K1494" s="2"/>
      <c r="N1494" s="3"/>
      <c r="O1494" s="4"/>
    </row>
    <row r="1495" spans="1:15" ht="12.75" x14ac:dyDescent="0.2">
      <c r="A1495" s="2"/>
      <c r="B1495" s="2"/>
      <c r="C1495" s="2"/>
      <c r="D1495" s="2"/>
      <c r="E1495" s="2"/>
      <c r="F1495" s="2"/>
      <c r="G1495" s="2"/>
      <c r="H1495" s="2"/>
      <c r="I1495" s="2"/>
      <c r="J1495" s="2"/>
      <c r="K1495" s="2"/>
      <c r="N1495" s="3"/>
      <c r="O1495" s="4"/>
    </row>
    <row r="1496" spans="1:15" ht="12.75" x14ac:dyDescent="0.2">
      <c r="A1496" s="2"/>
      <c r="B1496" s="2"/>
      <c r="C1496" s="2"/>
      <c r="D1496" s="2"/>
      <c r="E1496" s="2"/>
      <c r="F1496" s="2"/>
      <c r="G1496" s="2"/>
      <c r="H1496" s="2"/>
      <c r="I1496" s="2"/>
      <c r="J1496" s="2"/>
      <c r="K1496" s="2"/>
      <c r="N1496" s="3"/>
      <c r="O1496" s="4"/>
    </row>
    <row r="1497" spans="1:15" ht="12.75" x14ac:dyDescent="0.2">
      <c r="A1497" s="2"/>
      <c r="B1497" s="2"/>
      <c r="C1497" s="2"/>
      <c r="D1497" s="2"/>
      <c r="E1497" s="2"/>
      <c r="F1497" s="2"/>
      <c r="G1497" s="2"/>
      <c r="H1497" s="2"/>
      <c r="I1497" s="2"/>
      <c r="J1497" s="2"/>
      <c r="K1497" s="2"/>
      <c r="N1497" s="3"/>
      <c r="O1497" s="4"/>
    </row>
    <row r="1498" spans="1:15" ht="12.75" x14ac:dyDescent="0.2">
      <c r="A1498" s="2"/>
      <c r="B1498" s="2"/>
      <c r="C1498" s="2"/>
      <c r="D1498" s="2"/>
      <c r="E1498" s="2"/>
      <c r="F1498" s="2"/>
      <c r="G1498" s="2"/>
      <c r="H1498" s="2"/>
      <c r="I1498" s="2"/>
      <c r="J1498" s="2"/>
      <c r="K1498" s="2"/>
      <c r="N1498" s="3"/>
      <c r="O1498" s="4"/>
    </row>
    <row r="1499" spans="1:15" ht="12.75" x14ac:dyDescent="0.2">
      <c r="A1499" s="2"/>
      <c r="B1499" s="2"/>
      <c r="C1499" s="2"/>
      <c r="D1499" s="2"/>
      <c r="E1499" s="2"/>
      <c r="F1499" s="2"/>
      <c r="G1499" s="2"/>
      <c r="H1499" s="2"/>
      <c r="I1499" s="2"/>
      <c r="J1499" s="2"/>
      <c r="K1499" s="2"/>
      <c r="N1499" s="3"/>
      <c r="O1499" s="4"/>
    </row>
    <row r="1500" spans="1:15" ht="12.75" x14ac:dyDescent="0.2">
      <c r="A1500" s="2"/>
      <c r="B1500" s="2"/>
      <c r="C1500" s="2"/>
      <c r="D1500" s="2"/>
      <c r="E1500" s="2"/>
      <c r="F1500" s="2"/>
      <c r="G1500" s="2"/>
      <c r="H1500" s="2"/>
      <c r="I1500" s="2"/>
      <c r="J1500" s="2"/>
      <c r="K1500" s="2"/>
      <c r="N1500" s="3"/>
      <c r="O1500" s="4"/>
    </row>
    <row r="1501" spans="1:15" ht="12.75" x14ac:dyDescent="0.2">
      <c r="A1501" s="2"/>
      <c r="B1501" s="2"/>
      <c r="C1501" s="2"/>
      <c r="D1501" s="2"/>
      <c r="E1501" s="2"/>
      <c r="F1501" s="2"/>
      <c r="G1501" s="2"/>
      <c r="H1501" s="2"/>
      <c r="I1501" s="2"/>
      <c r="J1501" s="2"/>
      <c r="K1501" s="2"/>
      <c r="N1501" s="3"/>
      <c r="O1501" s="4"/>
    </row>
    <row r="1502" spans="1:15" ht="12.75" x14ac:dyDescent="0.2">
      <c r="A1502" s="2"/>
      <c r="B1502" s="2"/>
      <c r="C1502" s="2"/>
      <c r="D1502" s="2"/>
      <c r="E1502" s="2"/>
      <c r="F1502" s="2"/>
      <c r="G1502" s="2"/>
      <c r="H1502" s="2"/>
      <c r="I1502" s="2"/>
      <c r="J1502" s="2"/>
      <c r="K1502" s="2"/>
      <c r="N1502" s="3"/>
      <c r="O1502" s="4"/>
    </row>
    <row r="1503" spans="1:15" ht="12.75" x14ac:dyDescent="0.2">
      <c r="A1503" s="2"/>
      <c r="B1503" s="2"/>
      <c r="C1503" s="2"/>
      <c r="D1503" s="2"/>
      <c r="E1503" s="2"/>
      <c r="F1503" s="2"/>
      <c r="G1503" s="2"/>
      <c r="H1503" s="2"/>
      <c r="I1503" s="2"/>
      <c r="J1503" s="2"/>
      <c r="K1503" s="2"/>
      <c r="N1503" s="3"/>
      <c r="O1503" s="4"/>
    </row>
    <row r="1504" spans="1:15" ht="12.75" x14ac:dyDescent="0.2">
      <c r="A1504" s="2"/>
      <c r="B1504" s="2"/>
      <c r="C1504" s="2"/>
      <c r="D1504" s="2"/>
      <c r="E1504" s="2"/>
      <c r="F1504" s="2"/>
      <c r="G1504" s="2"/>
      <c r="H1504" s="2"/>
      <c r="I1504" s="2"/>
      <c r="J1504" s="2"/>
      <c r="K1504" s="2"/>
      <c r="N1504" s="3"/>
      <c r="O1504" s="4"/>
    </row>
    <row r="1505" spans="1:15" ht="12.75" x14ac:dyDescent="0.2">
      <c r="A1505" s="2"/>
      <c r="B1505" s="2"/>
      <c r="C1505" s="2"/>
      <c r="D1505" s="2"/>
      <c r="E1505" s="2"/>
      <c r="F1505" s="2"/>
      <c r="G1505" s="2"/>
      <c r="H1505" s="2"/>
      <c r="I1505" s="2"/>
      <c r="J1505" s="2"/>
      <c r="K1505" s="2"/>
      <c r="N1505" s="3"/>
      <c r="O1505" s="4"/>
    </row>
    <row r="1506" spans="1:15" ht="12.75" x14ac:dyDescent="0.2">
      <c r="A1506" s="2"/>
      <c r="B1506" s="2"/>
      <c r="C1506" s="2"/>
      <c r="D1506" s="2"/>
      <c r="E1506" s="2"/>
      <c r="F1506" s="2"/>
      <c r="G1506" s="2"/>
      <c r="H1506" s="2"/>
      <c r="I1506" s="2"/>
      <c r="J1506" s="2"/>
      <c r="K1506" s="2"/>
      <c r="N1506" s="3"/>
      <c r="O1506" s="4"/>
    </row>
    <row r="1507" spans="1:15" ht="12.75" x14ac:dyDescent="0.2">
      <c r="A1507" s="2"/>
      <c r="B1507" s="2"/>
      <c r="C1507" s="2"/>
      <c r="D1507" s="2"/>
      <c r="E1507" s="2"/>
      <c r="F1507" s="2"/>
      <c r="G1507" s="2"/>
      <c r="H1507" s="2"/>
      <c r="I1507" s="2"/>
      <c r="J1507" s="2"/>
      <c r="K1507" s="2"/>
      <c r="N1507" s="3"/>
      <c r="O1507" s="4"/>
    </row>
    <row r="1508" spans="1:15" ht="12.75" x14ac:dyDescent="0.2">
      <c r="A1508" s="2"/>
      <c r="B1508" s="2"/>
      <c r="C1508" s="2"/>
      <c r="D1508" s="2"/>
      <c r="E1508" s="2"/>
      <c r="F1508" s="2"/>
      <c r="G1508" s="2"/>
      <c r="H1508" s="2"/>
      <c r="I1508" s="2"/>
      <c r="J1508" s="2"/>
      <c r="K1508" s="2"/>
      <c r="N1508" s="3"/>
      <c r="O1508" s="4"/>
    </row>
    <row r="1509" spans="1:15" ht="12.75" x14ac:dyDescent="0.2">
      <c r="A1509" s="2"/>
      <c r="B1509" s="2"/>
      <c r="C1509" s="2"/>
      <c r="D1509" s="2"/>
      <c r="E1509" s="2"/>
      <c r="F1509" s="2"/>
      <c r="G1509" s="2"/>
      <c r="H1509" s="2"/>
      <c r="I1509" s="2"/>
      <c r="J1509" s="2"/>
      <c r="K1509" s="2"/>
      <c r="N1509" s="3"/>
      <c r="O1509" s="4"/>
    </row>
    <row r="1510" spans="1:15" ht="12.75" x14ac:dyDescent="0.2">
      <c r="A1510" s="2"/>
      <c r="B1510" s="2"/>
      <c r="C1510" s="2"/>
      <c r="D1510" s="2"/>
      <c r="E1510" s="2"/>
      <c r="F1510" s="2"/>
      <c r="G1510" s="2"/>
      <c r="H1510" s="2"/>
      <c r="I1510" s="2"/>
      <c r="J1510" s="2"/>
      <c r="K1510" s="2"/>
      <c r="N1510" s="3"/>
      <c r="O1510" s="4"/>
    </row>
    <row r="1511" spans="1:15" ht="12.75" x14ac:dyDescent="0.2">
      <c r="A1511" s="2"/>
      <c r="B1511" s="2"/>
      <c r="C1511" s="2"/>
      <c r="D1511" s="2"/>
      <c r="E1511" s="2"/>
      <c r="F1511" s="2"/>
      <c r="G1511" s="2"/>
      <c r="H1511" s="2"/>
      <c r="I1511" s="2"/>
      <c r="J1511" s="2"/>
      <c r="K1511" s="2"/>
      <c r="N1511" s="3"/>
      <c r="O1511" s="4"/>
    </row>
    <row r="1512" spans="1:15" ht="12.75" x14ac:dyDescent="0.2">
      <c r="A1512" s="2"/>
      <c r="B1512" s="2"/>
      <c r="C1512" s="2"/>
      <c r="D1512" s="2"/>
      <c r="E1512" s="2"/>
      <c r="F1512" s="2"/>
      <c r="G1512" s="2"/>
      <c r="H1512" s="2"/>
      <c r="I1512" s="2"/>
      <c r="J1512" s="2"/>
      <c r="K1512" s="2"/>
      <c r="N1512" s="3"/>
      <c r="O1512" s="4"/>
    </row>
    <row r="1513" spans="1:15" ht="12.75" x14ac:dyDescent="0.2">
      <c r="A1513" s="2"/>
      <c r="B1513" s="2"/>
      <c r="C1513" s="2"/>
      <c r="D1513" s="2"/>
      <c r="E1513" s="2"/>
      <c r="F1513" s="2"/>
      <c r="G1513" s="2"/>
      <c r="H1513" s="2"/>
      <c r="I1513" s="2"/>
      <c r="J1513" s="2"/>
      <c r="K1513" s="2"/>
      <c r="N1513" s="3"/>
      <c r="O1513" s="4"/>
    </row>
    <row r="1514" spans="1:15" ht="12.75" x14ac:dyDescent="0.2">
      <c r="A1514" s="2"/>
      <c r="B1514" s="2"/>
      <c r="C1514" s="2"/>
      <c r="D1514" s="2"/>
      <c r="E1514" s="2"/>
      <c r="F1514" s="2"/>
      <c r="G1514" s="2"/>
      <c r="H1514" s="2"/>
      <c r="I1514" s="2"/>
      <c r="J1514" s="2"/>
      <c r="K1514" s="2"/>
      <c r="N1514" s="3"/>
      <c r="O1514" s="4"/>
    </row>
    <row r="1515" spans="1:15" ht="12.75" x14ac:dyDescent="0.2">
      <c r="A1515" s="2"/>
      <c r="B1515" s="2"/>
      <c r="C1515" s="2"/>
      <c r="D1515" s="2"/>
      <c r="E1515" s="2"/>
      <c r="F1515" s="2"/>
      <c r="G1515" s="2"/>
      <c r="H1515" s="2"/>
      <c r="I1515" s="2"/>
      <c r="J1515" s="2"/>
      <c r="K1515" s="2"/>
      <c r="N1515" s="3"/>
      <c r="O1515" s="4"/>
    </row>
    <row r="1516" spans="1:15" ht="12.75" x14ac:dyDescent="0.2">
      <c r="A1516" s="2"/>
      <c r="B1516" s="2"/>
      <c r="C1516" s="2"/>
      <c r="D1516" s="2"/>
      <c r="E1516" s="2"/>
      <c r="F1516" s="2"/>
      <c r="G1516" s="2"/>
      <c r="H1516" s="2"/>
      <c r="I1516" s="2"/>
      <c r="J1516" s="2"/>
      <c r="K1516" s="2"/>
      <c r="N1516" s="3"/>
      <c r="O1516" s="4"/>
    </row>
    <row r="1517" spans="1:15" ht="12.75" x14ac:dyDescent="0.2">
      <c r="A1517" s="2"/>
      <c r="B1517" s="2"/>
      <c r="C1517" s="2"/>
      <c r="D1517" s="2"/>
      <c r="E1517" s="2"/>
      <c r="F1517" s="2"/>
      <c r="G1517" s="2"/>
      <c r="H1517" s="2"/>
      <c r="I1517" s="2"/>
      <c r="J1517" s="2"/>
      <c r="K1517" s="2"/>
      <c r="N1517" s="3"/>
      <c r="O1517" s="4"/>
    </row>
    <row r="1518" spans="1:15" ht="12.75" x14ac:dyDescent="0.2">
      <c r="A1518" s="2"/>
      <c r="B1518" s="2"/>
      <c r="C1518" s="2"/>
      <c r="D1518" s="2"/>
      <c r="E1518" s="2"/>
      <c r="F1518" s="2"/>
      <c r="G1518" s="2"/>
      <c r="H1518" s="2"/>
      <c r="I1518" s="2"/>
      <c r="J1518" s="2"/>
      <c r="K1518" s="2"/>
      <c r="N1518" s="3"/>
      <c r="O1518" s="4"/>
    </row>
    <row r="1519" spans="1:15" ht="12.75" x14ac:dyDescent="0.2">
      <c r="A1519" s="2"/>
      <c r="B1519" s="2"/>
      <c r="C1519" s="2"/>
      <c r="D1519" s="2"/>
      <c r="E1519" s="2"/>
      <c r="F1519" s="2"/>
      <c r="G1519" s="2"/>
      <c r="H1519" s="2"/>
      <c r="I1519" s="2"/>
      <c r="J1519" s="2"/>
      <c r="K1519" s="2"/>
      <c r="N1519" s="3"/>
      <c r="O1519" s="4"/>
    </row>
    <row r="1520" spans="1:15" ht="12.75" x14ac:dyDescent="0.2">
      <c r="A1520" s="2"/>
      <c r="B1520" s="2"/>
      <c r="C1520" s="2"/>
      <c r="D1520" s="2"/>
      <c r="E1520" s="2"/>
      <c r="F1520" s="2"/>
      <c r="G1520" s="2"/>
      <c r="H1520" s="2"/>
      <c r="I1520" s="2"/>
      <c r="J1520" s="2"/>
      <c r="K1520" s="2"/>
      <c r="N1520" s="3"/>
      <c r="O1520" s="4"/>
    </row>
    <row r="1521" spans="1:15" ht="12.75" x14ac:dyDescent="0.2">
      <c r="A1521" s="2"/>
      <c r="B1521" s="2"/>
      <c r="C1521" s="2"/>
      <c r="D1521" s="2"/>
      <c r="E1521" s="2"/>
      <c r="F1521" s="2"/>
      <c r="G1521" s="2"/>
      <c r="H1521" s="2"/>
      <c r="I1521" s="2"/>
      <c r="J1521" s="2"/>
      <c r="K1521" s="2"/>
      <c r="N1521" s="3"/>
      <c r="O1521" s="4"/>
    </row>
    <row r="1522" spans="1:15" ht="12.75" x14ac:dyDescent="0.2">
      <c r="A1522" s="2"/>
      <c r="B1522" s="2"/>
      <c r="C1522" s="2"/>
      <c r="D1522" s="2"/>
      <c r="E1522" s="2"/>
      <c r="F1522" s="2"/>
      <c r="G1522" s="2"/>
      <c r="H1522" s="2"/>
      <c r="I1522" s="2"/>
      <c r="J1522" s="2"/>
      <c r="K1522" s="2"/>
      <c r="N1522" s="3"/>
      <c r="O1522" s="4"/>
    </row>
    <row r="1523" spans="1:15" ht="12.75" x14ac:dyDescent="0.2">
      <c r="A1523" s="2"/>
      <c r="B1523" s="2"/>
      <c r="C1523" s="2"/>
      <c r="D1523" s="2"/>
      <c r="E1523" s="2"/>
      <c r="F1523" s="2"/>
      <c r="G1523" s="2"/>
      <c r="H1523" s="2"/>
      <c r="I1523" s="2"/>
      <c r="J1523" s="2"/>
      <c r="K1523" s="2"/>
      <c r="N1523" s="3"/>
      <c r="O1523" s="4"/>
    </row>
    <row r="1524" spans="1:15" ht="12.75" x14ac:dyDescent="0.2">
      <c r="A1524" s="2"/>
      <c r="B1524" s="2"/>
      <c r="C1524" s="2"/>
      <c r="D1524" s="2"/>
      <c r="E1524" s="2"/>
      <c r="F1524" s="2"/>
      <c r="G1524" s="2"/>
      <c r="H1524" s="2"/>
      <c r="I1524" s="2"/>
      <c r="J1524" s="2"/>
      <c r="K1524" s="2"/>
      <c r="N1524" s="3"/>
      <c r="O1524" s="4"/>
    </row>
    <row r="1525" spans="1:15" ht="12.75" x14ac:dyDescent="0.2">
      <c r="A1525" s="2"/>
      <c r="B1525" s="2"/>
      <c r="C1525" s="2"/>
      <c r="D1525" s="2"/>
      <c r="E1525" s="2"/>
      <c r="F1525" s="2"/>
      <c r="G1525" s="2"/>
      <c r="H1525" s="2"/>
      <c r="I1525" s="2"/>
      <c r="J1525" s="2"/>
      <c r="K1525" s="2"/>
      <c r="N1525" s="3"/>
      <c r="O1525" s="4"/>
    </row>
    <row r="1526" spans="1:15" ht="12.75" x14ac:dyDescent="0.2">
      <c r="A1526" s="2"/>
      <c r="B1526" s="2"/>
      <c r="C1526" s="2"/>
      <c r="D1526" s="2"/>
      <c r="E1526" s="2"/>
      <c r="F1526" s="2"/>
      <c r="G1526" s="2"/>
      <c r="H1526" s="2"/>
      <c r="I1526" s="2"/>
      <c r="J1526" s="2"/>
      <c r="K1526" s="2"/>
      <c r="N1526" s="3"/>
      <c r="O1526" s="4"/>
    </row>
    <row r="1527" spans="1:15" ht="12.75" x14ac:dyDescent="0.2">
      <c r="A1527" s="2"/>
      <c r="B1527" s="2"/>
      <c r="C1527" s="2"/>
      <c r="D1527" s="2"/>
      <c r="E1527" s="2"/>
      <c r="F1527" s="2"/>
      <c r="G1527" s="2"/>
      <c r="H1527" s="2"/>
      <c r="I1527" s="2"/>
      <c r="J1527" s="2"/>
      <c r="K1527" s="2"/>
      <c r="N1527" s="3"/>
      <c r="O1527" s="4"/>
    </row>
    <row r="1528" spans="1:15" ht="12.75" x14ac:dyDescent="0.2">
      <c r="A1528" s="2"/>
      <c r="B1528" s="2"/>
      <c r="C1528" s="2"/>
      <c r="D1528" s="2"/>
      <c r="E1528" s="2"/>
      <c r="F1528" s="2"/>
      <c r="G1528" s="2"/>
      <c r="H1528" s="2"/>
      <c r="I1528" s="2"/>
      <c r="J1528" s="2"/>
      <c r="K1528" s="2"/>
      <c r="N1528" s="3"/>
      <c r="O1528" s="4"/>
    </row>
    <row r="1529" spans="1:15" ht="12.75" x14ac:dyDescent="0.2">
      <c r="A1529" s="2"/>
      <c r="B1529" s="2"/>
      <c r="C1529" s="2"/>
      <c r="D1529" s="2"/>
      <c r="E1529" s="2"/>
      <c r="F1529" s="2"/>
      <c r="G1529" s="2"/>
      <c r="H1529" s="2"/>
      <c r="I1529" s="2"/>
      <c r="J1529" s="2"/>
      <c r="K1529" s="2"/>
      <c r="N1529" s="3"/>
      <c r="O1529" s="4"/>
    </row>
    <row r="1530" spans="1:15" ht="12.75" x14ac:dyDescent="0.2">
      <c r="A1530" s="2"/>
      <c r="B1530" s="2"/>
      <c r="C1530" s="2"/>
      <c r="D1530" s="2"/>
      <c r="E1530" s="2"/>
      <c r="F1530" s="2"/>
      <c r="G1530" s="2"/>
      <c r="H1530" s="2"/>
      <c r="I1530" s="2"/>
      <c r="J1530" s="2"/>
      <c r="K1530" s="2"/>
      <c r="N1530" s="3"/>
      <c r="O1530" s="4"/>
    </row>
    <row r="1531" spans="1:15" ht="12.75" x14ac:dyDescent="0.2">
      <c r="A1531" s="2"/>
      <c r="B1531" s="2"/>
      <c r="C1531" s="2"/>
      <c r="D1531" s="2"/>
      <c r="E1531" s="2"/>
      <c r="F1531" s="2"/>
      <c r="G1531" s="2"/>
      <c r="H1531" s="2"/>
      <c r="I1531" s="2"/>
      <c r="J1531" s="2"/>
      <c r="K1531" s="2"/>
      <c r="N1531" s="3"/>
      <c r="O1531" s="4"/>
    </row>
    <row r="1532" spans="1:15" ht="12.75" x14ac:dyDescent="0.2">
      <c r="A1532" s="2"/>
      <c r="B1532" s="2"/>
      <c r="C1532" s="2"/>
      <c r="D1532" s="2"/>
      <c r="E1532" s="2"/>
      <c r="F1532" s="2"/>
      <c r="G1532" s="2"/>
      <c r="H1532" s="2"/>
      <c r="I1532" s="2"/>
      <c r="J1532" s="2"/>
      <c r="K1532" s="2"/>
      <c r="N1532" s="3"/>
      <c r="O1532" s="4"/>
    </row>
    <row r="1533" spans="1:15" ht="12.75" x14ac:dyDescent="0.2">
      <c r="A1533" s="2"/>
      <c r="B1533" s="2"/>
      <c r="C1533" s="2"/>
      <c r="D1533" s="2"/>
      <c r="E1533" s="2"/>
      <c r="F1533" s="2"/>
      <c r="G1533" s="2"/>
      <c r="H1533" s="2"/>
      <c r="I1533" s="2"/>
      <c r="J1533" s="2"/>
      <c r="K1533" s="2"/>
      <c r="N1533" s="3"/>
      <c r="O1533" s="4"/>
    </row>
    <row r="1534" spans="1:15" ht="12.75" x14ac:dyDescent="0.2">
      <c r="A1534" s="2"/>
      <c r="B1534" s="2"/>
      <c r="C1534" s="2"/>
      <c r="D1534" s="2"/>
      <c r="E1534" s="2"/>
      <c r="F1534" s="2"/>
      <c r="G1534" s="2"/>
      <c r="H1534" s="2"/>
      <c r="I1534" s="2"/>
      <c r="J1534" s="2"/>
      <c r="K1534" s="2"/>
      <c r="N1534" s="3"/>
      <c r="O1534" s="4"/>
    </row>
    <row r="1535" spans="1:15" ht="12.75" x14ac:dyDescent="0.2">
      <c r="A1535" s="2"/>
      <c r="B1535" s="2"/>
      <c r="C1535" s="2"/>
      <c r="D1535" s="2"/>
      <c r="E1535" s="2"/>
      <c r="F1535" s="2"/>
      <c r="G1535" s="2"/>
      <c r="H1535" s="2"/>
      <c r="I1535" s="2"/>
      <c r="J1535" s="2"/>
      <c r="K1535" s="2"/>
      <c r="N1535" s="3"/>
      <c r="O1535" s="4"/>
    </row>
    <row r="1536" spans="1:15" ht="12.75" x14ac:dyDescent="0.2">
      <c r="A1536" s="2"/>
      <c r="B1536" s="2"/>
      <c r="C1536" s="2"/>
      <c r="D1536" s="2"/>
      <c r="E1536" s="2"/>
      <c r="F1536" s="2"/>
      <c r="G1536" s="2"/>
      <c r="H1536" s="2"/>
      <c r="I1536" s="2"/>
      <c r="J1536" s="2"/>
      <c r="K1536" s="2"/>
      <c r="N1536" s="3"/>
      <c r="O1536" s="4"/>
    </row>
    <row r="1537" spans="1:15" ht="12.75" x14ac:dyDescent="0.2">
      <c r="A1537" s="2"/>
      <c r="B1537" s="2"/>
      <c r="C1537" s="2"/>
      <c r="D1537" s="2"/>
      <c r="E1537" s="2"/>
      <c r="F1537" s="2"/>
      <c r="G1537" s="2"/>
      <c r="H1537" s="2"/>
      <c r="I1537" s="2"/>
      <c r="J1537" s="2"/>
      <c r="K1537" s="2"/>
      <c r="N1537" s="3"/>
      <c r="O1537" s="4"/>
    </row>
    <row r="1538" spans="1:15" ht="12.75" x14ac:dyDescent="0.2">
      <c r="A1538" s="2"/>
      <c r="B1538" s="2"/>
      <c r="C1538" s="2"/>
      <c r="D1538" s="2"/>
      <c r="E1538" s="2"/>
      <c r="F1538" s="2"/>
      <c r="G1538" s="2"/>
      <c r="H1538" s="2"/>
      <c r="I1538" s="2"/>
      <c r="J1538" s="2"/>
      <c r="K1538" s="2"/>
      <c r="N1538" s="3"/>
      <c r="O1538" s="4"/>
    </row>
    <row r="1539" spans="1:15" ht="12.75" x14ac:dyDescent="0.2">
      <c r="A1539" s="2"/>
      <c r="B1539" s="2"/>
      <c r="C1539" s="2"/>
      <c r="D1539" s="2"/>
      <c r="E1539" s="2"/>
      <c r="F1539" s="2"/>
      <c r="G1539" s="2"/>
      <c r="H1539" s="2"/>
      <c r="I1539" s="2"/>
      <c r="J1539" s="2"/>
      <c r="K1539" s="2"/>
      <c r="N1539" s="3"/>
      <c r="O1539" s="4"/>
    </row>
    <row r="1540" spans="1:15" ht="12.75" x14ac:dyDescent="0.2">
      <c r="A1540" s="2"/>
      <c r="B1540" s="2"/>
      <c r="C1540" s="2"/>
      <c r="D1540" s="2"/>
      <c r="E1540" s="2"/>
      <c r="F1540" s="2"/>
      <c r="G1540" s="2"/>
      <c r="H1540" s="2"/>
      <c r="I1540" s="2"/>
      <c r="J1540" s="2"/>
      <c r="K1540" s="2"/>
      <c r="N1540" s="3"/>
      <c r="O1540" s="4"/>
    </row>
    <row r="1541" spans="1:15" ht="12.75" x14ac:dyDescent="0.2">
      <c r="A1541" s="2"/>
      <c r="B1541" s="2"/>
      <c r="C1541" s="2"/>
      <c r="D1541" s="2"/>
      <c r="E1541" s="2"/>
      <c r="F1541" s="2"/>
      <c r="G1541" s="2"/>
      <c r="H1541" s="2"/>
      <c r="I1541" s="2"/>
      <c r="J1541" s="2"/>
      <c r="K1541" s="2"/>
      <c r="N1541" s="3"/>
      <c r="O1541" s="4"/>
    </row>
    <row r="1542" spans="1:15" ht="12.75" x14ac:dyDescent="0.2">
      <c r="A1542" s="2"/>
      <c r="B1542" s="2"/>
      <c r="C1542" s="2"/>
      <c r="D1542" s="2"/>
      <c r="E1542" s="2"/>
      <c r="F1542" s="2"/>
      <c r="G1542" s="2"/>
      <c r="H1542" s="2"/>
      <c r="I1542" s="2"/>
      <c r="J1542" s="2"/>
      <c r="K1542" s="2"/>
      <c r="N1542" s="3"/>
      <c r="O1542" s="4"/>
    </row>
    <row r="1543" spans="1:15" ht="12.75" x14ac:dyDescent="0.2">
      <c r="A1543" s="2"/>
      <c r="B1543" s="2"/>
      <c r="C1543" s="2"/>
      <c r="D1543" s="2"/>
      <c r="E1543" s="2"/>
      <c r="F1543" s="2"/>
      <c r="G1543" s="2"/>
      <c r="H1543" s="2"/>
      <c r="I1543" s="2"/>
      <c r="J1543" s="2"/>
      <c r="K1543" s="2"/>
      <c r="N1543" s="3"/>
      <c r="O1543" s="4"/>
    </row>
    <row r="1544" spans="1:15" ht="12.75" x14ac:dyDescent="0.2">
      <c r="A1544" s="2"/>
      <c r="B1544" s="2"/>
      <c r="C1544" s="2"/>
      <c r="D1544" s="2"/>
      <c r="E1544" s="2"/>
      <c r="F1544" s="2"/>
      <c r="G1544" s="2"/>
      <c r="H1544" s="2"/>
      <c r="I1544" s="2"/>
      <c r="J1544" s="2"/>
      <c r="K1544" s="2"/>
      <c r="N1544" s="3"/>
      <c r="O1544" s="4"/>
    </row>
    <row r="1545" spans="1:15" ht="12.75" x14ac:dyDescent="0.2">
      <c r="A1545" s="2"/>
      <c r="B1545" s="2"/>
      <c r="C1545" s="2"/>
      <c r="D1545" s="2"/>
      <c r="E1545" s="2"/>
      <c r="F1545" s="2"/>
      <c r="G1545" s="2"/>
      <c r="H1545" s="2"/>
      <c r="I1545" s="2"/>
      <c r="J1545" s="2"/>
      <c r="K1545" s="2"/>
      <c r="N1545" s="3"/>
      <c r="O1545" s="4"/>
    </row>
    <row r="1546" spans="1:15" ht="12.75" x14ac:dyDescent="0.2">
      <c r="A1546" s="2"/>
      <c r="B1546" s="2"/>
      <c r="C1546" s="2"/>
      <c r="D1546" s="2"/>
      <c r="E1546" s="2"/>
      <c r="F1546" s="2"/>
      <c r="G1546" s="2"/>
      <c r="H1546" s="2"/>
      <c r="I1546" s="2"/>
      <c r="J1546" s="2"/>
      <c r="K1546" s="2"/>
      <c r="N1546" s="3"/>
      <c r="O1546" s="4"/>
    </row>
    <row r="1547" spans="1:15" ht="12.75" x14ac:dyDescent="0.2">
      <c r="A1547" s="2"/>
      <c r="B1547" s="2"/>
      <c r="C1547" s="2"/>
      <c r="D1547" s="2"/>
      <c r="E1547" s="2"/>
      <c r="F1547" s="2"/>
      <c r="G1547" s="2"/>
      <c r="H1547" s="2"/>
      <c r="I1547" s="2"/>
      <c r="J1547" s="2"/>
      <c r="K1547" s="2"/>
      <c r="N1547" s="3"/>
      <c r="O1547" s="4"/>
    </row>
    <row r="1548" spans="1:15" ht="12.75" x14ac:dyDescent="0.2">
      <c r="A1548" s="2"/>
      <c r="B1548" s="2"/>
      <c r="C1548" s="2"/>
      <c r="D1548" s="2"/>
      <c r="E1548" s="2"/>
      <c r="F1548" s="2"/>
      <c r="G1548" s="2"/>
      <c r="H1548" s="2"/>
      <c r="I1548" s="2"/>
      <c r="J1548" s="2"/>
      <c r="K1548" s="2"/>
      <c r="N1548" s="3"/>
      <c r="O1548" s="4"/>
    </row>
    <row r="1549" spans="1:15" ht="12.75" x14ac:dyDescent="0.2">
      <c r="A1549" s="2"/>
      <c r="B1549" s="2"/>
      <c r="C1549" s="2"/>
      <c r="D1549" s="2"/>
      <c r="E1549" s="2"/>
      <c r="F1549" s="2"/>
      <c r="G1549" s="2"/>
      <c r="H1549" s="2"/>
      <c r="I1549" s="2"/>
      <c r="J1549" s="2"/>
      <c r="K1549" s="2"/>
      <c r="N1549" s="3"/>
      <c r="O1549" s="4"/>
    </row>
    <row r="1550" spans="1:15" ht="12.75" x14ac:dyDescent="0.2">
      <c r="A1550" s="2"/>
      <c r="B1550" s="2"/>
      <c r="C1550" s="2"/>
      <c r="D1550" s="2"/>
      <c r="E1550" s="2"/>
      <c r="F1550" s="2"/>
      <c r="G1550" s="2"/>
      <c r="H1550" s="2"/>
      <c r="I1550" s="2"/>
      <c r="J1550" s="2"/>
      <c r="K1550" s="2"/>
      <c r="N1550" s="3"/>
      <c r="O1550" s="4"/>
    </row>
    <row r="1551" spans="1:15" ht="12.75" x14ac:dyDescent="0.2">
      <c r="A1551" s="2"/>
      <c r="B1551" s="2"/>
      <c r="C1551" s="2"/>
      <c r="D1551" s="2"/>
      <c r="E1551" s="2"/>
      <c r="F1551" s="2"/>
      <c r="G1551" s="2"/>
      <c r="H1551" s="2"/>
      <c r="I1551" s="2"/>
      <c r="J1551" s="2"/>
      <c r="K1551" s="2"/>
      <c r="N1551" s="3"/>
      <c r="O1551" s="4"/>
    </row>
    <row r="1552" spans="1:15" ht="12.75" x14ac:dyDescent="0.2">
      <c r="A1552" s="2"/>
      <c r="B1552" s="2"/>
      <c r="C1552" s="2"/>
      <c r="D1552" s="2"/>
      <c r="E1552" s="2"/>
      <c r="F1552" s="2"/>
      <c r="G1552" s="2"/>
      <c r="H1552" s="2"/>
      <c r="I1552" s="2"/>
      <c r="J1552" s="2"/>
      <c r="K1552" s="2"/>
      <c r="N1552" s="3"/>
      <c r="O1552" s="4"/>
    </row>
    <row r="1553" spans="1:15" ht="12.75" x14ac:dyDescent="0.2">
      <c r="A1553" s="2"/>
      <c r="B1553" s="2"/>
      <c r="C1553" s="2"/>
      <c r="D1553" s="2"/>
      <c r="E1553" s="2"/>
      <c r="F1553" s="2"/>
      <c r="G1553" s="2"/>
      <c r="H1553" s="2"/>
      <c r="I1553" s="2"/>
      <c r="J1553" s="2"/>
      <c r="K1553" s="2"/>
      <c r="N1553" s="3"/>
      <c r="O1553" s="4"/>
    </row>
    <row r="1554" spans="1:15" ht="12.75" x14ac:dyDescent="0.2">
      <c r="A1554" s="2"/>
      <c r="B1554" s="2"/>
      <c r="C1554" s="2"/>
      <c r="D1554" s="2"/>
      <c r="E1554" s="2"/>
      <c r="F1554" s="2"/>
      <c r="G1554" s="2"/>
      <c r="H1554" s="2"/>
      <c r="I1554" s="2"/>
      <c r="J1554" s="2"/>
      <c r="K1554" s="2"/>
      <c r="N1554" s="3"/>
      <c r="O1554" s="4"/>
    </row>
    <row r="1555" spans="1:15" ht="12.75" x14ac:dyDescent="0.2">
      <c r="A1555" s="2"/>
      <c r="B1555" s="2"/>
      <c r="C1555" s="2"/>
      <c r="D1555" s="2"/>
      <c r="E1555" s="2"/>
      <c r="F1555" s="2"/>
      <c r="G1555" s="2"/>
      <c r="H1555" s="2"/>
      <c r="I1555" s="2"/>
      <c r="J1555" s="2"/>
      <c r="K1555" s="2"/>
      <c r="N1555" s="3"/>
      <c r="O1555" s="4"/>
    </row>
    <row r="1556" spans="1:15" ht="12.75" x14ac:dyDescent="0.2">
      <c r="A1556" s="2"/>
      <c r="B1556" s="2"/>
      <c r="C1556" s="2"/>
      <c r="D1556" s="2"/>
      <c r="E1556" s="2"/>
      <c r="F1556" s="2"/>
      <c r="G1556" s="2"/>
      <c r="H1556" s="2"/>
      <c r="I1556" s="2"/>
      <c r="J1556" s="2"/>
      <c r="K1556" s="2"/>
      <c r="N1556" s="3"/>
      <c r="O1556" s="4"/>
    </row>
    <row r="1557" spans="1:15" ht="12.75" x14ac:dyDescent="0.2">
      <c r="A1557" s="2"/>
      <c r="B1557" s="2"/>
      <c r="C1557" s="2"/>
      <c r="D1557" s="2"/>
      <c r="E1557" s="2"/>
      <c r="F1557" s="2"/>
      <c r="G1557" s="2"/>
      <c r="H1557" s="2"/>
      <c r="I1557" s="2"/>
      <c r="J1557" s="2"/>
      <c r="K1557" s="2"/>
      <c r="N1557" s="3"/>
      <c r="O1557" s="4"/>
    </row>
    <row r="1558" spans="1:15" ht="12.75" x14ac:dyDescent="0.2">
      <c r="A1558" s="2"/>
      <c r="B1558" s="2"/>
      <c r="C1558" s="2"/>
      <c r="D1558" s="2"/>
      <c r="E1558" s="2"/>
      <c r="F1558" s="2"/>
      <c r="G1558" s="2"/>
      <c r="H1558" s="2"/>
      <c r="I1558" s="2"/>
      <c r="J1558" s="2"/>
      <c r="K1558" s="2"/>
      <c r="N1558" s="3"/>
      <c r="O1558" s="4"/>
    </row>
    <row r="1559" spans="1:15" ht="12.75" x14ac:dyDescent="0.2">
      <c r="A1559" s="2"/>
      <c r="B1559" s="2"/>
      <c r="C1559" s="2"/>
      <c r="D1559" s="2"/>
      <c r="E1559" s="2"/>
      <c r="F1559" s="2"/>
      <c r="G1559" s="2"/>
      <c r="H1559" s="2"/>
      <c r="I1559" s="2"/>
      <c r="J1559" s="2"/>
      <c r="K1559" s="2"/>
      <c r="N1559" s="3"/>
      <c r="O1559" s="4"/>
    </row>
    <row r="1560" spans="1:15" ht="12.75" x14ac:dyDescent="0.2">
      <c r="A1560" s="2"/>
      <c r="B1560" s="2"/>
      <c r="C1560" s="2"/>
      <c r="D1560" s="2"/>
      <c r="E1560" s="2"/>
      <c r="F1560" s="2"/>
      <c r="G1560" s="2"/>
      <c r="H1560" s="2"/>
      <c r="I1560" s="2"/>
      <c r="J1560" s="2"/>
      <c r="K1560" s="2"/>
      <c r="N1560" s="3"/>
      <c r="O1560" s="4"/>
    </row>
    <row r="1561" spans="1:15" ht="12.75" x14ac:dyDescent="0.2">
      <c r="A1561" s="2"/>
      <c r="B1561" s="2"/>
      <c r="C1561" s="2"/>
      <c r="D1561" s="2"/>
      <c r="E1561" s="2"/>
      <c r="F1561" s="2"/>
      <c r="G1561" s="2"/>
      <c r="H1561" s="2"/>
      <c r="I1561" s="2"/>
      <c r="J1561" s="2"/>
      <c r="K1561" s="2"/>
      <c r="N1561" s="3"/>
      <c r="O1561" s="4"/>
    </row>
    <row r="1562" spans="1:15" ht="12.75" x14ac:dyDescent="0.2">
      <c r="A1562" s="2"/>
      <c r="B1562" s="2"/>
      <c r="C1562" s="2"/>
      <c r="D1562" s="2"/>
      <c r="E1562" s="2"/>
      <c r="F1562" s="2"/>
      <c r="G1562" s="2"/>
      <c r="H1562" s="2"/>
      <c r="I1562" s="2"/>
      <c r="J1562" s="2"/>
      <c r="K1562" s="2"/>
      <c r="N1562" s="3"/>
      <c r="O1562" s="4"/>
    </row>
    <row r="1563" spans="1:15" ht="12.75" x14ac:dyDescent="0.2">
      <c r="A1563" s="2"/>
      <c r="B1563" s="2"/>
      <c r="C1563" s="2"/>
      <c r="D1563" s="2"/>
      <c r="E1563" s="2"/>
      <c r="F1563" s="2"/>
      <c r="G1563" s="2"/>
      <c r="H1563" s="2"/>
      <c r="I1563" s="2"/>
      <c r="J1563" s="2"/>
      <c r="K1563" s="2"/>
      <c r="N1563" s="3"/>
      <c r="O1563" s="4"/>
    </row>
    <row r="1564" spans="1:15" ht="12.75" x14ac:dyDescent="0.2">
      <c r="A1564" s="2"/>
      <c r="B1564" s="2"/>
      <c r="C1564" s="2"/>
      <c r="D1564" s="2"/>
      <c r="E1564" s="2"/>
      <c r="F1564" s="2"/>
      <c r="G1564" s="2"/>
      <c r="H1564" s="2"/>
      <c r="I1564" s="2"/>
      <c r="J1564" s="2"/>
      <c r="K1564" s="2"/>
      <c r="N1564" s="3"/>
      <c r="O1564" s="4"/>
    </row>
    <row r="1565" spans="1:15" ht="12.75" x14ac:dyDescent="0.2">
      <c r="A1565" s="2"/>
      <c r="B1565" s="2"/>
      <c r="C1565" s="2"/>
      <c r="D1565" s="2"/>
      <c r="E1565" s="2"/>
      <c r="F1565" s="2"/>
      <c r="G1565" s="2"/>
      <c r="H1565" s="2"/>
      <c r="I1565" s="2"/>
      <c r="J1565" s="2"/>
      <c r="K1565" s="2"/>
      <c r="N1565" s="3"/>
      <c r="O1565" s="4"/>
    </row>
    <row r="1566" spans="1:15" ht="12.75" x14ac:dyDescent="0.2">
      <c r="A1566" s="2"/>
      <c r="B1566" s="2"/>
      <c r="C1566" s="2"/>
      <c r="D1566" s="2"/>
      <c r="E1566" s="2"/>
      <c r="F1566" s="2"/>
      <c r="G1566" s="2"/>
      <c r="H1566" s="2"/>
      <c r="I1566" s="2"/>
      <c r="J1566" s="2"/>
      <c r="K1566" s="2"/>
      <c r="N1566" s="3"/>
      <c r="O1566" s="4"/>
    </row>
    <row r="1567" spans="1:15" ht="12.75" x14ac:dyDescent="0.2">
      <c r="A1567" s="2"/>
      <c r="B1567" s="2"/>
      <c r="C1567" s="2"/>
      <c r="D1567" s="2"/>
      <c r="E1567" s="2"/>
      <c r="F1567" s="2"/>
      <c r="G1567" s="2"/>
      <c r="H1567" s="2"/>
      <c r="I1567" s="2"/>
      <c r="J1567" s="2"/>
      <c r="K1567" s="2"/>
      <c r="N1567" s="3"/>
      <c r="O1567" s="4"/>
    </row>
    <row r="1568" spans="1:15" ht="12.75" x14ac:dyDescent="0.2">
      <c r="A1568" s="2"/>
      <c r="B1568" s="2"/>
      <c r="C1568" s="2"/>
      <c r="D1568" s="2"/>
      <c r="E1568" s="2"/>
      <c r="F1568" s="2"/>
      <c r="G1568" s="2"/>
      <c r="H1568" s="2"/>
      <c r="I1568" s="2"/>
      <c r="J1568" s="2"/>
      <c r="K1568" s="2"/>
      <c r="N1568" s="3"/>
      <c r="O1568" s="4"/>
    </row>
    <row r="1569" spans="1:15" ht="12.75" x14ac:dyDescent="0.2">
      <c r="A1569" s="2"/>
      <c r="B1569" s="2"/>
      <c r="C1569" s="2"/>
      <c r="D1569" s="2"/>
      <c r="E1569" s="2"/>
      <c r="F1569" s="2"/>
      <c r="G1569" s="2"/>
      <c r="H1569" s="2"/>
      <c r="I1569" s="2"/>
      <c r="J1569" s="2"/>
      <c r="K1569" s="2"/>
      <c r="N1569" s="3"/>
      <c r="O1569" s="4"/>
    </row>
    <row r="1570" spans="1:15" ht="12.75" x14ac:dyDescent="0.2">
      <c r="A1570" s="2"/>
      <c r="B1570" s="2"/>
      <c r="C1570" s="2"/>
      <c r="D1570" s="2"/>
      <c r="E1570" s="2"/>
      <c r="F1570" s="2"/>
      <c r="G1570" s="2"/>
      <c r="H1570" s="2"/>
      <c r="I1570" s="2"/>
      <c r="J1570" s="2"/>
      <c r="K1570" s="2"/>
      <c r="N1570" s="3"/>
      <c r="O1570" s="4"/>
    </row>
    <row r="1571" spans="1:15" ht="12.75" x14ac:dyDescent="0.2">
      <c r="A1571" s="2"/>
      <c r="B1571" s="2"/>
      <c r="C1571" s="2"/>
      <c r="D1571" s="2"/>
      <c r="E1571" s="2"/>
      <c r="F1571" s="2"/>
      <c r="G1571" s="2"/>
      <c r="H1571" s="2"/>
      <c r="I1571" s="2"/>
      <c r="J1571" s="2"/>
      <c r="K1571" s="2"/>
      <c r="N1571" s="3"/>
      <c r="O1571" s="4"/>
    </row>
    <row r="1572" spans="1:15" ht="12.75" x14ac:dyDescent="0.2">
      <c r="A1572" s="2"/>
      <c r="B1572" s="2"/>
      <c r="C1572" s="2"/>
      <c r="D1572" s="2"/>
      <c r="E1572" s="2"/>
      <c r="F1572" s="2"/>
      <c r="G1572" s="2"/>
      <c r="H1572" s="2"/>
      <c r="I1572" s="2"/>
      <c r="J1572" s="2"/>
      <c r="K1572" s="2"/>
      <c r="N1572" s="3"/>
      <c r="O1572" s="4"/>
    </row>
    <row r="1573" spans="1:15" ht="12.75" x14ac:dyDescent="0.2">
      <c r="A1573" s="2"/>
      <c r="B1573" s="2"/>
      <c r="C1573" s="2"/>
      <c r="D1573" s="2"/>
      <c r="E1573" s="2"/>
      <c r="F1573" s="2"/>
      <c r="G1573" s="2"/>
      <c r="H1573" s="2"/>
      <c r="I1573" s="2"/>
      <c r="J1573" s="2"/>
      <c r="K1573" s="2"/>
      <c r="N1573" s="3"/>
      <c r="O1573" s="4"/>
    </row>
    <row r="1574" spans="1:15" ht="12.75" x14ac:dyDescent="0.2">
      <c r="A1574" s="2"/>
      <c r="B1574" s="2"/>
      <c r="C1574" s="2"/>
      <c r="D1574" s="2"/>
      <c r="E1574" s="2"/>
      <c r="F1574" s="2"/>
      <c r="G1574" s="2"/>
      <c r="H1574" s="2"/>
      <c r="I1574" s="2"/>
      <c r="J1574" s="2"/>
      <c r="K1574" s="2"/>
      <c r="N1574" s="3"/>
      <c r="O1574" s="4"/>
    </row>
    <row r="1575" spans="1:15" ht="12.75" x14ac:dyDescent="0.2">
      <c r="A1575" s="2"/>
      <c r="B1575" s="2"/>
      <c r="C1575" s="2"/>
      <c r="D1575" s="2"/>
      <c r="E1575" s="2"/>
      <c r="F1575" s="2"/>
      <c r="G1575" s="2"/>
      <c r="H1575" s="2"/>
      <c r="I1575" s="2"/>
      <c r="J1575" s="2"/>
      <c r="K1575" s="2"/>
      <c r="N1575" s="3"/>
      <c r="O1575" s="4"/>
    </row>
    <row r="1576" spans="1:15" ht="12.75" x14ac:dyDescent="0.2">
      <c r="A1576" s="2"/>
      <c r="B1576" s="2"/>
      <c r="C1576" s="2"/>
      <c r="D1576" s="2"/>
      <c r="E1576" s="2"/>
      <c r="F1576" s="2"/>
      <c r="G1576" s="2"/>
      <c r="H1576" s="2"/>
      <c r="I1576" s="2"/>
      <c r="J1576" s="2"/>
      <c r="K1576" s="2"/>
      <c r="N1576" s="3"/>
      <c r="O1576" s="4"/>
    </row>
    <row r="1577" spans="1:15" ht="12.75" x14ac:dyDescent="0.2">
      <c r="A1577" s="2"/>
      <c r="B1577" s="2"/>
      <c r="C1577" s="2"/>
      <c r="D1577" s="2"/>
      <c r="E1577" s="2"/>
      <c r="F1577" s="2"/>
      <c r="G1577" s="2"/>
      <c r="H1577" s="2"/>
      <c r="I1577" s="2"/>
      <c r="J1577" s="2"/>
      <c r="K1577" s="2"/>
      <c r="N1577" s="3"/>
      <c r="O1577" s="4"/>
    </row>
    <row r="1578" spans="1:15" ht="12.75" x14ac:dyDescent="0.2">
      <c r="A1578" s="2"/>
      <c r="B1578" s="2"/>
      <c r="C1578" s="2"/>
      <c r="D1578" s="2"/>
      <c r="E1578" s="2"/>
      <c r="F1578" s="2"/>
      <c r="G1578" s="2"/>
      <c r="H1578" s="2"/>
      <c r="I1578" s="2"/>
      <c r="J1578" s="2"/>
      <c r="K1578" s="2"/>
      <c r="N1578" s="3"/>
      <c r="O1578" s="4"/>
    </row>
    <row r="1579" spans="1:15" ht="12.75" x14ac:dyDescent="0.2">
      <c r="A1579" s="2"/>
      <c r="B1579" s="2"/>
      <c r="C1579" s="2"/>
      <c r="D1579" s="2"/>
      <c r="E1579" s="2"/>
      <c r="F1579" s="2"/>
      <c r="G1579" s="2"/>
      <c r="H1579" s="2"/>
      <c r="I1579" s="2"/>
      <c r="J1579" s="2"/>
      <c r="K1579" s="2"/>
      <c r="N1579" s="3"/>
      <c r="O1579" s="4"/>
    </row>
    <row r="1580" spans="1:15" ht="12.75" x14ac:dyDescent="0.2">
      <c r="A1580" s="2"/>
      <c r="B1580" s="2"/>
      <c r="C1580" s="2"/>
      <c r="D1580" s="2"/>
      <c r="E1580" s="2"/>
      <c r="F1580" s="2"/>
      <c r="G1580" s="2"/>
      <c r="H1580" s="2"/>
      <c r="I1580" s="2"/>
      <c r="J1580" s="2"/>
      <c r="K1580" s="2"/>
      <c r="N1580" s="3"/>
      <c r="O1580" s="4"/>
    </row>
    <row r="1581" spans="1:15" ht="12.75" x14ac:dyDescent="0.2">
      <c r="A1581" s="2"/>
      <c r="B1581" s="2"/>
      <c r="C1581" s="2"/>
      <c r="D1581" s="2"/>
      <c r="E1581" s="2"/>
      <c r="F1581" s="2"/>
      <c r="G1581" s="2"/>
      <c r="H1581" s="2"/>
      <c r="I1581" s="2"/>
      <c r="J1581" s="2"/>
      <c r="K1581" s="2"/>
      <c r="N1581" s="3"/>
      <c r="O1581" s="4"/>
    </row>
    <row r="1582" spans="1:15" ht="12.75" x14ac:dyDescent="0.2">
      <c r="A1582" s="2"/>
      <c r="B1582" s="2"/>
      <c r="C1582" s="2"/>
      <c r="D1582" s="2"/>
      <c r="E1582" s="2"/>
      <c r="F1582" s="2"/>
      <c r="G1582" s="2"/>
      <c r="H1582" s="2"/>
      <c r="I1582" s="2"/>
      <c r="J1582" s="2"/>
      <c r="K1582" s="2"/>
      <c r="N1582" s="3"/>
      <c r="O1582" s="4"/>
    </row>
    <row r="1583" spans="1:15" ht="12.75" x14ac:dyDescent="0.2">
      <c r="A1583" s="2"/>
      <c r="B1583" s="2"/>
      <c r="C1583" s="2"/>
      <c r="D1583" s="2"/>
      <c r="E1583" s="2"/>
      <c r="F1583" s="2"/>
      <c r="G1583" s="2"/>
      <c r="H1583" s="2"/>
      <c r="I1583" s="2"/>
      <c r="J1583" s="2"/>
      <c r="K1583" s="2"/>
      <c r="N1583" s="3"/>
      <c r="O1583" s="4"/>
    </row>
    <row r="1584" spans="1:15" ht="12.75" x14ac:dyDescent="0.2">
      <c r="A1584" s="2"/>
      <c r="B1584" s="2"/>
      <c r="C1584" s="2"/>
      <c r="D1584" s="2"/>
      <c r="E1584" s="2"/>
      <c r="F1584" s="2"/>
      <c r="G1584" s="2"/>
      <c r="H1584" s="2"/>
      <c r="I1584" s="2"/>
      <c r="J1584" s="2"/>
      <c r="K1584" s="2"/>
      <c r="N1584" s="3"/>
      <c r="O1584" s="4"/>
    </row>
    <row r="1585" spans="1:15" ht="12.75" x14ac:dyDescent="0.2">
      <c r="A1585" s="2"/>
      <c r="B1585" s="2"/>
      <c r="C1585" s="2"/>
      <c r="D1585" s="2"/>
      <c r="E1585" s="2"/>
      <c r="F1585" s="2"/>
      <c r="G1585" s="2"/>
      <c r="H1585" s="2"/>
      <c r="I1585" s="2"/>
      <c r="J1585" s="2"/>
      <c r="K1585" s="2"/>
      <c r="N1585" s="3"/>
      <c r="O1585" s="4"/>
    </row>
    <row r="1586" spans="1:15" ht="12.75" x14ac:dyDescent="0.2">
      <c r="A1586" s="2"/>
      <c r="B1586" s="2"/>
      <c r="C1586" s="2"/>
      <c r="D1586" s="2"/>
      <c r="E1586" s="2"/>
      <c r="F1586" s="2"/>
      <c r="G1586" s="2"/>
      <c r="H1586" s="2"/>
      <c r="I1586" s="2"/>
      <c r="J1586" s="2"/>
      <c r="K1586" s="2"/>
      <c r="N1586" s="3"/>
      <c r="O1586" s="4"/>
    </row>
    <row r="1587" spans="1:15" ht="12.75" x14ac:dyDescent="0.2">
      <c r="A1587" s="2"/>
      <c r="B1587" s="2"/>
      <c r="C1587" s="2"/>
      <c r="D1587" s="2"/>
      <c r="E1587" s="2"/>
      <c r="F1587" s="2"/>
      <c r="G1587" s="2"/>
      <c r="H1587" s="2"/>
      <c r="I1587" s="2"/>
      <c r="J1587" s="2"/>
      <c r="K1587" s="2"/>
      <c r="N1587" s="3"/>
      <c r="O1587" s="4"/>
    </row>
    <row r="1588" spans="1:15" ht="12.75" x14ac:dyDescent="0.2">
      <c r="A1588" s="2"/>
      <c r="B1588" s="2"/>
      <c r="C1588" s="2"/>
      <c r="D1588" s="2"/>
      <c r="E1588" s="2"/>
      <c r="F1588" s="2"/>
      <c r="G1588" s="2"/>
      <c r="H1588" s="2"/>
      <c r="I1588" s="2"/>
      <c r="J1588" s="2"/>
      <c r="K1588" s="2"/>
      <c r="N1588" s="3"/>
      <c r="O1588" s="4"/>
    </row>
    <row r="1589" spans="1:15" ht="12.75" x14ac:dyDescent="0.2">
      <c r="A1589" s="2"/>
      <c r="B1589" s="2"/>
      <c r="C1589" s="2"/>
      <c r="D1589" s="2"/>
      <c r="E1589" s="2"/>
      <c r="F1589" s="2"/>
      <c r="G1589" s="2"/>
      <c r="H1589" s="2"/>
      <c r="I1589" s="2"/>
      <c r="J1589" s="2"/>
      <c r="K1589" s="2"/>
      <c r="N1589" s="3"/>
      <c r="O1589" s="4"/>
    </row>
    <row r="1590" spans="1:15" ht="12.75" x14ac:dyDescent="0.2">
      <c r="A1590" s="2"/>
      <c r="B1590" s="2"/>
      <c r="C1590" s="2"/>
      <c r="D1590" s="2"/>
      <c r="E1590" s="2"/>
      <c r="F1590" s="2"/>
      <c r="G1590" s="2"/>
      <c r="H1590" s="2"/>
      <c r="I1590" s="2"/>
      <c r="J1590" s="2"/>
      <c r="K1590" s="2"/>
      <c r="N1590" s="3"/>
      <c r="O1590" s="4"/>
    </row>
    <row r="1591" spans="1:15" ht="12.75" x14ac:dyDescent="0.2">
      <c r="A1591" s="2"/>
      <c r="B1591" s="2"/>
      <c r="C1591" s="2"/>
      <c r="D1591" s="2"/>
      <c r="E1591" s="2"/>
      <c r="F1591" s="2"/>
      <c r="G1591" s="2"/>
      <c r="H1591" s="2"/>
      <c r="I1591" s="2"/>
      <c r="J1591" s="2"/>
      <c r="K1591" s="2"/>
      <c r="N1591" s="3"/>
      <c r="O1591" s="4"/>
    </row>
    <row r="1592" spans="1:15" ht="12.75" x14ac:dyDescent="0.2">
      <c r="A1592" s="2"/>
      <c r="B1592" s="2"/>
      <c r="C1592" s="2"/>
      <c r="D1592" s="2"/>
      <c r="E1592" s="2"/>
      <c r="F1592" s="2"/>
      <c r="G1592" s="2"/>
      <c r="H1592" s="2"/>
      <c r="I1592" s="2"/>
      <c r="J1592" s="2"/>
      <c r="K1592" s="2"/>
      <c r="N1592" s="3"/>
      <c r="O1592" s="4"/>
    </row>
    <row r="1593" spans="1:15" ht="12.75" x14ac:dyDescent="0.2">
      <c r="A1593" s="2"/>
      <c r="B1593" s="2"/>
      <c r="C1593" s="2"/>
      <c r="D1593" s="2"/>
      <c r="E1593" s="2"/>
      <c r="F1593" s="2"/>
      <c r="G1593" s="2"/>
      <c r="H1593" s="2"/>
      <c r="I1593" s="2"/>
      <c r="J1593" s="2"/>
      <c r="K1593" s="2"/>
      <c r="N1593" s="3"/>
      <c r="O1593" s="4"/>
    </row>
    <row r="1594" spans="1:15" ht="12.75" x14ac:dyDescent="0.2">
      <c r="A1594" s="2"/>
      <c r="B1594" s="2"/>
      <c r="C1594" s="2"/>
      <c r="D1594" s="2"/>
      <c r="E1594" s="2"/>
      <c r="F1594" s="2"/>
      <c r="G1594" s="2"/>
      <c r="H1594" s="2"/>
      <c r="I1594" s="2"/>
      <c r="J1594" s="2"/>
      <c r="K1594" s="2"/>
      <c r="N1594" s="3"/>
      <c r="O1594" s="4"/>
    </row>
    <row r="1595" spans="1:15" ht="12.75" x14ac:dyDescent="0.2">
      <c r="A1595" s="2"/>
      <c r="B1595" s="2"/>
      <c r="C1595" s="2"/>
      <c r="D1595" s="2"/>
      <c r="E1595" s="2"/>
      <c r="F1595" s="2"/>
      <c r="G1595" s="2"/>
      <c r="H1595" s="2"/>
      <c r="I1595" s="2"/>
      <c r="J1595" s="2"/>
      <c r="K1595" s="2"/>
      <c r="N1595" s="3"/>
      <c r="O1595" s="4"/>
    </row>
    <row r="1596" spans="1:15" ht="12.75" x14ac:dyDescent="0.2">
      <c r="A1596" s="2"/>
      <c r="B1596" s="2"/>
      <c r="C1596" s="2"/>
      <c r="D1596" s="2"/>
      <c r="E1596" s="2"/>
      <c r="F1596" s="2"/>
      <c r="G1596" s="2"/>
      <c r="H1596" s="2"/>
      <c r="I1596" s="2"/>
      <c r="J1596" s="2"/>
      <c r="K1596" s="2"/>
      <c r="N1596" s="3"/>
      <c r="O1596" s="4"/>
    </row>
    <row r="1597" spans="1:15" ht="12.75" x14ac:dyDescent="0.2">
      <c r="A1597" s="2"/>
      <c r="B1597" s="2"/>
      <c r="C1597" s="2"/>
      <c r="D1597" s="2"/>
      <c r="E1597" s="2"/>
      <c r="F1597" s="2"/>
      <c r="G1597" s="2"/>
      <c r="H1597" s="2"/>
      <c r="I1597" s="2"/>
      <c r="J1597" s="2"/>
      <c r="K1597" s="2"/>
      <c r="N1597" s="3"/>
      <c r="O1597" s="4"/>
    </row>
    <row r="1598" spans="1:15" ht="12.75" x14ac:dyDescent="0.2">
      <c r="A1598" s="2"/>
      <c r="B1598" s="2"/>
      <c r="C1598" s="2"/>
      <c r="D1598" s="2"/>
      <c r="E1598" s="2"/>
      <c r="F1598" s="2"/>
      <c r="G1598" s="2"/>
      <c r="H1598" s="2"/>
      <c r="I1598" s="2"/>
      <c r="J1598" s="2"/>
      <c r="K1598" s="2"/>
      <c r="N1598" s="3"/>
      <c r="O1598" s="4"/>
    </row>
    <row r="1599" spans="1:15" ht="12.75" x14ac:dyDescent="0.2">
      <c r="A1599" s="2"/>
      <c r="B1599" s="2"/>
      <c r="C1599" s="2"/>
      <c r="D1599" s="2"/>
      <c r="E1599" s="2"/>
      <c r="F1599" s="2"/>
      <c r="G1599" s="2"/>
      <c r="H1599" s="2"/>
      <c r="I1599" s="2"/>
      <c r="J1599" s="2"/>
      <c r="K1599" s="2"/>
      <c r="N1599" s="3"/>
      <c r="O1599" s="4"/>
    </row>
    <row r="1600" spans="1:15" ht="12.75" x14ac:dyDescent="0.2">
      <c r="A1600" s="2"/>
      <c r="B1600" s="2"/>
      <c r="C1600" s="2"/>
      <c r="D1600" s="2"/>
      <c r="E1600" s="2"/>
      <c r="F1600" s="2"/>
      <c r="G1600" s="2"/>
      <c r="H1600" s="2"/>
      <c r="I1600" s="2"/>
      <c r="J1600" s="2"/>
      <c r="K1600" s="2"/>
      <c r="N1600" s="3"/>
      <c r="O1600" s="4"/>
    </row>
    <row r="1601" spans="1:15" ht="12.75" x14ac:dyDescent="0.2">
      <c r="A1601" s="2"/>
      <c r="B1601" s="2"/>
      <c r="C1601" s="2"/>
      <c r="D1601" s="2"/>
      <c r="E1601" s="2"/>
      <c r="F1601" s="2"/>
      <c r="G1601" s="2"/>
      <c r="H1601" s="2"/>
      <c r="I1601" s="2"/>
      <c r="J1601" s="2"/>
      <c r="K1601" s="2"/>
      <c r="N1601" s="3"/>
      <c r="O1601" s="4"/>
    </row>
    <row r="1602" spans="1:15" ht="12.75" x14ac:dyDescent="0.2">
      <c r="A1602" s="2"/>
      <c r="B1602" s="2"/>
      <c r="C1602" s="2"/>
      <c r="D1602" s="2"/>
      <c r="E1602" s="2"/>
      <c r="F1602" s="2"/>
      <c r="G1602" s="2"/>
      <c r="H1602" s="2"/>
      <c r="I1602" s="2"/>
      <c r="J1602" s="2"/>
      <c r="K1602" s="2"/>
      <c r="N1602" s="3"/>
      <c r="O1602" s="4"/>
    </row>
    <row r="1603" spans="1:15" ht="12.75" x14ac:dyDescent="0.2">
      <c r="A1603" s="2"/>
      <c r="B1603" s="2"/>
      <c r="C1603" s="2"/>
      <c r="D1603" s="2"/>
      <c r="E1603" s="2"/>
      <c r="F1603" s="2"/>
      <c r="G1603" s="2"/>
      <c r="H1603" s="2"/>
      <c r="I1603" s="2"/>
      <c r="J1603" s="2"/>
      <c r="K1603" s="2"/>
      <c r="N1603" s="3"/>
      <c r="O1603" s="4"/>
    </row>
    <row r="1604" spans="1:15" ht="12.75" x14ac:dyDescent="0.2">
      <c r="A1604" s="2"/>
      <c r="B1604" s="2"/>
      <c r="C1604" s="2"/>
      <c r="D1604" s="2"/>
      <c r="E1604" s="2"/>
      <c r="F1604" s="2"/>
      <c r="G1604" s="2"/>
      <c r="H1604" s="2"/>
      <c r="I1604" s="2"/>
      <c r="J1604" s="2"/>
      <c r="K1604" s="2"/>
      <c r="N1604" s="3"/>
      <c r="O1604" s="4"/>
    </row>
    <row r="1605" spans="1:15" ht="12.75" x14ac:dyDescent="0.2">
      <c r="A1605" s="2"/>
      <c r="B1605" s="2"/>
      <c r="C1605" s="2"/>
      <c r="D1605" s="2"/>
      <c r="E1605" s="2"/>
      <c r="F1605" s="2"/>
      <c r="G1605" s="2"/>
      <c r="H1605" s="2"/>
      <c r="I1605" s="2"/>
      <c r="J1605" s="2"/>
      <c r="K1605" s="2"/>
      <c r="N1605" s="3"/>
      <c r="O1605" s="4"/>
    </row>
    <row r="1606" spans="1:15" ht="12.75" x14ac:dyDescent="0.2">
      <c r="A1606" s="2"/>
      <c r="B1606" s="2"/>
      <c r="C1606" s="2"/>
      <c r="D1606" s="2"/>
      <c r="E1606" s="2"/>
      <c r="F1606" s="2"/>
      <c r="G1606" s="2"/>
      <c r="H1606" s="2"/>
      <c r="I1606" s="2"/>
      <c r="J1606" s="2"/>
      <c r="K1606" s="2"/>
      <c r="N1606" s="3"/>
      <c r="O1606" s="4"/>
    </row>
    <row r="1607" spans="1:15" ht="12.75" x14ac:dyDescent="0.2">
      <c r="A1607" s="2"/>
      <c r="B1607" s="2"/>
      <c r="C1607" s="2"/>
      <c r="D1607" s="2"/>
      <c r="E1607" s="2"/>
      <c r="F1607" s="2"/>
      <c r="G1607" s="2"/>
      <c r="H1607" s="2"/>
      <c r="I1607" s="2"/>
      <c r="J1607" s="2"/>
      <c r="K1607" s="2"/>
      <c r="N1607" s="3"/>
      <c r="O1607" s="4"/>
    </row>
    <row r="1608" spans="1:15" ht="12.75" x14ac:dyDescent="0.2">
      <c r="A1608" s="2"/>
      <c r="B1608" s="2"/>
      <c r="C1608" s="2"/>
      <c r="D1608" s="2"/>
      <c r="E1608" s="2"/>
      <c r="F1608" s="2"/>
      <c r="G1608" s="2"/>
      <c r="H1608" s="2"/>
      <c r="I1608" s="2"/>
      <c r="J1608" s="2"/>
      <c r="K1608" s="2"/>
      <c r="N1608" s="3"/>
      <c r="O1608" s="4"/>
    </row>
    <row r="1609" spans="1:15" ht="12.75" x14ac:dyDescent="0.2">
      <c r="A1609" s="2"/>
      <c r="B1609" s="2"/>
      <c r="C1609" s="2"/>
      <c r="D1609" s="2"/>
      <c r="E1609" s="2"/>
      <c r="F1609" s="2"/>
      <c r="G1609" s="2"/>
      <c r="H1609" s="2"/>
      <c r="I1609" s="2"/>
      <c r="J1609" s="2"/>
      <c r="K1609" s="2"/>
      <c r="N1609" s="3"/>
      <c r="O1609" s="4"/>
    </row>
    <row r="1610" spans="1:15" ht="12.75" x14ac:dyDescent="0.2">
      <c r="A1610" s="2"/>
      <c r="B1610" s="2"/>
      <c r="C1610" s="2"/>
      <c r="D1610" s="2"/>
      <c r="E1610" s="2"/>
      <c r="F1610" s="2"/>
      <c r="G1610" s="2"/>
      <c r="H1610" s="2"/>
      <c r="I1610" s="2"/>
      <c r="J1610" s="2"/>
      <c r="K1610" s="2"/>
      <c r="N1610" s="3"/>
      <c r="O1610" s="4"/>
    </row>
    <row r="1611" spans="1:15" ht="12.75" x14ac:dyDescent="0.2">
      <c r="A1611" s="2"/>
      <c r="B1611" s="2"/>
      <c r="C1611" s="2"/>
      <c r="D1611" s="2"/>
      <c r="E1611" s="2"/>
      <c r="F1611" s="2"/>
      <c r="G1611" s="2"/>
      <c r="H1611" s="2"/>
      <c r="I1611" s="2"/>
      <c r="J1611" s="2"/>
      <c r="K1611" s="2"/>
      <c r="N1611" s="3"/>
      <c r="O1611" s="4"/>
    </row>
    <row r="1612" spans="1:15" ht="12.75" x14ac:dyDescent="0.2">
      <c r="A1612" s="2"/>
      <c r="B1612" s="2"/>
      <c r="C1612" s="2"/>
      <c r="D1612" s="2"/>
      <c r="E1612" s="2"/>
      <c r="F1612" s="2"/>
      <c r="G1612" s="2"/>
      <c r="H1612" s="2"/>
      <c r="I1612" s="2"/>
      <c r="J1612" s="2"/>
      <c r="K1612" s="2"/>
      <c r="N1612" s="3"/>
      <c r="O1612" s="4"/>
    </row>
    <row r="1613" spans="1:15" ht="12.75" x14ac:dyDescent="0.2">
      <c r="A1613" s="2"/>
      <c r="B1613" s="2"/>
      <c r="C1613" s="2"/>
      <c r="D1613" s="2"/>
      <c r="E1613" s="2"/>
      <c r="F1613" s="2"/>
      <c r="G1613" s="2"/>
      <c r="H1613" s="2"/>
      <c r="I1613" s="2"/>
      <c r="J1613" s="2"/>
      <c r="K1613" s="2"/>
      <c r="N1613" s="3"/>
      <c r="O1613" s="4"/>
    </row>
    <row r="1614" spans="1:15" ht="12.75" x14ac:dyDescent="0.2">
      <c r="A1614" s="2"/>
      <c r="B1614" s="2"/>
      <c r="C1614" s="2"/>
      <c r="D1614" s="2"/>
      <c r="E1614" s="2"/>
      <c r="F1614" s="2"/>
      <c r="G1614" s="2"/>
      <c r="H1614" s="2"/>
      <c r="I1614" s="2"/>
      <c r="J1614" s="2"/>
      <c r="K1614" s="2"/>
      <c r="N1614" s="3"/>
      <c r="O1614" s="4"/>
    </row>
    <row r="1615" spans="1:15" ht="12.75" x14ac:dyDescent="0.2">
      <c r="A1615" s="2"/>
      <c r="B1615" s="2"/>
      <c r="C1615" s="2"/>
      <c r="D1615" s="2"/>
      <c r="E1615" s="2"/>
      <c r="F1615" s="2"/>
      <c r="G1615" s="2"/>
      <c r="H1615" s="2"/>
      <c r="I1615" s="2"/>
      <c r="J1615" s="2"/>
      <c r="K1615" s="2"/>
      <c r="N1615" s="3"/>
      <c r="O1615" s="4"/>
    </row>
    <row r="1616" spans="1:15" ht="12.75" x14ac:dyDescent="0.2">
      <c r="A1616" s="2"/>
      <c r="B1616" s="2"/>
      <c r="C1616" s="2"/>
      <c r="D1616" s="2"/>
      <c r="E1616" s="2"/>
      <c r="F1616" s="2"/>
      <c r="G1616" s="2"/>
      <c r="H1616" s="2"/>
      <c r="I1616" s="2"/>
      <c r="J1616" s="2"/>
      <c r="K1616" s="2"/>
      <c r="N1616" s="3"/>
      <c r="O1616" s="4"/>
    </row>
    <row r="1617" spans="1:15" ht="12.75" x14ac:dyDescent="0.2">
      <c r="A1617" s="2"/>
      <c r="B1617" s="2"/>
      <c r="C1617" s="2"/>
      <c r="D1617" s="2"/>
      <c r="E1617" s="2"/>
      <c r="F1617" s="2"/>
      <c r="G1617" s="2"/>
      <c r="H1617" s="2"/>
      <c r="I1617" s="2"/>
      <c r="J1617" s="2"/>
      <c r="K1617" s="2"/>
      <c r="N1617" s="3"/>
      <c r="O1617" s="4"/>
    </row>
    <row r="1618" spans="1:15" ht="12.75" x14ac:dyDescent="0.2">
      <c r="A1618" s="2"/>
      <c r="B1618" s="2"/>
      <c r="C1618" s="2"/>
      <c r="D1618" s="2"/>
      <c r="E1618" s="2"/>
      <c r="F1618" s="2"/>
      <c r="G1618" s="2"/>
      <c r="H1618" s="2"/>
      <c r="I1618" s="2"/>
      <c r="J1618" s="2"/>
      <c r="K1618" s="2"/>
      <c r="N1618" s="3"/>
      <c r="O1618" s="4"/>
    </row>
    <row r="1619" spans="1:15" ht="12.75" x14ac:dyDescent="0.2">
      <c r="A1619" s="2"/>
      <c r="B1619" s="2"/>
      <c r="C1619" s="2"/>
      <c r="D1619" s="2"/>
      <c r="E1619" s="2"/>
      <c r="F1619" s="2"/>
      <c r="G1619" s="2"/>
      <c r="H1619" s="2"/>
      <c r="I1619" s="2"/>
      <c r="J1619" s="2"/>
      <c r="K1619" s="2"/>
      <c r="N1619" s="3"/>
      <c r="O1619" s="4"/>
    </row>
    <row r="1620" spans="1:15" ht="12.75" x14ac:dyDescent="0.2">
      <c r="A1620" s="2"/>
      <c r="B1620" s="2"/>
      <c r="C1620" s="2"/>
      <c r="D1620" s="2"/>
      <c r="E1620" s="2"/>
      <c r="F1620" s="2"/>
      <c r="G1620" s="2"/>
      <c r="H1620" s="2"/>
      <c r="I1620" s="2"/>
      <c r="J1620" s="2"/>
      <c r="K1620" s="2"/>
      <c r="N1620" s="3"/>
      <c r="O1620" s="4"/>
    </row>
    <row r="1621" spans="1:15" ht="12.75" x14ac:dyDescent="0.2">
      <c r="A1621" s="2"/>
      <c r="B1621" s="2"/>
      <c r="C1621" s="2"/>
      <c r="D1621" s="2"/>
      <c r="E1621" s="2"/>
      <c r="F1621" s="2"/>
      <c r="G1621" s="2"/>
      <c r="H1621" s="2"/>
      <c r="I1621" s="2"/>
      <c r="J1621" s="2"/>
      <c r="K1621" s="2"/>
      <c r="N1621" s="3"/>
      <c r="O1621" s="4"/>
    </row>
    <row r="1622" spans="1:15" ht="12.75" x14ac:dyDescent="0.2">
      <c r="A1622" s="2"/>
      <c r="B1622" s="2"/>
      <c r="C1622" s="2"/>
      <c r="D1622" s="2"/>
      <c r="E1622" s="2"/>
      <c r="F1622" s="2"/>
      <c r="G1622" s="2"/>
      <c r="H1622" s="2"/>
      <c r="I1622" s="2"/>
      <c r="J1622" s="2"/>
      <c r="K1622" s="2"/>
      <c r="N1622" s="3"/>
      <c r="O1622" s="4"/>
    </row>
    <row r="1623" spans="1:15" ht="12.75" x14ac:dyDescent="0.2">
      <c r="A1623" s="2"/>
      <c r="B1623" s="2"/>
      <c r="C1623" s="2"/>
      <c r="D1623" s="2"/>
      <c r="E1623" s="2"/>
      <c r="F1623" s="2"/>
      <c r="G1623" s="2"/>
      <c r="H1623" s="2"/>
      <c r="I1623" s="2"/>
      <c r="J1623" s="2"/>
      <c r="K1623" s="2"/>
      <c r="N1623" s="3"/>
      <c r="O1623" s="4"/>
    </row>
    <row r="1624" spans="1:15" ht="12.75" x14ac:dyDescent="0.2">
      <c r="A1624" s="2"/>
      <c r="B1624" s="2"/>
      <c r="C1624" s="2"/>
      <c r="D1624" s="2"/>
      <c r="E1624" s="2"/>
      <c r="F1624" s="2"/>
      <c r="G1624" s="2"/>
      <c r="H1624" s="2"/>
      <c r="I1624" s="2"/>
      <c r="J1624" s="2"/>
      <c r="K1624" s="2"/>
      <c r="N1624" s="3"/>
      <c r="O1624" s="4"/>
    </row>
    <row r="1625" spans="1:15" ht="12.75" x14ac:dyDescent="0.2">
      <c r="A1625" s="2"/>
      <c r="B1625" s="2"/>
      <c r="C1625" s="2"/>
      <c r="D1625" s="2"/>
      <c r="E1625" s="2"/>
      <c r="F1625" s="2"/>
      <c r="G1625" s="2"/>
      <c r="H1625" s="2"/>
      <c r="I1625" s="2"/>
      <c r="J1625" s="2"/>
      <c r="K1625" s="2"/>
      <c r="N1625" s="3"/>
      <c r="O1625" s="4"/>
    </row>
    <row r="1626" spans="1:15" ht="12.75" x14ac:dyDescent="0.2">
      <c r="A1626" s="2"/>
      <c r="B1626" s="2"/>
      <c r="C1626" s="2"/>
      <c r="D1626" s="2"/>
      <c r="E1626" s="2"/>
      <c r="F1626" s="2"/>
      <c r="G1626" s="2"/>
      <c r="H1626" s="2"/>
      <c r="I1626" s="2"/>
      <c r="J1626" s="2"/>
      <c r="K1626" s="2"/>
      <c r="N1626" s="3"/>
      <c r="O1626" s="4"/>
    </row>
    <row r="1627" spans="1:15" ht="12.75" x14ac:dyDescent="0.2">
      <c r="A1627" s="2"/>
      <c r="B1627" s="2"/>
      <c r="C1627" s="2"/>
      <c r="D1627" s="2"/>
      <c r="E1627" s="2"/>
      <c r="F1627" s="2"/>
      <c r="G1627" s="2"/>
      <c r="H1627" s="2"/>
      <c r="I1627" s="2"/>
      <c r="J1627" s="2"/>
      <c r="K1627" s="2"/>
      <c r="N1627" s="3"/>
      <c r="O1627" s="4"/>
    </row>
    <row r="1628" spans="1:15" ht="12.75" x14ac:dyDescent="0.2">
      <c r="A1628" s="2"/>
      <c r="B1628" s="2"/>
      <c r="C1628" s="2"/>
      <c r="D1628" s="2"/>
      <c r="E1628" s="2"/>
      <c r="F1628" s="2"/>
      <c r="G1628" s="2"/>
      <c r="H1628" s="2"/>
      <c r="I1628" s="2"/>
      <c r="J1628" s="2"/>
      <c r="K1628" s="2"/>
      <c r="N1628" s="3"/>
      <c r="O1628" s="4"/>
    </row>
    <row r="1629" spans="1:15" ht="12.75" x14ac:dyDescent="0.2">
      <c r="A1629" s="2"/>
      <c r="B1629" s="2"/>
      <c r="C1629" s="2"/>
      <c r="D1629" s="2"/>
      <c r="E1629" s="2"/>
      <c r="F1629" s="2"/>
      <c r="G1629" s="2"/>
      <c r="H1629" s="2"/>
      <c r="I1629" s="2"/>
      <c r="J1629" s="2"/>
      <c r="K1629" s="2"/>
      <c r="N1629" s="3"/>
      <c r="O1629" s="4"/>
    </row>
    <row r="1630" spans="1:15" ht="12.75" x14ac:dyDescent="0.2">
      <c r="A1630" s="2"/>
      <c r="B1630" s="2"/>
      <c r="C1630" s="2"/>
      <c r="D1630" s="2"/>
      <c r="E1630" s="2"/>
      <c r="F1630" s="2"/>
      <c r="G1630" s="2"/>
      <c r="H1630" s="2"/>
      <c r="I1630" s="2"/>
      <c r="J1630" s="2"/>
      <c r="K1630" s="2"/>
      <c r="N1630" s="3"/>
      <c r="O1630" s="4"/>
    </row>
    <row r="1631" spans="1:15" ht="12.75" x14ac:dyDescent="0.2">
      <c r="A1631" s="2"/>
      <c r="B1631" s="2"/>
      <c r="C1631" s="2"/>
      <c r="D1631" s="2"/>
      <c r="E1631" s="2"/>
      <c r="F1631" s="2"/>
      <c r="G1631" s="2"/>
      <c r="H1631" s="2"/>
      <c r="I1631" s="2"/>
      <c r="J1631" s="2"/>
      <c r="K1631" s="2"/>
      <c r="N1631" s="3"/>
      <c r="O1631" s="4"/>
    </row>
    <row r="1632" spans="1:15" ht="12.75" x14ac:dyDescent="0.2">
      <c r="A1632" s="2"/>
      <c r="B1632" s="2"/>
      <c r="C1632" s="2"/>
      <c r="D1632" s="2"/>
      <c r="E1632" s="2"/>
      <c r="F1632" s="2"/>
      <c r="G1632" s="2"/>
      <c r="H1632" s="2"/>
      <c r="I1632" s="2"/>
      <c r="J1632" s="2"/>
      <c r="K1632" s="2"/>
      <c r="N1632" s="3"/>
      <c r="O1632" s="4"/>
    </row>
    <row r="1633" spans="1:15" ht="12.75" x14ac:dyDescent="0.2">
      <c r="A1633" s="2"/>
      <c r="B1633" s="2"/>
      <c r="C1633" s="2"/>
      <c r="D1633" s="2"/>
      <c r="E1633" s="2"/>
      <c r="F1633" s="2"/>
      <c r="G1633" s="2"/>
      <c r="H1633" s="2"/>
      <c r="I1633" s="2"/>
      <c r="J1633" s="2"/>
      <c r="K1633" s="2"/>
      <c r="N1633" s="3"/>
      <c r="O1633" s="4"/>
    </row>
    <row r="1634" spans="1:15" ht="12.75" x14ac:dyDescent="0.2">
      <c r="A1634" s="2"/>
      <c r="B1634" s="2"/>
      <c r="C1634" s="2"/>
      <c r="D1634" s="2"/>
      <c r="E1634" s="2"/>
      <c r="F1634" s="2"/>
      <c r="G1634" s="2"/>
      <c r="H1634" s="2"/>
      <c r="I1634" s="2"/>
      <c r="J1634" s="2"/>
      <c r="K1634" s="2"/>
      <c r="N1634" s="3"/>
      <c r="O1634" s="4"/>
    </row>
    <row r="1635" spans="1:15" ht="12.75" x14ac:dyDescent="0.2">
      <c r="A1635" s="2"/>
      <c r="B1635" s="2"/>
      <c r="C1635" s="2"/>
      <c r="D1635" s="2"/>
      <c r="E1635" s="2"/>
      <c r="F1635" s="2"/>
      <c r="G1635" s="2"/>
      <c r="H1635" s="2"/>
      <c r="I1635" s="2"/>
      <c r="J1635" s="2"/>
      <c r="K1635" s="2"/>
      <c r="N1635" s="3"/>
      <c r="O1635" s="4"/>
    </row>
    <row r="1636" spans="1:15" ht="12.75" x14ac:dyDescent="0.2">
      <c r="A1636" s="2"/>
      <c r="B1636" s="2"/>
      <c r="C1636" s="2"/>
      <c r="D1636" s="2"/>
      <c r="E1636" s="2"/>
      <c r="F1636" s="2"/>
      <c r="G1636" s="2"/>
      <c r="H1636" s="2"/>
      <c r="I1636" s="2"/>
      <c r="J1636" s="2"/>
      <c r="K1636" s="2"/>
      <c r="N1636" s="3"/>
      <c r="O1636" s="4"/>
    </row>
    <row r="1637" spans="1:15" ht="12.75" x14ac:dyDescent="0.2">
      <c r="A1637" s="2"/>
      <c r="B1637" s="2"/>
      <c r="C1637" s="2"/>
      <c r="D1637" s="2"/>
      <c r="E1637" s="2"/>
      <c r="F1637" s="2"/>
      <c r="G1637" s="2"/>
      <c r="H1637" s="2"/>
      <c r="I1637" s="2"/>
      <c r="J1637" s="2"/>
      <c r="K1637" s="2"/>
      <c r="N1637" s="3"/>
      <c r="O1637" s="4"/>
    </row>
    <row r="1638" spans="1:15" ht="12.75" x14ac:dyDescent="0.2">
      <c r="A1638" s="2"/>
      <c r="B1638" s="2"/>
      <c r="C1638" s="2"/>
      <c r="D1638" s="2"/>
      <c r="E1638" s="2"/>
      <c r="F1638" s="2"/>
      <c r="G1638" s="2"/>
      <c r="H1638" s="2"/>
      <c r="I1638" s="2"/>
      <c r="J1638" s="2"/>
      <c r="K1638" s="2"/>
      <c r="N1638" s="3"/>
      <c r="O1638" s="4"/>
    </row>
    <row r="1639" spans="1:15" ht="12.75" x14ac:dyDescent="0.2">
      <c r="A1639" s="2"/>
      <c r="B1639" s="2"/>
      <c r="C1639" s="2"/>
      <c r="D1639" s="2"/>
      <c r="E1639" s="2"/>
      <c r="F1639" s="2"/>
      <c r="G1639" s="2"/>
      <c r="H1639" s="2"/>
      <c r="I1639" s="2"/>
      <c r="J1639" s="2"/>
      <c r="K1639" s="2"/>
      <c r="N1639" s="3"/>
      <c r="O1639" s="4"/>
    </row>
    <row r="1640" spans="1:15" ht="12.75" x14ac:dyDescent="0.2">
      <c r="A1640" s="2"/>
      <c r="B1640" s="2"/>
      <c r="C1640" s="2"/>
      <c r="D1640" s="2"/>
      <c r="E1640" s="2"/>
      <c r="F1640" s="2"/>
      <c r="G1640" s="2"/>
      <c r="H1640" s="2"/>
      <c r="I1640" s="2"/>
      <c r="J1640" s="2"/>
      <c r="K1640" s="2"/>
      <c r="N1640" s="3"/>
      <c r="O1640" s="4"/>
    </row>
    <row r="1641" spans="1:15" ht="12.75" x14ac:dyDescent="0.2">
      <c r="A1641" s="2"/>
      <c r="B1641" s="2"/>
      <c r="C1641" s="2"/>
      <c r="D1641" s="2"/>
      <c r="E1641" s="2"/>
      <c r="F1641" s="2"/>
      <c r="G1641" s="2"/>
      <c r="H1641" s="2"/>
      <c r="I1641" s="2"/>
      <c r="J1641" s="2"/>
      <c r="K1641" s="2"/>
      <c r="N1641" s="3"/>
      <c r="O1641" s="4"/>
    </row>
    <row r="1642" spans="1:15" ht="12.75" x14ac:dyDescent="0.2">
      <c r="A1642" s="2"/>
      <c r="B1642" s="2"/>
      <c r="C1642" s="2"/>
      <c r="D1642" s="2"/>
      <c r="E1642" s="2"/>
      <c r="F1642" s="2"/>
      <c r="G1642" s="2"/>
      <c r="H1642" s="2"/>
      <c r="I1642" s="2"/>
      <c r="J1642" s="2"/>
      <c r="K1642" s="2"/>
      <c r="N1642" s="3"/>
      <c r="O1642" s="4"/>
    </row>
    <row r="1643" spans="1:15" ht="12.75" x14ac:dyDescent="0.2">
      <c r="A1643" s="2"/>
      <c r="B1643" s="2"/>
      <c r="C1643" s="2"/>
      <c r="D1643" s="2"/>
      <c r="E1643" s="2"/>
      <c r="F1643" s="2"/>
      <c r="G1643" s="2"/>
      <c r="H1643" s="2"/>
      <c r="I1643" s="2"/>
      <c r="J1643" s="2"/>
      <c r="K1643" s="2"/>
      <c r="N1643" s="3"/>
      <c r="O1643" s="4"/>
    </row>
    <row r="1644" spans="1:15" ht="12.75" x14ac:dyDescent="0.2">
      <c r="A1644" s="2"/>
      <c r="B1644" s="2"/>
      <c r="C1644" s="2"/>
      <c r="D1644" s="2"/>
      <c r="E1644" s="2"/>
      <c r="F1644" s="2"/>
      <c r="G1644" s="2"/>
      <c r="H1644" s="2"/>
      <c r="I1644" s="2"/>
      <c r="J1644" s="2"/>
      <c r="K1644" s="2"/>
      <c r="N1644" s="3"/>
      <c r="O1644" s="4"/>
    </row>
    <row r="1645" spans="1:15" ht="12.75" x14ac:dyDescent="0.2">
      <c r="A1645" s="2"/>
      <c r="B1645" s="2"/>
      <c r="C1645" s="2"/>
      <c r="D1645" s="2"/>
      <c r="E1645" s="2"/>
      <c r="F1645" s="2"/>
      <c r="G1645" s="2"/>
      <c r="H1645" s="2"/>
      <c r="I1645" s="2"/>
      <c r="J1645" s="2"/>
      <c r="K1645" s="2"/>
      <c r="N1645" s="3"/>
      <c r="O1645" s="4"/>
    </row>
    <row r="1646" spans="1:15" ht="12.75" x14ac:dyDescent="0.2">
      <c r="A1646" s="2"/>
      <c r="B1646" s="2"/>
      <c r="C1646" s="2"/>
      <c r="D1646" s="2"/>
      <c r="E1646" s="2"/>
      <c r="F1646" s="2"/>
      <c r="G1646" s="2"/>
      <c r="H1646" s="2"/>
      <c r="I1646" s="2"/>
      <c r="J1646" s="2"/>
      <c r="K1646" s="2"/>
      <c r="N1646" s="3"/>
      <c r="O1646" s="4"/>
    </row>
    <row r="1647" spans="1:15" ht="12.75" x14ac:dyDescent="0.2">
      <c r="A1647" s="2"/>
      <c r="B1647" s="2"/>
      <c r="C1647" s="2"/>
      <c r="D1647" s="2"/>
      <c r="E1647" s="2"/>
      <c r="F1647" s="2"/>
      <c r="G1647" s="2"/>
      <c r="H1647" s="2"/>
      <c r="I1647" s="2"/>
      <c r="J1647" s="2"/>
      <c r="K1647" s="2"/>
      <c r="N1647" s="3"/>
      <c r="O1647" s="4"/>
    </row>
    <row r="1648" spans="1:15" ht="12.75" x14ac:dyDescent="0.2">
      <c r="A1648" s="2"/>
      <c r="B1648" s="2"/>
      <c r="C1648" s="2"/>
      <c r="D1648" s="2"/>
      <c r="E1648" s="2"/>
      <c r="F1648" s="2"/>
      <c r="G1648" s="2"/>
      <c r="H1648" s="2"/>
      <c r="I1648" s="2"/>
      <c r="J1648" s="2"/>
      <c r="K1648" s="2"/>
      <c r="N1648" s="3"/>
      <c r="O1648" s="4"/>
    </row>
    <row r="1649" spans="1:15" ht="12.75" x14ac:dyDescent="0.2">
      <c r="A1649" s="2"/>
      <c r="B1649" s="2"/>
      <c r="C1649" s="2"/>
      <c r="D1649" s="2"/>
      <c r="E1649" s="2"/>
      <c r="F1649" s="2"/>
      <c r="G1649" s="2"/>
      <c r="H1649" s="2"/>
      <c r="I1649" s="2"/>
      <c r="J1649" s="2"/>
      <c r="K1649" s="2"/>
      <c r="N1649" s="3"/>
      <c r="O1649" s="4"/>
    </row>
    <row r="1650" spans="1:15" ht="12.75" x14ac:dyDescent="0.2">
      <c r="A1650" s="2"/>
      <c r="B1650" s="2"/>
      <c r="C1650" s="2"/>
      <c r="D1650" s="2"/>
      <c r="E1650" s="2"/>
      <c r="F1650" s="2"/>
      <c r="G1650" s="2"/>
      <c r="H1650" s="2"/>
      <c r="I1650" s="2"/>
      <c r="J1650" s="2"/>
      <c r="K1650" s="2"/>
      <c r="N1650" s="3"/>
      <c r="O1650" s="4"/>
    </row>
    <row r="1651" spans="1:15" ht="12.75" x14ac:dyDescent="0.2">
      <c r="A1651" s="2"/>
      <c r="B1651" s="2"/>
      <c r="C1651" s="2"/>
      <c r="D1651" s="2"/>
      <c r="E1651" s="2"/>
      <c r="F1651" s="2"/>
      <c r="G1651" s="2"/>
      <c r="H1651" s="2"/>
      <c r="I1651" s="2"/>
      <c r="J1651" s="2"/>
      <c r="K1651" s="2"/>
      <c r="N1651" s="3"/>
      <c r="O1651" s="4"/>
    </row>
    <row r="1652" spans="1:15" ht="12.75" x14ac:dyDescent="0.2">
      <c r="A1652" s="2"/>
      <c r="B1652" s="2"/>
      <c r="C1652" s="2"/>
      <c r="D1652" s="2"/>
      <c r="E1652" s="2"/>
      <c r="F1652" s="2"/>
      <c r="G1652" s="2"/>
      <c r="H1652" s="2"/>
      <c r="I1652" s="2"/>
      <c r="J1652" s="2"/>
      <c r="K1652" s="2"/>
      <c r="N1652" s="3"/>
      <c r="O1652" s="4"/>
    </row>
    <row r="1653" spans="1:15" ht="12.75" x14ac:dyDescent="0.2">
      <c r="A1653" s="2"/>
      <c r="B1653" s="2"/>
      <c r="C1653" s="2"/>
      <c r="D1653" s="2"/>
      <c r="E1653" s="2"/>
      <c r="F1653" s="2"/>
      <c r="G1653" s="2"/>
      <c r="H1653" s="2"/>
      <c r="I1653" s="2"/>
      <c r="J1653" s="2"/>
      <c r="K1653" s="2"/>
      <c r="N1653" s="3"/>
      <c r="O1653" s="4"/>
    </row>
    <row r="1654" spans="1:15" ht="12.75" x14ac:dyDescent="0.2">
      <c r="A1654" s="2"/>
      <c r="B1654" s="2"/>
      <c r="C1654" s="2"/>
      <c r="D1654" s="2"/>
      <c r="E1654" s="2"/>
      <c r="F1654" s="2"/>
      <c r="G1654" s="2"/>
      <c r="H1654" s="2"/>
      <c r="I1654" s="2"/>
      <c r="J1654" s="2"/>
      <c r="K1654" s="2"/>
      <c r="N1654" s="3"/>
      <c r="O1654" s="4"/>
    </row>
    <row r="1655" spans="1:15" ht="12.75" x14ac:dyDescent="0.2">
      <c r="A1655" s="2"/>
      <c r="B1655" s="2"/>
      <c r="C1655" s="2"/>
      <c r="D1655" s="2"/>
      <c r="E1655" s="2"/>
      <c r="F1655" s="2"/>
      <c r="G1655" s="2"/>
      <c r="H1655" s="2"/>
      <c r="I1655" s="2"/>
      <c r="J1655" s="2"/>
      <c r="K1655" s="2"/>
      <c r="N1655" s="3"/>
      <c r="O1655" s="4"/>
    </row>
    <row r="1656" spans="1:15" ht="12.75" x14ac:dyDescent="0.2">
      <c r="A1656" s="2"/>
      <c r="B1656" s="2"/>
      <c r="C1656" s="2"/>
      <c r="D1656" s="2"/>
      <c r="E1656" s="2"/>
      <c r="F1656" s="2"/>
      <c r="G1656" s="2"/>
      <c r="H1656" s="2"/>
      <c r="I1656" s="2"/>
      <c r="J1656" s="2"/>
      <c r="K1656" s="2"/>
      <c r="N1656" s="3"/>
      <c r="O1656" s="4"/>
    </row>
    <row r="1657" spans="1:15" ht="12.75" x14ac:dyDescent="0.2">
      <c r="A1657" s="2"/>
      <c r="B1657" s="2"/>
      <c r="C1657" s="2"/>
      <c r="D1657" s="2"/>
      <c r="E1657" s="2"/>
      <c r="F1657" s="2"/>
      <c r="G1657" s="2"/>
      <c r="H1657" s="2"/>
      <c r="I1657" s="2"/>
      <c r="J1657" s="2"/>
      <c r="K1657" s="2"/>
      <c r="N1657" s="3"/>
      <c r="O1657" s="4"/>
    </row>
    <row r="1658" spans="1:15" ht="12.75" x14ac:dyDescent="0.2">
      <c r="A1658" s="2"/>
      <c r="B1658" s="2"/>
      <c r="C1658" s="2"/>
      <c r="D1658" s="2"/>
      <c r="E1658" s="2"/>
      <c r="F1658" s="2"/>
      <c r="G1658" s="2"/>
      <c r="H1658" s="2"/>
      <c r="I1658" s="2"/>
      <c r="J1658" s="2"/>
      <c r="K1658" s="2"/>
      <c r="N1658" s="3"/>
      <c r="O1658" s="4"/>
    </row>
    <row r="1659" spans="1:15" ht="12.75" x14ac:dyDescent="0.2">
      <c r="A1659" s="2"/>
      <c r="B1659" s="2"/>
      <c r="C1659" s="2"/>
      <c r="D1659" s="2"/>
      <c r="E1659" s="2"/>
      <c r="F1659" s="2"/>
      <c r="G1659" s="2"/>
      <c r="H1659" s="2"/>
      <c r="I1659" s="2"/>
      <c r="J1659" s="2"/>
      <c r="K1659" s="2"/>
      <c r="N1659" s="3"/>
      <c r="O1659" s="4"/>
    </row>
    <row r="1660" spans="1:15" ht="12.75" x14ac:dyDescent="0.2">
      <c r="A1660" s="2"/>
      <c r="B1660" s="2"/>
      <c r="C1660" s="2"/>
      <c r="D1660" s="2"/>
      <c r="E1660" s="2"/>
      <c r="F1660" s="2"/>
      <c r="G1660" s="2"/>
      <c r="H1660" s="2"/>
      <c r="I1660" s="2"/>
      <c r="J1660" s="2"/>
      <c r="K1660" s="2"/>
      <c r="N1660" s="3"/>
      <c r="O1660" s="4"/>
    </row>
    <row r="1661" spans="1:15" ht="12.75" x14ac:dyDescent="0.2">
      <c r="A1661" s="2"/>
      <c r="B1661" s="2"/>
      <c r="C1661" s="2"/>
      <c r="D1661" s="2"/>
      <c r="E1661" s="2"/>
      <c r="F1661" s="2"/>
      <c r="G1661" s="2"/>
      <c r="H1661" s="2"/>
      <c r="I1661" s="2"/>
      <c r="J1661" s="2"/>
      <c r="K1661" s="2"/>
      <c r="N1661" s="3"/>
      <c r="O1661" s="4"/>
    </row>
    <row r="1662" spans="1:15" ht="12.75" x14ac:dyDescent="0.2">
      <c r="A1662" s="2"/>
      <c r="B1662" s="2"/>
      <c r="C1662" s="2"/>
      <c r="D1662" s="2"/>
      <c r="E1662" s="2"/>
      <c r="F1662" s="2"/>
      <c r="G1662" s="2"/>
      <c r="H1662" s="2"/>
      <c r="I1662" s="2"/>
      <c r="J1662" s="2"/>
      <c r="K1662" s="2"/>
      <c r="N1662" s="3"/>
      <c r="O1662" s="4"/>
    </row>
    <row r="1663" spans="1:15" ht="12.75" x14ac:dyDescent="0.2">
      <c r="A1663" s="2"/>
      <c r="B1663" s="2"/>
      <c r="C1663" s="2"/>
      <c r="D1663" s="2"/>
      <c r="E1663" s="2"/>
      <c r="F1663" s="2"/>
      <c r="G1663" s="2"/>
      <c r="H1663" s="2"/>
      <c r="I1663" s="2"/>
      <c r="J1663" s="2"/>
      <c r="K1663" s="2"/>
      <c r="N1663" s="3"/>
      <c r="O1663" s="4"/>
    </row>
    <row r="1664" spans="1:15" ht="12.75" x14ac:dyDescent="0.2">
      <c r="A1664" s="2"/>
      <c r="B1664" s="2"/>
      <c r="C1664" s="2"/>
      <c r="D1664" s="2"/>
      <c r="E1664" s="2"/>
      <c r="F1664" s="2"/>
      <c r="G1664" s="2"/>
      <c r="H1664" s="2"/>
      <c r="I1664" s="2"/>
      <c r="J1664" s="2"/>
      <c r="K1664" s="2"/>
      <c r="N1664" s="3"/>
      <c r="O1664" s="4"/>
    </row>
    <row r="1665" spans="1:15" ht="12.75" x14ac:dyDescent="0.2">
      <c r="A1665" s="2"/>
      <c r="B1665" s="2"/>
      <c r="C1665" s="2"/>
      <c r="D1665" s="2"/>
      <c r="E1665" s="2"/>
      <c r="F1665" s="2"/>
      <c r="G1665" s="2"/>
      <c r="H1665" s="2"/>
      <c r="I1665" s="2"/>
      <c r="J1665" s="2"/>
      <c r="K1665" s="2"/>
      <c r="N1665" s="3"/>
      <c r="O1665" s="4"/>
    </row>
    <row r="1666" spans="1:15" ht="12.75" x14ac:dyDescent="0.2">
      <c r="A1666" s="2"/>
      <c r="B1666" s="2"/>
      <c r="C1666" s="2"/>
      <c r="D1666" s="2"/>
      <c r="E1666" s="2"/>
      <c r="F1666" s="2"/>
      <c r="G1666" s="2"/>
      <c r="H1666" s="2"/>
      <c r="I1666" s="2"/>
      <c r="J1666" s="2"/>
      <c r="K1666" s="2"/>
      <c r="N1666" s="3"/>
      <c r="O1666" s="4"/>
    </row>
    <row r="1667" spans="1:15" ht="12.75" x14ac:dyDescent="0.2">
      <c r="A1667" s="2"/>
      <c r="B1667" s="2"/>
      <c r="C1667" s="2"/>
      <c r="D1667" s="2"/>
      <c r="E1667" s="2"/>
      <c r="F1667" s="2"/>
      <c r="G1667" s="2"/>
      <c r="H1667" s="2"/>
      <c r="I1667" s="2"/>
      <c r="J1667" s="2"/>
      <c r="K1667" s="2"/>
      <c r="N1667" s="3"/>
      <c r="O1667" s="4"/>
    </row>
    <row r="1668" spans="1:15" ht="12.75" x14ac:dyDescent="0.2">
      <c r="A1668" s="2"/>
      <c r="B1668" s="2"/>
      <c r="C1668" s="2"/>
      <c r="D1668" s="2"/>
      <c r="E1668" s="2"/>
      <c r="F1668" s="2"/>
      <c r="G1668" s="2"/>
      <c r="H1668" s="2"/>
      <c r="I1668" s="2"/>
      <c r="J1668" s="2"/>
      <c r="K1668" s="2"/>
      <c r="N1668" s="3"/>
      <c r="O1668" s="4"/>
    </row>
    <row r="1669" spans="1:15" ht="12.75" x14ac:dyDescent="0.2">
      <c r="A1669" s="2"/>
      <c r="B1669" s="2"/>
      <c r="C1669" s="2"/>
      <c r="D1669" s="2"/>
      <c r="E1669" s="2"/>
      <c r="F1669" s="2"/>
      <c r="G1669" s="2"/>
      <c r="H1669" s="2"/>
      <c r="I1669" s="2"/>
      <c r="J1669" s="2"/>
      <c r="K1669" s="2"/>
      <c r="N1669" s="3"/>
      <c r="O1669" s="4"/>
    </row>
    <row r="1670" spans="1:15" ht="12.75" x14ac:dyDescent="0.2">
      <c r="A1670" s="2"/>
      <c r="B1670" s="2"/>
      <c r="C1670" s="2"/>
      <c r="D1670" s="2"/>
      <c r="E1670" s="2"/>
      <c r="F1670" s="2"/>
      <c r="G1670" s="2"/>
      <c r="H1670" s="2"/>
      <c r="I1670" s="2"/>
      <c r="J1670" s="2"/>
      <c r="K1670" s="2"/>
      <c r="N1670" s="3"/>
      <c r="O1670" s="4"/>
    </row>
    <row r="1671" spans="1:15" ht="12.75" x14ac:dyDescent="0.2">
      <c r="A1671" s="2"/>
      <c r="B1671" s="2"/>
      <c r="C1671" s="2"/>
      <c r="D1671" s="2"/>
      <c r="E1671" s="2"/>
      <c r="F1671" s="2"/>
      <c r="G1671" s="2"/>
      <c r="H1671" s="2"/>
      <c r="I1671" s="2"/>
      <c r="J1671" s="2"/>
      <c r="K1671" s="2"/>
      <c r="N1671" s="3"/>
      <c r="O1671" s="4"/>
    </row>
    <row r="1672" spans="1:15" ht="12.75" x14ac:dyDescent="0.2">
      <c r="A1672" s="2"/>
      <c r="B1672" s="2"/>
      <c r="C1672" s="2"/>
      <c r="D1672" s="2"/>
      <c r="E1672" s="2"/>
      <c r="F1672" s="2"/>
      <c r="G1672" s="2"/>
      <c r="H1672" s="2"/>
      <c r="I1672" s="2"/>
      <c r="J1672" s="2"/>
      <c r="K1672" s="2"/>
      <c r="N1672" s="3"/>
      <c r="O1672" s="4"/>
    </row>
    <row r="1673" spans="1:15" ht="12.75" x14ac:dyDescent="0.2">
      <c r="A1673" s="2"/>
      <c r="B1673" s="2"/>
      <c r="C1673" s="2"/>
      <c r="D1673" s="2"/>
      <c r="E1673" s="2"/>
      <c r="F1673" s="2"/>
      <c r="G1673" s="2"/>
      <c r="H1673" s="2"/>
      <c r="I1673" s="2"/>
      <c r="J1673" s="2"/>
      <c r="K1673" s="2"/>
      <c r="N1673" s="3"/>
      <c r="O1673" s="4"/>
    </row>
    <row r="1674" spans="1:15" ht="12.75" x14ac:dyDescent="0.2">
      <c r="A1674" s="2"/>
      <c r="B1674" s="2"/>
      <c r="C1674" s="2"/>
      <c r="D1674" s="2"/>
      <c r="E1674" s="2"/>
      <c r="F1674" s="2"/>
      <c r="G1674" s="2"/>
      <c r="H1674" s="2"/>
      <c r="I1674" s="2"/>
      <c r="J1674" s="2"/>
      <c r="K1674" s="2"/>
      <c r="N1674" s="3"/>
      <c r="O1674" s="4"/>
    </row>
    <row r="1675" spans="1:15" ht="12.75" x14ac:dyDescent="0.2">
      <c r="A1675" s="2"/>
      <c r="B1675" s="2"/>
      <c r="C1675" s="2"/>
      <c r="D1675" s="2"/>
      <c r="E1675" s="2"/>
      <c r="F1675" s="2"/>
      <c r="G1675" s="2"/>
      <c r="H1675" s="2"/>
      <c r="I1675" s="2"/>
      <c r="J1675" s="2"/>
      <c r="K1675" s="2"/>
      <c r="N1675" s="3"/>
      <c r="O1675" s="4"/>
    </row>
    <row r="1676" spans="1:15" ht="12.75" x14ac:dyDescent="0.2">
      <c r="A1676" s="2"/>
      <c r="B1676" s="2"/>
      <c r="C1676" s="2"/>
      <c r="D1676" s="2"/>
      <c r="E1676" s="2"/>
      <c r="F1676" s="2"/>
      <c r="G1676" s="2"/>
      <c r="H1676" s="2"/>
      <c r="I1676" s="2"/>
      <c r="J1676" s="2"/>
      <c r="K1676" s="2"/>
      <c r="N1676" s="3"/>
      <c r="O1676" s="4"/>
    </row>
    <row r="1677" spans="1:15" ht="12.75" x14ac:dyDescent="0.2">
      <c r="A1677" s="2"/>
      <c r="B1677" s="2"/>
      <c r="C1677" s="2"/>
      <c r="D1677" s="2"/>
      <c r="E1677" s="2"/>
      <c r="F1677" s="2"/>
      <c r="G1677" s="2"/>
      <c r="H1677" s="2"/>
      <c r="I1677" s="2"/>
      <c r="J1677" s="2"/>
      <c r="K1677" s="2"/>
      <c r="N1677" s="3"/>
      <c r="O1677" s="4"/>
    </row>
    <row r="1678" spans="1:15" ht="12.75" x14ac:dyDescent="0.2">
      <c r="A1678" s="2"/>
      <c r="B1678" s="2"/>
      <c r="C1678" s="2"/>
      <c r="D1678" s="2"/>
      <c r="E1678" s="2"/>
      <c r="F1678" s="2"/>
      <c r="G1678" s="2"/>
      <c r="H1678" s="2"/>
      <c r="I1678" s="2"/>
      <c r="J1678" s="2"/>
      <c r="K1678" s="2"/>
      <c r="N1678" s="3"/>
      <c r="O1678" s="4"/>
    </row>
    <row r="1679" spans="1:15" ht="12.75" x14ac:dyDescent="0.2">
      <c r="A1679" s="2"/>
      <c r="B1679" s="2"/>
      <c r="C1679" s="2"/>
      <c r="D1679" s="2"/>
      <c r="E1679" s="2"/>
      <c r="F1679" s="2"/>
      <c r="G1679" s="2"/>
      <c r="H1679" s="2"/>
      <c r="I1679" s="2"/>
      <c r="J1679" s="2"/>
      <c r="K1679" s="2"/>
      <c r="N1679" s="3"/>
      <c r="O1679" s="4"/>
    </row>
    <row r="1680" spans="1:15" ht="12.75" x14ac:dyDescent="0.2">
      <c r="A1680" s="2"/>
      <c r="B1680" s="2"/>
      <c r="C1680" s="2"/>
      <c r="D1680" s="2"/>
      <c r="E1680" s="2"/>
      <c r="F1680" s="2"/>
      <c r="G1680" s="2"/>
      <c r="H1680" s="2"/>
      <c r="I1680" s="2"/>
      <c r="J1680" s="2"/>
      <c r="K1680" s="2"/>
      <c r="N1680" s="3"/>
      <c r="O1680" s="4"/>
    </row>
    <row r="1681" spans="1:15" ht="12.75" x14ac:dyDescent="0.2">
      <c r="A1681" s="2"/>
      <c r="B1681" s="2"/>
      <c r="C1681" s="2"/>
      <c r="D1681" s="2"/>
      <c r="E1681" s="2"/>
      <c r="F1681" s="2"/>
      <c r="G1681" s="2"/>
      <c r="H1681" s="2"/>
      <c r="I1681" s="2"/>
      <c r="J1681" s="2"/>
      <c r="K1681" s="2"/>
      <c r="N1681" s="3"/>
      <c r="O1681" s="4"/>
    </row>
    <row r="1682" spans="1:15" ht="12.75" x14ac:dyDescent="0.2">
      <c r="A1682" s="2"/>
      <c r="B1682" s="2"/>
      <c r="C1682" s="2"/>
      <c r="D1682" s="2"/>
      <c r="E1682" s="2"/>
      <c r="F1682" s="2"/>
      <c r="G1682" s="2"/>
      <c r="H1682" s="2"/>
      <c r="I1682" s="2"/>
      <c r="J1682" s="2"/>
      <c r="K1682" s="2"/>
      <c r="N1682" s="3"/>
      <c r="O1682" s="4"/>
    </row>
    <row r="1683" spans="1:15" ht="12.75" x14ac:dyDescent="0.2">
      <c r="A1683" s="2"/>
      <c r="B1683" s="2"/>
      <c r="C1683" s="2"/>
      <c r="D1683" s="2"/>
      <c r="E1683" s="2"/>
      <c r="F1683" s="2"/>
      <c r="G1683" s="2"/>
      <c r="H1683" s="2"/>
      <c r="I1683" s="2"/>
      <c r="J1683" s="2"/>
      <c r="K1683" s="2"/>
      <c r="N1683" s="3"/>
      <c r="O1683" s="4"/>
    </row>
    <row r="1684" spans="1:15" ht="12.75" x14ac:dyDescent="0.2">
      <c r="A1684" s="2"/>
      <c r="B1684" s="2"/>
      <c r="C1684" s="2"/>
      <c r="D1684" s="2"/>
      <c r="E1684" s="2"/>
      <c r="F1684" s="2"/>
      <c r="G1684" s="2"/>
      <c r="H1684" s="2"/>
      <c r="I1684" s="2"/>
      <c r="J1684" s="2"/>
      <c r="K1684" s="2"/>
      <c r="N1684" s="3"/>
      <c r="O1684" s="4"/>
    </row>
    <row r="1685" spans="1:15" ht="12.75" x14ac:dyDescent="0.2">
      <c r="A1685" s="2"/>
      <c r="B1685" s="2"/>
      <c r="C1685" s="2"/>
      <c r="D1685" s="2"/>
      <c r="E1685" s="2"/>
      <c r="F1685" s="2"/>
      <c r="G1685" s="2"/>
      <c r="H1685" s="2"/>
      <c r="I1685" s="2"/>
      <c r="J1685" s="2"/>
      <c r="K1685" s="2"/>
      <c r="N1685" s="3"/>
      <c r="O1685" s="4"/>
    </row>
    <row r="1686" spans="1:15" ht="12.75" x14ac:dyDescent="0.2">
      <c r="A1686" s="2"/>
      <c r="B1686" s="2"/>
      <c r="C1686" s="2"/>
      <c r="D1686" s="2"/>
      <c r="E1686" s="2"/>
      <c r="F1686" s="2"/>
      <c r="G1686" s="2"/>
      <c r="H1686" s="2"/>
      <c r="I1686" s="2"/>
      <c r="J1686" s="2"/>
      <c r="K1686" s="2"/>
      <c r="N1686" s="3"/>
      <c r="O1686" s="4"/>
    </row>
    <row r="1687" spans="1:15" ht="12.75" x14ac:dyDescent="0.2">
      <c r="A1687" s="2"/>
      <c r="B1687" s="2"/>
      <c r="C1687" s="2"/>
      <c r="D1687" s="2"/>
      <c r="E1687" s="2"/>
      <c r="F1687" s="2"/>
      <c r="G1687" s="2"/>
      <c r="H1687" s="2"/>
      <c r="I1687" s="2"/>
      <c r="J1687" s="2"/>
      <c r="K1687" s="2"/>
      <c r="N1687" s="3"/>
      <c r="O1687" s="4"/>
    </row>
    <row r="1688" spans="1:15" ht="12.75" x14ac:dyDescent="0.2">
      <c r="A1688" s="2"/>
      <c r="B1688" s="2"/>
      <c r="C1688" s="2"/>
      <c r="D1688" s="2"/>
      <c r="E1688" s="2"/>
      <c r="F1688" s="2"/>
      <c r="G1688" s="2"/>
      <c r="H1688" s="2"/>
      <c r="I1688" s="2"/>
      <c r="J1688" s="2"/>
      <c r="K1688" s="2"/>
      <c r="N1688" s="3"/>
      <c r="O1688" s="4"/>
    </row>
    <row r="1689" spans="1:15" ht="12.75" x14ac:dyDescent="0.2">
      <c r="A1689" s="2"/>
      <c r="B1689" s="2"/>
      <c r="C1689" s="2"/>
      <c r="D1689" s="2"/>
      <c r="E1689" s="2"/>
      <c r="F1689" s="2"/>
      <c r="G1689" s="2"/>
      <c r="H1689" s="2"/>
      <c r="I1689" s="2"/>
      <c r="J1689" s="2"/>
      <c r="K1689" s="2"/>
      <c r="N1689" s="3"/>
      <c r="O1689" s="4"/>
    </row>
    <row r="1690" spans="1:15" ht="12.75" x14ac:dyDescent="0.2">
      <c r="A1690" s="2"/>
      <c r="B1690" s="2"/>
      <c r="C1690" s="2"/>
      <c r="D1690" s="2"/>
      <c r="E1690" s="2"/>
      <c r="F1690" s="2"/>
      <c r="G1690" s="2"/>
      <c r="H1690" s="2"/>
      <c r="I1690" s="2"/>
      <c r="J1690" s="2"/>
      <c r="K1690" s="2"/>
      <c r="N1690" s="3"/>
      <c r="O1690" s="4"/>
    </row>
    <row r="1691" spans="1:15" ht="12.75" x14ac:dyDescent="0.2">
      <c r="A1691" s="2"/>
      <c r="B1691" s="2"/>
      <c r="C1691" s="2"/>
      <c r="D1691" s="2"/>
      <c r="E1691" s="2"/>
      <c r="F1691" s="2"/>
      <c r="G1691" s="2"/>
      <c r="H1691" s="2"/>
      <c r="I1691" s="2"/>
      <c r="J1691" s="2"/>
      <c r="K1691" s="2"/>
      <c r="N1691" s="3"/>
      <c r="O1691" s="4"/>
    </row>
    <row r="1692" spans="1:15" ht="12.75" x14ac:dyDescent="0.2">
      <c r="A1692" s="2"/>
      <c r="B1692" s="2"/>
      <c r="C1692" s="2"/>
      <c r="D1692" s="2"/>
      <c r="E1692" s="2"/>
      <c r="F1692" s="2"/>
      <c r="G1692" s="2"/>
      <c r="H1692" s="2"/>
      <c r="I1692" s="2"/>
      <c r="J1692" s="2"/>
      <c r="K1692" s="2"/>
      <c r="N1692" s="3"/>
      <c r="O1692" s="4"/>
    </row>
    <row r="1693" spans="1:15" ht="12.75" x14ac:dyDescent="0.2">
      <c r="A1693" s="2"/>
      <c r="B1693" s="2"/>
      <c r="C1693" s="2"/>
      <c r="D1693" s="2"/>
      <c r="E1693" s="2"/>
      <c r="F1693" s="2"/>
      <c r="G1693" s="2"/>
      <c r="H1693" s="2"/>
      <c r="I1693" s="2"/>
      <c r="J1693" s="2"/>
      <c r="K1693" s="2"/>
      <c r="N1693" s="3"/>
      <c r="O1693" s="4"/>
    </row>
    <row r="1694" spans="1:15" ht="12.75" x14ac:dyDescent="0.2">
      <c r="A1694" s="2"/>
      <c r="B1694" s="2"/>
      <c r="C1694" s="2"/>
      <c r="D1694" s="2"/>
      <c r="E1694" s="2"/>
      <c r="F1694" s="2"/>
      <c r="G1694" s="2"/>
      <c r="H1694" s="2"/>
      <c r="I1694" s="2"/>
      <c r="J1694" s="2"/>
      <c r="K1694" s="2"/>
      <c r="N1694" s="3"/>
      <c r="O1694" s="4"/>
    </row>
    <row r="1695" spans="1:15" ht="12.75" x14ac:dyDescent="0.2">
      <c r="A1695" s="2"/>
      <c r="B1695" s="2"/>
      <c r="C1695" s="2"/>
      <c r="D1695" s="2"/>
      <c r="E1695" s="2"/>
      <c r="F1695" s="2"/>
      <c r="G1695" s="2"/>
      <c r="H1695" s="2"/>
      <c r="I1695" s="2"/>
      <c r="J1695" s="2"/>
      <c r="K1695" s="2"/>
      <c r="N1695" s="3"/>
      <c r="O1695" s="4"/>
    </row>
    <row r="1696" spans="1:15" ht="12.75" x14ac:dyDescent="0.2">
      <c r="A1696" s="2"/>
      <c r="B1696" s="2"/>
      <c r="C1696" s="2"/>
      <c r="D1696" s="2"/>
      <c r="E1696" s="2"/>
      <c r="F1696" s="2"/>
      <c r="G1696" s="2"/>
      <c r="H1696" s="2"/>
      <c r="I1696" s="2"/>
      <c r="J1696" s="2"/>
      <c r="K1696" s="2"/>
      <c r="N1696" s="3"/>
      <c r="O1696" s="4"/>
    </row>
    <row r="1697" spans="1:15" ht="12.75" x14ac:dyDescent="0.2">
      <c r="A1697" s="2"/>
      <c r="B1697" s="2"/>
      <c r="C1697" s="2"/>
      <c r="D1697" s="2"/>
      <c r="E1697" s="2"/>
      <c r="F1697" s="2"/>
      <c r="G1697" s="2"/>
      <c r="H1697" s="2"/>
      <c r="I1697" s="2"/>
      <c r="J1697" s="2"/>
      <c r="K1697" s="2"/>
      <c r="N1697" s="3"/>
      <c r="O1697" s="4"/>
    </row>
    <row r="1698" spans="1:15" ht="12.75" x14ac:dyDescent="0.2">
      <c r="A1698" s="2"/>
      <c r="B1698" s="2"/>
      <c r="C1698" s="2"/>
      <c r="D1698" s="2"/>
      <c r="E1698" s="2"/>
      <c r="F1698" s="2"/>
      <c r="G1698" s="2"/>
      <c r="H1698" s="2"/>
      <c r="I1698" s="2"/>
      <c r="J1698" s="2"/>
      <c r="K1698" s="2"/>
      <c r="N1698" s="3"/>
      <c r="O1698" s="4"/>
    </row>
    <row r="1699" spans="1:15" ht="12.75" x14ac:dyDescent="0.2">
      <c r="A1699" s="2"/>
      <c r="B1699" s="2"/>
      <c r="C1699" s="2"/>
      <c r="D1699" s="2"/>
      <c r="E1699" s="2"/>
      <c r="F1699" s="2"/>
      <c r="G1699" s="2"/>
      <c r="H1699" s="2"/>
      <c r="I1699" s="2"/>
      <c r="J1699" s="2"/>
      <c r="K1699" s="2"/>
      <c r="N1699" s="3"/>
      <c r="O1699" s="4"/>
    </row>
    <row r="1700" spans="1:15" ht="12.75" x14ac:dyDescent="0.2">
      <c r="A1700" s="2"/>
      <c r="B1700" s="2"/>
      <c r="C1700" s="2"/>
      <c r="D1700" s="2"/>
      <c r="E1700" s="2"/>
      <c r="F1700" s="2"/>
      <c r="G1700" s="2"/>
      <c r="H1700" s="2"/>
      <c r="I1700" s="2"/>
      <c r="J1700" s="2"/>
      <c r="K1700" s="2"/>
      <c r="N1700" s="3"/>
      <c r="O1700" s="4"/>
    </row>
    <row r="1701" spans="1:15" ht="12.75" x14ac:dyDescent="0.2">
      <c r="A1701" s="2"/>
      <c r="B1701" s="2"/>
      <c r="C1701" s="2"/>
      <c r="D1701" s="2"/>
      <c r="E1701" s="2"/>
      <c r="F1701" s="2"/>
      <c r="G1701" s="2"/>
      <c r="H1701" s="2"/>
      <c r="I1701" s="2"/>
      <c r="J1701" s="2"/>
      <c r="K1701" s="2"/>
      <c r="N1701" s="3"/>
      <c r="O1701" s="4"/>
    </row>
    <row r="1702" spans="1:15" ht="12.75" x14ac:dyDescent="0.2">
      <c r="A1702" s="2"/>
      <c r="B1702" s="2"/>
      <c r="C1702" s="2"/>
      <c r="D1702" s="2"/>
      <c r="E1702" s="2"/>
      <c r="F1702" s="2"/>
      <c r="G1702" s="2"/>
      <c r="H1702" s="2"/>
      <c r="I1702" s="2"/>
      <c r="J1702" s="2"/>
      <c r="K1702" s="2"/>
      <c r="N1702" s="3"/>
      <c r="O1702" s="4"/>
    </row>
    <row r="1703" spans="1:15" ht="12.75" x14ac:dyDescent="0.2">
      <c r="A1703" s="2"/>
      <c r="B1703" s="2"/>
      <c r="C1703" s="2"/>
      <c r="D1703" s="2"/>
      <c r="E1703" s="2"/>
      <c r="F1703" s="2"/>
      <c r="G1703" s="2"/>
      <c r="H1703" s="2"/>
      <c r="I1703" s="2"/>
      <c r="J1703" s="2"/>
      <c r="K1703" s="2"/>
      <c r="N1703" s="3"/>
      <c r="O1703" s="4"/>
    </row>
    <row r="1704" spans="1:15" ht="12.75" x14ac:dyDescent="0.2">
      <c r="A1704" s="2"/>
      <c r="B1704" s="2"/>
      <c r="C1704" s="2"/>
      <c r="D1704" s="2"/>
      <c r="E1704" s="2"/>
      <c r="F1704" s="2"/>
      <c r="G1704" s="2"/>
      <c r="H1704" s="2"/>
      <c r="I1704" s="2"/>
      <c r="J1704" s="2"/>
      <c r="K1704" s="2"/>
      <c r="N1704" s="3"/>
      <c r="O1704" s="4"/>
    </row>
    <row r="1705" spans="1:15" ht="12.75" x14ac:dyDescent="0.2">
      <c r="A1705" s="2"/>
      <c r="B1705" s="2"/>
      <c r="C1705" s="2"/>
      <c r="D1705" s="2"/>
      <c r="E1705" s="2"/>
      <c r="F1705" s="2"/>
      <c r="G1705" s="2"/>
      <c r="H1705" s="2"/>
      <c r="I1705" s="2"/>
      <c r="J1705" s="2"/>
      <c r="K1705" s="2"/>
      <c r="N1705" s="3"/>
      <c r="O1705" s="4"/>
    </row>
    <row r="1706" spans="1:15" ht="12.75" x14ac:dyDescent="0.2">
      <c r="A1706" s="2"/>
      <c r="B1706" s="2"/>
      <c r="C1706" s="2"/>
      <c r="D1706" s="2"/>
      <c r="E1706" s="2"/>
      <c r="F1706" s="2"/>
      <c r="G1706" s="2"/>
      <c r="H1706" s="2"/>
      <c r="I1706" s="2"/>
      <c r="J1706" s="2"/>
      <c r="K1706" s="2"/>
      <c r="N1706" s="3"/>
      <c r="O1706" s="4"/>
    </row>
    <row r="1707" spans="1:15" ht="12.75" x14ac:dyDescent="0.2">
      <c r="A1707" s="2"/>
      <c r="B1707" s="2"/>
      <c r="C1707" s="2"/>
      <c r="D1707" s="2"/>
      <c r="E1707" s="2"/>
      <c r="F1707" s="2"/>
      <c r="G1707" s="2"/>
      <c r="H1707" s="2"/>
      <c r="I1707" s="2"/>
      <c r="J1707" s="2"/>
      <c r="K1707" s="2"/>
      <c r="N1707" s="3"/>
      <c r="O1707" s="4"/>
    </row>
    <row r="1708" spans="1:15" ht="12.75" x14ac:dyDescent="0.2">
      <c r="A1708" s="2"/>
      <c r="B1708" s="2"/>
      <c r="C1708" s="2"/>
      <c r="D1708" s="2"/>
      <c r="E1708" s="2"/>
      <c r="F1708" s="2"/>
      <c r="G1708" s="2"/>
      <c r="H1708" s="2"/>
      <c r="I1708" s="2"/>
      <c r="J1708" s="2"/>
      <c r="K1708" s="2"/>
      <c r="N1708" s="3"/>
      <c r="O1708" s="4"/>
    </row>
    <row r="1709" spans="1:15" ht="12.75" x14ac:dyDescent="0.2">
      <c r="A1709" s="2"/>
      <c r="B1709" s="2"/>
      <c r="C1709" s="2"/>
      <c r="D1709" s="2"/>
      <c r="E1709" s="2"/>
      <c r="F1709" s="2"/>
      <c r="G1709" s="2"/>
      <c r="H1709" s="2"/>
      <c r="I1709" s="2"/>
      <c r="J1709" s="2"/>
      <c r="K1709" s="2"/>
      <c r="N1709" s="3"/>
      <c r="O1709" s="4"/>
    </row>
    <row r="1710" spans="1:15" ht="12.75" x14ac:dyDescent="0.2">
      <c r="A1710" s="2"/>
      <c r="B1710" s="2"/>
      <c r="C1710" s="2"/>
      <c r="D1710" s="2"/>
      <c r="E1710" s="2"/>
      <c r="F1710" s="2"/>
      <c r="G1710" s="2"/>
      <c r="H1710" s="2"/>
      <c r="I1710" s="2"/>
      <c r="J1710" s="2"/>
      <c r="K1710" s="2"/>
      <c r="N1710" s="3"/>
      <c r="O1710" s="4"/>
    </row>
    <row r="1711" spans="1:15" ht="12.75" x14ac:dyDescent="0.2">
      <c r="A1711" s="2"/>
      <c r="B1711" s="2"/>
      <c r="C1711" s="2"/>
      <c r="D1711" s="2"/>
      <c r="E1711" s="2"/>
      <c r="F1711" s="2"/>
      <c r="G1711" s="2"/>
      <c r="H1711" s="2"/>
      <c r="I1711" s="2"/>
      <c r="J1711" s="2"/>
      <c r="K1711" s="2"/>
      <c r="N1711" s="3"/>
      <c r="O1711" s="4"/>
    </row>
    <row r="1712" spans="1:15" ht="12.75" x14ac:dyDescent="0.2">
      <c r="A1712" s="2"/>
      <c r="B1712" s="2"/>
      <c r="C1712" s="2"/>
      <c r="D1712" s="2"/>
      <c r="E1712" s="2"/>
      <c r="F1712" s="2"/>
      <c r="G1712" s="2"/>
      <c r="H1712" s="2"/>
      <c r="I1712" s="2"/>
      <c r="J1712" s="2"/>
      <c r="K1712" s="2"/>
      <c r="N1712" s="3"/>
      <c r="O1712" s="4"/>
    </row>
    <row r="1713" spans="1:15" ht="12.75" x14ac:dyDescent="0.2">
      <c r="A1713" s="2"/>
      <c r="B1713" s="2"/>
      <c r="C1713" s="2"/>
      <c r="D1713" s="2"/>
      <c r="E1713" s="2"/>
      <c r="F1713" s="2"/>
      <c r="G1713" s="2"/>
      <c r="H1713" s="2"/>
      <c r="I1713" s="2"/>
      <c r="J1713" s="2"/>
      <c r="K1713" s="2"/>
      <c r="N1713" s="3"/>
      <c r="O1713" s="4"/>
    </row>
    <row r="1714" spans="1:15" ht="12.75" x14ac:dyDescent="0.2">
      <c r="A1714" s="2"/>
      <c r="B1714" s="2"/>
      <c r="C1714" s="2"/>
      <c r="D1714" s="2"/>
      <c r="E1714" s="2"/>
      <c r="F1714" s="2"/>
      <c r="G1714" s="2"/>
      <c r="H1714" s="2"/>
      <c r="I1714" s="2"/>
      <c r="J1714" s="2"/>
      <c r="K1714" s="2"/>
      <c r="N1714" s="3"/>
      <c r="O1714" s="4"/>
    </row>
    <row r="1715" spans="1:15" ht="12.75" x14ac:dyDescent="0.2">
      <c r="A1715" s="2"/>
      <c r="B1715" s="2"/>
      <c r="C1715" s="2"/>
      <c r="D1715" s="2"/>
      <c r="E1715" s="2"/>
      <c r="F1715" s="2"/>
      <c r="G1715" s="2"/>
      <c r="H1715" s="2"/>
      <c r="I1715" s="2"/>
      <c r="J1715" s="2"/>
      <c r="K1715" s="2"/>
      <c r="N1715" s="3"/>
      <c r="O1715" s="4"/>
    </row>
    <row r="1716" spans="1:15" ht="12.75" x14ac:dyDescent="0.2">
      <c r="A1716" s="2"/>
      <c r="B1716" s="2"/>
      <c r="C1716" s="2"/>
      <c r="D1716" s="2"/>
      <c r="E1716" s="2"/>
      <c r="F1716" s="2"/>
      <c r="G1716" s="2"/>
      <c r="H1716" s="2"/>
      <c r="I1716" s="2"/>
      <c r="J1716" s="2"/>
      <c r="K1716" s="2"/>
      <c r="N1716" s="3"/>
      <c r="O1716" s="4"/>
    </row>
    <row r="1717" spans="1:15" ht="12.75" x14ac:dyDescent="0.2">
      <c r="A1717" s="2"/>
      <c r="B1717" s="2"/>
      <c r="C1717" s="2"/>
      <c r="D1717" s="2"/>
      <c r="E1717" s="2"/>
      <c r="F1717" s="2"/>
      <c r="G1717" s="2"/>
      <c r="H1717" s="2"/>
      <c r="I1717" s="2"/>
      <c r="J1717" s="2"/>
      <c r="K1717" s="2"/>
      <c r="N1717" s="3"/>
      <c r="O1717" s="4"/>
    </row>
    <row r="1718" spans="1:15" ht="12.75" x14ac:dyDescent="0.2">
      <c r="A1718" s="2"/>
      <c r="B1718" s="2"/>
      <c r="C1718" s="2"/>
      <c r="D1718" s="2"/>
      <c r="E1718" s="2"/>
      <c r="F1718" s="2"/>
      <c r="G1718" s="2"/>
      <c r="H1718" s="2"/>
      <c r="I1718" s="2"/>
      <c r="J1718" s="2"/>
      <c r="K1718" s="2"/>
      <c r="N1718" s="3"/>
      <c r="O1718" s="4"/>
    </row>
    <row r="1719" spans="1:15" ht="12.75" x14ac:dyDescent="0.2">
      <c r="A1719" s="2"/>
      <c r="B1719" s="2"/>
      <c r="C1719" s="2"/>
      <c r="D1719" s="2"/>
      <c r="E1719" s="2"/>
      <c r="F1719" s="2"/>
      <c r="G1719" s="2"/>
      <c r="H1719" s="2"/>
      <c r="I1719" s="2"/>
      <c r="J1719" s="2"/>
      <c r="K1719" s="2"/>
      <c r="N1719" s="3"/>
      <c r="O1719" s="4"/>
    </row>
    <row r="1720" spans="1:15" ht="12.75" x14ac:dyDescent="0.2">
      <c r="A1720" s="2"/>
      <c r="B1720" s="2"/>
      <c r="C1720" s="2"/>
      <c r="D1720" s="2"/>
      <c r="E1720" s="2"/>
      <c r="F1720" s="2"/>
      <c r="G1720" s="2"/>
      <c r="H1720" s="2"/>
      <c r="I1720" s="2"/>
      <c r="J1720" s="2"/>
      <c r="K1720" s="2"/>
      <c r="N1720" s="3"/>
      <c r="O1720" s="4"/>
    </row>
    <row r="1721" spans="1:15" ht="12.75" x14ac:dyDescent="0.2">
      <c r="A1721" s="2"/>
      <c r="B1721" s="2"/>
      <c r="C1721" s="2"/>
      <c r="D1721" s="2"/>
      <c r="E1721" s="2"/>
      <c r="F1721" s="2"/>
      <c r="G1721" s="2"/>
      <c r="H1721" s="2"/>
      <c r="I1721" s="2"/>
      <c r="J1721" s="2"/>
      <c r="K1721" s="2"/>
      <c r="N1721" s="3"/>
      <c r="O1721" s="4"/>
    </row>
    <row r="1722" spans="1:15" ht="12.75" x14ac:dyDescent="0.2">
      <c r="A1722" s="2"/>
      <c r="B1722" s="2"/>
      <c r="C1722" s="2"/>
      <c r="D1722" s="2"/>
      <c r="E1722" s="2"/>
      <c r="F1722" s="2"/>
      <c r="G1722" s="2"/>
      <c r="H1722" s="2"/>
      <c r="I1722" s="2"/>
      <c r="J1722" s="2"/>
      <c r="K1722" s="2"/>
      <c r="N1722" s="3"/>
      <c r="O1722" s="4"/>
    </row>
    <row r="1723" spans="1:15" ht="12.75" x14ac:dyDescent="0.2">
      <c r="A1723" s="2"/>
      <c r="B1723" s="2"/>
      <c r="C1723" s="2"/>
      <c r="D1723" s="2"/>
      <c r="E1723" s="2"/>
      <c r="F1723" s="2"/>
      <c r="G1723" s="2"/>
      <c r="H1723" s="2"/>
      <c r="I1723" s="2"/>
      <c r="J1723" s="2"/>
      <c r="K1723" s="2"/>
      <c r="N1723" s="3"/>
      <c r="O1723" s="4"/>
    </row>
    <row r="1724" spans="1:15" ht="12.75" x14ac:dyDescent="0.2">
      <c r="A1724" s="2"/>
      <c r="B1724" s="2"/>
      <c r="C1724" s="2"/>
      <c r="D1724" s="2"/>
      <c r="E1724" s="2"/>
      <c r="F1724" s="2"/>
      <c r="G1724" s="2"/>
      <c r="H1724" s="2"/>
      <c r="I1724" s="2"/>
      <c r="J1724" s="2"/>
      <c r="K1724" s="2"/>
      <c r="N1724" s="3"/>
      <c r="O1724" s="4"/>
    </row>
    <row r="1725" spans="1:15" ht="12.75" x14ac:dyDescent="0.2">
      <c r="A1725" s="2"/>
      <c r="B1725" s="2"/>
      <c r="C1725" s="2"/>
      <c r="D1725" s="2"/>
      <c r="E1725" s="2"/>
      <c r="F1725" s="2"/>
      <c r="G1725" s="2"/>
      <c r="H1725" s="2"/>
      <c r="I1725" s="2"/>
      <c r="J1725" s="2"/>
      <c r="K1725" s="2"/>
      <c r="N1725" s="3"/>
      <c r="O1725" s="4"/>
    </row>
    <row r="1726" spans="1:15" ht="12.75" x14ac:dyDescent="0.2">
      <c r="A1726" s="2"/>
      <c r="B1726" s="2"/>
      <c r="C1726" s="2"/>
      <c r="D1726" s="2"/>
      <c r="E1726" s="2"/>
      <c r="F1726" s="2"/>
      <c r="G1726" s="2"/>
      <c r="H1726" s="2"/>
      <c r="I1726" s="2"/>
      <c r="J1726" s="2"/>
      <c r="K1726" s="2"/>
      <c r="N1726" s="3"/>
      <c r="O1726" s="4"/>
    </row>
    <row r="1727" spans="1:15" ht="12.75" x14ac:dyDescent="0.2">
      <c r="A1727" s="2"/>
      <c r="B1727" s="2"/>
      <c r="C1727" s="2"/>
      <c r="D1727" s="2"/>
      <c r="E1727" s="2"/>
      <c r="F1727" s="2"/>
      <c r="G1727" s="2"/>
      <c r="H1727" s="2"/>
      <c r="I1727" s="2"/>
      <c r="J1727" s="2"/>
      <c r="K1727" s="2"/>
      <c r="N1727" s="3"/>
      <c r="O1727" s="4"/>
    </row>
    <row r="1728" spans="1:15" ht="12.75" x14ac:dyDescent="0.2">
      <c r="A1728" s="2"/>
      <c r="B1728" s="2"/>
      <c r="C1728" s="2"/>
      <c r="D1728" s="2"/>
      <c r="E1728" s="2"/>
      <c r="F1728" s="2"/>
      <c r="G1728" s="2"/>
      <c r="H1728" s="2"/>
      <c r="I1728" s="2"/>
      <c r="J1728" s="2"/>
      <c r="K1728" s="2"/>
      <c r="N1728" s="3"/>
      <c r="O1728" s="4"/>
    </row>
    <row r="1729" spans="1:15" ht="12.75" x14ac:dyDescent="0.2">
      <c r="A1729" s="2"/>
      <c r="B1729" s="2"/>
      <c r="C1729" s="2"/>
      <c r="D1729" s="2"/>
      <c r="E1729" s="2"/>
      <c r="F1729" s="2"/>
      <c r="G1729" s="2"/>
      <c r="H1729" s="2"/>
      <c r="I1729" s="2"/>
      <c r="J1729" s="2"/>
      <c r="K1729" s="2"/>
      <c r="N1729" s="3"/>
      <c r="O1729" s="4"/>
    </row>
    <row r="1730" spans="1:15" ht="12.75" x14ac:dyDescent="0.2">
      <c r="A1730" s="2"/>
      <c r="B1730" s="2"/>
      <c r="C1730" s="2"/>
      <c r="D1730" s="2"/>
      <c r="E1730" s="2"/>
      <c r="F1730" s="2"/>
      <c r="G1730" s="2"/>
      <c r="H1730" s="2"/>
      <c r="I1730" s="2"/>
      <c r="J1730" s="2"/>
      <c r="K1730" s="2"/>
      <c r="N1730" s="3"/>
      <c r="O1730" s="4"/>
    </row>
    <row r="1731" spans="1:15" ht="12.75" x14ac:dyDescent="0.2">
      <c r="A1731" s="2"/>
      <c r="B1731" s="2"/>
      <c r="C1731" s="2"/>
      <c r="D1731" s="2"/>
      <c r="E1731" s="2"/>
      <c r="F1731" s="2"/>
      <c r="G1731" s="2"/>
      <c r="H1731" s="2"/>
      <c r="I1731" s="2"/>
      <c r="J1731" s="2"/>
      <c r="K1731" s="2"/>
      <c r="N1731" s="3"/>
      <c r="O1731" s="4"/>
    </row>
    <row r="1732" spans="1:15" ht="12.75" x14ac:dyDescent="0.2">
      <c r="A1732" s="2"/>
      <c r="B1732" s="2"/>
      <c r="C1732" s="2"/>
      <c r="D1732" s="2"/>
      <c r="E1732" s="2"/>
      <c r="F1732" s="2"/>
      <c r="G1732" s="2"/>
      <c r="H1732" s="2"/>
      <c r="I1732" s="2"/>
      <c r="J1732" s="2"/>
      <c r="K1732" s="2"/>
      <c r="N1732" s="3"/>
      <c r="O1732" s="4"/>
    </row>
    <row r="1733" spans="1:15" ht="12.75" x14ac:dyDescent="0.2">
      <c r="A1733" s="2"/>
      <c r="B1733" s="2"/>
      <c r="C1733" s="2"/>
      <c r="D1733" s="2"/>
      <c r="E1733" s="2"/>
      <c r="F1733" s="2"/>
      <c r="G1733" s="2"/>
      <c r="H1733" s="2"/>
      <c r="I1733" s="2"/>
      <c r="J1733" s="2"/>
      <c r="K1733" s="2"/>
      <c r="N1733" s="3"/>
      <c r="O1733" s="4"/>
    </row>
    <row r="1734" spans="1:15" ht="12.75" x14ac:dyDescent="0.2">
      <c r="A1734" s="2"/>
      <c r="B1734" s="2"/>
      <c r="C1734" s="2"/>
      <c r="D1734" s="2"/>
      <c r="E1734" s="2"/>
      <c r="F1734" s="2"/>
      <c r="G1734" s="2"/>
      <c r="H1734" s="2"/>
      <c r="I1734" s="2"/>
      <c r="J1734" s="2"/>
      <c r="K1734" s="2"/>
      <c r="N1734" s="3"/>
      <c r="O1734" s="4"/>
    </row>
    <row r="1735" spans="1:15" ht="12.75" x14ac:dyDescent="0.2">
      <c r="A1735" s="2"/>
      <c r="B1735" s="2"/>
      <c r="C1735" s="2"/>
      <c r="D1735" s="2"/>
      <c r="E1735" s="2"/>
      <c r="F1735" s="2"/>
      <c r="G1735" s="2"/>
      <c r="H1735" s="2"/>
      <c r="I1735" s="2"/>
      <c r="J1735" s="2"/>
      <c r="K1735" s="2"/>
      <c r="N1735" s="3"/>
      <c r="O1735" s="4"/>
    </row>
    <row r="1736" spans="1:15" ht="12.75" x14ac:dyDescent="0.2">
      <c r="A1736" s="2"/>
      <c r="B1736" s="2"/>
      <c r="C1736" s="2"/>
      <c r="D1736" s="2"/>
      <c r="E1736" s="2"/>
      <c r="F1736" s="2"/>
      <c r="G1736" s="2"/>
      <c r="H1736" s="2"/>
      <c r="I1736" s="2"/>
      <c r="J1736" s="2"/>
      <c r="K1736" s="2"/>
      <c r="N1736" s="3"/>
      <c r="O1736" s="4"/>
    </row>
    <row r="1737" spans="1:15" ht="12.75" x14ac:dyDescent="0.2">
      <c r="A1737" s="2"/>
      <c r="B1737" s="2"/>
      <c r="C1737" s="2"/>
      <c r="D1737" s="2"/>
      <c r="E1737" s="2"/>
      <c r="F1737" s="2"/>
      <c r="G1737" s="2"/>
      <c r="H1737" s="2"/>
      <c r="I1737" s="2"/>
      <c r="J1737" s="2"/>
      <c r="K1737" s="2"/>
      <c r="N1737" s="3"/>
      <c r="O1737" s="4"/>
    </row>
    <row r="1738" spans="1:15" ht="12.75" x14ac:dyDescent="0.2">
      <c r="A1738" s="2"/>
      <c r="B1738" s="2"/>
      <c r="C1738" s="2"/>
      <c r="D1738" s="2"/>
      <c r="E1738" s="2"/>
      <c r="F1738" s="2"/>
      <c r="G1738" s="2"/>
      <c r="H1738" s="2"/>
      <c r="I1738" s="2"/>
      <c r="J1738" s="2"/>
      <c r="K1738" s="2"/>
      <c r="N1738" s="3"/>
      <c r="O1738" s="4"/>
    </row>
    <row r="1739" spans="1:15" ht="12.75" x14ac:dyDescent="0.2">
      <c r="A1739" s="2"/>
      <c r="B1739" s="2"/>
      <c r="C1739" s="2"/>
      <c r="D1739" s="2"/>
      <c r="E1739" s="2"/>
      <c r="F1739" s="2"/>
      <c r="G1739" s="2"/>
      <c r="H1739" s="2"/>
      <c r="I1739" s="2"/>
      <c r="J1739" s="2"/>
      <c r="K1739" s="2"/>
      <c r="N1739" s="3"/>
      <c r="O1739" s="4"/>
    </row>
    <row r="1740" spans="1:15" ht="12.75" x14ac:dyDescent="0.2">
      <c r="A1740" s="2"/>
      <c r="B1740" s="2"/>
      <c r="C1740" s="2"/>
      <c r="D1740" s="2"/>
      <c r="E1740" s="2"/>
      <c r="F1740" s="2"/>
      <c r="G1740" s="2"/>
      <c r="H1740" s="2"/>
      <c r="I1740" s="2"/>
      <c r="J1740" s="2"/>
      <c r="K1740" s="2"/>
      <c r="N1740" s="3"/>
      <c r="O1740" s="4"/>
    </row>
    <row r="1741" spans="1:15" ht="12.75" x14ac:dyDescent="0.2">
      <c r="A1741" s="2"/>
      <c r="B1741" s="2"/>
      <c r="C1741" s="2"/>
      <c r="D1741" s="2"/>
      <c r="E1741" s="2"/>
      <c r="F1741" s="2"/>
      <c r="G1741" s="2"/>
      <c r="H1741" s="2"/>
      <c r="I1741" s="2"/>
      <c r="J1741" s="2"/>
      <c r="K1741" s="2"/>
      <c r="N1741" s="3"/>
      <c r="O1741" s="4"/>
    </row>
    <row r="1742" spans="1:15" ht="12.75" x14ac:dyDescent="0.2">
      <c r="A1742" s="2"/>
      <c r="B1742" s="2"/>
      <c r="C1742" s="2"/>
      <c r="D1742" s="2"/>
      <c r="E1742" s="2"/>
      <c r="F1742" s="2"/>
      <c r="G1742" s="2"/>
      <c r="H1742" s="2"/>
      <c r="I1742" s="2"/>
      <c r="J1742" s="2"/>
      <c r="K1742" s="2"/>
      <c r="N1742" s="3"/>
      <c r="O1742" s="4"/>
    </row>
    <row r="1743" spans="1:15" ht="12.75" x14ac:dyDescent="0.2">
      <c r="A1743" s="2"/>
      <c r="B1743" s="2"/>
      <c r="C1743" s="2"/>
      <c r="D1743" s="2"/>
      <c r="E1743" s="2"/>
      <c r="F1743" s="2"/>
      <c r="G1743" s="2"/>
      <c r="H1743" s="2"/>
      <c r="I1743" s="2"/>
      <c r="J1743" s="2"/>
      <c r="K1743" s="2"/>
      <c r="N1743" s="3"/>
      <c r="O1743" s="4"/>
    </row>
    <row r="1744" spans="1:15" ht="12.75" x14ac:dyDescent="0.2">
      <c r="A1744" s="2"/>
      <c r="B1744" s="2"/>
      <c r="C1744" s="2"/>
      <c r="D1744" s="2"/>
      <c r="E1744" s="2"/>
      <c r="F1744" s="2"/>
      <c r="G1744" s="2"/>
      <c r="H1744" s="2"/>
      <c r="I1744" s="2"/>
      <c r="J1744" s="2"/>
      <c r="K1744" s="2"/>
      <c r="N1744" s="3"/>
      <c r="O1744" s="4"/>
    </row>
    <row r="1745" spans="1:15" ht="12.75" x14ac:dyDescent="0.2">
      <c r="A1745" s="2"/>
      <c r="B1745" s="2"/>
      <c r="C1745" s="2"/>
      <c r="D1745" s="2"/>
      <c r="E1745" s="2"/>
      <c r="F1745" s="2"/>
      <c r="G1745" s="2"/>
      <c r="H1745" s="2"/>
      <c r="I1745" s="2"/>
      <c r="J1745" s="2"/>
      <c r="K1745" s="2"/>
      <c r="N1745" s="3"/>
      <c r="O1745" s="4"/>
    </row>
    <row r="1746" spans="1:15" ht="12.75" x14ac:dyDescent="0.2">
      <c r="A1746" s="2"/>
      <c r="B1746" s="2"/>
      <c r="C1746" s="2"/>
      <c r="D1746" s="2"/>
      <c r="E1746" s="2"/>
      <c r="F1746" s="2"/>
      <c r="G1746" s="2"/>
      <c r="H1746" s="2"/>
      <c r="I1746" s="2"/>
      <c r="J1746" s="2"/>
      <c r="K1746" s="2"/>
      <c r="N1746" s="3"/>
      <c r="O1746" s="4"/>
    </row>
    <row r="1747" spans="1:15" ht="12.75" x14ac:dyDescent="0.2">
      <c r="A1747" s="2"/>
      <c r="B1747" s="2"/>
      <c r="C1747" s="2"/>
      <c r="D1747" s="2"/>
      <c r="E1747" s="2"/>
      <c r="F1747" s="2"/>
      <c r="G1747" s="2"/>
      <c r="H1747" s="2"/>
      <c r="I1747" s="2"/>
      <c r="J1747" s="2"/>
      <c r="K1747" s="2"/>
      <c r="N1747" s="3"/>
      <c r="O1747" s="4"/>
    </row>
    <row r="1748" spans="1:15" ht="12.75" x14ac:dyDescent="0.2">
      <c r="A1748" s="2"/>
      <c r="B1748" s="2"/>
      <c r="C1748" s="2"/>
      <c r="D1748" s="2"/>
      <c r="E1748" s="2"/>
      <c r="F1748" s="2"/>
      <c r="G1748" s="2"/>
      <c r="H1748" s="2"/>
      <c r="I1748" s="2"/>
      <c r="J1748" s="2"/>
      <c r="K1748" s="2"/>
      <c r="N1748" s="3"/>
      <c r="O1748" s="4"/>
    </row>
    <row r="1749" spans="1:15" ht="12.75" x14ac:dyDescent="0.2">
      <c r="A1749" s="2"/>
      <c r="B1749" s="2"/>
      <c r="C1749" s="2"/>
      <c r="D1749" s="2"/>
      <c r="E1749" s="2"/>
      <c r="F1749" s="2"/>
      <c r="G1749" s="2"/>
      <c r="H1749" s="2"/>
      <c r="I1749" s="2"/>
      <c r="J1749" s="2"/>
      <c r="K1749" s="2"/>
      <c r="N1749" s="3"/>
      <c r="O1749" s="4"/>
    </row>
    <row r="1750" spans="1:15" ht="12.75" x14ac:dyDescent="0.2">
      <c r="A1750" s="2"/>
      <c r="B1750" s="2"/>
      <c r="C1750" s="2"/>
      <c r="D1750" s="2"/>
      <c r="E1750" s="2"/>
      <c r="F1750" s="2"/>
      <c r="G1750" s="2"/>
      <c r="H1750" s="2"/>
      <c r="I1750" s="2"/>
      <c r="J1750" s="2"/>
      <c r="K1750" s="2"/>
      <c r="N1750" s="3"/>
      <c r="O1750" s="4"/>
    </row>
    <row r="1751" spans="1:15" ht="12.75" x14ac:dyDescent="0.2">
      <c r="A1751" s="2"/>
      <c r="B1751" s="2"/>
      <c r="C1751" s="2"/>
      <c r="D1751" s="2"/>
      <c r="E1751" s="2"/>
      <c r="F1751" s="2"/>
      <c r="G1751" s="2"/>
      <c r="H1751" s="2"/>
      <c r="I1751" s="2"/>
      <c r="J1751" s="2"/>
      <c r="K1751" s="2"/>
      <c r="N1751" s="3"/>
      <c r="O1751" s="4"/>
    </row>
    <row r="1752" spans="1:15" ht="12.75" x14ac:dyDescent="0.2">
      <c r="A1752" s="2"/>
      <c r="B1752" s="2"/>
      <c r="C1752" s="2"/>
      <c r="D1752" s="2"/>
      <c r="E1752" s="2"/>
      <c r="F1752" s="2"/>
      <c r="G1752" s="2"/>
      <c r="H1752" s="2"/>
      <c r="I1752" s="2"/>
      <c r="J1752" s="2"/>
      <c r="K1752" s="2"/>
      <c r="N1752" s="3"/>
      <c r="O1752" s="4"/>
    </row>
    <row r="1753" spans="1:15" ht="12.75" x14ac:dyDescent="0.2">
      <c r="A1753" s="2"/>
      <c r="B1753" s="2"/>
      <c r="C1753" s="2"/>
      <c r="D1753" s="2"/>
      <c r="E1753" s="2"/>
      <c r="F1753" s="2"/>
      <c r="G1753" s="2"/>
      <c r="H1753" s="2"/>
      <c r="I1753" s="2"/>
      <c r="J1753" s="2"/>
      <c r="K1753" s="2"/>
      <c r="N1753" s="3"/>
      <c r="O1753" s="4"/>
    </row>
    <row r="1754" spans="1:15" ht="12.75" x14ac:dyDescent="0.2">
      <c r="A1754" s="2"/>
      <c r="B1754" s="2"/>
      <c r="C1754" s="2"/>
      <c r="D1754" s="2"/>
      <c r="E1754" s="2"/>
      <c r="F1754" s="2"/>
      <c r="G1754" s="2"/>
      <c r="H1754" s="2"/>
      <c r="I1754" s="2"/>
      <c r="J1754" s="2"/>
      <c r="K1754" s="2"/>
      <c r="N1754" s="3"/>
      <c r="O1754" s="4"/>
    </row>
    <row r="1755" spans="1:15" ht="12.75" x14ac:dyDescent="0.2">
      <c r="A1755" s="2"/>
      <c r="B1755" s="2"/>
      <c r="C1755" s="2"/>
      <c r="D1755" s="2"/>
      <c r="E1755" s="2"/>
      <c r="F1755" s="2"/>
      <c r="G1755" s="2"/>
      <c r="H1755" s="2"/>
      <c r="I1755" s="2"/>
      <c r="J1755" s="2"/>
      <c r="K1755" s="2"/>
      <c r="N1755" s="3"/>
      <c r="O1755" s="4"/>
    </row>
    <row r="1756" spans="1:15" ht="12.75" x14ac:dyDescent="0.2">
      <c r="A1756" s="2"/>
      <c r="B1756" s="2"/>
      <c r="C1756" s="2"/>
      <c r="D1756" s="2"/>
      <c r="E1756" s="2"/>
      <c r="F1756" s="2"/>
      <c r="G1756" s="2"/>
      <c r="H1756" s="2"/>
      <c r="I1756" s="2"/>
      <c r="J1756" s="2"/>
      <c r="K1756" s="2"/>
      <c r="N1756" s="3"/>
      <c r="O1756" s="4"/>
    </row>
    <row r="1757" spans="1:15" ht="12.75" x14ac:dyDescent="0.2">
      <c r="A1757" s="2"/>
      <c r="B1757" s="2"/>
      <c r="C1757" s="2"/>
      <c r="D1757" s="2"/>
      <c r="E1757" s="2"/>
      <c r="F1757" s="2"/>
      <c r="G1757" s="2"/>
      <c r="H1757" s="2"/>
      <c r="I1757" s="2"/>
      <c r="J1757" s="2"/>
      <c r="K1757" s="2"/>
      <c r="N1757" s="3"/>
      <c r="O1757" s="4"/>
    </row>
    <row r="1758" spans="1:15" ht="12.75" x14ac:dyDescent="0.2">
      <c r="A1758" s="2"/>
      <c r="B1758" s="2"/>
      <c r="C1758" s="2"/>
      <c r="D1758" s="2"/>
      <c r="E1758" s="2"/>
      <c r="F1758" s="2"/>
      <c r="G1758" s="2"/>
      <c r="H1758" s="2"/>
      <c r="I1758" s="2"/>
      <c r="J1758" s="2"/>
      <c r="K1758" s="2"/>
      <c r="N1758" s="3"/>
      <c r="O1758" s="4"/>
    </row>
    <row r="1759" spans="1:15" ht="12.75" x14ac:dyDescent="0.2">
      <c r="A1759" s="2"/>
      <c r="B1759" s="2"/>
      <c r="C1759" s="2"/>
      <c r="D1759" s="2"/>
      <c r="E1759" s="2"/>
      <c r="F1759" s="2"/>
      <c r="G1759" s="2"/>
      <c r="H1759" s="2"/>
      <c r="I1759" s="2"/>
      <c r="J1759" s="2"/>
      <c r="K1759" s="2"/>
      <c r="N1759" s="3"/>
      <c r="O1759" s="4"/>
    </row>
    <row r="1760" spans="1:15" ht="12.75" x14ac:dyDescent="0.2">
      <c r="A1760" s="2"/>
      <c r="B1760" s="2"/>
      <c r="C1760" s="2"/>
      <c r="D1760" s="2"/>
      <c r="E1760" s="2"/>
      <c r="F1760" s="2"/>
      <c r="G1760" s="2"/>
      <c r="H1760" s="2"/>
      <c r="I1760" s="2"/>
      <c r="J1760" s="2"/>
      <c r="K1760" s="2"/>
      <c r="N1760" s="3"/>
      <c r="O1760" s="4"/>
    </row>
    <row r="1761" spans="1:15" ht="12.75" x14ac:dyDescent="0.2">
      <c r="A1761" s="2"/>
      <c r="B1761" s="2"/>
      <c r="C1761" s="2"/>
      <c r="D1761" s="2"/>
      <c r="E1761" s="2"/>
      <c r="F1761" s="2"/>
      <c r="G1761" s="2"/>
      <c r="H1761" s="2"/>
      <c r="I1761" s="2"/>
      <c r="J1761" s="2"/>
      <c r="K1761" s="2"/>
      <c r="N1761" s="3"/>
      <c r="O1761" s="4"/>
    </row>
    <row r="1762" spans="1:15" ht="12.75" x14ac:dyDescent="0.2">
      <c r="A1762" s="2"/>
      <c r="B1762" s="2"/>
      <c r="C1762" s="2"/>
      <c r="D1762" s="2"/>
      <c r="E1762" s="2"/>
      <c r="F1762" s="2"/>
      <c r="G1762" s="2"/>
      <c r="H1762" s="2"/>
      <c r="I1762" s="2"/>
      <c r="J1762" s="2"/>
      <c r="K1762" s="2"/>
      <c r="N1762" s="3"/>
      <c r="O1762" s="4"/>
    </row>
    <row r="1763" spans="1:15" ht="12.75" x14ac:dyDescent="0.2">
      <c r="A1763" s="2"/>
      <c r="B1763" s="2"/>
      <c r="C1763" s="2"/>
      <c r="D1763" s="2"/>
      <c r="E1763" s="2"/>
      <c r="F1763" s="2"/>
      <c r="G1763" s="2"/>
      <c r="H1763" s="2"/>
      <c r="I1763" s="2"/>
      <c r="J1763" s="2"/>
      <c r="K1763" s="2"/>
      <c r="N1763" s="3"/>
      <c r="O1763" s="4"/>
    </row>
    <row r="1764" spans="1:15" ht="12.75" x14ac:dyDescent="0.2">
      <c r="A1764" s="2"/>
      <c r="B1764" s="2"/>
      <c r="C1764" s="2"/>
      <c r="D1764" s="2"/>
      <c r="E1764" s="2"/>
      <c r="F1764" s="2"/>
      <c r="G1764" s="2"/>
      <c r="H1764" s="2"/>
      <c r="I1764" s="2"/>
      <c r="J1764" s="2"/>
      <c r="K1764" s="2"/>
      <c r="N1764" s="3"/>
      <c r="O1764" s="4"/>
    </row>
    <row r="1765" spans="1:15" ht="12.75" x14ac:dyDescent="0.2">
      <c r="A1765" s="2"/>
      <c r="B1765" s="2"/>
      <c r="C1765" s="2"/>
      <c r="D1765" s="2"/>
      <c r="E1765" s="2"/>
      <c r="F1765" s="2"/>
      <c r="G1765" s="2"/>
      <c r="H1765" s="2"/>
      <c r="I1765" s="2"/>
      <c r="J1765" s="2"/>
      <c r="K1765" s="2"/>
      <c r="N1765" s="3"/>
      <c r="O1765" s="4"/>
    </row>
    <row r="1766" spans="1:15" ht="12.75" x14ac:dyDescent="0.2">
      <c r="A1766" s="2"/>
      <c r="B1766" s="2"/>
      <c r="C1766" s="2"/>
      <c r="D1766" s="2"/>
      <c r="E1766" s="2"/>
      <c r="F1766" s="2"/>
      <c r="G1766" s="2"/>
      <c r="H1766" s="2"/>
      <c r="I1766" s="2"/>
      <c r="J1766" s="2"/>
      <c r="K1766" s="2"/>
      <c r="N1766" s="3"/>
      <c r="O1766" s="4"/>
    </row>
    <row r="1767" spans="1:15" ht="12.75" x14ac:dyDescent="0.2">
      <c r="A1767" s="2"/>
      <c r="B1767" s="2"/>
      <c r="C1767" s="2"/>
      <c r="D1767" s="2"/>
      <c r="E1767" s="2"/>
      <c r="F1767" s="2"/>
      <c r="G1767" s="2"/>
      <c r="H1767" s="2"/>
      <c r="I1767" s="2"/>
      <c r="J1767" s="2"/>
      <c r="K1767" s="2"/>
      <c r="N1767" s="3"/>
      <c r="O1767" s="4"/>
    </row>
    <row r="1768" spans="1:15" ht="12.75" x14ac:dyDescent="0.2">
      <c r="A1768" s="2"/>
      <c r="B1768" s="2"/>
      <c r="C1768" s="2"/>
      <c r="D1768" s="2"/>
      <c r="E1768" s="2"/>
      <c r="F1768" s="2"/>
      <c r="G1768" s="2"/>
      <c r="H1768" s="2"/>
      <c r="I1768" s="2"/>
      <c r="J1768" s="2"/>
      <c r="K1768" s="2"/>
      <c r="N1768" s="3"/>
      <c r="O1768" s="4"/>
    </row>
    <row r="1769" spans="1:15" ht="12.75" x14ac:dyDescent="0.2">
      <c r="A1769" s="2"/>
      <c r="B1769" s="2"/>
      <c r="C1769" s="2"/>
      <c r="D1769" s="2"/>
      <c r="E1769" s="2"/>
      <c r="F1769" s="2"/>
      <c r="G1769" s="2"/>
      <c r="H1769" s="2"/>
      <c r="I1769" s="2"/>
      <c r="J1769" s="2"/>
      <c r="K1769" s="2"/>
      <c r="N1769" s="3"/>
      <c r="O1769" s="4"/>
    </row>
    <row r="1770" spans="1:15" ht="12.75" x14ac:dyDescent="0.2">
      <c r="A1770" s="2"/>
      <c r="B1770" s="2"/>
      <c r="C1770" s="2"/>
      <c r="D1770" s="2"/>
      <c r="E1770" s="2"/>
      <c r="F1770" s="2"/>
      <c r="G1770" s="2"/>
      <c r="H1770" s="2"/>
      <c r="I1770" s="2"/>
      <c r="J1770" s="2"/>
      <c r="K1770" s="2"/>
      <c r="N1770" s="3"/>
      <c r="O1770" s="4"/>
    </row>
    <row r="1771" spans="1:15" ht="12.75" x14ac:dyDescent="0.2">
      <c r="A1771" s="2"/>
      <c r="B1771" s="2"/>
      <c r="C1771" s="2"/>
      <c r="D1771" s="2"/>
      <c r="E1771" s="2"/>
      <c r="F1771" s="2"/>
      <c r="G1771" s="2"/>
      <c r="H1771" s="2"/>
      <c r="I1771" s="2"/>
      <c r="J1771" s="2"/>
      <c r="K1771" s="2"/>
      <c r="N1771" s="3"/>
      <c r="O1771" s="4"/>
    </row>
    <row r="1772" spans="1:15" ht="12.75" x14ac:dyDescent="0.2">
      <c r="A1772" s="2"/>
      <c r="B1772" s="2"/>
      <c r="C1772" s="2"/>
      <c r="D1772" s="2"/>
      <c r="E1772" s="2"/>
      <c r="F1772" s="2"/>
      <c r="G1772" s="2"/>
      <c r="H1772" s="2"/>
      <c r="I1772" s="2"/>
      <c r="J1772" s="2"/>
      <c r="K1772" s="2"/>
      <c r="N1772" s="3"/>
      <c r="O1772" s="4"/>
    </row>
    <row r="1773" spans="1:15" ht="12.75" x14ac:dyDescent="0.2">
      <c r="A1773" s="2"/>
      <c r="B1773" s="2"/>
      <c r="C1773" s="2"/>
      <c r="D1773" s="2"/>
      <c r="E1773" s="2"/>
      <c r="F1773" s="2"/>
      <c r="G1773" s="2"/>
      <c r="H1773" s="2"/>
      <c r="I1773" s="2"/>
      <c r="J1773" s="2"/>
      <c r="K1773" s="2"/>
      <c r="N1773" s="3"/>
      <c r="O1773" s="4"/>
    </row>
    <row r="1774" spans="1:15" ht="12.75" x14ac:dyDescent="0.2">
      <c r="A1774" s="2"/>
      <c r="B1774" s="2"/>
      <c r="C1774" s="2"/>
      <c r="D1774" s="2"/>
      <c r="E1774" s="2"/>
      <c r="F1774" s="2"/>
      <c r="G1774" s="2"/>
      <c r="H1774" s="2"/>
      <c r="I1774" s="2"/>
      <c r="J1774" s="2"/>
      <c r="K1774" s="2"/>
      <c r="N1774" s="3"/>
      <c r="O1774" s="4"/>
    </row>
    <row r="1775" spans="1:15" ht="12.75" x14ac:dyDescent="0.2">
      <c r="A1775" s="2"/>
      <c r="B1775" s="2"/>
      <c r="C1775" s="2"/>
      <c r="D1775" s="2"/>
      <c r="E1775" s="2"/>
      <c r="F1775" s="2"/>
      <c r="G1775" s="2"/>
      <c r="H1775" s="2"/>
      <c r="I1775" s="2"/>
      <c r="J1775" s="2"/>
      <c r="K1775" s="2"/>
      <c r="N1775" s="3"/>
      <c r="O1775" s="4"/>
    </row>
    <row r="1776" spans="1:15" ht="12.75" x14ac:dyDescent="0.2">
      <c r="A1776" s="2"/>
      <c r="B1776" s="2"/>
      <c r="C1776" s="2"/>
      <c r="D1776" s="2"/>
      <c r="E1776" s="2"/>
      <c r="F1776" s="2"/>
      <c r="G1776" s="2"/>
      <c r="H1776" s="2"/>
      <c r="I1776" s="2"/>
      <c r="J1776" s="2"/>
      <c r="K1776" s="2"/>
      <c r="N1776" s="3"/>
      <c r="O1776" s="4"/>
    </row>
    <row r="1777" spans="1:15" ht="12.75" x14ac:dyDescent="0.2">
      <c r="A1777" s="2"/>
      <c r="B1777" s="2"/>
      <c r="C1777" s="2"/>
      <c r="D1777" s="2"/>
      <c r="E1777" s="2"/>
      <c r="F1777" s="2"/>
      <c r="G1777" s="2"/>
      <c r="H1777" s="2"/>
      <c r="I1777" s="2"/>
      <c r="J1777" s="2"/>
      <c r="K1777" s="2"/>
      <c r="N1777" s="3"/>
      <c r="O1777" s="4"/>
    </row>
    <row r="1778" spans="1:15" ht="12.75" x14ac:dyDescent="0.2">
      <c r="A1778" s="2"/>
      <c r="B1778" s="2"/>
      <c r="C1778" s="2"/>
      <c r="D1778" s="2"/>
      <c r="E1778" s="2"/>
      <c r="F1778" s="2"/>
      <c r="G1778" s="2"/>
      <c r="H1778" s="2"/>
      <c r="I1778" s="2"/>
      <c r="J1778" s="2"/>
      <c r="K1778" s="2"/>
      <c r="N1778" s="3"/>
      <c r="O1778" s="4"/>
    </row>
    <row r="1779" spans="1:15" ht="12.75" x14ac:dyDescent="0.2">
      <c r="A1779" s="2"/>
      <c r="B1779" s="2"/>
      <c r="C1779" s="2"/>
      <c r="D1779" s="2"/>
      <c r="E1779" s="2"/>
      <c r="F1779" s="2"/>
      <c r="G1779" s="2"/>
      <c r="H1779" s="2"/>
      <c r="I1779" s="2"/>
      <c r="J1779" s="2"/>
      <c r="K1779" s="2"/>
      <c r="N1779" s="3"/>
      <c r="O1779" s="4"/>
    </row>
    <row r="1780" spans="1:15" ht="12.75" x14ac:dyDescent="0.2">
      <c r="A1780" s="2"/>
      <c r="B1780" s="2"/>
      <c r="C1780" s="2"/>
      <c r="D1780" s="2"/>
      <c r="E1780" s="2"/>
      <c r="F1780" s="2"/>
      <c r="G1780" s="2"/>
      <c r="H1780" s="2"/>
      <c r="I1780" s="2"/>
      <c r="J1780" s="2"/>
      <c r="K1780" s="2"/>
      <c r="N1780" s="3"/>
      <c r="O1780" s="4"/>
    </row>
    <row r="1781" spans="1:15" ht="12.75" x14ac:dyDescent="0.2">
      <c r="A1781" s="2"/>
      <c r="B1781" s="2"/>
      <c r="C1781" s="2"/>
      <c r="D1781" s="2"/>
      <c r="E1781" s="2"/>
      <c r="F1781" s="2"/>
      <c r="G1781" s="2"/>
      <c r="H1781" s="2"/>
      <c r="I1781" s="2"/>
      <c r="J1781" s="2"/>
      <c r="K1781" s="2"/>
      <c r="N1781" s="3"/>
      <c r="O1781" s="4"/>
    </row>
    <row r="1782" spans="1:15" ht="12.75" x14ac:dyDescent="0.2">
      <c r="A1782" s="2"/>
      <c r="B1782" s="2"/>
      <c r="C1782" s="2"/>
      <c r="D1782" s="2"/>
      <c r="E1782" s="2"/>
      <c r="F1782" s="2"/>
      <c r="G1782" s="2"/>
      <c r="H1782" s="2"/>
      <c r="I1782" s="2"/>
      <c r="J1782" s="2"/>
      <c r="K1782" s="2"/>
      <c r="N1782" s="3"/>
      <c r="O1782" s="4"/>
    </row>
    <row r="1783" spans="1:15" ht="12.75" x14ac:dyDescent="0.2">
      <c r="A1783" s="2"/>
      <c r="B1783" s="2"/>
      <c r="C1783" s="2"/>
      <c r="D1783" s="2"/>
      <c r="E1783" s="2"/>
      <c r="F1783" s="2"/>
      <c r="G1783" s="2"/>
      <c r="H1783" s="2"/>
      <c r="I1783" s="2"/>
      <c r="J1783" s="2"/>
      <c r="K1783" s="2"/>
      <c r="N1783" s="3"/>
      <c r="O1783" s="4"/>
    </row>
    <row r="1784" spans="1:15" ht="12.75" x14ac:dyDescent="0.2">
      <c r="A1784" s="2"/>
      <c r="B1784" s="2"/>
      <c r="C1784" s="2"/>
      <c r="D1784" s="2"/>
      <c r="E1784" s="2"/>
      <c r="F1784" s="2"/>
      <c r="G1784" s="2"/>
      <c r="H1784" s="2"/>
      <c r="I1784" s="2"/>
      <c r="J1784" s="2"/>
      <c r="K1784" s="2"/>
      <c r="N1784" s="3"/>
      <c r="O1784" s="4"/>
    </row>
    <row r="1785" spans="1:15" ht="12.75" x14ac:dyDescent="0.2">
      <c r="A1785" s="2"/>
      <c r="B1785" s="2"/>
      <c r="C1785" s="2"/>
      <c r="D1785" s="2"/>
      <c r="E1785" s="2"/>
      <c r="F1785" s="2"/>
      <c r="G1785" s="2"/>
      <c r="H1785" s="2"/>
      <c r="I1785" s="2"/>
      <c r="J1785" s="2"/>
      <c r="K1785" s="2"/>
      <c r="N1785" s="3"/>
      <c r="O1785" s="4"/>
    </row>
    <row r="1786" spans="1:15" ht="12.75" x14ac:dyDescent="0.2">
      <c r="A1786" s="2"/>
      <c r="B1786" s="2"/>
      <c r="C1786" s="2"/>
      <c r="D1786" s="2"/>
      <c r="E1786" s="2"/>
      <c r="F1786" s="2"/>
      <c r="G1786" s="2"/>
      <c r="H1786" s="2"/>
      <c r="I1786" s="2"/>
      <c r="J1786" s="2"/>
      <c r="K1786" s="2"/>
      <c r="N1786" s="3"/>
      <c r="O1786" s="4"/>
    </row>
    <row r="1787" spans="1:15" ht="12.75" x14ac:dyDescent="0.2">
      <c r="A1787" s="2"/>
      <c r="B1787" s="2"/>
      <c r="C1787" s="2"/>
      <c r="D1787" s="2"/>
      <c r="E1787" s="2"/>
      <c r="F1787" s="2"/>
      <c r="G1787" s="2"/>
      <c r="H1787" s="2"/>
      <c r="I1787" s="2"/>
      <c r="J1787" s="2"/>
      <c r="K1787" s="2"/>
      <c r="N1787" s="3"/>
      <c r="O1787" s="4"/>
    </row>
    <row r="1788" spans="1:15" ht="12.75" x14ac:dyDescent="0.2">
      <c r="A1788" s="2"/>
      <c r="B1788" s="2"/>
      <c r="C1788" s="2"/>
      <c r="D1788" s="2"/>
      <c r="E1788" s="2"/>
      <c r="F1788" s="2"/>
      <c r="G1788" s="2"/>
      <c r="H1788" s="2"/>
      <c r="I1788" s="2"/>
      <c r="J1788" s="2"/>
      <c r="K1788" s="2"/>
      <c r="N1788" s="3"/>
      <c r="O1788" s="4"/>
    </row>
    <row r="1789" spans="1:15" ht="12.75" x14ac:dyDescent="0.2">
      <c r="A1789" s="2"/>
      <c r="B1789" s="2"/>
      <c r="C1789" s="2"/>
      <c r="D1789" s="2"/>
      <c r="E1789" s="2"/>
      <c r="F1789" s="2"/>
      <c r="G1789" s="2"/>
      <c r="H1789" s="2"/>
      <c r="I1789" s="2"/>
      <c r="J1789" s="2"/>
      <c r="K1789" s="2"/>
      <c r="N1789" s="3"/>
      <c r="O1789" s="4"/>
    </row>
    <row r="1790" spans="1:15" ht="12.75" x14ac:dyDescent="0.2">
      <c r="A1790" s="2"/>
      <c r="B1790" s="2"/>
      <c r="C1790" s="2"/>
      <c r="D1790" s="2"/>
      <c r="E1790" s="2"/>
      <c r="F1790" s="2"/>
      <c r="G1790" s="2"/>
      <c r="H1790" s="2"/>
      <c r="I1790" s="2"/>
      <c r="J1790" s="2"/>
      <c r="K1790" s="2"/>
      <c r="N1790" s="3"/>
      <c r="O1790" s="4"/>
    </row>
    <row r="1791" spans="1:15" ht="12.75" x14ac:dyDescent="0.2">
      <c r="A1791" s="2"/>
      <c r="B1791" s="2"/>
      <c r="C1791" s="2"/>
      <c r="D1791" s="2"/>
      <c r="E1791" s="2"/>
      <c r="F1791" s="2"/>
      <c r="G1791" s="2"/>
      <c r="H1791" s="2"/>
      <c r="I1791" s="2"/>
      <c r="J1791" s="2"/>
      <c r="K1791" s="2"/>
      <c r="N1791" s="3"/>
      <c r="O1791" s="4"/>
    </row>
    <row r="1792" spans="1:15" ht="12.75" x14ac:dyDescent="0.2">
      <c r="A1792" s="2"/>
      <c r="B1792" s="2"/>
      <c r="C1792" s="2"/>
      <c r="D1792" s="2"/>
      <c r="E1792" s="2"/>
      <c r="F1792" s="2"/>
      <c r="G1792" s="2"/>
      <c r="H1792" s="2"/>
      <c r="I1792" s="2"/>
      <c r="J1792" s="2"/>
      <c r="K1792" s="2"/>
      <c r="N1792" s="3"/>
      <c r="O1792" s="4"/>
    </row>
    <row r="1793" spans="1:15" ht="12.75" x14ac:dyDescent="0.2">
      <c r="A1793" s="2"/>
      <c r="B1793" s="2"/>
      <c r="C1793" s="2"/>
      <c r="D1793" s="2"/>
      <c r="E1793" s="2"/>
      <c r="F1793" s="2"/>
      <c r="G1793" s="2"/>
      <c r="H1793" s="2"/>
      <c r="I1793" s="2"/>
      <c r="J1793" s="2"/>
      <c r="K1793" s="2"/>
      <c r="N1793" s="3"/>
      <c r="O1793" s="4"/>
    </row>
    <row r="1794" spans="1:15" ht="12.75" x14ac:dyDescent="0.2">
      <c r="A1794" s="2"/>
      <c r="B1794" s="2"/>
      <c r="C1794" s="2"/>
      <c r="D1794" s="2"/>
      <c r="E1794" s="2"/>
      <c r="F1794" s="2"/>
      <c r="G1794" s="2"/>
      <c r="H1794" s="2"/>
      <c r="I1794" s="2"/>
      <c r="J1794" s="2"/>
      <c r="K1794" s="2"/>
      <c r="N1794" s="3"/>
      <c r="O1794" s="4"/>
    </row>
    <row r="1795" spans="1:15" ht="12.75" x14ac:dyDescent="0.2">
      <c r="A1795" s="2"/>
      <c r="B1795" s="2"/>
      <c r="C1795" s="2"/>
      <c r="D1795" s="2"/>
      <c r="E1795" s="2"/>
      <c r="F1795" s="2"/>
      <c r="G1795" s="2"/>
      <c r="H1795" s="2"/>
      <c r="I1795" s="2"/>
      <c r="J1795" s="2"/>
      <c r="K1795" s="2"/>
      <c r="N1795" s="3"/>
      <c r="O1795" s="4"/>
    </row>
    <row r="1796" spans="1:15" ht="12.75" x14ac:dyDescent="0.2">
      <c r="A1796" s="2"/>
      <c r="B1796" s="2"/>
      <c r="C1796" s="2"/>
      <c r="D1796" s="2"/>
      <c r="E1796" s="2"/>
      <c r="F1796" s="2"/>
      <c r="G1796" s="2"/>
      <c r="H1796" s="2"/>
      <c r="I1796" s="2"/>
      <c r="J1796" s="2"/>
      <c r="K1796" s="2"/>
      <c r="N1796" s="3"/>
      <c r="O1796" s="4"/>
    </row>
    <row r="1797" spans="1:15" ht="12.75" x14ac:dyDescent="0.2">
      <c r="A1797" s="2"/>
      <c r="B1797" s="2"/>
      <c r="C1797" s="2"/>
      <c r="D1797" s="2"/>
      <c r="E1797" s="2"/>
      <c r="F1797" s="2"/>
      <c r="G1797" s="2"/>
      <c r="H1797" s="2"/>
      <c r="I1797" s="2"/>
      <c r="J1797" s="2"/>
      <c r="K1797" s="2"/>
      <c r="N1797" s="3"/>
      <c r="O1797" s="4"/>
    </row>
    <row r="1798" spans="1:15" ht="12.75" x14ac:dyDescent="0.2">
      <c r="A1798" s="2"/>
      <c r="B1798" s="2"/>
      <c r="C1798" s="2"/>
      <c r="D1798" s="2"/>
      <c r="E1798" s="2"/>
      <c r="F1798" s="2"/>
      <c r="G1798" s="2"/>
      <c r="H1798" s="2"/>
      <c r="I1798" s="2"/>
      <c r="J1798" s="2"/>
      <c r="K1798" s="2"/>
      <c r="N1798" s="3"/>
      <c r="O1798" s="4"/>
    </row>
    <row r="1799" spans="1:15" ht="12.75" x14ac:dyDescent="0.2">
      <c r="A1799" s="2"/>
      <c r="B1799" s="2"/>
      <c r="C1799" s="2"/>
      <c r="D1799" s="2"/>
      <c r="E1799" s="2"/>
      <c r="F1799" s="2"/>
      <c r="G1799" s="2"/>
      <c r="H1799" s="2"/>
      <c r="I1799" s="2"/>
      <c r="J1799" s="2"/>
      <c r="K1799" s="2"/>
      <c r="N1799" s="3"/>
      <c r="O1799" s="4"/>
    </row>
    <row r="1800" spans="1:15" ht="12.75" x14ac:dyDescent="0.2">
      <c r="A1800" s="2"/>
      <c r="B1800" s="2"/>
      <c r="C1800" s="2"/>
      <c r="D1800" s="2"/>
      <c r="E1800" s="2"/>
      <c r="F1800" s="2"/>
      <c r="G1800" s="2"/>
      <c r="H1800" s="2"/>
      <c r="I1800" s="2"/>
      <c r="J1800" s="2"/>
      <c r="K1800" s="2"/>
      <c r="N1800" s="3"/>
      <c r="O1800" s="4"/>
    </row>
    <row r="1801" spans="1:15" ht="12.75" x14ac:dyDescent="0.2">
      <c r="A1801" s="2"/>
      <c r="B1801" s="2"/>
      <c r="C1801" s="2"/>
      <c r="D1801" s="2"/>
      <c r="E1801" s="2"/>
      <c r="F1801" s="2"/>
      <c r="G1801" s="2"/>
      <c r="H1801" s="2"/>
      <c r="I1801" s="2"/>
      <c r="J1801" s="2"/>
      <c r="K1801" s="2"/>
      <c r="N1801" s="3"/>
      <c r="O1801" s="4"/>
    </row>
    <row r="1802" spans="1:15" ht="12.75" x14ac:dyDescent="0.2">
      <c r="A1802" s="2"/>
      <c r="B1802" s="2"/>
      <c r="C1802" s="2"/>
      <c r="D1802" s="2"/>
      <c r="E1802" s="2"/>
      <c r="F1802" s="2"/>
      <c r="G1802" s="2"/>
      <c r="H1802" s="2"/>
      <c r="I1802" s="2"/>
      <c r="J1802" s="2"/>
      <c r="K1802" s="2"/>
      <c r="N1802" s="3"/>
      <c r="O1802" s="4"/>
    </row>
    <row r="1803" spans="1:15" ht="12.75" x14ac:dyDescent="0.2">
      <c r="A1803" s="2"/>
      <c r="B1803" s="2"/>
      <c r="C1803" s="2"/>
      <c r="D1803" s="2"/>
      <c r="E1803" s="2"/>
      <c r="F1803" s="2"/>
      <c r="G1803" s="2"/>
      <c r="H1803" s="2"/>
      <c r="I1803" s="2"/>
      <c r="J1803" s="2"/>
      <c r="K1803" s="2"/>
      <c r="N1803" s="3"/>
      <c r="O1803" s="4"/>
    </row>
    <row r="1804" spans="1:15" ht="12.75" x14ac:dyDescent="0.2">
      <c r="A1804" s="2"/>
      <c r="B1804" s="2"/>
      <c r="C1804" s="2"/>
      <c r="D1804" s="2"/>
      <c r="E1804" s="2"/>
      <c r="F1804" s="2"/>
      <c r="G1804" s="2"/>
      <c r="H1804" s="2"/>
      <c r="I1804" s="2"/>
      <c r="J1804" s="2"/>
      <c r="K1804" s="2"/>
      <c r="N1804" s="3"/>
      <c r="O1804" s="4"/>
    </row>
    <row r="1805" spans="1:15" ht="12.75" x14ac:dyDescent="0.2">
      <c r="A1805" s="2"/>
      <c r="B1805" s="2"/>
      <c r="C1805" s="2"/>
      <c r="D1805" s="2"/>
      <c r="E1805" s="2"/>
      <c r="F1805" s="2"/>
      <c r="G1805" s="2"/>
      <c r="H1805" s="2"/>
      <c r="I1805" s="2"/>
      <c r="J1805" s="2"/>
      <c r="K1805" s="2"/>
      <c r="N1805" s="3"/>
      <c r="O1805" s="4"/>
    </row>
    <row r="1806" spans="1:15" ht="12.75" x14ac:dyDescent="0.2">
      <c r="A1806" s="2"/>
      <c r="B1806" s="2"/>
      <c r="C1806" s="2"/>
      <c r="D1806" s="2"/>
      <c r="E1806" s="2"/>
      <c r="F1806" s="2"/>
      <c r="G1806" s="2"/>
      <c r="H1806" s="2"/>
      <c r="I1806" s="2"/>
      <c r="J1806" s="2"/>
      <c r="K1806" s="2"/>
      <c r="N1806" s="3"/>
      <c r="O1806" s="4"/>
    </row>
    <row r="1807" spans="1:15" ht="12.75" x14ac:dyDescent="0.2">
      <c r="A1807" s="2"/>
      <c r="B1807" s="2"/>
      <c r="C1807" s="2"/>
      <c r="D1807" s="2"/>
      <c r="E1807" s="2"/>
      <c r="F1807" s="2"/>
      <c r="G1807" s="2"/>
      <c r="H1807" s="2"/>
      <c r="I1807" s="2"/>
      <c r="J1807" s="2"/>
      <c r="K1807" s="2"/>
      <c r="N1807" s="3"/>
      <c r="O1807" s="4"/>
    </row>
    <row r="1808" spans="1:15" ht="12.75" x14ac:dyDescent="0.2">
      <c r="A1808" s="2"/>
      <c r="B1808" s="2"/>
      <c r="C1808" s="2"/>
      <c r="D1808" s="2"/>
      <c r="E1808" s="2"/>
      <c r="F1808" s="2"/>
      <c r="G1808" s="2"/>
      <c r="H1808" s="2"/>
      <c r="I1808" s="2"/>
      <c r="J1808" s="2"/>
      <c r="K1808" s="2"/>
      <c r="N1808" s="3"/>
      <c r="O1808" s="4"/>
    </row>
    <row r="1809" spans="1:15" ht="12.75" x14ac:dyDescent="0.2">
      <c r="A1809" s="2"/>
      <c r="B1809" s="2"/>
      <c r="C1809" s="2"/>
      <c r="D1809" s="2"/>
      <c r="E1809" s="2"/>
      <c r="F1809" s="2"/>
      <c r="G1809" s="2"/>
      <c r="H1809" s="2"/>
      <c r="I1809" s="2"/>
      <c r="J1809" s="2"/>
      <c r="K1809" s="2"/>
      <c r="N1809" s="3"/>
      <c r="O1809" s="4"/>
    </row>
    <row r="1810" spans="1:15" ht="12.75" x14ac:dyDescent="0.2">
      <c r="A1810" s="2"/>
      <c r="B1810" s="2"/>
      <c r="C1810" s="2"/>
      <c r="D1810" s="2"/>
      <c r="E1810" s="2"/>
      <c r="F1810" s="2"/>
      <c r="G1810" s="2"/>
      <c r="H1810" s="2"/>
      <c r="I1810" s="2"/>
      <c r="J1810" s="2"/>
      <c r="K1810" s="2"/>
      <c r="N1810" s="3"/>
      <c r="O1810" s="4"/>
    </row>
  </sheetData>
  <mergeCells count="1353">
    <mergeCell ref="K953:K957"/>
    <mergeCell ref="L953:L957"/>
    <mergeCell ref="L905:L906"/>
    <mergeCell ref="M905:M906"/>
    <mergeCell ref="L907:L908"/>
    <mergeCell ref="M907:M916"/>
    <mergeCell ref="L918:L919"/>
    <mergeCell ref="M918:M927"/>
    <mergeCell ref="H930:H931"/>
    <mergeCell ref="I930:I931"/>
    <mergeCell ref="I932:I940"/>
    <mergeCell ref="G943:G944"/>
    <mergeCell ref="H943:H944"/>
    <mergeCell ref="G945:G948"/>
    <mergeCell ref="H945:H948"/>
    <mergeCell ref="F951:F952"/>
    <mergeCell ref="G951:H951"/>
    <mergeCell ref="J951:J952"/>
    <mergeCell ref="K951:K952"/>
    <mergeCell ref="L951:L952"/>
    <mergeCell ref="G841:G842"/>
    <mergeCell ref="H841:H842"/>
    <mergeCell ref="G847:G848"/>
    <mergeCell ref="H847:H848"/>
    <mergeCell ref="G849:G851"/>
    <mergeCell ref="H849:H851"/>
    <mergeCell ref="G854:G855"/>
    <mergeCell ref="H854:H855"/>
    <mergeCell ref="H856:H859"/>
    <mergeCell ref="H881:H882"/>
    <mergeCell ref="I881:I882"/>
    <mergeCell ref="I883:I886"/>
    <mergeCell ref="H884:H886"/>
    <mergeCell ref="H889:H890"/>
    <mergeCell ref="I889:I890"/>
    <mergeCell ref="I891:I902"/>
    <mergeCell ref="F905:J905"/>
    <mergeCell ref="H790:H791"/>
    <mergeCell ref="I790:I791"/>
    <mergeCell ref="I792:I794"/>
    <mergeCell ref="H792:H794"/>
    <mergeCell ref="H797:H798"/>
    <mergeCell ref="I797:I798"/>
    <mergeCell ref="F799:F802"/>
    <mergeCell ref="H799:H802"/>
    <mergeCell ref="I799:I802"/>
    <mergeCell ref="I805:I806"/>
    <mergeCell ref="H805:H806"/>
    <mergeCell ref="H807:H810"/>
    <mergeCell ref="I807:I810"/>
    <mergeCell ref="H813:H814"/>
    <mergeCell ref="I813:I814"/>
    <mergeCell ref="H815:H818"/>
    <mergeCell ref="I815:I818"/>
    <mergeCell ref="I755:I759"/>
    <mergeCell ref="H756:H759"/>
    <mergeCell ref="I760:I764"/>
    <mergeCell ref="H761:H764"/>
    <mergeCell ref="H767:H768"/>
    <mergeCell ref="I767:I768"/>
    <mergeCell ref="H769:H773"/>
    <mergeCell ref="I769:I773"/>
    <mergeCell ref="H776:H777"/>
    <mergeCell ref="I776:I777"/>
    <mergeCell ref="H778:H780"/>
    <mergeCell ref="I778:I780"/>
    <mergeCell ref="F783:H783"/>
    <mergeCell ref="I783:I784"/>
    <mergeCell ref="J783:J784"/>
    <mergeCell ref="I785:I787"/>
    <mergeCell ref="J785:J787"/>
    <mergeCell ref="D596:D597"/>
    <mergeCell ref="H626:H627"/>
    <mergeCell ref="I626:I627"/>
    <mergeCell ref="H632:H634"/>
    <mergeCell ref="I632:I634"/>
    <mergeCell ref="H635:H637"/>
    <mergeCell ref="I635:I637"/>
    <mergeCell ref="I640:I641"/>
    <mergeCell ref="H640:H641"/>
    <mergeCell ref="H642:H646"/>
    <mergeCell ref="I642:I646"/>
    <mergeCell ref="H647:H651"/>
    <mergeCell ref="I647:I651"/>
    <mergeCell ref="H654:H655"/>
    <mergeCell ref="I654:I655"/>
    <mergeCell ref="I740:I743"/>
    <mergeCell ref="J740:J743"/>
    <mergeCell ref="H570:H571"/>
    <mergeCell ref="I570:I571"/>
    <mergeCell ref="H576:H579"/>
    <mergeCell ref="I576:I579"/>
    <mergeCell ref="J582:J583"/>
    <mergeCell ref="K582:K583"/>
    <mergeCell ref="J584:J586"/>
    <mergeCell ref="K584:K586"/>
    <mergeCell ref="H589:I589"/>
    <mergeCell ref="I601:I603"/>
    <mergeCell ref="J601:J603"/>
    <mergeCell ref="J589:J590"/>
    <mergeCell ref="K589:K590"/>
    <mergeCell ref="K591:K593"/>
    <mergeCell ref="I596:I597"/>
    <mergeCell ref="J596:J597"/>
    <mergeCell ref="I598:I600"/>
    <mergeCell ref="J598:J600"/>
    <mergeCell ref="C514:C515"/>
    <mergeCell ref="D514:D515"/>
    <mergeCell ref="E514:E515"/>
    <mergeCell ref="H514:H515"/>
    <mergeCell ref="I514:I515"/>
    <mergeCell ref="A516:A520"/>
    <mergeCell ref="B516:B520"/>
    <mergeCell ref="D516:D520"/>
    <mergeCell ref="H516:H520"/>
    <mergeCell ref="I516:I520"/>
    <mergeCell ref="C506:C507"/>
    <mergeCell ref="D506:D507"/>
    <mergeCell ref="A508:A511"/>
    <mergeCell ref="B508:B511"/>
    <mergeCell ref="D508:D511"/>
    <mergeCell ref="A514:A515"/>
    <mergeCell ref="B514:B515"/>
    <mergeCell ref="A497:A498"/>
    <mergeCell ref="D497:D498"/>
    <mergeCell ref="E497:E498"/>
    <mergeCell ref="J497:J498"/>
    <mergeCell ref="K497:K498"/>
    <mergeCell ref="F497:G497"/>
    <mergeCell ref="H497:I497"/>
    <mergeCell ref="A487:A489"/>
    <mergeCell ref="A492:A493"/>
    <mergeCell ref="C492:C493"/>
    <mergeCell ref="D492:D493"/>
    <mergeCell ref="H492:H493"/>
    <mergeCell ref="I492:I493"/>
    <mergeCell ref="C497:C498"/>
    <mergeCell ref="E506:E507"/>
    <mergeCell ref="H506:H507"/>
    <mergeCell ref="H508:H511"/>
    <mergeCell ref="I508:I511"/>
    <mergeCell ref="A499:A503"/>
    <mergeCell ref="B499:B503"/>
    <mergeCell ref="D499:D503"/>
    <mergeCell ref="J499:J503"/>
    <mergeCell ref="K499:K503"/>
    <mergeCell ref="A506:A507"/>
    <mergeCell ref="B506:B507"/>
    <mergeCell ref="I506:I507"/>
    <mergeCell ref="A444:A445"/>
    <mergeCell ref="C444:C445"/>
    <mergeCell ref="D446:D461"/>
    <mergeCell ref="D482:D483"/>
    <mergeCell ref="E482:E483"/>
    <mergeCell ref="K482:K483"/>
    <mergeCell ref="J484:J486"/>
    <mergeCell ref="K484:K489"/>
    <mergeCell ref="J487:J489"/>
    <mergeCell ref="D465:D471"/>
    <mergeCell ref="C474:C475"/>
    <mergeCell ref="D474:D475"/>
    <mergeCell ref="E474:E475"/>
    <mergeCell ref="F474:G474"/>
    <mergeCell ref="D476:D479"/>
    <mergeCell ref="C482:C483"/>
    <mergeCell ref="D484:D489"/>
    <mergeCell ref="A446:A453"/>
    <mergeCell ref="A454:A461"/>
    <mergeCell ref="A465:A471"/>
    <mergeCell ref="A474:A475"/>
    <mergeCell ref="A476:A479"/>
    <mergeCell ref="A482:A483"/>
    <mergeCell ref="A484:A486"/>
    <mergeCell ref="D582:D583"/>
    <mergeCell ref="E582:E583"/>
    <mergeCell ref="F582:G582"/>
    <mergeCell ref="A574:A575"/>
    <mergeCell ref="A576:A579"/>
    <mergeCell ref="B576:B579"/>
    <mergeCell ref="D576:D579"/>
    <mergeCell ref="A582:A583"/>
    <mergeCell ref="B582:B583"/>
    <mergeCell ref="C582:C583"/>
    <mergeCell ref="E589:E590"/>
    <mergeCell ref="F589:G589"/>
    <mergeCell ref="E596:E597"/>
    <mergeCell ref="G596:H596"/>
    <mergeCell ref="C606:C607"/>
    <mergeCell ref="D606:D607"/>
    <mergeCell ref="E606:E607"/>
    <mergeCell ref="G606:G607"/>
    <mergeCell ref="H606:H607"/>
    <mergeCell ref="A584:A586"/>
    <mergeCell ref="B584:B586"/>
    <mergeCell ref="D584:D586"/>
    <mergeCell ref="A589:A590"/>
    <mergeCell ref="B589:B590"/>
    <mergeCell ref="C589:C590"/>
    <mergeCell ref="D589:D590"/>
    <mergeCell ref="A591:A593"/>
    <mergeCell ref="B591:B593"/>
    <mergeCell ref="D591:D593"/>
    <mergeCell ref="A596:A597"/>
    <mergeCell ref="B596:B597"/>
    <mergeCell ref="C596:C597"/>
    <mergeCell ref="J537:J538"/>
    <mergeCell ref="I539:I542"/>
    <mergeCell ref="J539:J542"/>
    <mergeCell ref="H545:H546"/>
    <mergeCell ref="I545:I546"/>
    <mergeCell ref="H549:H551"/>
    <mergeCell ref="F574:G574"/>
    <mergeCell ref="H574:H575"/>
    <mergeCell ref="I574:I575"/>
    <mergeCell ref="A556:A560"/>
    <mergeCell ref="B556:B560"/>
    <mergeCell ref="A561:A565"/>
    <mergeCell ref="B561:B565"/>
    <mergeCell ref="A568:A569"/>
    <mergeCell ref="B568:B569"/>
    <mergeCell ref="C568:C569"/>
    <mergeCell ref="A570:A571"/>
    <mergeCell ref="B570:B571"/>
    <mergeCell ref="D570:D571"/>
    <mergeCell ref="B574:B575"/>
    <mergeCell ref="C574:C575"/>
    <mergeCell ref="D574:D575"/>
    <mergeCell ref="E574:E575"/>
    <mergeCell ref="A537:A538"/>
    <mergeCell ref="B537:B538"/>
    <mergeCell ref="C537:C538"/>
    <mergeCell ref="D537:D538"/>
    <mergeCell ref="B539:B542"/>
    <mergeCell ref="D539:D542"/>
    <mergeCell ref="A539:A542"/>
    <mergeCell ref="A545:A546"/>
    <mergeCell ref="B545:B546"/>
    <mergeCell ref="B532:B534"/>
    <mergeCell ref="D532:D534"/>
    <mergeCell ref="I523:I524"/>
    <mergeCell ref="I525:I527"/>
    <mergeCell ref="H530:H531"/>
    <mergeCell ref="I530:I531"/>
    <mergeCell ref="H532:H534"/>
    <mergeCell ref="I532:I534"/>
    <mergeCell ref="G537:H537"/>
    <mergeCell ref="D545:D546"/>
    <mergeCell ref="D547:D551"/>
    <mergeCell ref="D556:D565"/>
    <mergeCell ref="D568:D569"/>
    <mergeCell ref="E568:E569"/>
    <mergeCell ref="A554:A555"/>
    <mergeCell ref="B554:B555"/>
    <mergeCell ref="C554:C555"/>
    <mergeCell ref="D554:D555"/>
    <mergeCell ref="F554:G554"/>
    <mergeCell ref="H554:H555"/>
    <mergeCell ref="I554:I555"/>
    <mergeCell ref="I537:I538"/>
    <mergeCell ref="A532:A534"/>
    <mergeCell ref="C545:C546"/>
    <mergeCell ref="E545:E546"/>
    <mergeCell ref="A547:A551"/>
    <mergeCell ref="B547:B551"/>
    <mergeCell ref="I547:I551"/>
    <mergeCell ref="I556:I560"/>
    <mergeCell ref="I561:I565"/>
    <mergeCell ref="H568:H569"/>
    <mergeCell ref="I568:I569"/>
    <mergeCell ref="B497:B498"/>
    <mergeCell ref="B444:B445"/>
    <mergeCell ref="B446:B461"/>
    <mergeCell ref="B465:B471"/>
    <mergeCell ref="B474:B475"/>
    <mergeCell ref="B476:B479"/>
    <mergeCell ref="B482:B483"/>
    <mergeCell ref="B484:B489"/>
    <mergeCell ref="A523:A524"/>
    <mergeCell ref="B523:B524"/>
    <mergeCell ref="C523:C524"/>
    <mergeCell ref="F523:H523"/>
    <mergeCell ref="J523:J524"/>
    <mergeCell ref="B525:B527"/>
    <mergeCell ref="J525:J527"/>
    <mergeCell ref="A525:A527"/>
    <mergeCell ref="A530:A531"/>
    <mergeCell ref="B530:B531"/>
    <mergeCell ref="C530:C531"/>
    <mergeCell ref="D530:D531"/>
    <mergeCell ref="J476:J479"/>
    <mergeCell ref="J482:J483"/>
    <mergeCell ref="I454:I461"/>
    <mergeCell ref="J454:J461"/>
    <mergeCell ref="I465:I471"/>
    <mergeCell ref="J465:J471"/>
    <mergeCell ref="I474:I475"/>
    <mergeCell ref="J474:J475"/>
    <mergeCell ref="I478:I479"/>
    <mergeCell ref="D444:D445"/>
    <mergeCell ref="E444:E445"/>
    <mergeCell ref="F444:G444"/>
    <mergeCell ref="A429:A430"/>
    <mergeCell ref="B429:B430"/>
    <mergeCell ref="C429:C430"/>
    <mergeCell ref="D429:D430"/>
    <mergeCell ref="E429:E430"/>
    <mergeCell ref="H429:H430"/>
    <mergeCell ref="I429:I430"/>
    <mergeCell ref="A431:A434"/>
    <mergeCell ref="B431:B434"/>
    <mergeCell ref="D431:D434"/>
    <mergeCell ref="H431:H432"/>
    <mergeCell ref="I431:I432"/>
    <mergeCell ref="H433:H434"/>
    <mergeCell ref="I433:I434"/>
    <mergeCell ref="K439:K441"/>
    <mergeCell ref="J440:J441"/>
    <mergeCell ref="B492:B493"/>
    <mergeCell ref="B437:B438"/>
    <mergeCell ref="C437:C438"/>
    <mergeCell ref="D437:D438"/>
    <mergeCell ref="E437:E438"/>
    <mergeCell ref="F437:I437"/>
    <mergeCell ref="J437:J438"/>
    <mergeCell ref="K437:K438"/>
    <mergeCell ref="I444:I445"/>
    <mergeCell ref="J444:J445"/>
    <mergeCell ref="I446:I453"/>
    <mergeCell ref="J446:J453"/>
    <mergeCell ref="A437:A438"/>
    <mergeCell ref="A439:A441"/>
    <mergeCell ref="B439:B441"/>
    <mergeCell ref="D439:D441"/>
    <mergeCell ref="K423:K426"/>
    <mergeCell ref="L423:L426"/>
    <mergeCell ref="A414:A415"/>
    <mergeCell ref="B414:B415"/>
    <mergeCell ref="C414:C415"/>
    <mergeCell ref="D414:D415"/>
    <mergeCell ref="H414:H415"/>
    <mergeCell ref="B416:B418"/>
    <mergeCell ref="H416:H418"/>
    <mergeCell ref="D421:D422"/>
    <mergeCell ref="D423:D426"/>
    <mergeCell ref="A416:A418"/>
    <mergeCell ref="A421:A422"/>
    <mergeCell ref="B421:B422"/>
    <mergeCell ref="C421:C422"/>
    <mergeCell ref="E421:E422"/>
    <mergeCell ref="A423:A426"/>
    <mergeCell ref="B423:B426"/>
    <mergeCell ref="D387:D388"/>
    <mergeCell ref="E387:F387"/>
    <mergeCell ref="H387:H388"/>
    <mergeCell ref="I387:I388"/>
    <mergeCell ref="I405:I406"/>
    <mergeCell ref="J405:J406"/>
    <mergeCell ref="A407:A411"/>
    <mergeCell ref="B407:B411"/>
    <mergeCell ref="D407:D411"/>
    <mergeCell ref="I407:I411"/>
    <mergeCell ref="J407:J411"/>
    <mergeCell ref="G414:G415"/>
    <mergeCell ref="G416:G418"/>
    <mergeCell ref="F421:H421"/>
    <mergeCell ref="I421:J421"/>
    <mergeCell ref="K421:K422"/>
    <mergeCell ref="L421:L422"/>
    <mergeCell ref="B396:B402"/>
    <mergeCell ref="D396:D402"/>
    <mergeCell ref="K396:K402"/>
    <mergeCell ref="L396:L402"/>
    <mergeCell ref="A396:A402"/>
    <mergeCell ref="A405:A406"/>
    <mergeCell ref="B405:B406"/>
    <mergeCell ref="C405:C406"/>
    <mergeCell ref="D405:D406"/>
    <mergeCell ref="E405:E406"/>
    <mergeCell ref="F405:G405"/>
    <mergeCell ref="E371:E372"/>
    <mergeCell ref="F371:H371"/>
    <mergeCell ref="K371:K372"/>
    <mergeCell ref="J373:J376"/>
    <mergeCell ref="K373:K376"/>
    <mergeCell ref="A362:A363"/>
    <mergeCell ref="A364:A368"/>
    <mergeCell ref="B364:B368"/>
    <mergeCell ref="D364:D368"/>
    <mergeCell ref="J364:J365"/>
    <mergeCell ref="A371:A372"/>
    <mergeCell ref="B371:B372"/>
    <mergeCell ref="J371:J372"/>
    <mergeCell ref="C379:C380"/>
    <mergeCell ref="D379:D380"/>
    <mergeCell ref="E379:E380"/>
    <mergeCell ref="F379:G379"/>
    <mergeCell ref="I379:I380"/>
    <mergeCell ref="J379:J380"/>
    <mergeCell ref="A381:A384"/>
    <mergeCell ref="B381:B384"/>
    <mergeCell ref="A355:A359"/>
    <mergeCell ref="B355:B359"/>
    <mergeCell ref="B362:B363"/>
    <mergeCell ref="C362:C363"/>
    <mergeCell ref="D362:D363"/>
    <mergeCell ref="E362:E363"/>
    <mergeCell ref="F362:G362"/>
    <mergeCell ref="D394:D395"/>
    <mergeCell ref="E394:E395"/>
    <mergeCell ref="L394:L395"/>
    <mergeCell ref="A389:A391"/>
    <mergeCell ref="B389:B391"/>
    <mergeCell ref="H389:H391"/>
    <mergeCell ref="I389:I391"/>
    <mergeCell ref="A394:A395"/>
    <mergeCell ref="B394:B395"/>
    <mergeCell ref="C394:C395"/>
    <mergeCell ref="F394:H394"/>
    <mergeCell ref="I394:J394"/>
    <mergeCell ref="K394:K395"/>
    <mergeCell ref="D381:D384"/>
    <mergeCell ref="J381:J384"/>
    <mergeCell ref="C371:C372"/>
    <mergeCell ref="D371:D372"/>
    <mergeCell ref="A373:A376"/>
    <mergeCell ref="B373:B376"/>
    <mergeCell ref="D373:D376"/>
    <mergeCell ref="A379:A380"/>
    <mergeCell ref="B379:B380"/>
    <mergeCell ref="A387:A388"/>
    <mergeCell ref="B387:B388"/>
    <mergeCell ref="C387:C388"/>
    <mergeCell ref="A334:A337"/>
    <mergeCell ref="B334:B337"/>
    <mergeCell ref="D345:D346"/>
    <mergeCell ref="E345:E346"/>
    <mergeCell ref="A340:A341"/>
    <mergeCell ref="B340:B341"/>
    <mergeCell ref="C340:C341"/>
    <mergeCell ref="D340:D341"/>
    <mergeCell ref="G340:G341"/>
    <mergeCell ref="H340:H341"/>
    <mergeCell ref="A345:A346"/>
    <mergeCell ref="C353:C354"/>
    <mergeCell ref="D353:D354"/>
    <mergeCell ref="E353:F353"/>
    <mergeCell ref="G353:H353"/>
    <mergeCell ref="I353:I354"/>
    <mergeCell ref="J353:J354"/>
    <mergeCell ref="B345:B346"/>
    <mergeCell ref="C345:C346"/>
    <mergeCell ref="A347:A350"/>
    <mergeCell ref="B347:B350"/>
    <mergeCell ref="D347:D350"/>
    <mergeCell ref="A353:A354"/>
    <mergeCell ref="B353:B354"/>
    <mergeCell ref="M322:M323"/>
    <mergeCell ref="A322:A323"/>
    <mergeCell ref="A324:A329"/>
    <mergeCell ref="B324:B329"/>
    <mergeCell ref="D324:D329"/>
    <mergeCell ref="M324:M329"/>
    <mergeCell ref="L327:L329"/>
    <mergeCell ref="A310:A311"/>
    <mergeCell ref="A312:A315"/>
    <mergeCell ref="B312:B315"/>
    <mergeCell ref="D312:D319"/>
    <mergeCell ref="A316:A319"/>
    <mergeCell ref="B316:B319"/>
    <mergeCell ref="D322:D323"/>
    <mergeCell ref="J362:J363"/>
    <mergeCell ref="K362:K363"/>
    <mergeCell ref="K364:K368"/>
    <mergeCell ref="J366:J368"/>
    <mergeCell ref="H345:H346"/>
    <mergeCell ref="I345:I346"/>
    <mergeCell ref="H347:H350"/>
    <mergeCell ref="I347:I350"/>
    <mergeCell ref="I355:I359"/>
    <mergeCell ref="J355:J359"/>
    <mergeCell ref="H362:I362"/>
    <mergeCell ref="H332:H333"/>
    <mergeCell ref="H334:H337"/>
    <mergeCell ref="A332:A333"/>
    <mergeCell ref="B332:B333"/>
    <mergeCell ref="C332:C333"/>
    <mergeCell ref="D332:D333"/>
    <mergeCell ref="G332:G333"/>
    <mergeCell ref="I312:I315"/>
    <mergeCell ref="J312:J315"/>
    <mergeCell ref="I316:I319"/>
    <mergeCell ref="J316:J319"/>
    <mergeCell ref="B310:B311"/>
    <mergeCell ref="C310:C311"/>
    <mergeCell ref="D310:D311"/>
    <mergeCell ref="E310:E311"/>
    <mergeCell ref="F310:G310"/>
    <mergeCell ref="I310:I311"/>
    <mergeCell ref="J310:J311"/>
    <mergeCell ref="B322:B323"/>
    <mergeCell ref="C322:C323"/>
    <mergeCell ref="E322:E323"/>
    <mergeCell ref="F322:H322"/>
    <mergeCell ref="I322:K322"/>
    <mergeCell ref="L322:L323"/>
    <mergeCell ref="I248:I249"/>
    <mergeCell ref="H250:H255"/>
    <mergeCell ref="I250:I255"/>
    <mergeCell ref="H260:H266"/>
    <mergeCell ref="I260:I266"/>
    <mergeCell ref="A243:A244"/>
    <mergeCell ref="B243:B244"/>
    <mergeCell ref="C243:C244"/>
    <mergeCell ref="D243:D244"/>
    <mergeCell ref="G243:G244"/>
    <mergeCell ref="H243:H244"/>
    <mergeCell ref="A248:A249"/>
    <mergeCell ref="C258:C259"/>
    <mergeCell ref="D258:D259"/>
    <mergeCell ref="E258:E259"/>
    <mergeCell ref="H258:H259"/>
    <mergeCell ref="I258:I259"/>
    <mergeCell ref="A260:A266"/>
    <mergeCell ref="B260:B266"/>
    <mergeCell ref="D260:D266"/>
    <mergeCell ref="D248:D249"/>
    <mergeCell ref="E248:E249"/>
    <mergeCell ref="B248:B249"/>
    <mergeCell ref="C248:C249"/>
    <mergeCell ref="A250:A255"/>
    <mergeCell ref="B250:B255"/>
    <mergeCell ref="D250:D255"/>
    <mergeCell ref="A258:A259"/>
    <mergeCell ref="B258:B259"/>
    <mergeCell ref="B221:B222"/>
    <mergeCell ref="C221:C222"/>
    <mergeCell ref="D221:D222"/>
    <mergeCell ref="A207:A212"/>
    <mergeCell ref="A215:A216"/>
    <mergeCell ref="B215:B216"/>
    <mergeCell ref="C215:C216"/>
    <mergeCell ref="A217:A218"/>
    <mergeCell ref="B217:B218"/>
    <mergeCell ref="A221:A222"/>
    <mergeCell ref="B233:B234"/>
    <mergeCell ref="C233:C234"/>
    <mergeCell ref="G233:G234"/>
    <mergeCell ref="H233:H234"/>
    <mergeCell ref="A233:A234"/>
    <mergeCell ref="A238:A239"/>
    <mergeCell ref="B238:B239"/>
    <mergeCell ref="C238:C239"/>
    <mergeCell ref="D238:D239"/>
    <mergeCell ref="G238:G239"/>
    <mergeCell ref="H238:H239"/>
    <mergeCell ref="A223:A225"/>
    <mergeCell ref="B223:B225"/>
    <mergeCell ref="A228:A229"/>
    <mergeCell ref="B228:B229"/>
    <mergeCell ref="C228:C229"/>
    <mergeCell ref="D228:D229"/>
    <mergeCell ref="D233:D234"/>
    <mergeCell ref="C198:C199"/>
    <mergeCell ref="D198:D199"/>
    <mergeCell ref="A192:A193"/>
    <mergeCell ref="A194:A195"/>
    <mergeCell ref="B194:B195"/>
    <mergeCell ref="G194:G195"/>
    <mergeCell ref="H194:H195"/>
    <mergeCell ref="A198:A199"/>
    <mergeCell ref="B198:B199"/>
    <mergeCell ref="A200:A202"/>
    <mergeCell ref="B200:B202"/>
    <mergeCell ref="A205:A206"/>
    <mergeCell ref="B205:B206"/>
    <mergeCell ref="C205:C206"/>
    <mergeCell ref="D205:D206"/>
    <mergeCell ref="B207:B212"/>
    <mergeCell ref="G207:G212"/>
    <mergeCell ref="G198:G199"/>
    <mergeCell ref="H198:H199"/>
    <mergeCell ref="G200:G202"/>
    <mergeCell ref="H200:H202"/>
    <mergeCell ref="G205:G206"/>
    <mergeCell ref="H205:H206"/>
    <mergeCell ref="H207:H212"/>
    <mergeCell ref="K145:K146"/>
    <mergeCell ref="J147:J149"/>
    <mergeCell ref="J151:J152"/>
    <mergeCell ref="K153:K155"/>
    <mergeCell ref="J154:J155"/>
    <mergeCell ref="A147:A149"/>
    <mergeCell ref="B147:B149"/>
    <mergeCell ref="D147:D149"/>
    <mergeCell ref="K147:K149"/>
    <mergeCell ref="A151:A152"/>
    <mergeCell ref="B151:B152"/>
    <mergeCell ref="G151:I151"/>
    <mergeCell ref="K151:K152"/>
    <mergeCell ref="C158:C159"/>
    <mergeCell ref="D158:D159"/>
    <mergeCell ref="G158:G159"/>
    <mergeCell ref="H158:H159"/>
    <mergeCell ref="C151:C152"/>
    <mergeCell ref="D151:D152"/>
    <mergeCell ref="A153:A155"/>
    <mergeCell ref="B153:B155"/>
    <mergeCell ref="D153:D155"/>
    <mergeCell ref="A158:A159"/>
    <mergeCell ref="B158:B159"/>
    <mergeCell ref="A172:A173"/>
    <mergeCell ref="B172:B173"/>
    <mergeCell ref="C172:C173"/>
    <mergeCell ref="D172:D173"/>
    <mergeCell ref="G172:G173"/>
    <mergeCell ref="H172:H173"/>
    <mergeCell ref="G178:G179"/>
    <mergeCell ref="H178:H179"/>
    <mergeCell ref="A174:A175"/>
    <mergeCell ref="B174:B175"/>
    <mergeCell ref="G174:G175"/>
    <mergeCell ref="H174:H175"/>
    <mergeCell ref="A178:A179"/>
    <mergeCell ref="B178:B179"/>
    <mergeCell ref="C178:C179"/>
    <mergeCell ref="G180:G189"/>
    <mergeCell ref="G192:G193"/>
    <mergeCell ref="A180:A189"/>
    <mergeCell ref="B180:B189"/>
    <mergeCell ref="H180:H189"/>
    <mergeCell ref="B192:B193"/>
    <mergeCell ref="C192:C193"/>
    <mergeCell ref="D192:D193"/>
    <mergeCell ref="H192:H193"/>
    <mergeCell ref="D128:D129"/>
    <mergeCell ref="E128:E129"/>
    <mergeCell ref="F128:G128"/>
    <mergeCell ref="A137:A139"/>
    <mergeCell ref="B137:B139"/>
    <mergeCell ref="D137:D142"/>
    <mergeCell ref="A140:A142"/>
    <mergeCell ref="B140:B142"/>
    <mergeCell ref="H140:H142"/>
    <mergeCell ref="I140:I142"/>
    <mergeCell ref="A166:A167"/>
    <mergeCell ref="B166:B167"/>
    <mergeCell ref="C166:C167"/>
    <mergeCell ref="G166:G167"/>
    <mergeCell ref="H166:H167"/>
    <mergeCell ref="B168:B169"/>
    <mergeCell ref="H168:H169"/>
    <mergeCell ref="A168:A169"/>
    <mergeCell ref="A145:A146"/>
    <mergeCell ref="B145:B146"/>
    <mergeCell ref="C145:C146"/>
    <mergeCell ref="D145:D146"/>
    <mergeCell ref="G145:I145"/>
    <mergeCell ref="A160:A163"/>
    <mergeCell ref="B160:B163"/>
    <mergeCell ref="G160:G163"/>
    <mergeCell ref="H160:H163"/>
    <mergeCell ref="E104:E105"/>
    <mergeCell ref="C112:C113"/>
    <mergeCell ref="D112:D113"/>
    <mergeCell ref="E112:E113"/>
    <mergeCell ref="F112:G112"/>
    <mergeCell ref="A104:A105"/>
    <mergeCell ref="A106:A109"/>
    <mergeCell ref="B106:B107"/>
    <mergeCell ref="D106:D109"/>
    <mergeCell ref="B108:B109"/>
    <mergeCell ref="A112:A113"/>
    <mergeCell ref="B112:B113"/>
    <mergeCell ref="A114:A116"/>
    <mergeCell ref="B114:B116"/>
    <mergeCell ref="D114:D116"/>
    <mergeCell ref="B119:B120"/>
    <mergeCell ref="C119:C120"/>
    <mergeCell ref="D119:D120"/>
    <mergeCell ref="E119:E120"/>
    <mergeCell ref="F88:G88"/>
    <mergeCell ref="C98:C99"/>
    <mergeCell ref="D98:D99"/>
    <mergeCell ref="E98:E99"/>
    <mergeCell ref="F98:G98"/>
    <mergeCell ref="A119:A120"/>
    <mergeCell ref="A121:A125"/>
    <mergeCell ref="B121:B125"/>
    <mergeCell ref="D121:D125"/>
    <mergeCell ref="A128:A129"/>
    <mergeCell ref="B128:B129"/>
    <mergeCell ref="C128:C129"/>
    <mergeCell ref="A130:A132"/>
    <mergeCell ref="B130:B132"/>
    <mergeCell ref="D130:D132"/>
    <mergeCell ref="A135:A136"/>
    <mergeCell ref="B135:B136"/>
    <mergeCell ref="C135:C136"/>
    <mergeCell ref="D135:D136"/>
    <mergeCell ref="A90:A92"/>
    <mergeCell ref="B90:B92"/>
    <mergeCell ref="D90:D95"/>
    <mergeCell ref="A93:A95"/>
    <mergeCell ref="B93:B95"/>
    <mergeCell ref="A98:A99"/>
    <mergeCell ref="B98:B99"/>
    <mergeCell ref="A100:A101"/>
    <mergeCell ref="B100:B101"/>
    <mergeCell ref="D100:D101"/>
    <mergeCell ref="B104:B105"/>
    <mergeCell ref="C104:C105"/>
    <mergeCell ref="D104:D105"/>
    <mergeCell ref="F61:G61"/>
    <mergeCell ref="B61:B62"/>
    <mergeCell ref="B63:B65"/>
    <mergeCell ref="A55:A58"/>
    <mergeCell ref="B55:B58"/>
    <mergeCell ref="D55:D58"/>
    <mergeCell ref="A61:A62"/>
    <mergeCell ref="C61:C62"/>
    <mergeCell ref="D61:D62"/>
    <mergeCell ref="D63:D68"/>
    <mergeCell ref="A63:A68"/>
    <mergeCell ref="B66:B68"/>
    <mergeCell ref="A71:A72"/>
    <mergeCell ref="B71:B72"/>
    <mergeCell ref="C71:C72"/>
    <mergeCell ref="D71:D72"/>
    <mergeCell ref="E71:E72"/>
    <mergeCell ref="A73:A78"/>
    <mergeCell ref="B73:B78"/>
    <mergeCell ref="D73:D78"/>
    <mergeCell ref="B81:B82"/>
    <mergeCell ref="C81:C82"/>
    <mergeCell ref="D81:D82"/>
    <mergeCell ref="E81:E82"/>
    <mergeCell ref="A81:A82"/>
    <mergeCell ref="A83:A85"/>
    <mergeCell ref="B83:B85"/>
    <mergeCell ref="D83:D85"/>
    <mergeCell ref="A88:A89"/>
    <mergeCell ref="B88:B89"/>
    <mergeCell ref="C88:C89"/>
    <mergeCell ref="A36:A40"/>
    <mergeCell ref="A43:A44"/>
    <mergeCell ref="B43:B44"/>
    <mergeCell ref="C43:C44"/>
    <mergeCell ref="A45:A50"/>
    <mergeCell ref="B45:B50"/>
    <mergeCell ref="A53:A54"/>
    <mergeCell ref="E61:E62"/>
    <mergeCell ref="D88:D89"/>
    <mergeCell ref="E88:E89"/>
    <mergeCell ref="U29:U30"/>
    <mergeCell ref="P34:P35"/>
    <mergeCell ref="S34:S35"/>
    <mergeCell ref="A28:A31"/>
    <mergeCell ref="A34:A35"/>
    <mergeCell ref="B34:B35"/>
    <mergeCell ref="C34:C35"/>
    <mergeCell ref="E34:E35"/>
    <mergeCell ref="B36:B37"/>
    <mergeCell ref="B38:B40"/>
    <mergeCell ref="B53:B54"/>
    <mergeCell ref="C53:C54"/>
    <mergeCell ref="D53:D54"/>
    <mergeCell ref="E53:E54"/>
    <mergeCell ref="F53:G53"/>
    <mergeCell ref="H53:H54"/>
    <mergeCell ref="I53:I54"/>
    <mergeCell ref="B28:B29"/>
    <mergeCell ref="D28:D31"/>
    <mergeCell ref="J28:J29"/>
    <mergeCell ref="B30:B31"/>
    <mergeCell ref="J30:J31"/>
    <mergeCell ref="D34:D35"/>
    <mergeCell ref="D36:D40"/>
    <mergeCell ref="D43:D44"/>
    <mergeCell ref="E43:E44"/>
    <mergeCell ref="D45:D50"/>
    <mergeCell ref="H45:H50"/>
    <mergeCell ref="I45:I50"/>
    <mergeCell ref="T34:T35"/>
    <mergeCell ref="T36:T37"/>
    <mergeCell ref="T38:T40"/>
    <mergeCell ref="S39:S40"/>
    <mergeCell ref="T25:T26"/>
    <mergeCell ref="T27:T28"/>
    <mergeCell ref="T29:T30"/>
    <mergeCell ref="Q16:R16"/>
    <mergeCell ref="T16:T17"/>
    <mergeCell ref="U16:U17"/>
    <mergeCell ref="T18:T20"/>
    <mergeCell ref="U18:U20"/>
    <mergeCell ref="U21:U23"/>
    <mergeCell ref="P25:P26"/>
    <mergeCell ref="Q25:R25"/>
    <mergeCell ref="U25:U26"/>
    <mergeCell ref="T21:T23"/>
    <mergeCell ref="A26:A27"/>
    <mergeCell ref="B26:B27"/>
    <mergeCell ref="C26:C27"/>
    <mergeCell ref="D26:D27"/>
    <mergeCell ref="E26:E27"/>
    <mergeCell ref="J26:J27"/>
    <mergeCell ref="F26:G26"/>
    <mergeCell ref="I26:I27"/>
    <mergeCell ref="U27:U28"/>
    <mergeCell ref="Q4:S4"/>
    <mergeCell ref="U4:U5"/>
    <mergeCell ref="Q9:S9"/>
    <mergeCell ref="U9:U10"/>
    <mergeCell ref="V9:V10"/>
    <mergeCell ref="U11:U13"/>
    <mergeCell ref="V11:V13"/>
    <mergeCell ref="C1:H1"/>
    <mergeCell ref="P3:V3"/>
    <mergeCell ref="A4:A5"/>
    <mergeCell ref="B4:B5"/>
    <mergeCell ref="C4:C5"/>
    <mergeCell ref="D4:D5"/>
    <mergeCell ref="E4:E5"/>
    <mergeCell ref="V4:V5"/>
    <mergeCell ref="J4:J5"/>
    <mergeCell ref="J9:J10"/>
    <mergeCell ref="K9:K10"/>
    <mergeCell ref="J11:J13"/>
    <mergeCell ref="K11:K13"/>
    <mergeCell ref="F4:H4"/>
    <mergeCell ref="A9:A10"/>
    <mergeCell ref="B9:B10"/>
    <mergeCell ref="C9:C10"/>
    <mergeCell ref="D9:D10"/>
    <mergeCell ref="E9:E10"/>
    <mergeCell ref="F9:H9"/>
    <mergeCell ref="B16:B17"/>
    <mergeCell ref="B18:B20"/>
    <mergeCell ref="I18:I20"/>
    <mergeCell ref="J18:J20"/>
    <mergeCell ref="I21:I23"/>
    <mergeCell ref="J21:J23"/>
    <mergeCell ref="A18:A23"/>
    <mergeCell ref="B21:B23"/>
    <mergeCell ref="A11:A13"/>
    <mergeCell ref="B11:B13"/>
    <mergeCell ref="D11:D13"/>
    <mergeCell ref="A16:A17"/>
    <mergeCell ref="C16:C17"/>
    <mergeCell ref="D16:D17"/>
    <mergeCell ref="D18:D23"/>
    <mergeCell ref="K4:K5"/>
    <mergeCell ref="P4:P5"/>
    <mergeCell ref="P9:P10"/>
    <mergeCell ref="E16:E17"/>
    <mergeCell ref="F16:G16"/>
    <mergeCell ref="I16:I17"/>
    <mergeCell ref="J16:J17"/>
    <mergeCell ref="L16:L17"/>
    <mergeCell ref="P16:P17"/>
    <mergeCell ref="I90:I92"/>
    <mergeCell ref="J90:J92"/>
    <mergeCell ref="I93:I95"/>
    <mergeCell ref="J93:J95"/>
    <mergeCell ref="I98:I99"/>
    <mergeCell ref="J98:J99"/>
    <mergeCell ref="J100:J101"/>
    <mergeCell ref="I100:I101"/>
    <mergeCell ref="H104:H105"/>
    <mergeCell ref="I104:I105"/>
    <mergeCell ref="H106:H107"/>
    <mergeCell ref="I106:I107"/>
    <mergeCell ref="H108:H109"/>
    <mergeCell ref="I108:I109"/>
    <mergeCell ref="H135:H136"/>
    <mergeCell ref="H137:H139"/>
    <mergeCell ref="I137:I139"/>
    <mergeCell ref="K128:K129"/>
    <mergeCell ref="K130:K132"/>
    <mergeCell ref="J131:J132"/>
    <mergeCell ref="I135:I136"/>
    <mergeCell ref="I28:I29"/>
    <mergeCell ref="I30:I31"/>
    <mergeCell ref="H34:H35"/>
    <mergeCell ref="I34:I35"/>
    <mergeCell ref="I36:I37"/>
    <mergeCell ref="I38:I40"/>
    <mergeCell ref="H39:H40"/>
    <mergeCell ref="H43:H44"/>
    <mergeCell ref="I43:I44"/>
    <mergeCell ref="H55:H58"/>
    <mergeCell ref="I55:I58"/>
    <mergeCell ref="H61:I61"/>
    <mergeCell ref="J61:J62"/>
    <mergeCell ref="K61:K62"/>
    <mergeCell ref="K63:K65"/>
    <mergeCell ref="J64:J65"/>
    <mergeCell ref="K66:K68"/>
    <mergeCell ref="J67:J68"/>
    <mergeCell ref="H71:H72"/>
    <mergeCell ref="I71:I72"/>
    <mergeCell ref="H73:H78"/>
    <mergeCell ref="I73:I78"/>
    <mergeCell ref="I81:I82"/>
    <mergeCell ref="J81:J82"/>
    <mergeCell ref="I83:I85"/>
    <mergeCell ref="J84:J85"/>
    <mergeCell ref="I88:I89"/>
    <mergeCell ref="J88:J89"/>
    <mergeCell ref="J1012:J1013"/>
    <mergeCell ref="I1014:I1016"/>
    <mergeCell ref="J1014:J1016"/>
    <mergeCell ref="I979:I980"/>
    <mergeCell ref="I981:I989"/>
    <mergeCell ref="F992:G992"/>
    <mergeCell ref="H992:H993"/>
    <mergeCell ref="I992:I993"/>
    <mergeCell ref="I994:I999"/>
    <mergeCell ref="I1002:I1003"/>
    <mergeCell ref="I112:I113"/>
    <mergeCell ref="J112:J113"/>
    <mergeCell ref="I114:I116"/>
    <mergeCell ref="J114:J116"/>
    <mergeCell ref="H119:H120"/>
    <mergeCell ref="I119:I120"/>
    <mergeCell ref="I121:I125"/>
    <mergeCell ref="H122:H125"/>
    <mergeCell ref="H128:I128"/>
    <mergeCell ref="J128:J129"/>
    <mergeCell ref="J145:J146"/>
    <mergeCell ref="G215:G216"/>
    <mergeCell ref="G217:G218"/>
    <mergeCell ref="G221:G222"/>
    <mergeCell ref="G223:G225"/>
    <mergeCell ref="G228:G229"/>
    <mergeCell ref="H215:H216"/>
    <mergeCell ref="H217:H218"/>
    <mergeCell ref="H221:H222"/>
    <mergeCell ref="H223:H225"/>
    <mergeCell ref="H228:H229"/>
    <mergeCell ref="H248:H249"/>
    <mergeCell ref="D792:D794"/>
    <mergeCell ref="H972:H976"/>
    <mergeCell ref="H979:H980"/>
    <mergeCell ref="H994:H999"/>
    <mergeCell ref="H1002:H1003"/>
    <mergeCell ref="H1004:H1006"/>
    <mergeCell ref="H1007:H1009"/>
    <mergeCell ref="H960:H961"/>
    <mergeCell ref="I960:I961"/>
    <mergeCell ref="H962:H967"/>
    <mergeCell ref="I962:I967"/>
    <mergeCell ref="H970:H971"/>
    <mergeCell ref="I970:I971"/>
    <mergeCell ref="I972:I976"/>
    <mergeCell ref="I1004:I1006"/>
    <mergeCell ref="I1007:I1009"/>
    <mergeCell ref="G1012:H1012"/>
    <mergeCell ref="I1012:I1013"/>
    <mergeCell ref="G843:G844"/>
    <mergeCell ref="H843:H844"/>
    <mergeCell ref="G821:G822"/>
    <mergeCell ref="H821:H822"/>
    <mergeCell ref="G823:G825"/>
    <mergeCell ref="H823:H825"/>
    <mergeCell ref="G828:G829"/>
    <mergeCell ref="H828:H829"/>
    <mergeCell ref="H830:H832"/>
    <mergeCell ref="G830:G832"/>
    <mergeCell ref="G835:G836"/>
    <mergeCell ref="H835:H836"/>
    <mergeCell ref="G837:G838"/>
    <mergeCell ref="H837:H838"/>
    <mergeCell ref="H729:H730"/>
    <mergeCell ref="I729:I730"/>
    <mergeCell ref="H731:H735"/>
    <mergeCell ref="I731:I735"/>
    <mergeCell ref="G738:H738"/>
    <mergeCell ref="I738:I739"/>
    <mergeCell ref="J738:J739"/>
    <mergeCell ref="A746:A747"/>
    <mergeCell ref="B746:B747"/>
    <mergeCell ref="C746:C747"/>
    <mergeCell ref="D746:D747"/>
    <mergeCell ref="A748:A750"/>
    <mergeCell ref="B748:B750"/>
    <mergeCell ref="D748:D750"/>
    <mergeCell ref="A753:A754"/>
    <mergeCell ref="B753:B754"/>
    <mergeCell ref="C753:C754"/>
    <mergeCell ref="D753:D754"/>
    <mergeCell ref="H746:H747"/>
    <mergeCell ref="I746:I747"/>
    <mergeCell ref="H748:H750"/>
    <mergeCell ref="I748:I750"/>
    <mergeCell ref="H753:H754"/>
    <mergeCell ref="I753:I754"/>
    <mergeCell ref="G701:I701"/>
    <mergeCell ref="J701:J702"/>
    <mergeCell ref="K701:K702"/>
    <mergeCell ref="K703:K704"/>
    <mergeCell ref="J703:J704"/>
    <mergeCell ref="H707:H708"/>
    <mergeCell ref="I707:I708"/>
    <mergeCell ref="H709:H712"/>
    <mergeCell ref="I709:I712"/>
    <mergeCell ref="G715:I715"/>
    <mergeCell ref="K715:K716"/>
    <mergeCell ref="J715:J716"/>
    <mergeCell ref="J717:J720"/>
    <mergeCell ref="K717:K720"/>
    <mergeCell ref="H723:H724"/>
    <mergeCell ref="I723:I724"/>
    <mergeCell ref="H725:H726"/>
    <mergeCell ref="I725:I726"/>
    <mergeCell ref="H656:H659"/>
    <mergeCell ref="I656:I659"/>
    <mergeCell ref="H660:H663"/>
    <mergeCell ref="I660:I663"/>
    <mergeCell ref="H666:H667"/>
    <mergeCell ref="I666:I667"/>
    <mergeCell ref="I668:I669"/>
    <mergeCell ref="I687:I688"/>
    <mergeCell ref="I689:I690"/>
    <mergeCell ref="J689:J690"/>
    <mergeCell ref="J695:J698"/>
    <mergeCell ref="K695:K698"/>
    <mergeCell ref="I670:I671"/>
    <mergeCell ref="I674:I675"/>
    <mergeCell ref="J674:J675"/>
    <mergeCell ref="I676:I684"/>
    <mergeCell ref="J676:J684"/>
    <mergeCell ref="G687:H687"/>
    <mergeCell ref="J687:J688"/>
    <mergeCell ref="G693:I693"/>
    <mergeCell ref="J693:J694"/>
    <mergeCell ref="K693:K694"/>
    <mergeCell ref="A674:A675"/>
    <mergeCell ref="B674:B675"/>
    <mergeCell ref="C674:C675"/>
    <mergeCell ref="A676:A684"/>
    <mergeCell ref="B676:B684"/>
    <mergeCell ref="A729:A730"/>
    <mergeCell ref="B729:B730"/>
    <mergeCell ref="C729:C730"/>
    <mergeCell ref="D729:D730"/>
    <mergeCell ref="A731:A735"/>
    <mergeCell ref="B731:B735"/>
    <mergeCell ref="D731:D735"/>
    <mergeCell ref="F755:F759"/>
    <mergeCell ref="F760:F763"/>
    <mergeCell ref="A738:A739"/>
    <mergeCell ref="B738:B739"/>
    <mergeCell ref="C738:C739"/>
    <mergeCell ref="D738:D739"/>
    <mergeCell ref="A740:A743"/>
    <mergeCell ref="B740:B743"/>
    <mergeCell ref="D740:D743"/>
    <mergeCell ref="A755:A759"/>
    <mergeCell ref="B755:B759"/>
    <mergeCell ref="D755:D759"/>
    <mergeCell ref="B635:B637"/>
    <mergeCell ref="D640:D641"/>
    <mergeCell ref="D642:D651"/>
    <mergeCell ref="D654:D655"/>
    <mergeCell ref="D656:D663"/>
    <mergeCell ref="D666:D667"/>
    <mergeCell ref="D668:D671"/>
    <mergeCell ref="D674:D675"/>
    <mergeCell ref="D676:D684"/>
    <mergeCell ref="A630:A631"/>
    <mergeCell ref="A635:A637"/>
    <mergeCell ref="A640:A641"/>
    <mergeCell ref="B640:B641"/>
    <mergeCell ref="C640:C641"/>
    <mergeCell ref="A642:A646"/>
    <mergeCell ref="B642:B646"/>
    <mergeCell ref="A647:A651"/>
    <mergeCell ref="B647:B651"/>
    <mergeCell ref="A654:A655"/>
    <mergeCell ref="B654:B655"/>
    <mergeCell ref="C654:C655"/>
    <mergeCell ref="A656:A659"/>
    <mergeCell ref="B656:B659"/>
    <mergeCell ref="A660:A663"/>
    <mergeCell ref="B660:B663"/>
    <mergeCell ref="A666:A667"/>
    <mergeCell ref="B666:B667"/>
    <mergeCell ref="C666:C667"/>
    <mergeCell ref="A668:A669"/>
    <mergeCell ref="B668:B669"/>
    <mergeCell ref="A670:A671"/>
    <mergeCell ref="B670:B671"/>
    <mergeCell ref="I622:I623"/>
    <mergeCell ref="H608:H613"/>
    <mergeCell ref="H616:H617"/>
    <mergeCell ref="I616:I617"/>
    <mergeCell ref="H618:H619"/>
    <mergeCell ref="I618:I619"/>
    <mergeCell ref="H624:H625"/>
    <mergeCell ref="I624:I625"/>
    <mergeCell ref="C630:C631"/>
    <mergeCell ref="D630:D631"/>
    <mergeCell ref="H630:H631"/>
    <mergeCell ref="I630:I631"/>
    <mergeCell ref="A632:A634"/>
    <mergeCell ref="B632:B634"/>
    <mergeCell ref="H668:H669"/>
    <mergeCell ref="H670:H671"/>
    <mergeCell ref="E674:E675"/>
    <mergeCell ref="G674:H674"/>
    <mergeCell ref="C616:C617"/>
    <mergeCell ref="D616:D617"/>
    <mergeCell ref="A618:A619"/>
    <mergeCell ref="B618:B619"/>
    <mergeCell ref="D618:D619"/>
    <mergeCell ref="A622:A623"/>
    <mergeCell ref="B622:B623"/>
    <mergeCell ref="A624:A625"/>
    <mergeCell ref="B624:B625"/>
    <mergeCell ref="D624:D627"/>
    <mergeCell ref="A626:A627"/>
    <mergeCell ref="B626:B627"/>
    <mergeCell ref="B630:B631"/>
    <mergeCell ref="D632:D637"/>
    <mergeCell ref="A598:A600"/>
    <mergeCell ref="B598:B600"/>
    <mergeCell ref="D598:D603"/>
    <mergeCell ref="A601:A603"/>
    <mergeCell ref="B601:B603"/>
    <mergeCell ref="A606:A607"/>
    <mergeCell ref="B606:B607"/>
    <mergeCell ref="A608:A613"/>
    <mergeCell ref="B608:B613"/>
    <mergeCell ref="D608:D613"/>
    <mergeCell ref="G608:G613"/>
    <mergeCell ref="A616:A617"/>
    <mergeCell ref="B616:B617"/>
    <mergeCell ref="E616:E617"/>
    <mergeCell ref="C622:C623"/>
    <mergeCell ref="D622:D623"/>
    <mergeCell ref="H622:H623"/>
    <mergeCell ref="C951:C952"/>
    <mergeCell ref="D951:D952"/>
    <mergeCell ref="E951:E952"/>
    <mergeCell ref="A951:A952"/>
    <mergeCell ref="A953:A957"/>
    <mergeCell ref="B953:B957"/>
    <mergeCell ref="D953:D957"/>
    <mergeCell ref="E953:E957"/>
    <mergeCell ref="A960:A961"/>
    <mergeCell ref="B960:B961"/>
    <mergeCell ref="E960:E961"/>
    <mergeCell ref="C970:C971"/>
    <mergeCell ref="D970:D971"/>
    <mergeCell ref="C960:C961"/>
    <mergeCell ref="D960:D961"/>
    <mergeCell ref="A962:A967"/>
    <mergeCell ref="B962:B967"/>
    <mergeCell ref="D962:D967"/>
    <mergeCell ref="A970:A971"/>
    <mergeCell ref="B970:B971"/>
    <mergeCell ref="A992:A993"/>
    <mergeCell ref="B992:B993"/>
    <mergeCell ref="C992:C993"/>
    <mergeCell ref="D992:D993"/>
    <mergeCell ref="A994:A999"/>
    <mergeCell ref="B994:B999"/>
    <mergeCell ref="D994:D996"/>
    <mergeCell ref="D997:D999"/>
    <mergeCell ref="B1002:B1003"/>
    <mergeCell ref="C1002:C1003"/>
    <mergeCell ref="D1002:D1003"/>
    <mergeCell ref="A1012:A1013"/>
    <mergeCell ref="A1014:A1016"/>
    <mergeCell ref="B1014:B1016"/>
    <mergeCell ref="D1014:D1016"/>
    <mergeCell ref="A1002:A1003"/>
    <mergeCell ref="A1004:A1006"/>
    <mergeCell ref="B1004:B1006"/>
    <mergeCell ref="D1004:D1009"/>
    <mergeCell ref="A1007:A1009"/>
    <mergeCell ref="B1007:B1009"/>
    <mergeCell ref="D1012:D1013"/>
    <mergeCell ref="B1012:B1013"/>
    <mergeCell ref="C1012:C1013"/>
    <mergeCell ref="D905:D906"/>
    <mergeCell ref="E905:E906"/>
    <mergeCell ref="A907:A927"/>
    <mergeCell ref="B907:B927"/>
    <mergeCell ref="D907:D927"/>
    <mergeCell ref="A930:A931"/>
    <mergeCell ref="B930:B931"/>
    <mergeCell ref="E930:E931"/>
    <mergeCell ref="A972:A976"/>
    <mergeCell ref="B972:B976"/>
    <mergeCell ref="D972:D976"/>
    <mergeCell ref="A979:A980"/>
    <mergeCell ref="B979:B980"/>
    <mergeCell ref="C979:C980"/>
    <mergeCell ref="D979:D980"/>
    <mergeCell ref="A981:A989"/>
    <mergeCell ref="B981:B989"/>
    <mergeCell ref="D981:D989"/>
    <mergeCell ref="C943:C944"/>
    <mergeCell ref="D943:D944"/>
    <mergeCell ref="E943:E944"/>
    <mergeCell ref="C930:C931"/>
    <mergeCell ref="D930:D931"/>
    <mergeCell ref="A932:A940"/>
    <mergeCell ref="B932:B940"/>
    <mergeCell ref="D932:D940"/>
    <mergeCell ref="A943:A944"/>
    <mergeCell ref="B943:B944"/>
    <mergeCell ref="A945:A948"/>
    <mergeCell ref="B945:B948"/>
    <mergeCell ref="D945:D948"/>
    <mergeCell ref="B951:B952"/>
    <mergeCell ref="A905:A906"/>
    <mergeCell ref="B905:B906"/>
    <mergeCell ref="C905:C906"/>
    <mergeCell ref="B828:B829"/>
    <mergeCell ref="C828:C829"/>
    <mergeCell ref="A815:A818"/>
    <mergeCell ref="A821:A822"/>
    <mergeCell ref="B821:B822"/>
    <mergeCell ref="C821:C822"/>
    <mergeCell ref="A823:A825"/>
    <mergeCell ref="B823:B825"/>
    <mergeCell ref="A828:A829"/>
    <mergeCell ref="B841:B842"/>
    <mergeCell ref="C841:C842"/>
    <mergeCell ref="A830:A832"/>
    <mergeCell ref="B830:B832"/>
    <mergeCell ref="A835:A836"/>
    <mergeCell ref="B835:B836"/>
    <mergeCell ref="C835:C836"/>
    <mergeCell ref="A837:A838"/>
    <mergeCell ref="A841:A842"/>
    <mergeCell ref="A843:A844"/>
    <mergeCell ref="A847:A848"/>
    <mergeCell ref="B847:B848"/>
    <mergeCell ref="C847:C848"/>
    <mergeCell ref="A849:A851"/>
    <mergeCell ref="B854:B855"/>
    <mergeCell ref="C854:C855"/>
    <mergeCell ref="A854:A855"/>
    <mergeCell ref="A856:A859"/>
    <mergeCell ref="A881:A882"/>
    <mergeCell ref="B881:B882"/>
    <mergeCell ref="A807:A810"/>
    <mergeCell ref="A813:A814"/>
    <mergeCell ref="B813:B814"/>
    <mergeCell ref="C813:C814"/>
    <mergeCell ref="D813:D814"/>
    <mergeCell ref="B815:B818"/>
    <mergeCell ref="D815:D818"/>
    <mergeCell ref="A883:A886"/>
    <mergeCell ref="B883:B886"/>
    <mergeCell ref="D883:D886"/>
    <mergeCell ref="B889:B890"/>
    <mergeCell ref="C889:C890"/>
    <mergeCell ref="D889:D890"/>
    <mergeCell ref="E889:E890"/>
    <mergeCell ref="A889:A890"/>
    <mergeCell ref="A891:A902"/>
    <mergeCell ref="B891:B902"/>
    <mergeCell ref="D891:D902"/>
    <mergeCell ref="C881:C882"/>
    <mergeCell ref="D881:D882"/>
    <mergeCell ref="E881:E882"/>
    <mergeCell ref="C707:C708"/>
    <mergeCell ref="D707:D708"/>
    <mergeCell ref="A709:A712"/>
    <mergeCell ref="B709:B712"/>
    <mergeCell ref="D709:D712"/>
    <mergeCell ref="A715:A716"/>
    <mergeCell ref="B715:B716"/>
    <mergeCell ref="C715:C716"/>
    <mergeCell ref="D715:D716"/>
    <mergeCell ref="A717:A720"/>
    <mergeCell ref="B717:B720"/>
    <mergeCell ref="D717:D720"/>
    <mergeCell ref="A723:A724"/>
    <mergeCell ref="B723:B724"/>
    <mergeCell ref="C723:C724"/>
    <mergeCell ref="D723:D724"/>
    <mergeCell ref="A725:A726"/>
    <mergeCell ref="B725:B726"/>
    <mergeCell ref="D725:D726"/>
    <mergeCell ref="B799:B802"/>
    <mergeCell ref="D799:D802"/>
    <mergeCell ref="A799:A802"/>
    <mergeCell ref="A805:A806"/>
    <mergeCell ref="B805:B806"/>
    <mergeCell ref="C805:C806"/>
    <mergeCell ref="D805:D806"/>
    <mergeCell ref="B807:B810"/>
    <mergeCell ref="D807:D810"/>
    <mergeCell ref="A687:A688"/>
    <mergeCell ref="B687:B688"/>
    <mergeCell ref="C687:C688"/>
    <mergeCell ref="D687:D688"/>
    <mergeCell ref="A689:A690"/>
    <mergeCell ref="B689:B690"/>
    <mergeCell ref="D689:D690"/>
    <mergeCell ref="A693:A694"/>
    <mergeCell ref="B693:B694"/>
    <mergeCell ref="C693:C694"/>
    <mergeCell ref="D693:D694"/>
    <mergeCell ref="A695:A698"/>
    <mergeCell ref="B695:B698"/>
    <mergeCell ref="D695:D698"/>
    <mergeCell ref="A701:A702"/>
    <mergeCell ref="B701:B702"/>
    <mergeCell ref="C701:C702"/>
    <mergeCell ref="D701:D702"/>
    <mergeCell ref="A703:A704"/>
    <mergeCell ref="B703:B704"/>
    <mergeCell ref="D703:D704"/>
    <mergeCell ref="A707:A708"/>
    <mergeCell ref="B707:B708"/>
    <mergeCell ref="A760:A764"/>
    <mergeCell ref="B760:B764"/>
    <mergeCell ref="D760:D764"/>
    <mergeCell ref="A767:A768"/>
    <mergeCell ref="B767:B768"/>
    <mergeCell ref="C767:C768"/>
    <mergeCell ref="D767:D768"/>
    <mergeCell ref="A769:A773"/>
    <mergeCell ref="B769:B773"/>
    <mergeCell ref="D769:D773"/>
    <mergeCell ref="A776:A777"/>
    <mergeCell ref="B776:B777"/>
    <mergeCell ref="C776:C777"/>
    <mergeCell ref="D776:D777"/>
    <mergeCell ref="A792:A794"/>
    <mergeCell ref="A797:A798"/>
    <mergeCell ref="B797:B798"/>
    <mergeCell ref="C797:C798"/>
    <mergeCell ref="D797:D798"/>
    <mergeCell ref="A778:A780"/>
    <mergeCell ref="B778:B780"/>
    <mergeCell ref="D778:D780"/>
    <mergeCell ref="A783:A784"/>
    <mergeCell ref="B783:B784"/>
    <mergeCell ref="C783:C784"/>
    <mergeCell ref="B785:B787"/>
    <mergeCell ref="A785:A787"/>
    <mergeCell ref="A790:A791"/>
    <mergeCell ref="B790:B791"/>
    <mergeCell ref="C790:C791"/>
    <mergeCell ref="D790:D791"/>
    <mergeCell ref="B792:B794"/>
  </mergeCells>
  <hyperlinks>
    <hyperlink ref="D11" r:id="rId1" xr:uid="{00000000-0004-0000-0000-000000000000}"/>
    <hyperlink ref="A18" r:id="rId2" xr:uid="{00000000-0004-0000-0000-000001000000}"/>
    <hyperlink ref="D18" r:id="rId3" xr:uid="{00000000-0004-0000-0000-000002000000}"/>
    <hyperlink ref="A28" r:id="rId4" xr:uid="{00000000-0004-0000-0000-000003000000}"/>
    <hyperlink ref="D28" r:id="rId5" xr:uid="{00000000-0004-0000-0000-000004000000}"/>
    <hyperlink ref="A36" r:id="rId6" xr:uid="{00000000-0004-0000-0000-000005000000}"/>
    <hyperlink ref="D36" r:id="rId7" xr:uid="{00000000-0004-0000-0000-000006000000}"/>
    <hyperlink ref="A45" r:id="rId8" xr:uid="{00000000-0004-0000-0000-000007000000}"/>
    <hyperlink ref="D45" r:id="rId9" xr:uid="{00000000-0004-0000-0000-000008000000}"/>
    <hyperlink ref="D55" r:id="rId10" xr:uid="{00000000-0004-0000-0000-000009000000}"/>
    <hyperlink ref="A63" r:id="rId11" xr:uid="{00000000-0004-0000-0000-00000A000000}"/>
    <hyperlink ref="D63" r:id="rId12" xr:uid="{00000000-0004-0000-0000-00000B000000}"/>
    <hyperlink ref="A83" r:id="rId13" xr:uid="{00000000-0004-0000-0000-00000C000000}"/>
    <hyperlink ref="D83" r:id="rId14" xr:uid="{00000000-0004-0000-0000-00000D000000}"/>
    <hyperlink ref="A90" r:id="rId15" xr:uid="{00000000-0004-0000-0000-00000E000000}"/>
    <hyperlink ref="D90" r:id="rId16" xr:uid="{00000000-0004-0000-0000-00000F000000}"/>
    <hyperlink ref="A93" r:id="rId17" xr:uid="{00000000-0004-0000-0000-000010000000}"/>
    <hyperlink ref="A106" r:id="rId18" xr:uid="{00000000-0004-0000-0000-000011000000}"/>
    <hyperlink ref="A114" r:id="rId19" xr:uid="{00000000-0004-0000-0000-000012000000}"/>
    <hyperlink ref="D114" r:id="rId20" xr:uid="{00000000-0004-0000-0000-000013000000}"/>
    <hyperlink ref="A121" r:id="rId21" xr:uid="{00000000-0004-0000-0000-000014000000}"/>
    <hyperlink ref="D121" r:id="rId22" xr:uid="{00000000-0004-0000-0000-000015000000}"/>
    <hyperlink ref="A130" r:id="rId23" xr:uid="{00000000-0004-0000-0000-000016000000}"/>
    <hyperlink ref="D130" r:id="rId24" xr:uid="{00000000-0004-0000-0000-000017000000}"/>
    <hyperlink ref="A137" r:id="rId25" xr:uid="{00000000-0004-0000-0000-000018000000}"/>
    <hyperlink ref="D137" r:id="rId26" xr:uid="{00000000-0004-0000-0000-000019000000}"/>
    <hyperlink ref="A140" r:id="rId27" xr:uid="{00000000-0004-0000-0000-00001A000000}"/>
    <hyperlink ref="A147" r:id="rId28" xr:uid="{00000000-0004-0000-0000-00001B000000}"/>
    <hyperlink ref="A153" r:id="rId29" xr:uid="{00000000-0004-0000-0000-00001C000000}"/>
    <hyperlink ref="A160" r:id="rId30" xr:uid="{00000000-0004-0000-0000-00001D000000}"/>
    <hyperlink ref="A168" r:id="rId31" xr:uid="{00000000-0004-0000-0000-00001E000000}"/>
    <hyperlink ref="A174" r:id="rId32" xr:uid="{00000000-0004-0000-0000-00001F000000}"/>
    <hyperlink ref="A180" r:id="rId33" xr:uid="{00000000-0004-0000-0000-000020000000}"/>
    <hyperlink ref="A194" r:id="rId34" xr:uid="{00000000-0004-0000-0000-000021000000}"/>
    <hyperlink ref="A200" r:id="rId35" xr:uid="{00000000-0004-0000-0000-000022000000}"/>
    <hyperlink ref="A207" r:id="rId36" xr:uid="{00000000-0004-0000-0000-000023000000}"/>
    <hyperlink ref="A217" r:id="rId37" xr:uid="{00000000-0004-0000-0000-000024000000}"/>
    <hyperlink ref="A223" r:id="rId38" xr:uid="{00000000-0004-0000-0000-000025000000}"/>
    <hyperlink ref="A230" r:id="rId39" xr:uid="{00000000-0004-0000-0000-000026000000}"/>
    <hyperlink ref="A235" r:id="rId40" xr:uid="{00000000-0004-0000-0000-000027000000}"/>
    <hyperlink ref="A240" r:id="rId41" xr:uid="{00000000-0004-0000-0000-000028000000}"/>
    <hyperlink ref="A245" r:id="rId42" xr:uid="{00000000-0004-0000-0000-000029000000}"/>
    <hyperlink ref="D250" r:id="rId43" xr:uid="{00000000-0004-0000-0000-00002A000000}"/>
    <hyperlink ref="A260" r:id="rId44" xr:uid="{00000000-0004-0000-0000-00002B000000}"/>
    <hyperlink ref="D260" r:id="rId45" xr:uid="{00000000-0004-0000-0000-00002C000000}"/>
    <hyperlink ref="A312" r:id="rId46" xr:uid="{00000000-0004-0000-0000-00002D000000}"/>
    <hyperlink ref="D312" r:id="rId47" xr:uid="{00000000-0004-0000-0000-00002E000000}"/>
    <hyperlink ref="A316" r:id="rId48" xr:uid="{00000000-0004-0000-0000-00002F000000}"/>
    <hyperlink ref="A324" r:id="rId49" xr:uid="{00000000-0004-0000-0000-000030000000}"/>
    <hyperlink ref="C324" r:id="rId50" xr:uid="{00000000-0004-0000-0000-000031000000}"/>
    <hyperlink ref="D324" r:id="rId51" xr:uid="{00000000-0004-0000-0000-000032000000}"/>
    <hyperlink ref="C325" r:id="rId52" xr:uid="{00000000-0004-0000-0000-000033000000}"/>
    <hyperlink ref="C326" r:id="rId53" xr:uid="{00000000-0004-0000-0000-000034000000}"/>
    <hyperlink ref="C327" r:id="rId54" xr:uid="{00000000-0004-0000-0000-000035000000}"/>
    <hyperlink ref="C328" r:id="rId55" xr:uid="{00000000-0004-0000-0000-000036000000}"/>
    <hyperlink ref="C329" r:id="rId56" xr:uid="{00000000-0004-0000-0000-000037000000}"/>
    <hyperlink ref="A334" r:id="rId57" xr:uid="{00000000-0004-0000-0000-000038000000}"/>
    <hyperlink ref="A342" r:id="rId58" xr:uid="{00000000-0004-0000-0000-000039000000}"/>
    <hyperlink ref="A347" r:id="rId59" xr:uid="{00000000-0004-0000-0000-00003A000000}"/>
    <hyperlink ref="D347" r:id="rId60" xr:uid="{00000000-0004-0000-0000-00003B000000}"/>
    <hyperlink ref="A355" r:id="rId61" xr:uid="{00000000-0004-0000-0000-00003C000000}"/>
    <hyperlink ref="C355" r:id="rId62" xr:uid="{00000000-0004-0000-0000-00003D000000}"/>
    <hyperlink ref="C356" r:id="rId63" xr:uid="{00000000-0004-0000-0000-00003E000000}"/>
    <hyperlink ref="C357" r:id="rId64" xr:uid="{00000000-0004-0000-0000-00003F000000}"/>
    <hyperlink ref="C358" r:id="rId65" xr:uid="{00000000-0004-0000-0000-000040000000}"/>
    <hyperlink ref="C359" r:id="rId66" xr:uid="{00000000-0004-0000-0000-000041000000}"/>
    <hyperlink ref="A364" r:id="rId67" xr:uid="{00000000-0004-0000-0000-000042000000}"/>
    <hyperlink ref="D364" r:id="rId68" xr:uid="{00000000-0004-0000-0000-000043000000}"/>
    <hyperlink ref="A373" r:id="rId69" xr:uid="{00000000-0004-0000-0000-000044000000}"/>
    <hyperlink ref="D373" r:id="rId70" xr:uid="{00000000-0004-0000-0000-000045000000}"/>
    <hyperlink ref="A381" r:id="rId71" xr:uid="{00000000-0004-0000-0000-000046000000}"/>
    <hyperlink ref="D381" r:id="rId72" xr:uid="{00000000-0004-0000-0000-000047000000}"/>
    <hyperlink ref="A396" r:id="rId73" xr:uid="{00000000-0004-0000-0000-000048000000}"/>
    <hyperlink ref="D396" r:id="rId74" xr:uid="{00000000-0004-0000-0000-000049000000}"/>
    <hyperlink ref="D407" r:id="rId75" xr:uid="{00000000-0004-0000-0000-00004A000000}"/>
    <hyperlink ref="A423" r:id="rId76" xr:uid="{00000000-0004-0000-0000-00004B000000}"/>
    <hyperlink ref="D423" r:id="rId77" xr:uid="{00000000-0004-0000-0000-00004C000000}"/>
    <hyperlink ref="A431" r:id="rId78" xr:uid="{00000000-0004-0000-0000-00004D000000}"/>
    <hyperlink ref="A439" r:id="rId79" xr:uid="{00000000-0004-0000-0000-00004E000000}"/>
    <hyperlink ref="A446" r:id="rId80" xr:uid="{00000000-0004-0000-0000-00004F000000}"/>
    <hyperlink ref="A454" r:id="rId81" xr:uid="{00000000-0004-0000-0000-000050000000}"/>
    <hyperlink ref="A465" r:id="rId82" xr:uid="{00000000-0004-0000-0000-000051000000}"/>
    <hyperlink ref="D465" r:id="rId83" xr:uid="{00000000-0004-0000-0000-000052000000}"/>
    <hyperlink ref="A476" r:id="rId84" xr:uid="{00000000-0004-0000-0000-000053000000}"/>
    <hyperlink ref="D476" r:id="rId85" xr:uid="{00000000-0004-0000-0000-000054000000}"/>
    <hyperlink ref="A484" r:id="rId86" xr:uid="{00000000-0004-0000-0000-000055000000}"/>
    <hyperlink ref="D484" r:id="rId87" xr:uid="{00000000-0004-0000-0000-000056000000}"/>
    <hyperlink ref="A487" r:id="rId88" xr:uid="{00000000-0004-0000-0000-000057000000}"/>
    <hyperlink ref="A494" r:id="rId89" xr:uid="{00000000-0004-0000-0000-000058000000}"/>
    <hyperlink ref="D494" r:id="rId90" xr:uid="{00000000-0004-0000-0000-000059000000}"/>
    <hyperlink ref="A499" r:id="rId91" xr:uid="{00000000-0004-0000-0000-00005A000000}"/>
    <hyperlink ref="A508" r:id="rId92" xr:uid="{00000000-0004-0000-0000-00005B000000}"/>
    <hyperlink ref="D508" r:id="rId93" xr:uid="{00000000-0004-0000-0000-00005C000000}"/>
    <hyperlink ref="C516" r:id="rId94" xr:uid="{00000000-0004-0000-0000-00005D000000}"/>
    <hyperlink ref="C517" r:id="rId95" xr:uid="{00000000-0004-0000-0000-00005E000000}"/>
    <hyperlink ref="C518" r:id="rId96" xr:uid="{00000000-0004-0000-0000-00005F000000}"/>
    <hyperlink ref="C519" r:id="rId97" xr:uid="{00000000-0004-0000-0000-000060000000}"/>
    <hyperlink ref="C520" r:id="rId98" xr:uid="{00000000-0004-0000-0000-000061000000}"/>
    <hyperlink ref="A556" r:id="rId99" xr:uid="{00000000-0004-0000-0000-000062000000}"/>
    <hyperlink ref="D556" r:id="rId100" xr:uid="{00000000-0004-0000-0000-000063000000}"/>
    <hyperlink ref="A561" r:id="rId101" xr:uid="{00000000-0004-0000-0000-000064000000}"/>
    <hyperlink ref="D570" r:id="rId102" xr:uid="{00000000-0004-0000-0000-000065000000}"/>
    <hyperlink ref="D576" r:id="rId103" xr:uid="{00000000-0004-0000-0000-000066000000}"/>
    <hyperlink ref="A584" r:id="rId104" xr:uid="{00000000-0004-0000-0000-000067000000}"/>
    <hyperlink ref="D584" r:id="rId105" xr:uid="{00000000-0004-0000-0000-000068000000}"/>
    <hyperlink ref="A591" r:id="rId106" xr:uid="{00000000-0004-0000-0000-000069000000}"/>
    <hyperlink ref="D591" r:id="rId107" xr:uid="{00000000-0004-0000-0000-00006A000000}"/>
    <hyperlink ref="A598" r:id="rId108" xr:uid="{00000000-0004-0000-0000-00006B000000}"/>
    <hyperlink ref="D598" r:id="rId109" xr:uid="{00000000-0004-0000-0000-00006C000000}"/>
    <hyperlink ref="A601" r:id="rId110" xr:uid="{00000000-0004-0000-0000-00006D000000}"/>
    <hyperlink ref="A608" r:id="rId111" xr:uid="{00000000-0004-0000-0000-00006E000000}"/>
    <hyperlink ref="D608" r:id="rId112" xr:uid="{00000000-0004-0000-0000-00006F000000}"/>
    <hyperlink ref="D618" r:id="rId113" xr:uid="{00000000-0004-0000-0000-000070000000}"/>
    <hyperlink ref="A624" r:id="rId114" xr:uid="{00000000-0004-0000-0000-000071000000}"/>
    <hyperlink ref="D624" r:id="rId115" xr:uid="{00000000-0004-0000-0000-000072000000}"/>
    <hyperlink ref="A626" r:id="rId116" xr:uid="{00000000-0004-0000-0000-000073000000}"/>
    <hyperlink ref="A632" r:id="rId117" xr:uid="{00000000-0004-0000-0000-000074000000}"/>
    <hyperlink ref="D632" r:id="rId118" xr:uid="{00000000-0004-0000-0000-000075000000}"/>
    <hyperlink ref="A635" r:id="rId119" xr:uid="{00000000-0004-0000-0000-000076000000}"/>
    <hyperlink ref="A642" r:id="rId120" xr:uid="{00000000-0004-0000-0000-000077000000}"/>
    <hyperlink ref="D642" r:id="rId121" xr:uid="{00000000-0004-0000-0000-000078000000}"/>
    <hyperlink ref="A647" r:id="rId122" xr:uid="{00000000-0004-0000-0000-000079000000}"/>
    <hyperlink ref="A656" r:id="rId123" xr:uid="{00000000-0004-0000-0000-00007A000000}"/>
    <hyperlink ref="D656" r:id="rId124" xr:uid="{00000000-0004-0000-0000-00007B000000}"/>
    <hyperlink ref="A660" r:id="rId125" xr:uid="{00000000-0004-0000-0000-00007C000000}"/>
    <hyperlink ref="D668" r:id="rId126" xr:uid="{00000000-0004-0000-0000-00007D000000}"/>
    <hyperlink ref="A740" r:id="rId127" xr:uid="{00000000-0004-0000-0000-00007E000000}"/>
    <hyperlink ref="D740" r:id="rId128" xr:uid="{00000000-0004-0000-0000-00007F000000}"/>
    <hyperlink ref="A748" r:id="rId129" xr:uid="{00000000-0004-0000-0000-000080000000}"/>
    <hyperlink ref="A755" r:id="rId130" xr:uid="{00000000-0004-0000-0000-000081000000}"/>
    <hyperlink ref="D755" r:id="rId131" xr:uid="{00000000-0004-0000-0000-000082000000}"/>
    <hyperlink ref="A760" r:id="rId132" xr:uid="{00000000-0004-0000-0000-000083000000}"/>
    <hyperlink ref="D760" r:id="rId133" xr:uid="{00000000-0004-0000-0000-000084000000}"/>
    <hyperlink ref="A769" r:id="rId134" xr:uid="{00000000-0004-0000-0000-000085000000}"/>
    <hyperlink ref="D769" r:id="rId135" xr:uid="{00000000-0004-0000-0000-000086000000}"/>
    <hyperlink ref="A785" r:id="rId136" xr:uid="{00000000-0004-0000-0000-000087000000}"/>
    <hyperlink ref="A792" r:id="rId137" xr:uid="{00000000-0004-0000-0000-000088000000}"/>
    <hyperlink ref="A799" r:id="rId138" xr:uid="{00000000-0004-0000-0000-000089000000}"/>
    <hyperlink ref="D799" r:id="rId139" xr:uid="{00000000-0004-0000-0000-00008A000000}"/>
    <hyperlink ref="A807" r:id="rId140" xr:uid="{00000000-0004-0000-0000-00008B000000}"/>
    <hyperlink ref="A815" r:id="rId141" xr:uid="{00000000-0004-0000-0000-00008C000000}"/>
    <hyperlink ref="A883" r:id="rId142" xr:uid="{00000000-0004-0000-0000-00008D000000}"/>
    <hyperlink ref="D883" r:id="rId143" xr:uid="{00000000-0004-0000-0000-00008E000000}"/>
    <hyperlink ref="A891" r:id="rId144" xr:uid="{00000000-0004-0000-0000-00008F000000}"/>
    <hyperlink ref="D891" r:id="rId145" xr:uid="{00000000-0004-0000-0000-000090000000}"/>
    <hyperlink ref="A907" r:id="rId146" xr:uid="{00000000-0004-0000-0000-000091000000}"/>
    <hyperlink ref="A932" r:id="rId147" xr:uid="{00000000-0004-0000-0000-000092000000}"/>
    <hyperlink ref="D932" r:id="rId148" xr:uid="{00000000-0004-0000-0000-000093000000}"/>
    <hyperlink ref="A945" r:id="rId149" xr:uid="{00000000-0004-0000-0000-000094000000}"/>
    <hyperlink ref="A953" r:id="rId150" xr:uid="{00000000-0004-0000-0000-000095000000}"/>
    <hyperlink ref="D953" r:id="rId151" xr:uid="{00000000-0004-0000-0000-000096000000}"/>
    <hyperlink ref="E953" r:id="rId152" xr:uid="{00000000-0004-0000-0000-000097000000}"/>
    <hyperlink ref="D962" r:id="rId153" xr:uid="{00000000-0004-0000-0000-000098000000}"/>
    <hyperlink ref="A972" r:id="rId154" xr:uid="{00000000-0004-0000-0000-000099000000}"/>
    <hyperlink ref="A981" r:id="rId155" xr:uid="{00000000-0004-0000-0000-00009A000000}"/>
    <hyperlink ref="D981" r:id="rId156" xr:uid="{00000000-0004-0000-0000-00009B000000}"/>
    <hyperlink ref="D994" r:id="rId157" xr:uid="{00000000-0004-0000-0000-00009C000000}"/>
    <hyperlink ref="D997" r:id="rId158" xr:uid="{00000000-0004-0000-0000-00009D000000}"/>
    <hyperlink ref="D1004" r:id="rId159" xr:uid="{00000000-0004-0000-0000-00009E000000}"/>
  </hyperlinks>
  <pageMargins left="0.7" right="0.7" top="0.75" bottom="0.75" header="0.3" footer="0.3"/>
  <legacyDrawing r:id="rId1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630"/>
  <sheetViews>
    <sheetView tabSelected="1" workbookViewId="0">
      <pane xSplit="2" ySplit="2" topLeftCell="C604" activePane="bottomRight" state="frozen"/>
      <selection pane="topRight" activeCell="C1" sqref="C1"/>
      <selection pane="bottomLeft" activeCell="A3" sqref="A3"/>
      <selection pane="bottomRight" activeCell="C3" sqref="C3"/>
    </sheetView>
  </sheetViews>
  <sheetFormatPr defaultColWidth="12.5703125" defaultRowHeight="15.75" customHeight="1" x14ac:dyDescent="0.2"/>
  <cols>
    <col min="1" max="1" width="29.140625" customWidth="1"/>
    <col min="2" max="2" width="13" customWidth="1"/>
    <col min="3" max="3" width="68.42578125" customWidth="1"/>
    <col min="4" max="4" width="16.28515625" customWidth="1"/>
    <col min="5" max="5" width="20" customWidth="1"/>
    <col min="6" max="6" width="20.85546875" customWidth="1"/>
    <col min="7" max="7" width="20.28515625" customWidth="1"/>
    <col min="8" max="8" width="19.42578125" customWidth="1"/>
    <col min="9" max="9" width="17.85546875" customWidth="1"/>
    <col min="10" max="11" width="17.42578125" customWidth="1"/>
    <col min="12" max="12" width="17.140625" customWidth="1"/>
  </cols>
  <sheetData>
    <row r="1" spans="1:12" ht="29.25" customHeight="1" x14ac:dyDescent="0.4">
      <c r="A1" s="127"/>
      <c r="B1" s="127"/>
      <c r="C1" s="386" t="s">
        <v>694</v>
      </c>
      <c r="D1" s="341"/>
      <c r="E1" s="341"/>
      <c r="F1" s="341"/>
      <c r="G1" s="341"/>
      <c r="H1" s="341"/>
    </row>
    <row r="4" spans="1:12" x14ac:dyDescent="0.25">
      <c r="A4" s="304" t="s">
        <v>2</v>
      </c>
      <c r="B4" s="304" t="s">
        <v>3</v>
      </c>
      <c r="C4" s="304" t="s">
        <v>4</v>
      </c>
      <c r="D4" s="292" t="s">
        <v>500</v>
      </c>
      <c r="E4" s="375" t="s">
        <v>6</v>
      </c>
      <c r="F4" s="100" t="s">
        <v>7</v>
      </c>
      <c r="G4" s="100" t="s">
        <v>8</v>
      </c>
      <c r="H4" s="375" t="s">
        <v>9</v>
      </c>
      <c r="I4" s="304" t="s">
        <v>10</v>
      </c>
    </row>
    <row r="5" spans="1:12" ht="31.5" x14ac:dyDescent="0.25">
      <c r="A5" s="289"/>
      <c r="B5" s="289"/>
      <c r="C5" s="289"/>
      <c r="D5" s="289"/>
      <c r="E5" s="289"/>
      <c r="F5" s="100" t="s">
        <v>296</v>
      </c>
      <c r="G5" s="100" t="s">
        <v>234</v>
      </c>
      <c r="H5" s="289"/>
      <c r="I5" s="289"/>
    </row>
    <row r="6" spans="1:12" x14ac:dyDescent="0.25">
      <c r="A6" s="300" t="s">
        <v>695</v>
      </c>
      <c r="B6" s="290"/>
      <c r="C6" s="75" t="s">
        <v>696</v>
      </c>
      <c r="D6" s="307" t="s">
        <v>697</v>
      </c>
      <c r="E6" s="128">
        <v>1680000</v>
      </c>
      <c r="F6" s="128">
        <v>1995000</v>
      </c>
      <c r="G6" s="128">
        <v>2047500</v>
      </c>
      <c r="H6" s="332">
        <v>400000</v>
      </c>
      <c r="I6" s="290"/>
    </row>
    <row r="7" spans="1:12" x14ac:dyDescent="0.25">
      <c r="A7" s="289"/>
      <c r="B7" s="289"/>
      <c r="C7" s="75" t="s">
        <v>698</v>
      </c>
      <c r="D7" s="289"/>
      <c r="E7" s="128">
        <v>2336250</v>
      </c>
      <c r="F7" s="128">
        <v>2651250</v>
      </c>
      <c r="G7" s="128">
        <v>2756250</v>
      </c>
      <c r="H7" s="289"/>
      <c r="I7" s="289"/>
    </row>
    <row r="10" spans="1:12" x14ac:dyDescent="0.25">
      <c r="A10" s="292" t="s">
        <v>463</v>
      </c>
      <c r="B10" s="292" t="s">
        <v>3</v>
      </c>
      <c r="C10" s="292" t="s">
        <v>4</v>
      </c>
      <c r="D10" s="292" t="s">
        <v>500</v>
      </c>
      <c r="E10" s="292" t="s">
        <v>643</v>
      </c>
      <c r="F10" s="301" t="s">
        <v>6</v>
      </c>
      <c r="G10" s="385" t="s">
        <v>7</v>
      </c>
      <c r="H10" s="318"/>
      <c r="I10" s="100" t="s">
        <v>8</v>
      </c>
      <c r="J10" s="387" t="s">
        <v>644</v>
      </c>
      <c r="K10" s="375" t="s">
        <v>9</v>
      </c>
      <c r="L10" s="292" t="s">
        <v>10</v>
      </c>
    </row>
    <row r="11" spans="1:12" ht="30.75" customHeight="1" x14ac:dyDescent="0.25">
      <c r="A11" s="289"/>
      <c r="B11" s="289"/>
      <c r="C11" s="289"/>
      <c r="D11" s="289"/>
      <c r="E11" s="289"/>
      <c r="F11" s="289"/>
      <c r="G11" s="10" t="s">
        <v>645</v>
      </c>
      <c r="H11" s="10" t="s">
        <v>699</v>
      </c>
      <c r="I11" s="100" t="s">
        <v>273</v>
      </c>
      <c r="J11" s="289"/>
      <c r="K11" s="289"/>
      <c r="L11" s="289"/>
    </row>
    <row r="12" spans="1:12" x14ac:dyDescent="0.2">
      <c r="A12" s="300" t="s">
        <v>700</v>
      </c>
      <c r="B12" s="290" t="s">
        <v>647</v>
      </c>
      <c r="C12" s="14" t="s">
        <v>701</v>
      </c>
      <c r="D12" s="294" t="s">
        <v>702</v>
      </c>
      <c r="E12" s="294" t="s">
        <v>650</v>
      </c>
      <c r="F12" s="27">
        <v>5100000</v>
      </c>
      <c r="G12" s="27">
        <f t="shared" ref="G12:G16" si="0">F12+600000</f>
        <v>5700000</v>
      </c>
      <c r="H12" s="129">
        <f t="shared" ref="H12:H16" si="1">F12+700000</f>
        <v>5800000</v>
      </c>
      <c r="I12" s="27">
        <f t="shared" ref="I12:I16" si="2">F12+800000</f>
        <v>5900000</v>
      </c>
      <c r="J12" s="130">
        <v>12150000</v>
      </c>
      <c r="K12" s="388">
        <v>650000</v>
      </c>
      <c r="L12" s="383" t="s">
        <v>703</v>
      </c>
    </row>
    <row r="13" spans="1:12" ht="21.75" customHeight="1" x14ac:dyDescent="0.2">
      <c r="A13" s="288"/>
      <c r="B13" s="288"/>
      <c r="C13" s="14" t="s">
        <v>704</v>
      </c>
      <c r="D13" s="288"/>
      <c r="E13" s="288"/>
      <c r="F13" s="27">
        <v>5100000</v>
      </c>
      <c r="G13" s="27">
        <f t="shared" si="0"/>
        <v>5700000</v>
      </c>
      <c r="H13" s="129">
        <f t="shared" si="1"/>
        <v>5800000</v>
      </c>
      <c r="I13" s="27">
        <f t="shared" si="2"/>
        <v>5900000</v>
      </c>
      <c r="J13" s="130">
        <v>12150000</v>
      </c>
      <c r="K13" s="288"/>
      <c r="L13" s="288"/>
    </row>
    <row r="14" spans="1:12" x14ac:dyDescent="0.2">
      <c r="A14" s="288"/>
      <c r="B14" s="288"/>
      <c r="C14" s="14" t="s">
        <v>705</v>
      </c>
      <c r="D14" s="288"/>
      <c r="E14" s="288"/>
      <c r="F14" s="27">
        <v>5600000</v>
      </c>
      <c r="G14" s="27">
        <f t="shared" si="0"/>
        <v>6200000</v>
      </c>
      <c r="H14" s="129">
        <f t="shared" si="1"/>
        <v>6300000</v>
      </c>
      <c r="I14" s="27">
        <f t="shared" si="2"/>
        <v>6400000</v>
      </c>
      <c r="J14" s="130">
        <v>13150000</v>
      </c>
      <c r="K14" s="288"/>
      <c r="L14" s="288"/>
    </row>
    <row r="15" spans="1:12" x14ac:dyDescent="0.2">
      <c r="A15" s="288"/>
      <c r="B15" s="288"/>
      <c r="C15" s="14" t="s">
        <v>706</v>
      </c>
      <c r="D15" s="288"/>
      <c r="E15" s="288"/>
      <c r="F15" s="27">
        <v>5600000</v>
      </c>
      <c r="G15" s="27">
        <f t="shared" si="0"/>
        <v>6200000</v>
      </c>
      <c r="H15" s="129">
        <f t="shared" si="1"/>
        <v>6300000</v>
      </c>
      <c r="I15" s="27">
        <f t="shared" si="2"/>
        <v>6400000</v>
      </c>
      <c r="J15" s="130">
        <v>13150000</v>
      </c>
      <c r="K15" s="288"/>
      <c r="L15" s="288"/>
    </row>
    <row r="16" spans="1:12" x14ac:dyDescent="0.2">
      <c r="A16" s="288"/>
      <c r="B16" s="288"/>
      <c r="C16" s="14" t="s">
        <v>707</v>
      </c>
      <c r="D16" s="288"/>
      <c r="E16" s="288"/>
      <c r="F16" s="27">
        <v>7100000</v>
      </c>
      <c r="G16" s="27">
        <f t="shared" si="0"/>
        <v>7700000</v>
      </c>
      <c r="H16" s="129">
        <f t="shared" si="1"/>
        <v>7800000</v>
      </c>
      <c r="I16" s="27">
        <f t="shared" si="2"/>
        <v>7900000</v>
      </c>
      <c r="J16" s="130">
        <v>7100000</v>
      </c>
      <c r="K16" s="288"/>
      <c r="L16" s="288"/>
    </row>
    <row r="17" spans="1:12" x14ac:dyDescent="0.2">
      <c r="A17" s="288"/>
      <c r="B17" s="288"/>
      <c r="C17" s="14" t="s">
        <v>708</v>
      </c>
      <c r="D17" s="288"/>
      <c r="E17" s="288"/>
      <c r="F17" s="27">
        <v>2300000</v>
      </c>
      <c r="G17" s="27">
        <f t="shared" ref="G17:G19" si="3">F17+450000</f>
        <v>2750000</v>
      </c>
      <c r="H17" s="129">
        <f t="shared" ref="H17:H19" si="4">F17+450000</f>
        <v>2750000</v>
      </c>
      <c r="I17" s="27">
        <f t="shared" ref="I17:I19" si="5">F17+600000</f>
        <v>2900000</v>
      </c>
      <c r="J17" s="130">
        <v>2700000</v>
      </c>
      <c r="K17" s="288"/>
      <c r="L17" s="288"/>
    </row>
    <row r="18" spans="1:12" x14ac:dyDescent="0.2">
      <c r="A18" s="288"/>
      <c r="B18" s="288"/>
      <c r="C18" s="14" t="s">
        <v>709</v>
      </c>
      <c r="D18" s="288"/>
      <c r="E18" s="288"/>
      <c r="F18" s="27">
        <v>2100000</v>
      </c>
      <c r="G18" s="27">
        <f t="shared" si="3"/>
        <v>2550000</v>
      </c>
      <c r="H18" s="129">
        <f t="shared" si="4"/>
        <v>2550000</v>
      </c>
      <c r="I18" s="27">
        <f t="shared" si="5"/>
        <v>2700000</v>
      </c>
      <c r="J18" s="130">
        <v>2400000</v>
      </c>
      <c r="K18" s="288"/>
      <c r="L18" s="288"/>
    </row>
    <row r="19" spans="1:12" x14ac:dyDescent="0.2">
      <c r="A19" s="289"/>
      <c r="B19" s="289"/>
      <c r="C19" s="14" t="s">
        <v>710</v>
      </c>
      <c r="D19" s="289"/>
      <c r="E19" s="289"/>
      <c r="F19" s="27">
        <v>1900000</v>
      </c>
      <c r="G19" s="27">
        <f t="shared" si="3"/>
        <v>2350000</v>
      </c>
      <c r="H19" s="129">
        <f t="shared" si="4"/>
        <v>2350000</v>
      </c>
      <c r="I19" s="27">
        <f t="shared" si="5"/>
        <v>2500000</v>
      </c>
      <c r="J19" s="130">
        <v>2100000</v>
      </c>
      <c r="K19" s="289"/>
      <c r="L19" s="289"/>
    </row>
    <row r="22" spans="1:12" ht="21" customHeight="1" x14ac:dyDescent="0.25">
      <c r="A22" s="292" t="s">
        <v>463</v>
      </c>
      <c r="B22" s="292" t="s">
        <v>3</v>
      </c>
      <c r="C22" s="292" t="s">
        <v>4</v>
      </c>
      <c r="D22" s="292" t="s">
        <v>500</v>
      </c>
      <c r="E22" s="292" t="s">
        <v>643</v>
      </c>
      <c r="F22" s="301" t="s">
        <v>6</v>
      </c>
      <c r="G22" s="385" t="s">
        <v>7</v>
      </c>
      <c r="H22" s="318"/>
      <c r="I22" s="100" t="s">
        <v>8</v>
      </c>
      <c r="J22" s="387" t="s">
        <v>644</v>
      </c>
      <c r="K22" s="301" t="s">
        <v>9</v>
      </c>
      <c r="L22" s="304" t="s">
        <v>10</v>
      </c>
    </row>
    <row r="23" spans="1:12" ht="18.75" customHeight="1" x14ac:dyDescent="0.25">
      <c r="A23" s="289"/>
      <c r="B23" s="289"/>
      <c r="C23" s="289"/>
      <c r="D23" s="289"/>
      <c r="E23" s="289"/>
      <c r="F23" s="289"/>
      <c r="G23" s="10" t="s">
        <v>645</v>
      </c>
      <c r="H23" s="10" t="s">
        <v>39</v>
      </c>
      <c r="I23" s="100" t="s">
        <v>273</v>
      </c>
      <c r="J23" s="289"/>
      <c r="K23" s="289"/>
      <c r="L23" s="289"/>
    </row>
    <row r="24" spans="1:12" x14ac:dyDescent="0.2">
      <c r="A24" s="300" t="s">
        <v>711</v>
      </c>
      <c r="B24" s="290" t="s">
        <v>647</v>
      </c>
      <c r="C24" s="14" t="s">
        <v>701</v>
      </c>
      <c r="D24" s="294" t="s">
        <v>712</v>
      </c>
      <c r="E24" s="294" t="s">
        <v>650</v>
      </c>
      <c r="F24" s="27">
        <v>3200000</v>
      </c>
      <c r="G24" s="27">
        <f t="shared" ref="G24:G27" si="6">F24+600000</f>
        <v>3800000</v>
      </c>
      <c r="H24" s="129">
        <f t="shared" ref="H24:H27" si="7">F24+700000</f>
        <v>3900000</v>
      </c>
      <c r="I24" s="27">
        <f t="shared" ref="I24:I27" si="8">F24+800000</f>
        <v>4000000</v>
      </c>
      <c r="J24" s="40">
        <v>8350000</v>
      </c>
      <c r="K24" s="389">
        <v>650000</v>
      </c>
      <c r="L24" s="383" t="s">
        <v>703</v>
      </c>
    </row>
    <row r="25" spans="1:12" x14ac:dyDescent="0.2">
      <c r="A25" s="288"/>
      <c r="B25" s="288"/>
      <c r="C25" s="14" t="s">
        <v>713</v>
      </c>
      <c r="D25" s="288"/>
      <c r="E25" s="288"/>
      <c r="F25" s="27">
        <v>3600000</v>
      </c>
      <c r="G25" s="27">
        <f t="shared" si="6"/>
        <v>4200000</v>
      </c>
      <c r="H25" s="129">
        <f t="shared" si="7"/>
        <v>4300000</v>
      </c>
      <c r="I25" s="27">
        <f t="shared" si="8"/>
        <v>4400000</v>
      </c>
      <c r="J25" s="40">
        <v>9150000</v>
      </c>
      <c r="K25" s="288"/>
      <c r="L25" s="288"/>
    </row>
    <row r="26" spans="1:12" x14ac:dyDescent="0.2">
      <c r="A26" s="288"/>
      <c r="B26" s="288"/>
      <c r="C26" s="14" t="s">
        <v>714</v>
      </c>
      <c r="D26" s="288"/>
      <c r="E26" s="288"/>
      <c r="F26" s="27">
        <v>5100000</v>
      </c>
      <c r="G26" s="27">
        <f t="shared" si="6"/>
        <v>5700000</v>
      </c>
      <c r="H26" s="129">
        <f t="shared" si="7"/>
        <v>5800000</v>
      </c>
      <c r="I26" s="27">
        <f t="shared" si="8"/>
        <v>5900000</v>
      </c>
      <c r="J26" s="125" t="s">
        <v>69</v>
      </c>
      <c r="K26" s="288"/>
      <c r="L26" s="288"/>
    </row>
    <row r="27" spans="1:12" x14ac:dyDescent="0.2">
      <c r="A27" s="288"/>
      <c r="B27" s="288"/>
      <c r="C27" s="14" t="s">
        <v>715</v>
      </c>
      <c r="D27" s="288"/>
      <c r="E27" s="288"/>
      <c r="F27" s="27">
        <v>6000000</v>
      </c>
      <c r="G27" s="27">
        <f t="shared" si="6"/>
        <v>6600000</v>
      </c>
      <c r="H27" s="129">
        <f t="shared" si="7"/>
        <v>6700000</v>
      </c>
      <c r="I27" s="27">
        <f t="shared" si="8"/>
        <v>6800000</v>
      </c>
      <c r="J27" s="125" t="s">
        <v>69</v>
      </c>
      <c r="K27" s="288"/>
      <c r="L27" s="288"/>
    </row>
    <row r="28" spans="1:12" x14ac:dyDescent="0.2">
      <c r="A28" s="288"/>
      <c r="B28" s="288"/>
      <c r="C28" s="14" t="s">
        <v>716</v>
      </c>
      <c r="D28" s="288"/>
      <c r="E28" s="288"/>
      <c r="F28" s="27">
        <v>2200000</v>
      </c>
      <c r="G28" s="27">
        <f t="shared" ref="G28:G29" si="9">F28+450000</f>
        <v>2650000</v>
      </c>
      <c r="H28" s="129">
        <f>F28+4500000</f>
        <v>6700000</v>
      </c>
      <c r="I28" s="27">
        <f t="shared" ref="I28:I29" si="10">F28+600000</f>
        <v>2800000</v>
      </c>
      <c r="J28" s="125" t="s">
        <v>69</v>
      </c>
      <c r="K28" s="288"/>
      <c r="L28" s="288"/>
    </row>
    <row r="29" spans="1:12" ht="19.5" customHeight="1" x14ac:dyDescent="0.2">
      <c r="A29" s="289"/>
      <c r="B29" s="289"/>
      <c r="C29" s="14" t="s">
        <v>710</v>
      </c>
      <c r="D29" s="289"/>
      <c r="E29" s="289"/>
      <c r="F29" s="27">
        <v>1900000</v>
      </c>
      <c r="G29" s="27">
        <f t="shared" si="9"/>
        <v>2350000</v>
      </c>
      <c r="H29" s="129">
        <f>F29+450000</f>
        <v>2350000</v>
      </c>
      <c r="I29" s="27">
        <f t="shared" si="10"/>
        <v>2500000</v>
      </c>
      <c r="J29" s="125" t="s">
        <v>69</v>
      </c>
      <c r="K29" s="289"/>
      <c r="L29" s="289"/>
    </row>
    <row r="30" spans="1:12" x14ac:dyDescent="0.2">
      <c r="H30" s="131"/>
    </row>
    <row r="31" spans="1:12" x14ac:dyDescent="0.2">
      <c r="H31" s="131"/>
    </row>
    <row r="32" spans="1:12" x14ac:dyDescent="0.25">
      <c r="A32" s="304" t="s">
        <v>463</v>
      </c>
      <c r="B32" s="304" t="s">
        <v>3</v>
      </c>
      <c r="C32" s="304" t="s">
        <v>4</v>
      </c>
      <c r="D32" s="304" t="s">
        <v>500</v>
      </c>
      <c r="E32" s="292" t="s">
        <v>643</v>
      </c>
      <c r="F32" s="375" t="s">
        <v>6</v>
      </c>
      <c r="G32" s="385" t="s">
        <v>7</v>
      </c>
      <c r="H32" s="318"/>
      <c r="I32" s="100" t="s">
        <v>8</v>
      </c>
      <c r="J32" s="387" t="s">
        <v>644</v>
      </c>
      <c r="K32" s="301" t="s">
        <v>9</v>
      </c>
      <c r="L32" s="304" t="s">
        <v>10</v>
      </c>
    </row>
    <row r="33" spans="1:12" ht="31.5" x14ac:dyDescent="0.25">
      <c r="A33" s="289"/>
      <c r="B33" s="289"/>
      <c r="C33" s="289"/>
      <c r="D33" s="289"/>
      <c r="E33" s="289"/>
      <c r="F33" s="289"/>
      <c r="G33" s="100" t="s">
        <v>645</v>
      </c>
      <c r="H33" s="10" t="s">
        <v>39</v>
      </c>
      <c r="I33" s="100" t="s">
        <v>273</v>
      </c>
      <c r="J33" s="289"/>
      <c r="K33" s="289"/>
      <c r="L33" s="289"/>
    </row>
    <row r="34" spans="1:12" x14ac:dyDescent="0.25">
      <c r="A34" s="300" t="s">
        <v>717</v>
      </c>
      <c r="B34" s="290" t="s">
        <v>647</v>
      </c>
      <c r="C34" s="75" t="s">
        <v>718</v>
      </c>
      <c r="D34" s="309" t="s">
        <v>719</v>
      </c>
      <c r="E34" s="294" t="s">
        <v>650</v>
      </c>
      <c r="F34" s="132">
        <v>1900000</v>
      </c>
      <c r="G34" s="132">
        <f t="shared" ref="G34:G36" si="11">F34+600000</f>
        <v>2500000</v>
      </c>
      <c r="H34" s="123">
        <f t="shared" ref="H34:H36" si="12">F34+100000+600000</f>
        <v>2600000</v>
      </c>
      <c r="I34" s="133">
        <f t="shared" ref="I34:I36" si="13">F34+800000</f>
        <v>2700000</v>
      </c>
      <c r="J34" s="40">
        <v>5750000</v>
      </c>
      <c r="K34" s="389">
        <v>600000</v>
      </c>
      <c r="L34" s="290" t="s">
        <v>703</v>
      </c>
    </row>
    <row r="35" spans="1:12" ht="27" customHeight="1" x14ac:dyDescent="0.25">
      <c r="A35" s="288"/>
      <c r="B35" s="288"/>
      <c r="C35" s="75" t="s">
        <v>720</v>
      </c>
      <c r="D35" s="288"/>
      <c r="E35" s="288"/>
      <c r="F35" s="132">
        <v>2200000</v>
      </c>
      <c r="G35" s="132">
        <f t="shared" si="11"/>
        <v>2800000</v>
      </c>
      <c r="H35" s="123">
        <f t="shared" si="12"/>
        <v>2900000</v>
      </c>
      <c r="I35" s="133">
        <f t="shared" si="13"/>
        <v>3000000</v>
      </c>
      <c r="J35" s="40">
        <v>6350000</v>
      </c>
      <c r="K35" s="288"/>
      <c r="L35" s="288"/>
    </row>
    <row r="36" spans="1:12" ht="27" customHeight="1" x14ac:dyDescent="0.25">
      <c r="A36" s="289"/>
      <c r="B36" s="289"/>
      <c r="C36" s="75" t="s">
        <v>721</v>
      </c>
      <c r="D36" s="289"/>
      <c r="E36" s="289"/>
      <c r="F36" s="132">
        <v>3600000</v>
      </c>
      <c r="G36" s="132">
        <f t="shared" si="11"/>
        <v>4200000</v>
      </c>
      <c r="H36" s="123">
        <f t="shared" si="12"/>
        <v>4300000</v>
      </c>
      <c r="I36" s="133">
        <f t="shared" si="13"/>
        <v>4400000</v>
      </c>
      <c r="J36" s="125" t="s">
        <v>69</v>
      </c>
      <c r="K36" s="289"/>
      <c r="L36" s="289"/>
    </row>
    <row r="39" spans="1:12" x14ac:dyDescent="0.25">
      <c r="A39" s="292" t="s">
        <v>463</v>
      </c>
      <c r="B39" s="292" t="s">
        <v>3</v>
      </c>
      <c r="C39" s="292" t="s">
        <v>4</v>
      </c>
      <c r="D39" s="292" t="s">
        <v>500</v>
      </c>
      <c r="E39" s="292" t="s">
        <v>643</v>
      </c>
      <c r="F39" s="301" t="s">
        <v>6</v>
      </c>
      <c r="G39" s="317" t="s">
        <v>7</v>
      </c>
      <c r="H39" s="324"/>
      <c r="I39" s="100" t="s">
        <v>8</v>
      </c>
      <c r="J39" s="387" t="s">
        <v>644</v>
      </c>
      <c r="K39" s="301" t="s">
        <v>9</v>
      </c>
      <c r="L39" s="304" t="s">
        <v>10</v>
      </c>
    </row>
    <row r="40" spans="1:12" ht="31.5" x14ac:dyDescent="0.25">
      <c r="A40" s="289"/>
      <c r="B40" s="289"/>
      <c r="C40" s="289"/>
      <c r="D40" s="289"/>
      <c r="E40" s="289"/>
      <c r="F40" s="289"/>
      <c r="G40" s="10" t="s">
        <v>645</v>
      </c>
      <c r="H40" s="10" t="s">
        <v>39</v>
      </c>
      <c r="I40" s="100" t="s">
        <v>273</v>
      </c>
      <c r="J40" s="289"/>
      <c r="K40" s="289"/>
      <c r="L40" s="289"/>
    </row>
    <row r="41" spans="1:12" x14ac:dyDescent="0.25">
      <c r="A41" s="300" t="s">
        <v>722</v>
      </c>
      <c r="B41" s="290" t="s">
        <v>723</v>
      </c>
      <c r="C41" s="75" t="s">
        <v>724</v>
      </c>
      <c r="D41" s="309" t="s">
        <v>725</v>
      </c>
      <c r="E41" s="310" t="s">
        <v>650</v>
      </c>
      <c r="F41" s="132">
        <v>1750000</v>
      </c>
      <c r="G41" s="132">
        <f t="shared" ref="G41:G45" si="14">F41+600000</f>
        <v>2350000</v>
      </c>
      <c r="H41" s="123">
        <f t="shared" ref="H41:H45" si="15">F41+100000+600000</f>
        <v>2450000</v>
      </c>
      <c r="I41" s="134">
        <f t="shared" ref="I41:I45" si="16">F41+800000</f>
        <v>2550000</v>
      </c>
      <c r="J41" s="40">
        <v>5450000</v>
      </c>
      <c r="K41" s="389">
        <v>600000</v>
      </c>
      <c r="L41" s="383" t="s">
        <v>703</v>
      </c>
    </row>
    <row r="42" spans="1:12" x14ac:dyDescent="0.25">
      <c r="A42" s="288"/>
      <c r="B42" s="288"/>
      <c r="C42" s="75" t="s">
        <v>726</v>
      </c>
      <c r="D42" s="288"/>
      <c r="E42" s="288"/>
      <c r="F42" s="132">
        <v>1850000</v>
      </c>
      <c r="G42" s="132">
        <f t="shared" si="14"/>
        <v>2450000</v>
      </c>
      <c r="H42" s="123">
        <f t="shared" si="15"/>
        <v>2550000</v>
      </c>
      <c r="I42" s="134">
        <f t="shared" si="16"/>
        <v>2650000</v>
      </c>
      <c r="J42" s="40">
        <v>5650000</v>
      </c>
      <c r="K42" s="288"/>
      <c r="L42" s="288"/>
    </row>
    <row r="43" spans="1:12" x14ac:dyDescent="0.25">
      <c r="A43" s="288"/>
      <c r="B43" s="288"/>
      <c r="C43" s="75" t="s">
        <v>727</v>
      </c>
      <c r="D43" s="288"/>
      <c r="E43" s="288"/>
      <c r="F43" s="132">
        <v>2100000</v>
      </c>
      <c r="G43" s="132">
        <f t="shared" si="14"/>
        <v>2700000</v>
      </c>
      <c r="H43" s="123">
        <f t="shared" si="15"/>
        <v>2800000</v>
      </c>
      <c r="I43" s="134">
        <f t="shared" si="16"/>
        <v>2900000</v>
      </c>
      <c r="J43" s="125">
        <v>6150000</v>
      </c>
      <c r="K43" s="288"/>
      <c r="L43" s="288"/>
    </row>
    <row r="44" spans="1:12" x14ac:dyDescent="0.25">
      <c r="A44" s="288"/>
      <c r="B44" s="288"/>
      <c r="C44" s="75" t="s">
        <v>728</v>
      </c>
      <c r="D44" s="288"/>
      <c r="E44" s="288"/>
      <c r="F44" s="132">
        <v>3100000</v>
      </c>
      <c r="G44" s="132">
        <f t="shared" si="14"/>
        <v>3700000</v>
      </c>
      <c r="H44" s="123">
        <f t="shared" si="15"/>
        <v>3800000</v>
      </c>
      <c r="I44" s="134">
        <f t="shared" si="16"/>
        <v>3900000</v>
      </c>
      <c r="J44" s="135" t="s">
        <v>69</v>
      </c>
      <c r="K44" s="288"/>
      <c r="L44" s="288"/>
    </row>
    <row r="45" spans="1:12" x14ac:dyDescent="0.25">
      <c r="A45" s="289"/>
      <c r="B45" s="289"/>
      <c r="C45" s="75" t="s">
        <v>729</v>
      </c>
      <c r="D45" s="289"/>
      <c r="E45" s="289"/>
      <c r="F45" s="132">
        <v>3300000</v>
      </c>
      <c r="G45" s="132">
        <f t="shared" si="14"/>
        <v>3900000</v>
      </c>
      <c r="H45" s="123">
        <f t="shared" si="15"/>
        <v>4000000</v>
      </c>
      <c r="I45" s="134">
        <f t="shared" si="16"/>
        <v>4100000</v>
      </c>
      <c r="J45" s="135" t="s">
        <v>69</v>
      </c>
      <c r="K45" s="289"/>
      <c r="L45" s="289"/>
    </row>
    <row r="48" spans="1:12" x14ac:dyDescent="0.25">
      <c r="A48" s="292" t="s">
        <v>463</v>
      </c>
      <c r="B48" s="292" t="s">
        <v>3</v>
      </c>
      <c r="C48" s="292" t="s">
        <v>4</v>
      </c>
      <c r="D48" s="292" t="s">
        <v>500</v>
      </c>
      <c r="E48" s="292" t="s">
        <v>643</v>
      </c>
      <c r="F48" s="301" t="s">
        <v>6</v>
      </c>
      <c r="G48" s="385" t="s">
        <v>7</v>
      </c>
      <c r="H48" s="324"/>
      <c r="I48" s="10" t="s">
        <v>8</v>
      </c>
      <c r="J48" s="381" t="s">
        <v>644</v>
      </c>
      <c r="K48" s="301" t="s">
        <v>9</v>
      </c>
      <c r="L48" s="304" t="s">
        <v>10</v>
      </c>
    </row>
    <row r="49" spans="1:12" ht="31.5" x14ac:dyDescent="0.2">
      <c r="A49" s="289"/>
      <c r="B49" s="289"/>
      <c r="C49" s="289"/>
      <c r="D49" s="289"/>
      <c r="E49" s="289"/>
      <c r="F49" s="289"/>
      <c r="G49" s="10" t="s">
        <v>645</v>
      </c>
      <c r="H49" s="10" t="s">
        <v>39</v>
      </c>
      <c r="I49" s="10" t="s">
        <v>273</v>
      </c>
      <c r="J49" s="289"/>
      <c r="K49" s="289"/>
      <c r="L49" s="289"/>
    </row>
    <row r="50" spans="1:12" x14ac:dyDescent="0.25">
      <c r="A50" s="300" t="s">
        <v>730</v>
      </c>
      <c r="B50" s="290" t="s">
        <v>647</v>
      </c>
      <c r="C50" s="75" t="s">
        <v>653</v>
      </c>
      <c r="D50" s="309" t="s">
        <v>731</v>
      </c>
      <c r="E50" s="310" t="s">
        <v>650</v>
      </c>
      <c r="F50" s="132">
        <v>850000</v>
      </c>
      <c r="G50" s="132">
        <f t="shared" ref="G50:G53" si="17">F50+450000</f>
        <v>1300000</v>
      </c>
      <c r="H50" s="123">
        <f t="shared" ref="H50:H54" si="18">F50+450000</f>
        <v>1300000</v>
      </c>
      <c r="I50" s="133">
        <f t="shared" ref="I50:I54" si="19">F50+600000</f>
        <v>1450000</v>
      </c>
      <c r="J50" s="135" t="s">
        <v>69</v>
      </c>
      <c r="K50" s="389">
        <v>550000</v>
      </c>
      <c r="L50" s="383" t="s">
        <v>703</v>
      </c>
    </row>
    <row r="51" spans="1:12" x14ac:dyDescent="0.25">
      <c r="A51" s="288"/>
      <c r="B51" s="288"/>
      <c r="C51" s="75" t="s">
        <v>732</v>
      </c>
      <c r="D51" s="288"/>
      <c r="E51" s="288"/>
      <c r="F51" s="132">
        <v>1000000</v>
      </c>
      <c r="G51" s="132">
        <f t="shared" si="17"/>
        <v>1450000</v>
      </c>
      <c r="H51" s="123">
        <f t="shared" si="18"/>
        <v>1450000</v>
      </c>
      <c r="I51" s="133">
        <f t="shared" si="19"/>
        <v>1600000</v>
      </c>
      <c r="J51" s="135" t="s">
        <v>69</v>
      </c>
      <c r="K51" s="288"/>
      <c r="L51" s="288"/>
    </row>
    <row r="52" spans="1:12" x14ac:dyDescent="0.25">
      <c r="A52" s="288"/>
      <c r="B52" s="288"/>
      <c r="C52" s="75" t="s">
        <v>733</v>
      </c>
      <c r="D52" s="288"/>
      <c r="E52" s="288"/>
      <c r="F52" s="132">
        <v>1200000</v>
      </c>
      <c r="G52" s="132">
        <f t="shared" si="17"/>
        <v>1650000</v>
      </c>
      <c r="H52" s="123">
        <f t="shared" si="18"/>
        <v>1650000</v>
      </c>
      <c r="I52" s="133">
        <f t="shared" si="19"/>
        <v>1800000</v>
      </c>
      <c r="J52" s="135" t="s">
        <v>69</v>
      </c>
      <c r="K52" s="288"/>
      <c r="L52" s="288"/>
    </row>
    <row r="53" spans="1:12" x14ac:dyDescent="0.25">
      <c r="A53" s="288"/>
      <c r="B53" s="288"/>
      <c r="C53" s="75" t="s">
        <v>734</v>
      </c>
      <c r="D53" s="288"/>
      <c r="E53" s="288"/>
      <c r="F53" s="132">
        <v>1350000</v>
      </c>
      <c r="G53" s="132">
        <f t="shared" si="17"/>
        <v>1800000</v>
      </c>
      <c r="H53" s="123">
        <f t="shared" si="18"/>
        <v>1800000</v>
      </c>
      <c r="I53" s="133">
        <f t="shared" si="19"/>
        <v>1950000</v>
      </c>
      <c r="J53" s="135" t="s">
        <v>69</v>
      </c>
      <c r="K53" s="288"/>
      <c r="L53" s="288"/>
    </row>
    <row r="54" spans="1:12" x14ac:dyDescent="0.25">
      <c r="A54" s="288"/>
      <c r="B54" s="288"/>
      <c r="C54" s="75" t="s">
        <v>735</v>
      </c>
      <c r="D54" s="288"/>
      <c r="E54" s="288"/>
      <c r="F54" s="132">
        <v>1700000</v>
      </c>
      <c r="G54" s="132">
        <f t="shared" ref="G54:G57" si="20">F54+600000</f>
        <v>2300000</v>
      </c>
      <c r="H54" s="123">
        <f t="shared" si="18"/>
        <v>2150000</v>
      </c>
      <c r="I54" s="133">
        <f t="shared" si="19"/>
        <v>2300000</v>
      </c>
      <c r="J54" s="136">
        <v>5350000</v>
      </c>
      <c r="K54" s="288"/>
      <c r="L54" s="288"/>
    </row>
    <row r="55" spans="1:12" x14ac:dyDescent="0.25">
      <c r="A55" s="288"/>
      <c r="B55" s="288"/>
      <c r="C55" s="75" t="s">
        <v>736</v>
      </c>
      <c r="D55" s="288"/>
      <c r="E55" s="288"/>
      <c r="F55" s="132">
        <v>2000000</v>
      </c>
      <c r="G55" s="132">
        <f t="shared" si="20"/>
        <v>2600000</v>
      </c>
      <c r="H55" s="123">
        <f t="shared" ref="H55:H57" si="21">F55+700000</f>
        <v>2700000</v>
      </c>
      <c r="I55" s="133">
        <f t="shared" ref="I55:I57" si="22">F55+800000</f>
        <v>2800000</v>
      </c>
      <c r="J55" s="136">
        <v>5950000</v>
      </c>
      <c r="K55" s="288"/>
      <c r="L55" s="288"/>
    </row>
    <row r="56" spans="1:12" x14ac:dyDescent="0.25">
      <c r="A56" s="288"/>
      <c r="B56" s="288"/>
      <c r="C56" s="75" t="s">
        <v>737</v>
      </c>
      <c r="D56" s="288"/>
      <c r="E56" s="288"/>
      <c r="F56" s="132">
        <v>2200000</v>
      </c>
      <c r="G56" s="132">
        <f t="shared" si="20"/>
        <v>2800000</v>
      </c>
      <c r="H56" s="123">
        <f t="shared" si="21"/>
        <v>2900000</v>
      </c>
      <c r="I56" s="133">
        <f t="shared" si="22"/>
        <v>3000000</v>
      </c>
      <c r="J56" s="136">
        <v>6350000</v>
      </c>
      <c r="K56" s="288"/>
      <c r="L56" s="288"/>
    </row>
    <row r="57" spans="1:12" x14ac:dyDescent="0.25">
      <c r="A57" s="289"/>
      <c r="B57" s="289"/>
      <c r="C57" s="75" t="s">
        <v>738</v>
      </c>
      <c r="D57" s="289"/>
      <c r="E57" s="289"/>
      <c r="F57" s="132">
        <v>3000000</v>
      </c>
      <c r="G57" s="132">
        <f t="shared" si="20"/>
        <v>3600000</v>
      </c>
      <c r="H57" s="123">
        <f t="shared" si="21"/>
        <v>3700000</v>
      </c>
      <c r="I57" s="133">
        <f t="shared" si="22"/>
        <v>3800000</v>
      </c>
      <c r="J57" s="135" t="s">
        <v>69</v>
      </c>
      <c r="K57" s="289"/>
      <c r="L57" s="289"/>
    </row>
    <row r="58" spans="1:12" ht="12.75" x14ac:dyDescent="0.2">
      <c r="L58" s="2"/>
    </row>
    <row r="59" spans="1:12" ht="12.75" x14ac:dyDescent="0.2">
      <c r="L59" s="2"/>
    </row>
    <row r="60" spans="1:12" x14ac:dyDescent="0.2">
      <c r="A60" s="292" t="s">
        <v>463</v>
      </c>
      <c r="B60" s="292" t="s">
        <v>3</v>
      </c>
      <c r="C60" s="292" t="s">
        <v>4</v>
      </c>
      <c r="D60" s="292" t="s">
        <v>500</v>
      </c>
      <c r="E60" s="292" t="s">
        <v>643</v>
      </c>
      <c r="F60" s="301" t="s">
        <v>6</v>
      </c>
      <c r="G60" s="317" t="s">
        <v>7</v>
      </c>
      <c r="H60" s="318"/>
      <c r="I60" s="10" t="s">
        <v>8</v>
      </c>
      <c r="J60" s="381" t="s">
        <v>644</v>
      </c>
      <c r="K60" s="301" t="s">
        <v>9</v>
      </c>
      <c r="L60" s="292" t="s">
        <v>10</v>
      </c>
    </row>
    <row r="61" spans="1:12" ht="31.5" x14ac:dyDescent="0.2">
      <c r="A61" s="289"/>
      <c r="B61" s="289"/>
      <c r="C61" s="289"/>
      <c r="D61" s="289"/>
      <c r="E61" s="289"/>
      <c r="F61" s="289"/>
      <c r="G61" s="10" t="s">
        <v>645</v>
      </c>
      <c r="H61" s="10" t="s">
        <v>39</v>
      </c>
      <c r="I61" s="10" t="s">
        <v>273</v>
      </c>
      <c r="J61" s="289"/>
      <c r="K61" s="289"/>
      <c r="L61" s="289"/>
    </row>
    <row r="62" spans="1:12" ht="31.5" x14ac:dyDescent="0.25">
      <c r="A62" s="300" t="s">
        <v>739</v>
      </c>
      <c r="B62" s="290" t="s">
        <v>647</v>
      </c>
      <c r="C62" s="75" t="s">
        <v>740</v>
      </c>
      <c r="D62" s="309" t="s">
        <v>741</v>
      </c>
      <c r="E62" s="310" t="s">
        <v>650</v>
      </c>
      <c r="F62" s="132">
        <v>2300000</v>
      </c>
      <c r="G62" s="132">
        <f t="shared" ref="G62:G64" si="23">F62+600000</f>
        <v>2900000</v>
      </c>
      <c r="H62" s="123">
        <f t="shared" ref="H62:H64" si="24">F62+600000</f>
        <v>2900000</v>
      </c>
      <c r="I62" s="133">
        <f t="shared" ref="I62:I64" si="25">F62+800000</f>
        <v>3100000</v>
      </c>
      <c r="J62" s="133">
        <v>6550000</v>
      </c>
      <c r="K62" s="384">
        <v>550000</v>
      </c>
      <c r="L62" s="383" t="s">
        <v>703</v>
      </c>
    </row>
    <row r="63" spans="1:12" x14ac:dyDescent="0.25">
      <c r="A63" s="288"/>
      <c r="B63" s="288"/>
      <c r="C63" s="75" t="s">
        <v>742</v>
      </c>
      <c r="D63" s="288"/>
      <c r="E63" s="288"/>
      <c r="F63" s="132">
        <v>2000000</v>
      </c>
      <c r="G63" s="132">
        <f t="shared" si="23"/>
        <v>2600000</v>
      </c>
      <c r="H63" s="123">
        <f t="shared" si="24"/>
        <v>2600000</v>
      </c>
      <c r="I63" s="133">
        <f t="shared" si="25"/>
        <v>2800000</v>
      </c>
      <c r="J63" s="133">
        <v>5950000</v>
      </c>
      <c r="K63" s="288"/>
      <c r="L63" s="288"/>
    </row>
    <row r="64" spans="1:12" x14ac:dyDescent="0.25">
      <c r="A64" s="288"/>
      <c r="B64" s="288"/>
      <c r="C64" s="75" t="s">
        <v>743</v>
      </c>
      <c r="D64" s="288"/>
      <c r="E64" s="288"/>
      <c r="F64" s="132">
        <v>1800000</v>
      </c>
      <c r="G64" s="132">
        <f t="shared" si="23"/>
        <v>2400000</v>
      </c>
      <c r="H64" s="123">
        <f t="shared" si="24"/>
        <v>2400000</v>
      </c>
      <c r="I64" s="133">
        <f t="shared" si="25"/>
        <v>2600000</v>
      </c>
      <c r="J64" s="133">
        <v>5550000</v>
      </c>
      <c r="K64" s="288"/>
      <c r="L64" s="288"/>
    </row>
    <row r="65" spans="1:12" x14ac:dyDescent="0.25">
      <c r="A65" s="288"/>
      <c r="B65" s="288"/>
      <c r="C65" s="75" t="s">
        <v>744</v>
      </c>
      <c r="D65" s="288"/>
      <c r="E65" s="288"/>
      <c r="F65" s="132">
        <v>1000000</v>
      </c>
      <c r="G65" s="132">
        <f t="shared" ref="G65:G67" si="26">F65+450000</f>
        <v>1450000</v>
      </c>
      <c r="H65" s="123">
        <f t="shared" ref="H65:H67" si="27">F65+450000</f>
        <v>1450000</v>
      </c>
      <c r="I65" s="133">
        <f t="shared" ref="I65:I67" si="28">F65+600000</f>
        <v>1600000</v>
      </c>
      <c r="J65" s="135" t="s">
        <v>69</v>
      </c>
      <c r="K65" s="288"/>
      <c r="L65" s="288"/>
    </row>
    <row r="66" spans="1:12" x14ac:dyDescent="0.25">
      <c r="A66" s="288"/>
      <c r="B66" s="288"/>
      <c r="C66" s="75" t="s">
        <v>745</v>
      </c>
      <c r="D66" s="288"/>
      <c r="E66" s="288"/>
      <c r="F66" s="132">
        <v>1000000</v>
      </c>
      <c r="G66" s="132">
        <f t="shared" si="26"/>
        <v>1450000</v>
      </c>
      <c r="H66" s="123">
        <f t="shared" si="27"/>
        <v>1450000</v>
      </c>
      <c r="I66" s="133">
        <f t="shared" si="28"/>
        <v>1600000</v>
      </c>
      <c r="J66" s="135" t="s">
        <v>69</v>
      </c>
      <c r="K66" s="288"/>
      <c r="L66" s="288"/>
    </row>
    <row r="67" spans="1:12" x14ac:dyDescent="0.25">
      <c r="A67" s="289"/>
      <c r="B67" s="289"/>
      <c r="C67" s="75" t="s">
        <v>746</v>
      </c>
      <c r="D67" s="289"/>
      <c r="E67" s="289"/>
      <c r="F67" s="132">
        <v>1000000</v>
      </c>
      <c r="G67" s="132">
        <f t="shared" si="26"/>
        <v>1450000</v>
      </c>
      <c r="H67" s="123">
        <f t="shared" si="27"/>
        <v>1450000</v>
      </c>
      <c r="I67" s="133">
        <f t="shared" si="28"/>
        <v>1600000</v>
      </c>
      <c r="J67" s="135" t="s">
        <v>69</v>
      </c>
      <c r="K67" s="289"/>
      <c r="L67" s="289"/>
    </row>
    <row r="70" spans="1:12" x14ac:dyDescent="0.2">
      <c r="A70" s="292" t="s">
        <v>463</v>
      </c>
      <c r="B70" s="292" t="s">
        <v>3</v>
      </c>
      <c r="C70" s="292" t="s">
        <v>4</v>
      </c>
      <c r="D70" s="292" t="s">
        <v>500</v>
      </c>
      <c r="E70" s="292" t="s">
        <v>643</v>
      </c>
      <c r="F70" s="301" t="s">
        <v>6</v>
      </c>
      <c r="G70" s="317" t="s">
        <v>7</v>
      </c>
      <c r="H70" s="318"/>
      <c r="I70" s="10" t="s">
        <v>8</v>
      </c>
      <c r="J70" s="381" t="s">
        <v>644</v>
      </c>
      <c r="K70" s="301" t="s">
        <v>9</v>
      </c>
      <c r="L70" s="292" t="s">
        <v>10</v>
      </c>
    </row>
    <row r="71" spans="1:12" ht="31.5" x14ac:dyDescent="0.2">
      <c r="A71" s="289"/>
      <c r="B71" s="289"/>
      <c r="C71" s="289"/>
      <c r="D71" s="289"/>
      <c r="E71" s="289"/>
      <c r="F71" s="289"/>
      <c r="G71" s="10" t="s">
        <v>645</v>
      </c>
      <c r="H71" s="10" t="s">
        <v>39</v>
      </c>
      <c r="I71" s="10" t="s">
        <v>273</v>
      </c>
      <c r="J71" s="289"/>
      <c r="K71" s="289"/>
      <c r="L71" s="289"/>
    </row>
    <row r="72" spans="1:12" x14ac:dyDescent="0.25">
      <c r="A72" s="300" t="s">
        <v>747</v>
      </c>
      <c r="B72" s="290" t="s">
        <v>647</v>
      </c>
      <c r="C72" s="75" t="s">
        <v>748</v>
      </c>
      <c r="D72" s="309" t="s">
        <v>749</v>
      </c>
      <c r="E72" s="310" t="s">
        <v>650</v>
      </c>
      <c r="F72" s="132">
        <v>1900000</v>
      </c>
      <c r="G72" s="137">
        <f t="shared" ref="G72:G74" si="29">F72+600000</f>
        <v>2500000</v>
      </c>
      <c r="H72" s="134">
        <f t="shared" ref="H72:H74" si="30">F72+200000+600000</f>
        <v>2700000</v>
      </c>
      <c r="I72" s="133">
        <f t="shared" ref="I72:I74" si="31">F72+800000</f>
        <v>2700000</v>
      </c>
      <c r="J72" s="133">
        <v>5550000</v>
      </c>
      <c r="K72" s="384">
        <v>550000</v>
      </c>
      <c r="L72" s="383" t="s">
        <v>703</v>
      </c>
    </row>
    <row r="73" spans="1:12" x14ac:dyDescent="0.25">
      <c r="A73" s="288"/>
      <c r="B73" s="288"/>
      <c r="C73" s="75" t="s">
        <v>750</v>
      </c>
      <c r="D73" s="288"/>
      <c r="E73" s="288"/>
      <c r="F73" s="132">
        <v>1800000</v>
      </c>
      <c r="G73" s="132">
        <f t="shared" si="29"/>
        <v>2400000</v>
      </c>
      <c r="H73" s="134">
        <f t="shared" si="30"/>
        <v>2600000</v>
      </c>
      <c r="I73" s="133">
        <f t="shared" si="31"/>
        <v>2600000</v>
      </c>
      <c r="J73" s="133">
        <v>5550000</v>
      </c>
      <c r="K73" s="288"/>
      <c r="L73" s="288"/>
    </row>
    <row r="74" spans="1:12" x14ac:dyDescent="0.25">
      <c r="A74" s="288"/>
      <c r="B74" s="288"/>
      <c r="C74" s="75" t="s">
        <v>751</v>
      </c>
      <c r="D74" s="288"/>
      <c r="E74" s="288"/>
      <c r="F74" s="132">
        <v>2200000</v>
      </c>
      <c r="G74" s="132">
        <f t="shared" si="29"/>
        <v>2800000</v>
      </c>
      <c r="H74" s="134">
        <f t="shared" si="30"/>
        <v>3000000</v>
      </c>
      <c r="I74" s="133">
        <f t="shared" si="31"/>
        <v>3000000</v>
      </c>
      <c r="J74" s="133">
        <v>5950000</v>
      </c>
      <c r="K74" s="288"/>
      <c r="L74" s="288"/>
    </row>
    <row r="75" spans="1:12" x14ac:dyDescent="0.25">
      <c r="A75" s="288"/>
      <c r="B75" s="288"/>
      <c r="C75" s="75" t="s">
        <v>752</v>
      </c>
      <c r="D75" s="288"/>
      <c r="E75" s="288"/>
      <c r="F75" s="132">
        <v>750000</v>
      </c>
      <c r="G75" s="132">
        <f t="shared" ref="G75:G76" si="32">F75+450000</f>
        <v>1200000</v>
      </c>
      <c r="H75" s="134">
        <f t="shared" ref="H75:H76" si="33">F75+200000+450000</f>
        <v>1400000</v>
      </c>
      <c r="I75" s="133">
        <f t="shared" ref="I75:I76" si="34">F75+600000</f>
        <v>1350000</v>
      </c>
      <c r="J75" s="135" t="s">
        <v>69</v>
      </c>
      <c r="K75" s="288"/>
      <c r="L75" s="288"/>
    </row>
    <row r="76" spans="1:12" x14ac:dyDescent="0.25">
      <c r="A76" s="289"/>
      <c r="B76" s="289"/>
      <c r="C76" s="75" t="s">
        <v>753</v>
      </c>
      <c r="D76" s="289"/>
      <c r="E76" s="289"/>
      <c r="F76" s="132">
        <v>750000</v>
      </c>
      <c r="G76" s="132">
        <f t="shared" si="32"/>
        <v>1200000</v>
      </c>
      <c r="H76" s="134">
        <f t="shared" si="33"/>
        <v>1400000</v>
      </c>
      <c r="I76" s="133">
        <f t="shared" si="34"/>
        <v>1350000</v>
      </c>
      <c r="J76" s="135" t="s">
        <v>69</v>
      </c>
      <c r="K76" s="289"/>
      <c r="L76" s="289"/>
    </row>
    <row r="79" spans="1:12" x14ac:dyDescent="0.2">
      <c r="A79" s="292" t="s">
        <v>463</v>
      </c>
      <c r="B79" s="292" t="s">
        <v>3</v>
      </c>
      <c r="C79" s="292" t="s">
        <v>4</v>
      </c>
      <c r="D79" s="292" t="s">
        <v>500</v>
      </c>
      <c r="E79" s="292" t="s">
        <v>643</v>
      </c>
      <c r="F79" s="301" t="s">
        <v>6</v>
      </c>
      <c r="G79" s="317" t="s">
        <v>7</v>
      </c>
      <c r="H79" s="318"/>
      <c r="I79" s="10" t="s">
        <v>8</v>
      </c>
      <c r="J79" s="381" t="s">
        <v>644</v>
      </c>
      <c r="K79" s="301" t="s">
        <v>9</v>
      </c>
      <c r="L79" s="292" t="s">
        <v>10</v>
      </c>
    </row>
    <row r="80" spans="1:12" ht="31.5" x14ac:dyDescent="0.2">
      <c r="A80" s="289"/>
      <c r="B80" s="289"/>
      <c r="C80" s="289"/>
      <c r="D80" s="289"/>
      <c r="E80" s="289"/>
      <c r="F80" s="289"/>
      <c r="G80" s="10" t="s">
        <v>645</v>
      </c>
      <c r="H80" s="10" t="s">
        <v>39</v>
      </c>
      <c r="I80" s="10" t="s">
        <v>273</v>
      </c>
      <c r="J80" s="289"/>
      <c r="K80" s="289"/>
      <c r="L80" s="289"/>
    </row>
    <row r="81" spans="1:12" ht="112.5" x14ac:dyDescent="0.2">
      <c r="A81" s="68" t="s">
        <v>754</v>
      </c>
      <c r="B81" s="13" t="s">
        <v>647</v>
      </c>
      <c r="C81" s="14" t="s">
        <v>755</v>
      </c>
      <c r="D81" s="138" t="s">
        <v>756</v>
      </c>
      <c r="E81" s="139" t="s">
        <v>757</v>
      </c>
      <c r="F81" s="27">
        <v>1800000</v>
      </c>
      <c r="G81" s="137">
        <f>F81+600000</f>
        <v>2400000</v>
      </c>
      <c r="H81" s="40">
        <f>F81+100000+600000</f>
        <v>2500000</v>
      </c>
      <c r="I81" s="124">
        <f>F81+800000</f>
        <v>2600000</v>
      </c>
      <c r="J81" s="124">
        <v>5550000</v>
      </c>
      <c r="K81" s="124">
        <v>550000</v>
      </c>
      <c r="L81" s="140" t="s">
        <v>703</v>
      </c>
    </row>
    <row r="84" spans="1:12" x14ac:dyDescent="0.25">
      <c r="A84" s="304" t="s">
        <v>463</v>
      </c>
      <c r="B84" s="304" t="s">
        <v>3</v>
      </c>
      <c r="C84" s="304" t="s">
        <v>4</v>
      </c>
      <c r="D84" s="292" t="s">
        <v>500</v>
      </c>
      <c r="E84" s="292" t="s">
        <v>643</v>
      </c>
      <c r="F84" s="301" t="s">
        <v>6</v>
      </c>
      <c r="G84" s="385" t="s">
        <v>7</v>
      </c>
      <c r="H84" s="318"/>
      <c r="I84" s="100" t="s">
        <v>8</v>
      </c>
      <c r="J84" s="381" t="s">
        <v>644</v>
      </c>
      <c r="K84" s="301" t="s">
        <v>9</v>
      </c>
      <c r="L84" s="292" t="s">
        <v>10</v>
      </c>
    </row>
    <row r="85" spans="1:12" ht="31.5" x14ac:dyDescent="0.25">
      <c r="A85" s="289"/>
      <c r="B85" s="289"/>
      <c r="C85" s="289"/>
      <c r="D85" s="289"/>
      <c r="E85" s="289"/>
      <c r="F85" s="289"/>
      <c r="G85" s="10" t="s">
        <v>645</v>
      </c>
      <c r="H85" s="10" t="s">
        <v>39</v>
      </c>
      <c r="I85" s="100" t="s">
        <v>273</v>
      </c>
      <c r="J85" s="289"/>
      <c r="K85" s="289"/>
      <c r="L85" s="289"/>
    </row>
    <row r="86" spans="1:12" ht="112.5" x14ac:dyDescent="0.2">
      <c r="A86" s="68" t="s">
        <v>758</v>
      </c>
      <c r="B86" s="13"/>
      <c r="C86" s="14" t="s">
        <v>759</v>
      </c>
      <c r="D86" s="138" t="s">
        <v>760</v>
      </c>
      <c r="E86" s="139" t="s">
        <v>757</v>
      </c>
      <c r="F86" s="27">
        <v>1800000</v>
      </c>
      <c r="G86" s="137">
        <f>F86+600000</f>
        <v>2400000</v>
      </c>
      <c r="H86" s="40">
        <f>F86+100000+600000</f>
        <v>2500000</v>
      </c>
      <c r="I86" s="124">
        <f>F86+800000</f>
        <v>2600000</v>
      </c>
      <c r="J86" s="124">
        <v>5550000</v>
      </c>
      <c r="K86" s="124">
        <v>550000</v>
      </c>
      <c r="L86" s="140" t="s">
        <v>703</v>
      </c>
    </row>
    <row r="89" spans="1:12" x14ac:dyDescent="0.25">
      <c r="A89" s="304" t="s">
        <v>463</v>
      </c>
      <c r="B89" s="304" t="s">
        <v>3</v>
      </c>
      <c r="C89" s="304" t="s">
        <v>4</v>
      </c>
      <c r="D89" s="292" t="s">
        <v>500</v>
      </c>
      <c r="E89" s="292" t="s">
        <v>643</v>
      </c>
      <c r="F89" s="301" t="s">
        <v>6</v>
      </c>
      <c r="G89" s="385" t="s">
        <v>7</v>
      </c>
      <c r="H89" s="318"/>
      <c r="I89" s="100" t="s">
        <v>8</v>
      </c>
      <c r="J89" s="381" t="s">
        <v>644</v>
      </c>
      <c r="K89" s="301" t="s">
        <v>9</v>
      </c>
      <c r="L89" s="292" t="s">
        <v>10</v>
      </c>
    </row>
    <row r="90" spans="1:12" ht="31.5" x14ac:dyDescent="0.25">
      <c r="A90" s="289"/>
      <c r="B90" s="289"/>
      <c r="C90" s="289"/>
      <c r="D90" s="289"/>
      <c r="E90" s="289"/>
      <c r="F90" s="289"/>
      <c r="G90" s="10" t="s">
        <v>645</v>
      </c>
      <c r="H90" s="10" t="s">
        <v>39</v>
      </c>
      <c r="I90" s="100" t="s">
        <v>273</v>
      </c>
      <c r="J90" s="289"/>
      <c r="K90" s="289"/>
      <c r="L90" s="289"/>
    </row>
    <row r="91" spans="1:12" x14ac:dyDescent="0.25">
      <c r="A91" s="300" t="s">
        <v>761</v>
      </c>
      <c r="B91" s="290" t="s">
        <v>647</v>
      </c>
      <c r="C91" s="75" t="s">
        <v>762</v>
      </c>
      <c r="D91" s="309" t="s">
        <v>763</v>
      </c>
      <c r="E91" s="310" t="s">
        <v>757</v>
      </c>
      <c r="F91" s="132">
        <v>1800000</v>
      </c>
      <c r="G91" s="137">
        <f t="shared" ref="G91:G93" si="35">F91+600000</f>
        <v>2400000</v>
      </c>
      <c r="H91" s="134">
        <f t="shared" ref="H91:H93" si="36">F91+100000+600000</f>
        <v>2500000</v>
      </c>
      <c r="I91" s="133">
        <f t="shared" ref="I91:I93" si="37">F91+800000</f>
        <v>2600000</v>
      </c>
      <c r="J91" s="133">
        <v>5550000</v>
      </c>
      <c r="K91" s="384">
        <v>550000</v>
      </c>
      <c r="L91" s="305" t="s">
        <v>703</v>
      </c>
    </row>
    <row r="92" spans="1:12" x14ac:dyDescent="0.25">
      <c r="A92" s="288"/>
      <c r="B92" s="288"/>
      <c r="C92" s="75" t="s">
        <v>755</v>
      </c>
      <c r="D92" s="288"/>
      <c r="E92" s="288"/>
      <c r="F92" s="132">
        <v>1900000</v>
      </c>
      <c r="G92" s="137">
        <f t="shared" si="35"/>
        <v>2500000</v>
      </c>
      <c r="H92" s="134">
        <f t="shared" si="36"/>
        <v>2600000</v>
      </c>
      <c r="I92" s="133">
        <f t="shared" si="37"/>
        <v>2700000</v>
      </c>
      <c r="J92" s="133">
        <v>5750000</v>
      </c>
      <c r="K92" s="288"/>
      <c r="L92" s="288"/>
    </row>
    <row r="93" spans="1:12" x14ac:dyDescent="0.25">
      <c r="A93" s="289"/>
      <c r="B93" s="289"/>
      <c r="C93" s="75" t="s">
        <v>764</v>
      </c>
      <c r="D93" s="289"/>
      <c r="E93" s="289"/>
      <c r="F93" s="132">
        <v>2600000</v>
      </c>
      <c r="G93" s="137">
        <f t="shared" si="35"/>
        <v>3200000</v>
      </c>
      <c r="H93" s="134">
        <f t="shared" si="36"/>
        <v>3300000</v>
      </c>
      <c r="I93" s="133">
        <f t="shared" si="37"/>
        <v>3400000</v>
      </c>
      <c r="J93" s="135" t="s">
        <v>69</v>
      </c>
      <c r="K93" s="289"/>
      <c r="L93" s="289"/>
    </row>
    <row r="96" spans="1:12" x14ac:dyDescent="0.25">
      <c r="A96" s="304" t="s">
        <v>463</v>
      </c>
      <c r="B96" s="304" t="s">
        <v>3</v>
      </c>
      <c r="C96" s="304" t="s">
        <v>4</v>
      </c>
      <c r="D96" s="292" t="s">
        <v>500</v>
      </c>
      <c r="E96" s="292" t="s">
        <v>643</v>
      </c>
      <c r="F96" s="301" t="s">
        <v>6</v>
      </c>
      <c r="G96" s="385" t="s">
        <v>7</v>
      </c>
      <c r="H96" s="318"/>
      <c r="I96" s="100" t="s">
        <v>8</v>
      </c>
      <c r="J96" s="381" t="s">
        <v>644</v>
      </c>
      <c r="K96" s="301" t="s">
        <v>9</v>
      </c>
      <c r="L96" s="292" t="s">
        <v>10</v>
      </c>
    </row>
    <row r="97" spans="1:12" ht="31.5" x14ac:dyDescent="0.25">
      <c r="A97" s="289"/>
      <c r="B97" s="289"/>
      <c r="C97" s="289"/>
      <c r="D97" s="289"/>
      <c r="E97" s="289"/>
      <c r="F97" s="289"/>
      <c r="G97" s="10" t="s">
        <v>645</v>
      </c>
      <c r="H97" s="10" t="s">
        <v>39</v>
      </c>
      <c r="I97" s="100" t="s">
        <v>273</v>
      </c>
      <c r="J97" s="289"/>
      <c r="K97" s="289"/>
      <c r="L97" s="289"/>
    </row>
    <row r="98" spans="1:12" ht="112.5" x14ac:dyDescent="0.2">
      <c r="A98" s="68" t="s">
        <v>765</v>
      </c>
      <c r="B98" s="13" t="s">
        <v>723</v>
      </c>
      <c r="C98" s="14" t="s">
        <v>766</v>
      </c>
      <c r="D98" s="138" t="s">
        <v>767</v>
      </c>
      <c r="E98" s="139" t="s">
        <v>757</v>
      </c>
      <c r="F98" s="27">
        <v>1800000</v>
      </c>
      <c r="G98" s="137">
        <f>F98+600000</f>
        <v>2400000</v>
      </c>
      <c r="H98" s="40">
        <f>F98+100000+600000</f>
        <v>2500000</v>
      </c>
      <c r="I98" s="124">
        <f>F98+800000</f>
        <v>2600000</v>
      </c>
      <c r="J98" s="124">
        <v>5550000</v>
      </c>
      <c r="K98" s="124">
        <v>550000</v>
      </c>
      <c r="L98" s="140" t="s">
        <v>703</v>
      </c>
    </row>
    <row r="99" spans="1:12" ht="12.75" x14ac:dyDescent="0.2">
      <c r="K99" s="2"/>
    </row>
    <row r="100" spans="1:12" ht="12.75" x14ac:dyDescent="0.2">
      <c r="K100" s="2"/>
    </row>
    <row r="101" spans="1:12" x14ac:dyDescent="0.25">
      <c r="A101" s="304" t="s">
        <v>463</v>
      </c>
      <c r="B101" s="304" t="s">
        <v>3</v>
      </c>
      <c r="C101" s="304" t="s">
        <v>4</v>
      </c>
      <c r="D101" s="292" t="s">
        <v>500</v>
      </c>
      <c r="E101" s="292" t="s">
        <v>643</v>
      </c>
      <c r="F101" s="301" t="s">
        <v>6</v>
      </c>
      <c r="G101" s="385" t="s">
        <v>7</v>
      </c>
      <c r="H101" s="318"/>
      <c r="I101" s="100" t="s">
        <v>8</v>
      </c>
      <c r="J101" s="381" t="s">
        <v>644</v>
      </c>
      <c r="K101" s="301" t="s">
        <v>9</v>
      </c>
      <c r="L101" s="292" t="s">
        <v>10</v>
      </c>
    </row>
    <row r="102" spans="1:12" ht="31.5" x14ac:dyDescent="0.25">
      <c r="A102" s="289"/>
      <c r="B102" s="289"/>
      <c r="C102" s="289"/>
      <c r="D102" s="289"/>
      <c r="E102" s="289"/>
      <c r="F102" s="289"/>
      <c r="G102" s="10" t="s">
        <v>645</v>
      </c>
      <c r="H102" s="10" t="s">
        <v>39</v>
      </c>
      <c r="I102" s="100" t="s">
        <v>273</v>
      </c>
      <c r="J102" s="289"/>
      <c r="K102" s="289"/>
      <c r="L102" s="289"/>
    </row>
    <row r="103" spans="1:12" ht="45" customHeight="1" x14ac:dyDescent="0.2">
      <c r="A103" s="300" t="s">
        <v>768</v>
      </c>
      <c r="B103" s="290" t="s">
        <v>723</v>
      </c>
      <c r="C103" s="14" t="s">
        <v>759</v>
      </c>
      <c r="D103" s="309" t="s">
        <v>769</v>
      </c>
      <c r="E103" s="310" t="s">
        <v>757</v>
      </c>
      <c r="F103" s="27">
        <v>2000000</v>
      </c>
      <c r="G103" s="137">
        <f t="shared" ref="G103:G104" si="38">F103+600000</f>
        <v>2600000</v>
      </c>
      <c r="H103" s="40">
        <f t="shared" ref="H103:H104" si="39">F103+100000+600000</f>
        <v>2700000</v>
      </c>
      <c r="I103" s="124">
        <f t="shared" ref="I103:I104" si="40">F103+800000</f>
        <v>2800000</v>
      </c>
      <c r="J103" s="124">
        <v>5950000</v>
      </c>
      <c r="K103" s="384">
        <v>550000</v>
      </c>
      <c r="L103" s="383" t="s">
        <v>703</v>
      </c>
    </row>
    <row r="104" spans="1:12" ht="51.75" customHeight="1" x14ac:dyDescent="0.2">
      <c r="A104" s="289"/>
      <c r="B104" s="289"/>
      <c r="C104" s="14" t="s">
        <v>737</v>
      </c>
      <c r="D104" s="289"/>
      <c r="E104" s="289"/>
      <c r="F104" s="27">
        <v>2100000</v>
      </c>
      <c r="G104" s="137">
        <f t="shared" si="38"/>
        <v>2700000</v>
      </c>
      <c r="H104" s="40">
        <f t="shared" si="39"/>
        <v>2800000</v>
      </c>
      <c r="I104" s="124">
        <f t="shared" si="40"/>
        <v>2900000</v>
      </c>
      <c r="J104" s="124">
        <v>6150000</v>
      </c>
      <c r="K104" s="289"/>
      <c r="L104" s="289"/>
    </row>
    <row r="105" spans="1:12" ht="12.75" x14ac:dyDescent="0.2">
      <c r="K105" s="2"/>
    </row>
    <row r="106" spans="1:12" ht="12.75" x14ac:dyDescent="0.2">
      <c r="K106" s="2"/>
    </row>
    <row r="107" spans="1:12" x14ac:dyDescent="0.25">
      <c r="A107" s="304" t="s">
        <v>463</v>
      </c>
      <c r="B107" s="304" t="s">
        <v>3</v>
      </c>
      <c r="C107" s="304" t="s">
        <v>4</v>
      </c>
      <c r="D107" s="292" t="s">
        <v>500</v>
      </c>
      <c r="E107" s="292" t="s">
        <v>643</v>
      </c>
      <c r="F107" s="301" t="s">
        <v>6</v>
      </c>
      <c r="G107" s="385" t="s">
        <v>7</v>
      </c>
      <c r="H107" s="318"/>
      <c r="I107" s="100" t="s">
        <v>8</v>
      </c>
      <c r="J107" s="381" t="s">
        <v>644</v>
      </c>
      <c r="K107" s="301" t="s">
        <v>9</v>
      </c>
      <c r="L107" s="292" t="s">
        <v>10</v>
      </c>
    </row>
    <row r="108" spans="1:12" ht="31.5" x14ac:dyDescent="0.25">
      <c r="A108" s="289"/>
      <c r="B108" s="289"/>
      <c r="C108" s="289"/>
      <c r="D108" s="289"/>
      <c r="E108" s="289"/>
      <c r="F108" s="289"/>
      <c r="G108" s="10" t="s">
        <v>645</v>
      </c>
      <c r="H108" s="10" t="s">
        <v>39</v>
      </c>
      <c r="I108" s="100" t="s">
        <v>273</v>
      </c>
      <c r="J108" s="289"/>
      <c r="K108" s="289"/>
      <c r="L108" s="289"/>
    </row>
    <row r="109" spans="1:12" ht="34.5" customHeight="1" x14ac:dyDescent="0.2">
      <c r="A109" s="300" t="s">
        <v>770</v>
      </c>
      <c r="B109" s="290"/>
      <c r="C109" s="14" t="s">
        <v>759</v>
      </c>
      <c r="D109" s="309" t="s">
        <v>771</v>
      </c>
      <c r="E109" s="310" t="s">
        <v>757</v>
      </c>
      <c r="F109" s="27">
        <v>2900000</v>
      </c>
      <c r="G109" s="137">
        <f t="shared" ref="G109:G110" si="41">F109+600000</f>
        <v>3500000</v>
      </c>
      <c r="H109" s="40">
        <f t="shared" ref="H109:H110" si="42">F109+100000+600000</f>
        <v>3600000</v>
      </c>
      <c r="I109" s="124">
        <f t="shared" ref="I109:I110" si="43">F109+800000</f>
        <v>3700000</v>
      </c>
      <c r="J109" s="124">
        <v>7750000</v>
      </c>
      <c r="K109" s="384">
        <v>550000</v>
      </c>
      <c r="L109" s="305" t="s">
        <v>703</v>
      </c>
    </row>
    <row r="110" spans="1:12" ht="33.75" customHeight="1" x14ac:dyDescent="0.2">
      <c r="A110" s="289"/>
      <c r="B110" s="289"/>
      <c r="C110" s="14" t="s">
        <v>737</v>
      </c>
      <c r="D110" s="289"/>
      <c r="E110" s="289"/>
      <c r="F110" s="27">
        <v>3150000</v>
      </c>
      <c r="G110" s="137">
        <f t="shared" si="41"/>
        <v>3750000</v>
      </c>
      <c r="H110" s="40">
        <f t="shared" si="42"/>
        <v>3850000</v>
      </c>
      <c r="I110" s="124">
        <f t="shared" si="43"/>
        <v>3950000</v>
      </c>
      <c r="J110" s="124">
        <v>8250000</v>
      </c>
      <c r="K110" s="289"/>
      <c r="L110" s="289"/>
    </row>
    <row r="111" spans="1:12" ht="12.75" x14ac:dyDescent="0.2">
      <c r="K111" s="2"/>
    </row>
    <row r="112" spans="1:12" ht="12.75" x14ac:dyDescent="0.2">
      <c r="K112" s="2"/>
    </row>
    <row r="113" spans="1:12" x14ac:dyDescent="0.25">
      <c r="A113" s="304" t="s">
        <v>463</v>
      </c>
      <c r="B113" s="304" t="s">
        <v>3</v>
      </c>
      <c r="C113" s="304" t="s">
        <v>4</v>
      </c>
      <c r="D113" s="292" t="s">
        <v>500</v>
      </c>
      <c r="E113" s="292" t="s">
        <v>643</v>
      </c>
      <c r="F113" s="301" t="s">
        <v>6</v>
      </c>
      <c r="G113" s="385" t="s">
        <v>7</v>
      </c>
      <c r="H113" s="318"/>
      <c r="I113" s="100" t="s">
        <v>8</v>
      </c>
      <c r="J113" s="381" t="s">
        <v>644</v>
      </c>
      <c r="K113" s="301" t="s">
        <v>9</v>
      </c>
      <c r="L113" s="292" t="s">
        <v>10</v>
      </c>
    </row>
    <row r="114" spans="1:12" ht="31.5" x14ac:dyDescent="0.25">
      <c r="A114" s="289"/>
      <c r="B114" s="289"/>
      <c r="C114" s="289"/>
      <c r="D114" s="289"/>
      <c r="E114" s="289"/>
      <c r="F114" s="289"/>
      <c r="G114" s="10" t="s">
        <v>645</v>
      </c>
      <c r="H114" s="10" t="s">
        <v>39</v>
      </c>
      <c r="I114" s="100" t="s">
        <v>273</v>
      </c>
      <c r="J114" s="289"/>
      <c r="K114" s="289"/>
      <c r="L114" s="289"/>
    </row>
    <row r="115" spans="1:12" ht="33.75" customHeight="1" x14ac:dyDescent="0.2">
      <c r="A115" s="300" t="s">
        <v>772</v>
      </c>
      <c r="B115" s="290" t="s">
        <v>723</v>
      </c>
      <c r="C115" s="14" t="s">
        <v>759</v>
      </c>
      <c r="D115" s="309" t="s">
        <v>773</v>
      </c>
      <c r="E115" s="310" t="s">
        <v>757</v>
      </c>
      <c r="F115" s="27">
        <v>1500000</v>
      </c>
      <c r="G115" s="137">
        <f t="shared" ref="G115:G116" si="44">F115+600000</f>
        <v>2100000</v>
      </c>
      <c r="H115" s="40">
        <f t="shared" ref="H115:H116" si="45">F115+100000+600000</f>
        <v>2200000</v>
      </c>
      <c r="I115" s="124">
        <f t="shared" ref="I115:I116" si="46">F115+800000</f>
        <v>2300000</v>
      </c>
      <c r="J115" s="124">
        <v>4950000</v>
      </c>
      <c r="K115" s="384">
        <v>550000</v>
      </c>
      <c r="L115" s="290" t="s">
        <v>703</v>
      </c>
    </row>
    <row r="116" spans="1:12" ht="36" customHeight="1" x14ac:dyDescent="0.2">
      <c r="A116" s="289"/>
      <c r="B116" s="289"/>
      <c r="C116" s="14" t="s">
        <v>766</v>
      </c>
      <c r="D116" s="289"/>
      <c r="E116" s="289"/>
      <c r="F116" s="27">
        <v>1600000</v>
      </c>
      <c r="G116" s="137">
        <f t="shared" si="44"/>
        <v>2200000</v>
      </c>
      <c r="H116" s="40">
        <f t="shared" si="45"/>
        <v>2300000</v>
      </c>
      <c r="I116" s="124">
        <f t="shared" si="46"/>
        <v>2400000</v>
      </c>
      <c r="J116" s="124">
        <v>5150000</v>
      </c>
      <c r="K116" s="289"/>
      <c r="L116" s="289"/>
    </row>
    <row r="117" spans="1:12" x14ac:dyDescent="0.2">
      <c r="C117" s="14"/>
      <c r="K117" s="2"/>
    </row>
    <row r="118" spans="1:12" ht="12.75" x14ac:dyDescent="0.2">
      <c r="K118" s="2"/>
    </row>
    <row r="119" spans="1:12" x14ac:dyDescent="0.25">
      <c r="A119" s="304" t="s">
        <v>463</v>
      </c>
      <c r="B119" s="304" t="s">
        <v>3</v>
      </c>
      <c r="C119" s="304" t="s">
        <v>4</v>
      </c>
      <c r="D119" s="292" t="s">
        <v>500</v>
      </c>
      <c r="E119" s="292" t="s">
        <v>643</v>
      </c>
      <c r="F119" s="301" t="s">
        <v>6</v>
      </c>
      <c r="G119" s="385" t="s">
        <v>7</v>
      </c>
      <c r="H119" s="318"/>
      <c r="I119" s="100" t="s">
        <v>8</v>
      </c>
      <c r="J119" s="381" t="s">
        <v>644</v>
      </c>
      <c r="K119" s="301" t="s">
        <v>9</v>
      </c>
      <c r="L119" s="292" t="s">
        <v>10</v>
      </c>
    </row>
    <row r="120" spans="1:12" ht="31.5" x14ac:dyDescent="0.25">
      <c r="A120" s="289"/>
      <c r="B120" s="289"/>
      <c r="C120" s="289"/>
      <c r="D120" s="289"/>
      <c r="E120" s="289"/>
      <c r="F120" s="289"/>
      <c r="G120" s="10" t="s">
        <v>645</v>
      </c>
      <c r="H120" s="10" t="s">
        <v>39</v>
      </c>
      <c r="I120" s="100" t="s">
        <v>273</v>
      </c>
      <c r="J120" s="289"/>
      <c r="K120" s="289"/>
      <c r="L120" s="289"/>
    </row>
    <row r="121" spans="1:12" ht="63" x14ac:dyDescent="0.2">
      <c r="A121" s="68" t="s">
        <v>774</v>
      </c>
      <c r="B121" s="13" t="s">
        <v>723</v>
      </c>
      <c r="C121" s="14" t="s">
        <v>775</v>
      </c>
      <c r="D121" s="138" t="s">
        <v>776</v>
      </c>
      <c r="E121" s="139" t="s">
        <v>757</v>
      </c>
      <c r="F121" s="27">
        <v>1500000</v>
      </c>
      <c r="G121" s="137">
        <f>F121+600000</f>
        <v>2100000</v>
      </c>
      <c r="H121" s="40">
        <f>F121+100000+600000</f>
        <v>2200000</v>
      </c>
      <c r="I121" s="124">
        <f>F121+800000</f>
        <v>2300000</v>
      </c>
      <c r="J121" s="124">
        <v>4950000</v>
      </c>
      <c r="K121" s="124">
        <v>550000</v>
      </c>
      <c r="L121" s="13" t="s">
        <v>703</v>
      </c>
    </row>
    <row r="122" spans="1:12" ht="12.75" x14ac:dyDescent="0.2">
      <c r="K122" s="2"/>
    </row>
    <row r="123" spans="1:12" ht="12.75" x14ac:dyDescent="0.2">
      <c r="K123" s="2"/>
    </row>
    <row r="124" spans="1:12" x14ac:dyDescent="0.25">
      <c r="A124" s="304" t="s">
        <v>463</v>
      </c>
      <c r="B124" s="304" t="s">
        <v>3</v>
      </c>
      <c r="C124" s="304" t="s">
        <v>4</v>
      </c>
      <c r="D124" s="292" t="s">
        <v>500</v>
      </c>
      <c r="E124" s="292" t="s">
        <v>643</v>
      </c>
      <c r="F124" s="301" t="s">
        <v>6</v>
      </c>
      <c r="G124" s="385" t="s">
        <v>7</v>
      </c>
      <c r="H124" s="318"/>
      <c r="I124" s="100" t="s">
        <v>8</v>
      </c>
      <c r="J124" s="381" t="s">
        <v>644</v>
      </c>
      <c r="K124" s="301" t="s">
        <v>9</v>
      </c>
      <c r="L124" s="292" t="s">
        <v>10</v>
      </c>
    </row>
    <row r="125" spans="1:12" ht="31.5" x14ac:dyDescent="0.25">
      <c r="A125" s="289"/>
      <c r="B125" s="289"/>
      <c r="C125" s="289"/>
      <c r="D125" s="289"/>
      <c r="E125" s="289"/>
      <c r="F125" s="289"/>
      <c r="G125" s="10" t="s">
        <v>645</v>
      </c>
      <c r="H125" s="10" t="s">
        <v>39</v>
      </c>
      <c r="I125" s="100" t="s">
        <v>273</v>
      </c>
      <c r="J125" s="289"/>
      <c r="K125" s="289"/>
      <c r="L125" s="289"/>
    </row>
    <row r="126" spans="1:12" ht="37.5" customHeight="1" x14ac:dyDescent="0.2">
      <c r="A126" s="300" t="s">
        <v>777</v>
      </c>
      <c r="B126" s="290" t="s">
        <v>723</v>
      </c>
      <c r="C126" s="14" t="s">
        <v>718</v>
      </c>
      <c r="D126" s="309" t="s">
        <v>778</v>
      </c>
      <c r="E126" s="310" t="s">
        <v>757</v>
      </c>
      <c r="F126" s="27">
        <v>1500000</v>
      </c>
      <c r="G126" s="137">
        <f t="shared" ref="G126:G127" si="47">F126+600000</f>
        <v>2100000</v>
      </c>
      <c r="H126" s="40">
        <f t="shared" ref="H126:H127" si="48">F126+100000+600000</f>
        <v>2200000</v>
      </c>
      <c r="I126" s="124">
        <f t="shared" ref="I126:I127" si="49">F126+800000</f>
        <v>2300000</v>
      </c>
      <c r="J126" s="124">
        <v>4950000</v>
      </c>
      <c r="K126" s="384">
        <v>550000</v>
      </c>
      <c r="L126" s="305" t="s">
        <v>703</v>
      </c>
    </row>
    <row r="127" spans="1:12" ht="29.25" customHeight="1" x14ac:dyDescent="0.25">
      <c r="A127" s="289"/>
      <c r="B127" s="289"/>
      <c r="C127" s="14" t="s">
        <v>779</v>
      </c>
      <c r="D127" s="289"/>
      <c r="E127" s="289"/>
      <c r="F127" s="27">
        <v>2200000</v>
      </c>
      <c r="G127" s="137">
        <f t="shared" si="47"/>
        <v>2800000</v>
      </c>
      <c r="H127" s="40">
        <f t="shared" si="48"/>
        <v>2900000</v>
      </c>
      <c r="I127" s="124">
        <f t="shared" si="49"/>
        <v>3000000</v>
      </c>
      <c r="J127" s="135" t="s">
        <v>69</v>
      </c>
      <c r="K127" s="289"/>
      <c r="L127" s="289"/>
    </row>
    <row r="128" spans="1:12" ht="12.75" x14ac:dyDescent="0.2">
      <c r="K128" s="2"/>
    </row>
    <row r="129" spans="1:12" ht="12.75" x14ac:dyDescent="0.2">
      <c r="K129" s="2"/>
    </row>
    <row r="130" spans="1:12" x14ac:dyDescent="0.25">
      <c r="A130" s="304" t="s">
        <v>463</v>
      </c>
      <c r="B130" s="304" t="s">
        <v>3</v>
      </c>
      <c r="C130" s="304" t="s">
        <v>4</v>
      </c>
      <c r="D130" s="292" t="s">
        <v>500</v>
      </c>
      <c r="E130" s="292" t="s">
        <v>643</v>
      </c>
      <c r="F130" s="301" t="s">
        <v>6</v>
      </c>
      <c r="G130" s="385" t="s">
        <v>7</v>
      </c>
      <c r="H130" s="318"/>
      <c r="I130" s="100" t="s">
        <v>8</v>
      </c>
      <c r="J130" s="381" t="s">
        <v>644</v>
      </c>
      <c r="K130" s="301" t="s">
        <v>9</v>
      </c>
      <c r="L130" s="292" t="s">
        <v>10</v>
      </c>
    </row>
    <row r="131" spans="1:12" ht="31.5" x14ac:dyDescent="0.25">
      <c r="A131" s="289"/>
      <c r="B131" s="289"/>
      <c r="C131" s="289"/>
      <c r="D131" s="289"/>
      <c r="E131" s="289"/>
      <c r="F131" s="289"/>
      <c r="G131" s="10" t="s">
        <v>645</v>
      </c>
      <c r="H131" s="10" t="s">
        <v>39</v>
      </c>
      <c r="I131" s="100" t="s">
        <v>273</v>
      </c>
      <c r="J131" s="289"/>
      <c r="K131" s="289"/>
      <c r="L131" s="289"/>
    </row>
    <row r="132" spans="1:12" x14ac:dyDescent="0.25">
      <c r="A132" s="300" t="s">
        <v>780</v>
      </c>
      <c r="B132" s="290" t="s">
        <v>647</v>
      </c>
      <c r="C132" s="75" t="s">
        <v>781</v>
      </c>
      <c r="D132" s="309" t="s">
        <v>760</v>
      </c>
      <c r="E132" s="310" t="s">
        <v>757</v>
      </c>
      <c r="F132" s="132">
        <v>950000</v>
      </c>
      <c r="G132" s="137">
        <f>F132+450000</f>
        <v>1400000</v>
      </c>
      <c r="H132" s="40">
        <f>F132+450000</f>
        <v>1400000</v>
      </c>
      <c r="I132" s="124">
        <f>F132+600000</f>
        <v>1550000</v>
      </c>
      <c r="J132" s="135" t="s">
        <v>69</v>
      </c>
      <c r="K132" s="384">
        <v>550000</v>
      </c>
      <c r="L132" s="290" t="s">
        <v>703</v>
      </c>
    </row>
    <row r="133" spans="1:12" x14ac:dyDescent="0.25">
      <c r="A133" s="288"/>
      <c r="B133" s="288"/>
      <c r="C133" s="75" t="s">
        <v>782</v>
      </c>
      <c r="D133" s="288"/>
      <c r="E133" s="288"/>
      <c r="F133" s="132">
        <v>1800000</v>
      </c>
      <c r="G133" s="137">
        <f t="shared" ref="G133:G135" si="50">F133+600000</f>
        <v>2400000</v>
      </c>
      <c r="H133" s="40">
        <f t="shared" ref="H133:H135" si="51">F133+100000+600000</f>
        <v>2500000</v>
      </c>
      <c r="I133" s="124">
        <f t="shared" ref="I133:I135" si="52">F133+800000</f>
        <v>2600000</v>
      </c>
      <c r="J133" s="124">
        <v>5550000</v>
      </c>
      <c r="K133" s="288"/>
      <c r="L133" s="288"/>
    </row>
    <row r="134" spans="1:12" x14ac:dyDescent="0.25">
      <c r="A134" s="288"/>
      <c r="B134" s="288"/>
      <c r="C134" s="75" t="s">
        <v>783</v>
      </c>
      <c r="D134" s="288"/>
      <c r="E134" s="288"/>
      <c r="F134" s="132">
        <v>1800000</v>
      </c>
      <c r="G134" s="137">
        <f t="shared" si="50"/>
        <v>2400000</v>
      </c>
      <c r="H134" s="40">
        <f t="shared" si="51"/>
        <v>2500000</v>
      </c>
      <c r="I134" s="124">
        <f t="shared" si="52"/>
        <v>2600000</v>
      </c>
      <c r="J134" s="124">
        <v>5550000</v>
      </c>
      <c r="K134" s="288"/>
      <c r="L134" s="288"/>
    </row>
    <row r="135" spans="1:12" x14ac:dyDescent="0.25">
      <c r="A135" s="289"/>
      <c r="B135" s="289"/>
      <c r="C135" s="75" t="s">
        <v>784</v>
      </c>
      <c r="D135" s="289"/>
      <c r="E135" s="289"/>
      <c r="F135" s="132">
        <v>2000000</v>
      </c>
      <c r="G135" s="137">
        <f t="shared" si="50"/>
        <v>2600000</v>
      </c>
      <c r="H135" s="40">
        <f t="shared" si="51"/>
        <v>2700000</v>
      </c>
      <c r="I135" s="124">
        <f t="shared" si="52"/>
        <v>2800000</v>
      </c>
      <c r="J135" s="124">
        <v>5950000</v>
      </c>
      <c r="K135" s="289"/>
      <c r="L135" s="289"/>
    </row>
    <row r="136" spans="1:12" ht="12.75" x14ac:dyDescent="0.2">
      <c r="K136" s="2"/>
    </row>
    <row r="137" spans="1:12" ht="12.75" x14ac:dyDescent="0.2">
      <c r="K137" s="2"/>
    </row>
    <row r="138" spans="1:12" x14ac:dyDescent="0.25">
      <c r="A138" s="304" t="s">
        <v>463</v>
      </c>
      <c r="B138" s="304" t="s">
        <v>3</v>
      </c>
      <c r="C138" s="304" t="s">
        <v>4</v>
      </c>
      <c r="D138" s="292" t="s">
        <v>500</v>
      </c>
      <c r="E138" s="292" t="s">
        <v>643</v>
      </c>
      <c r="F138" s="301" t="s">
        <v>6</v>
      </c>
      <c r="G138" s="385" t="s">
        <v>7</v>
      </c>
      <c r="H138" s="318"/>
      <c r="I138" s="100" t="s">
        <v>8</v>
      </c>
      <c r="J138" s="381" t="s">
        <v>644</v>
      </c>
      <c r="K138" s="301" t="s">
        <v>9</v>
      </c>
      <c r="L138" s="292" t="s">
        <v>10</v>
      </c>
    </row>
    <row r="139" spans="1:12" ht="31.5" x14ac:dyDescent="0.25">
      <c r="A139" s="289"/>
      <c r="B139" s="289"/>
      <c r="C139" s="289"/>
      <c r="D139" s="289"/>
      <c r="E139" s="289"/>
      <c r="F139" s="289"/>
      <c r="G139" s="10" t="s">
        <v>645</v>
      </c>
      <c r="H139" s="10" t="s">
        <v>39</v>
      </c>
      <c r="I139" s="100" t="s">
        <v>273</v>
      </c>
      <c r="J139" s="289"/>
      <c r="K139" s="289"/>
      <c r="L139" s="289"/>
    </row>
    <row r="140" spans="1:12" x14ac:dyDescent="0.25">
      <c r="A140" s="300" t="s">
        <v>785</v>
      </c>
      <c r="B140" s="290" t="s">
        <v>647</v>
      </c>
      <c r="C140" s="75" t="s">
        <v>786</v>
      </c>
      <c r="D140" s="309" t="s">
        <v>787</v>
      </c>
      <c r="E140" s="310" t="s">
        <v>757</v>
      </c>
      <c r="F140" s="132">
        <v>1700000</v>
      </c>
      <c r="G140" s="137">
        <f t="shared" ref="G140:G143" si="53">F140+600000</f>
        <v>2300000</v>
      </c>
      <c r="H140" s="40">
        <f t="shared" ref="H140:H141" si="54">F140+100000+600000</f>
        <v>2400000</v>
      </c>
      <c r="I140" s="124">
        <f t="shared" ref="I140:I143" si="55">F140+800000</f>
        <v>2500000</v>
      </c>
      <c r="J140" s="124">
        <v>5350000</v>
      </c>
      <c r="K140" s="384">
        <v>550000</v>
      </c>
      <c r="L140" s="290" t="s">
        <v>703</v>
      </c>
    </row>
    <row r="141" spans="1:12" x14ac:dyDescent="0.25">
      <c r="A141" s="288"/>
      <c r="B141" s="288"/>
      <c r="C141" s="75" t="s">
        <v>775</v>
      </c>
      <c r="D141" s="288"/>
      <c r="E141" s="288"/>
      <c r="F141" s="132">
        <v>1800000</v>
      </c>
      <c r="G141" s="137">
        <f t="shared" si="53"/>
        <v>2400000</v>
      </c>
      <c r="H141" s="40">
        <f t="shared" si="54"/>
        <v>2500000</v>
      </c>
      <c r="I141" s="124">
        <f t="shared" si="55"/>
        <v>2600000</v>
      </c>
      <c r="J141" s="124">
        <v>5550000</v>
      </c>
      <c r="K141" s="288"/>
      <c r="L141" s="288"/>
    </row>
    <row r="142" spans="1:12" x14ac:dyDescent="0.25">
      <c r="A142" s="288"/>
      <c r="B142" s="288"/>
      <c r="C142" s="141" t="s">
        <v>728</v>
      </c>
      <c r="D142" s="288"/>
      <c r="E142" s="288"/>
      <c r="F142" s="132">
        <v>2200000</v>
      </c>
      <c r="G142" s="137">
        <f t="shared" si="53"/>
        <v>2800000</v>
      </c>
      <c r="H142" s="40">
        <f>F142+0+600000</f>
        <v>2800000</v>
      </c>
      <c r="I142" s="124">
        <f t="shared" si="55"/>
        <v>3000000</v>
      </c>
      <c r="J142" s="135" t="s">
        <v>69</v>
      </c>
      <c r="K142" s="288"/>
      <c r="L142" s="288"/>
    </row>
    <row r="143" spans="1:12" x14ac:dyDescent="0.25">
      <c r="A143" s="289"/>
      <c r="B143" s="289"/>
      <c r="C143" s="141" t="s">
        <v>788</v>
      </c>
      <c r="D143" s="289"/>
      <c r="E143" s="289"/>
      <c r="F143" s="132">
        <v>2400000</v>
      </c>
      <c r="G143" s="137">
        <f t="shared" si="53"/>
        <v>3000000</v>
      </c>
      <c r="H143" s="40">
        <f>F143+200000+600000</f>
        <v>3200000</v>
      </c>
      <c r="I143" s="124">
        <f t="shared" si="55"/>
        <v>3200000</v>
      </c>
      <c r="J143" s="135" t="s">
        <v>69</v>
      </c>
      <c r="K143" s="289"/>
      <c r="L143" s="289"/>
    </row>
    <row r="144" spans="1:12" x14ac:dyDescent="0.25">
      <c r="C144" s="142"/>
      <c r="K144" s="2"/>
    </row>
    <row r="145" spans="1:12" ht="12.75" x14ac:dyDescent="0.2">
      <c r="K145" s="2"/>
    </row>
    <row r="146" spans="1:12" x14ac:dyDescent="0.25">
      <c r="A146" s="304" t="s">
        <v>463</v>
      </c>
      <c r="B146" s="304" t="s">
        <v>3</v>
      </c>
      <c r="C146" s="304" t="s">
        <v>4</v>
      </c>
      <c r="D146" s="292" t="s">
        <v>500</v>
      </c>
      <c r="E146" s="292" t="s">
        <v>643</v>
      </c>
      <c r="F146" s="301" t="s">
        <v>6</v>
      </c>
      <c r="G146" s="385" t="s">
        <v>7</v>
      </c>
      <c r="H146" s="318"/>
      <c r="I146" s="100" t="s">
        <v>8</v>
      </c>
      <c r="J146" s="381" t="s">
        <v>644</v>
      </c>
      <c r="K146" s="301" t="s">
        <v>9</v>
      </c>
      <c r="L146" s="292" t="s">
        <v>10</v>
      </c>
    </row>
    <row r="147" spans="1:12" ht="31.5" x14ac:dyDescent="0.25">
      <c r="A147" s="289"/>
      <c r="B147" s="289"/>
      <c r="C147" s="289"/>
      <c r="D147" s="289"/>
      <c r="E147" s="289"/>
      <c r="F147" s="289"/>
      <c r="G147" s="10" t="s">
        <v>645</v>
      </c>
      <c r="H147" s="10" t="s">
        <v>39</v>
      </c>
      <c r="I147" s="100" t="s">
        <v>273</v>
      </c>
      <c r="J147" s="289"/>
      <c r="K147" s="289"/>
      <c r="L147" s="289"/>
    </row>
    <row r="148" spans="1:12" ht="34.5" customHeight="1" x14ac:dyDescent="0.2">
      <c r="A148" s="300" t="s">
        <v>789</v>
      </c>
      <c r="B148" s="290" t="s">
        <v>723</v>
      </c>
      <c r="C148" s="14" t="s">
        <v>790</v>
      </c>
      <c r="D148" s="309" t="s">
        <v>791</v>
      </c>
      <c r="E148" s="310" t="s">
        <v>757</v>
      </c>
      <c r="F148" s="27">
        <v>1200000</v>
      </c>
      <c r="G148" s="137">
        <f>F148+600000</f>
        <v>1800000</v>
      </c>
      <c r="H148" s="40">
        <f>F148+100000+600000</f>
        <v>1900000</v>
      </c>
      <c r="I148" s="124">
        <f>F148+800000</f>
        <v>2000000</v>
      </c>
      <c r="J148" s="125" t="s">
        <v>69</v>
      </c>
      <c r="K148" s="384">
        <v>550000</v>
      </c>
      <c r="L148" s="305" t="s">
        <v>703</v>
      </c>
    </row>
    <row r="149" spans="1:12" ht="33.75" customHeight="1" x14ac:dyDescent="0.2">
      <c r="A149" s="289"/>
      <c r="B149" s="289"/>
      <c r="C149" s="14" t="s">
        <v>34</v>
      </c>
      <c r="D149" s="289"/>
      <c r="E149" s="289"/>
      <c r="F149" s="27">
        <v>650000</v>
      </c>
      <c r="G149" s="137">
        <f>F149+450000</f>
        <v>1100000</v>
      </c>
      <c r="H149" s="40">
        <f>F149+450000</f>
        <v>1100000</v>
      </c>
      <c r="I149" s="124">
        <f>F149+600000</f>
        <v>1250000</v>
      </c>
      <c r="J149" s="125" t="s">
        <v>69</v>
      </c>
      <c r="K149" s="289"/>
      <c r="L149" s="289"/>
    </row>
    <row r="152" spans="1:12" x14ac:dyDescent="0.25">
      <c r="A152" s="304" t="s">
        <v>463</v>
      </c>
      <c r="B152" s="304" t="s">
        <v>3</v>
      </c>
      <c r="C152" s="304" t="s">
        <v>4</v>
      </c>
      <c r="D152" s="292" t="s">
        <v>500</v>
      </c>
      <c r="E152" s="292" t="s">
        <v>643</v>
      </c>
      <c r="F152" s="301" t="s">
        <v>6</v>
      </c>
      <c r="G152" s="385" t="s">
        <v>7</v>
      </c>
      <c r="H152" s="318"/>
      <c r="I152" s="100" t="s">
        <v>8</v>
      </c>
      <c r="J152" s="381" t="s">
        <v>644</v>
      </c>
      <c r="K152" s="375" t="s">
        <v>9</v>
      </c>
      <c r="L152" s="292" t="s">
        <v>10</v>
      </c>
    </row>
    <row r="153" spans="1:12" ht="31.5" x14ac:dyDescent="0.25">
      <c r="A153" s="289"/>
      <c r="B153" s="289"/>
      <c r="C153" s="289"/>
      <c r="D153" s="289"/>
      <c r="E153" s="289"/>
      <c r="F153" s="289"/>
      <c r="G153" s="10" t="s">
        <v>645</v>
      </c>
      <c r="H153" s="10" t="s">
        <v>39</v>
      </c>
      <c r="I153" s="100" t="s">
        <v>273</v>
      </c>
      <c r="J153" s="289"/>
      <c r="K153" s="289"/>
      <c r="L153" s="289"/>
    </row>
    <row r="154" spans="1:12" x14ac:dyDescent="0.25">
      <c r="A154" s="300" t="s">
        <v>792</v>
      </c>
      <c r="B154" s="290" t="s">
        <v>647</v>
      </c>
      <c r="C154" s="75" t="s">
        <v>241</v>
      </c>
      <c r="D154" s="309" t="s">
        <v>793</v>
      </c>
      <c r="E154" s="310" t="s">
        <v>757</v>
      </c>
      <c r="F154" s="132">
        <v>1000000</v>
      </c>
      <c r="G154" s="137">
        <f t="shared" ref="G154:G160" si="56">F154+450000</f>
        <v>1450000</v>
      </c>
      <c r="H154" s="40">
        <f t="shared" ref="H154:H160" si="57">F154+450000</f>
        <v>1450000</v>
      </c>
      <c r="I154" s="124">
        <f t="shared" ref="I154:I160" si="58">F154+600000</f>
        <v>1600000</v>
      </c>
      <c r="J154" s="125" t="s">
        <v>69</v>
      </c>
      <c r="K154" s="384">
        <v>550000</v>
      </c>
      <c r="L154" s="383" t="s">
        <v>703</v>
      </c>
    </row>
    <row r="155" spans="1:12" x14ac:dyDescent="0.25">
      <c r="A155" s="288"/>
      <c r="B155" s="288"/>
      <c r="C155" s="75" t="s">
        <v>794</v>
      </c>
      <c r="D155" s="288"/>
      <c r="E155" s="288"/>
      <c r="F155" s="132">
        <v>1000000</v>
      </c>
      <c r="G155" s="137">
        <f t="shared" si="56"/>
        <v>1450000</v>
      </c>
      <c r="H155" s="40">
        <f t="shared" si="57"/>
        <v>1450000</v>
      </c>
      <c r="I155" s="124">
        <f t="shared" si="58"/>
        <v>1600000</v>
      </c>
      <c r="J155" s="125" t="s">
        <v>69</v>
      </c>
      <c r="K155" s="288"/>
      <c r="L155" s="288"/>
    </row>
    <row r="156" spans="1:12" x14ac:dyDescent="0.25">
      <c r="A156" s="288"/>
      <c r="B156" s="288"/>
      <c r="C156" s="75" t="s">
        <v>795</v>
      </c>
      <c r="D156" s="288"/>
      <c r="E156" s="288"/>
      <c r="F156" s="132">
        <v>1000000</v>
      </c>
      <c r="G156" s="137">
        <f t="shared" si="56"/>
        <v>1450000</v>
      </c>
      <c r="H156" s="40">
        <f t="shared" si="57"/>
        <v>1450000</v>
      </c>
      <c r="I156" s="124">
        <f t="shared" si="58"/>
        <v>1600000</v>
      </c>
      <c r="J156" s="125" t="s">
        <v>69</v>
      </c>
      <c r="K156" s="288"/>
      <c r="L156" s="288"/>
    </row>
    <row r="157" spans="1:12" x14ac:dyDescent="0.25">
      <c r="A157" s="288"/>
      <c r="B157" s="288"/>
      <c r="C157" s="75" t="s">
        <v>796</v>
      </c>
      <c r="D157" s="288"/>
      <c r="E157" s="288"/>
      <c r="F157" s="132">
        <v>1250000</v>
      </c>
      <c r="G157" s="137">
        <f t="shared" si="56"/>
        <v>1700000</v>
      </c>
      <c r="H157" s="40">
        <f t="shared" si="57"/>
        <v>1700000</v>
      </c>
      <c r="I157" s="124">
        <f t="shared" si="58"/>
        <v>1850000</v>
      </c>
      <c r="J157" s="125" t="s">
        <v>69</v>
      </c>
      <c r="K157" s="288"/>
      <c r="L157" s="288"/>
    </row>
    <row r="158" spans="1:12" x14ac:dyDescent="0.25">
      <c r="A158" s="288"/>
      <c r="B158" s="288"/>
      <c r="C158" s="75" t="s">
        <v>797</v>
      </c>
      <c r="D158" s="288"/>
      <c r="E158" s="288"/>
      <c r="F158" s="132">
        <v>1800000</v>
      </c>
      <c r="G158" s="137">
        <f t="shared" si="56"/>
        <v>2250000</v>
      </c>
      <c r="H158" s="40">
        <f t="shared" si="57"/>
        <v>2250000</v>
      </c>
      <c r="I158" s="124">
        <f t="shared" si="58"/>
        <v>2400000</v>
      </c>
      <c r="J158" s="125" t="s">
        <v>69</v>
      </c>
      <c r="K158" s="288"/>
      <c r="L158" s="288"/>
    </row>
    <row r="159" spans="1:12" x14ac:dyDescent="0.25">
      <c r="A159" s="288"/>
      <c r="B159" s="288"/>
      <c r="C159" s="75" t="s">
        <v>798</v>
      </c>
      <c r="D159" s="288"/>
      <c r="E159" s="288"/>
      <c r="F159" s="132">
        <v>1900000</v>
      </c>
      <c r="G159" s="137">
        <f t="shared" si="56"/>
        <v>2350000</v>
      </c>
      <c r="H159" s="40">
        <f t="shared" si="57"/>
        <v>2350000</v>
      </c>
      <c r="I159" s="124">
        <f t="shared" si="58"/>
        <v>2500000</v>
      </c>
      <c r="J159" s="125" t="s">
        <v>69</v>
      </c>
      <c r="K159" s="288"/>
      <c r="L159" s="288"/>
    </row>
    <row r="160" spans="1:12" x14ac:dyDescent="0.25">
      <c r="A160" s="289"/>
      <c r="B160" s="289"/>
      <c r="C160" s="75" t="s">
        <v>799</v>
      </c>
      <c r="D160" s="289"/>
      <c r="E160" s="289"/>
      <c r="F160" s="132">
        <v>2200000</v>
      </c>
      <c r="G160" s="137">
        <f t="shared" si="56"/>
        <v>2650000</v>
      </c>
      <c r="H160" s="40">
        <f t="shared" si="57"/>
        <v>2650000</v>
      </c>
      <c r="I160" s="124">
        <f t="shared" si="58"/>
        <v>2800000</v>
      </c>
      <c r="J160" s="125" t="s">
        <v>69</v>
      </c>
      <c r="K160" s="289"/>
      <c r="L160" s="289"/>
    </row>
    <row r="163" spans="1:12" x14ac:dyDescent="0.25">
      <c r="A163" s="304" t="s">
        <v>463</v>
      </c>
      <c r="B163" s="304" t="s">
        <v>3</v>
      </c>
      <c r="C163" s="304" t="s">
        <v>4</v>
      </c>
      <c r="D163" s="292" t="s">
        <v>500</v>
      </c>
      <c r="E163" s="292" t="s">
        <v>643</v>
      </c>
      <c r="F163" s="301" t="s">
        <v>6</v>
      </c>
      <c r="G163" s="385" t="s">
        <v>7</v>
      </c>
      <c r="H163" s="318"/>
      <c r="I163" s="100" t="s">
        <v>8</v>
      </c>
      <c r="J163" s="381" t="s">
        <v>644</v>
      </c>
      <c r="K163" s="375" t="s">
        <v>9</v>
      </c>
      <c r="L163" s="292" t="s">
        <v>10</v>
      </c>
    </row>
    <row r="164" spans="1:12" ht="31.5" x14ac:dyDescent="0.25">
      <c r="A164" s="289"/>
      <c r="B164" s="289"/>
      <c r="C164" s="289"/>
      <c r="D164" s="289"/>
      <c r="E164" s="289"/>
      <c r="F164" s="289"/>
      <c r="G164" s="10" t="s">
        <v>645</v>
      </c>
      <c r="H164" s="10" t="s">
        <v>39</v>
      </c>
      <c r="I164" s="100" t="s">
        <v>273</v>
      </c>
      <c r="J164" s="289"/>
      <c r="K164" s="289"/>
      <c r="L164" s="289"/>
    </row>
    <row r="165" spans="1:12" x14ac:dyDescent="0.25">
      <c r="A165" s="300" t="s">
        <v>800</v>
      </c>
      <c r="B165" s="290" t="s">
        <v>723</v>
      </c>
      <c r="C165" s="75" t="s">
        <v>759</v>
      </c>
      <c r="D165" s="309" t="s">
        <v>801</v>
      </c>
      <c r="E165" s="310" t="s">
        <v>757</v>
      </c>
      <c r="F165" s="132">
        <v>1700000</v>
      </c>
      <c r="G165" s="137">
        <f t="shared" ref="G165:G167" si="59">F165+600000</f>
        <v>2300000</v>
      </c>
      <c r="H165" s="40">
        <f t="shared" ref="H165:H167" si="60">F165+700000</f>
        <v>2400000</v>
      </c>
      <c r="I165" s="124">
        <f t="shared" ref="I165:I167" si="61">F165+800000</f>
        <v>2500000</v>
      </c>
      <c r="J165" s="133">
        <v>5350000</v>
      </c>
      <c r="K165" s="384">
        <v>550000</v>
      </c>
      <c r="L165" s="390" t="s">
        <v>703</v>
      </c>
    </row>
    <row r="166" spans="1:12" x14ac:dyDescent="0.25">
      <c r="A166" s="288"/>
      <c r="B166" s="288"/>
      <c r="C166" s="75" t="s">
        <v>802</v>
      </c>
      <c r="D166" s="288"/>
      <c r="E166" s="288"/>
      <c r="F166" s="132">
        <v>1800000</v>
      </c>
      <c r="G166" s="137">
        <f t="shared" si="59"/>
        <v>2400000</v>
      </c>
      <c r="H166" s="40">
        <f t="shared" si="60"/>
        <v>2500000</v>
      </c>
      <c r="I166" s="124">
        <f t="shared" si="61"/>
        <v>2600000</v>
      </c>
      <c r="J166" s="133">
        <v>5550000</v>
      </c>
      <c r="K166" s="288"/>
      <c r="L166" s="288"/>
    </row>
    <row r="167" spans="1:12" x14ac:dyDescent="0.25">
      <c r="A167" s="289"/>
      <c r="B167" s="289"/>
      <c r="C167" s="75" t="s">
        <v>803</v>
      </c>
      <c r="D167" s="289"/>
      <c r="E167" s="289"/>
      <c r="F167" s="132">
        <v>2100000</v>
      </c>
      <c r="G167" s="137">
        <f t="shared" si="59"/>
        <v>2700000</v>
      </c>
      <c r="H167" s="40">
        <f t="shared" si="60"/>
        <v>2800000</v>
      </c>
      <c r="I167" s="124">
        <f t="shared" si="61"/>
        <v>2900000</v>
      </c>
      <c r="J167" s="133">
        <v>6150000</v>
      </c>
      <c r="K167" s="289"/>
      <c r="L167" s="289"/>
    </row>
    <row r="170" spans="1:12" x14ac:dyDescent="0.25">
      <c r="A170" s="304" t="s">
        <v>463</v>
      </c>
      <c r="B170" s="304" t="s">
        <v>3</v>
      </c>
      <c r="C170" s="304" t="s">
        <v>4</v>
      </c>
      <c r="D170" s="292" t="s">
        <v>500</v>
      </c>
      <c r="E170" s="292" t="s">
        <v>643</v>
      </c>
      <c r="F170" s="301" t="s">
        <v>6</v>
      </c>
      <c r="G170" s="385" t="s">
        <v>7</v>
      </c>
      <c r="H170" s="318"/>
      <c r="I170" s="100" t="s">
        <v>8</v>
      </c>
      <c r="J170" s="381" t="s">
        <v>644</v>
      </c>
      <c r="K170" s="375" t="s">
        <v>9</v>
      </c>
      <c r="L170" s="292" t="s">
        <v>10</v>
      </c>
    </row>
    <row r="171" spans="1:12" ht="31.5" x14ac:dyDescent="0.25">
      <c r="A171" s="289"/>
      <c r="B171" s="289"/>
      <c r="C171" s="289"/>
      <c r="D171" s="289"/>
      <c r="E171" s="289"/>
      <c r="F171" s="289"/>
      <c r="G171" s="10" t="s">
        <v>645</v>
      </c>
      <c r="H171" s="10" t="s">
        <v>39</v>
      </c>
      <c r="I171" s="100" t="s">
        <v>273</v>
      </c>
      <c r="J171" s="289"/>
      <c r="K171" s="289"/>
      <c r="L171" s="289"/>
    </row>
    <row r="172" spans="1:12" ht="36" customHeight="1" x14ac:dyDescent="0.2">
      <c r="A172" s="300" t="s">
        <v>804</v>
      </c>
      <c r="B172" s="290" t="s">
        <v>723</v>
      </c>
      <c r="C172" s="14" t="s">
        <v>766</v>
      </c>
      <c r="D172" s="309" t="s">
        <v>805</v>
      </c>
      <c r="E172" s="310" t="s">
        <v>757</v>
      </c>
      <c r="F172" s="27">
        <v>1200000</v>
      </c>
      <c r="G172" s="137">
        <f t="shared" ref="G172:G173" si="62">F172+600000</f>
        <v>1800000</v>
      </c>
      <c r="H172" s="40">
        <f t="shared" ref="H172:H173" si="63">F172+100000+600000</f>
        <v>1900000</v>
      </c>
      <c r="I172" s="124">
        <f t="shared" ref="I172:I173" si="64">F172+800000</f>
        <v>2000000</v>
      </c>
      <c r="J172" s="125" t="s">
        <v>69</v>
      </c>
      <c r="K172" s="384">
        <v>550000</v>
      </c>
      <c r="L172" s="290" t="s">
        <v>703</v>
      </c>
    </row>
    <row r="173" spans="1:12" ht="36.75" customHeight="1" x14ac:dyDescent="0.2">
      <c r="A173" s="289"/>
      <c r="B173" s="289"/>
      <c r="C173" s="14" t="s">
        <v>737</v>
      </c>
      <c r="D173" s="289"/>
      <c r="E173" s="289"/>
      <c r="F173" s="27">
        <v>1300000</v>
      </c>
      <c r="G173" s="137">
        <f t="shared" si="62"/>
        <v>1900000</v>
      </c>
      <c r="H173" s="40">
        <f t="shared" si="63"/>
        <v>2000000</v>
      </c>
      <c r="I173" s="124">
        <f t="shared" si="64"/>
        <v>2100000</v>
      </c>
      <c r="J173" s="125" t="s">
        <v>69</v>
      </c>
      <c r="K173" s="289"/>
      <c r="L173" s="289"/>
    </row>
    <row r="176" spans="1:12" x14ac:dyDescent="0.25">
      <c r="A176" s="292" t="s">
        <v>463</v>
      </c>
      <c r="B176" s="292" t="s">
        <v>3</v>
      </c>
      <c r="C176" s="292" t="s">
        <v>4</v>
      </c>
      <c r="D176" s="292" t="s">
        <v>500</v>
      </c>
      <c r="E176" s="292" t="s">
        <v>643</v>
      </c>
      <c r="F176" s="301" t="s">
        <v>6</v>
      </c>
      <c r="G176" s="385" t="s">
        <v>7</v>
      </c>
      <c r="H176" s="318"/>
      <c r="I176" s="100" t="s">
        <v>8</v>
      </c>
      <c r="J176" s="381" t="s">
        <v>644</v>
      </c>
      <c r="K176" s="375" t="s">
        <v>9</v>
      </c>
      <c r="L176" s="292" t="s">
        <v>10</v>
      </c>
    </row>
    <row r="177" spans="1:12" ht="31.5" x14ac:dyDescent="0.25">
      <c r="A177" s="289"/>
      <c r="B177" s="289"/>
      <c r="C177" s="289"/>
      <c r="D177" s="289"/>
      <c r="E177" s="289"/>
      <c r="F177" s="289"/>
      <c r="G177" s="10" t="s">
        <v>645</v>
      </c>
      <c r="H177" s="10" t="s">
        <v>39</v>
      </c>
      <c r="I177" s="100" t="s">
        <v>273</v>
      </c>
      <c r="J177" s="289"/>
      <c r="K177" s="289"/>
      <c r="L177" s="289"/>
    </row>
    <row r="178" spans="1:12" x14ac:dyDescent="0.25">
      <c r="A178" s="300" t="s">
        <v>806</v>
      </c>
      <c r="B178" s="290" t="s">
        <v>647</v>
      </c>
      <c r="C178" s="75" t="s">
        <v>737</v>
      </c>
      <c r="D178" s="309" t="s">
        <v>807</v>
      </c>
      <c r="E178" s="310" t="s">
        <v>757</v>
      </c>
      <c r="F178" s="132">
        <v>1700000</v>
      </c>
      <c r="G178" s="137">
        <f t="shared" ref="G178:G179" si="65">F178+600000</f>
        <v>2300000</v>
      </c>
      <c r="H178" s="134">
        <f t="shared" ref="H178:H179" si="66">F178+600000+100000</f>
        <v>2400000</v>
      </c>
      <c r="I178" s="133">
        <f t="shared" ref="I178:I179" si="67">F178+800000</f>
        <v>2500000</v>
      </c>
      <c r="J178" s="133">
        <v>5950000</v>
      </c>
      <c r="K178" s="384"/>
      <c r="L178" s="305" t="s">
        <v>703</v>
      </c>
    </row>
    <row r="179" spans="1:12" x14ac:dyDescent="0.25">
      <c r="A179" s="288"/>
      <c r="B179" s="288"/>
      <c r="C179" s="75" t="s">
        <v>759</v>
      </c>
      <c r="D179" s="288"/>
      <c r="E179" s="288"/>
      <c r="F179" s="132">
        <v>1600000</v>
      </c>
      <c r="G179" s="137">
        <f t="shared" si="65"/>
        <v>2200000</v>
      </c>
      <c r="H179" s="134">
        <f t="shared" si="66"/>
        <v>2300000</v>
      </c>
      <c r="I179" s="133">
        <f t="shared" si="67"/>
        <v>2400000</v>
      </c>
      <c r="J179" s="133">
        <v>5550000</v>
      </c>
      <c r="K179" s="288"/>
      <c r="L179" s="288"/>
    </row>
    <row r="180" spans="1:12" x14ac:dyDescent="0.25">
      <c r="A180" s="289"/>
      <c r="B180" s="289"/>
      <c r="C180" s="75" t="s">
        <v>34</v>
      </c>
      <c r="D180" s="289"/>
      <c r="E180" s="289"/>
      <c r="F180" s="132">
        <v>1000000</v>
      </c>
      <c r="G180" s="137">
        <f>F180+450000</f>
        <v>1450000</v>
      </c>
      <c r="H180" s="134">
        <f>F180+450000</f>
        <v>1450000</v>
      </c>
      <c r="I180" s="133">
        <f>F180+600000</f>
        <v>1600000</v>
      </c>
      <c r="J180" s="125" t="s">
        <v>69</v>
      </c>
      <c r="K180" s="289"/>
      <c r="L180" s="289"/>
    </row>
    <row r="183" spans="1:12" x14ac:dyDescent="0.25">
      <c r="A183" s="292" t="s">
        <v>463</v>
      </c>
      <c r="B183" s="292" t="s">
        <v>3</v>
      </c>
      <c r="C183" s="292" t="s">
        <v>4</v>
      </c>
      <c r="D183" s="292" t="s">
        <v>500</v>
      </c>
      <c r="E183" s="292" t="s">
        <v>643</v>
      </c>
      <c r="F183" s="301" t="s">
        <v>6</v>
      </c>
      <c r="G183" s="385" t="s">
        <v>7</v>
      </c>
      <c r="H183" s="318"/>
      <c r="I183" s="100" t="s">
        <v>8</v>
      </c>
      <c r="J183" s="381" t="s">
        <v>644</v>
      </c>
      <c r="K183" s="375" t="s">
        <v>9</v>
      </c>
      <c r="L183" s="292" t="s">
        <v>10</v>
      </c>
    </row>
    <row r="184" spans="1:12" ht="31.5" x14ac:dyDescent="0.25">
      <c r="A184" s="289"/>
      <c r="B184" s="289"/>
      <c r="C184" s="289"/>
      <c r="D184" s="289"/>
      <c r="E184" s="289"/>
      <c r="F184" s="289"/>
      <c r="G184" s="10" t="s">
        <v>645</v>
      </c>
      <c r="H184" s="10" t="s">
        <v>39</v>
      </c>
      <c r="I184" s="100" t="s">
        <v>273</v>
      </c>
      <c r="J184" s="289"/>
      <c r="K184" s="289"/>
      <c r="L184" s="289"/>
    </row>
    <row r="185" spans="1:12" x14ac:dyDescent="0.25">
      <c r="A185" s="300" t="s">
        <v>808</v>
      </c>
      <c r="B185" s="290" t="s">
        <v>809</v>
      </c>
      <c r="C185" s="75" t="s">
        <v>810</v>
      </c>
      <c r="D185" s="309" t="s">
        <v>811</v>
      </c>
      <c r="E185" s="310" t="s">
        <v>757</v>
      </c>
      <c r="F185" s="132">
        <v>750000</v>
      </c>
      <c r="G185" s="137">
        <f t="shared" ref="G185:G188" si="68">F185+450000</f>
        <v>1200000</v>
      </c>
      <c r="H185" s="134">
        <f t="shared" ref="H185:H188" si="69">F185+450000</f>
        <v>1200000</v>
      </c>
      <c r="I185" s="133">
        <f t="shared" ref="I185:I188" si="70">F185+600000</f>
        <v>1350000</v>
      </c>
      <c r="J185" s="133"/>
      <c r="K185" s="384">
        <v>550000</v>
      </c>
      <c r="L185" s="290" t="s">
        <v>703</v>
      </c>
    </row>
    <row r="186" spans="1:12" x14ac:dyDescent="0.25">
      <c r="A186" s="288"/>
      <c r="B186" s="288"/>
      <c r="C186" s="75" t="s">
        <v>812</v>
      </c>
      <c r="D186" s="288"/>
      <c r="E186" s="288"/>
      <c r="F186" s="132">
        <v>750000</v>
      </c>
      <c r="G186" s="137">
        <f t="shared" si="68"/>
        <v>1200000</v>
      </c>
      <c r="H186" s="134">
        <f t="shared" si="69"/>
        <v>1200000</v>
      </c>
      <c r="I186" s="133">
        <f t="shared" si="70"/>
        <v>1350000</v>
      </c>
      <c r="J186" s="133"/>
      <c r="K186" s="288"/>
      <c r="L186" s="288"/>
    </row>
    <row r="187" spans="1:12" x14ac:dyDescent="0.25">
      <c r="A187" s="288"/>
      <c r="B187" s="288"/>
      <c r="C187" s="75" t="s">
        <v>813</v>
      </c>
      <c r="D187" s="288"/>
      <c r="E187" s="288"/>
      <c r="F187" s="132">
        <v>175000</v>
      </c>
      <c r="G187" s="137">
        <f t="shared" si="68"/>
        <v>625000</v>
      </c>
      <c r="H187" s="134">
        <f t="shared" si="69"/>
        <v>625000</v>
      </c>
      <c r="I187" s="133">
        <f t="shared" si="70"/>
        <v>775000</v>
      </c>
      <c r="J187" s="133"/>
      <c r="K187" s="288"/>
      <c r="L187" s="288"/>
    </row>
    <row r="188" spans="1:12" x14ac:dyDescent="0.25">
      <c r="A188" s="289"/>
      <c r="B188" s="289"/>
      <c r="C188" s="75" t="s">
        <v>814</v>
      </c>
      <c r="D188" s="289"/>
      <c r="E188" s="289"/>
      <c r="F188" s="132">
        <v>175000</v>
      </c>
      <c r="G188" s="137">
        <f t="shared" si="68"/>
        <v>625000</v>
      </c>
      <c r="H188" s="134">
        <f t="shared" si="69"/>
        <v>625000</v>
      </c>
      <c r="I188" s="133">
        <f t="shared" si="70"/>
        <v>775000</v>
      </c>
      <c r="J188" s="135"/>
      <c r="K188" s="289"/>
      <c r="L188" s="289"/>
    </row>
    <row r="191" spans="1:12" x14ac:dyDescent="0.25">
      <c r="A191" s="292" t="s">
        <v>463</v>
      </c>
      <c r="B191" s="292" t="s">
        <v>3</v>
      </c>
      <c r="C191" s="292" t="s">
        <v>4</v>
      </c>
      <c r="D191" s="292" t="s">
        <v>500</v>
      </c>
      <c r="E191" s="292" t="s">
        <v>643</v>
      </c>
      <c r="F191" s="301" t="s">
        <v>6</v>
      </c>
      <c r="G191" s="385" t="s">
        <v>7</v>
      </c>
      <c r="H191" s="318"/>
      <c r="I191" s="100" t="s">
        <v>8</v>
      </c>
      <c r="J191" s="381" t="s">
        <v>644</v>
      </c>
      <c r="K191" s="375" t="s">
        <v>9</v>
      </c>
      <c r="L191" s="292" t="s">
        <v>10</v>
      </c>
    </row>
    <row r="192" spans="1:12" ht="31.5" x14ac:dyDescent="0.25">
      <c r="A192" s="289"/>
      <c r="B192" s="289"/>
      <c r="C192" s="289"/>
      <c r="D192" s="289"/>
      <c r="E192" s="289"/>
      <c r="F192" s="289"/>
      <c r="G192" s="10" t="s">
        <v>645</v>
      </c>
      <c r="H192" s="10" t="s">
        <v>39</v>
      </c>
      <c r="I192" s="100" t="s">
        <v>273</v>
      </c>
      <c r="J192" s="289"/>
      <c r="K192" s="289"/>
      <c r="L192" s="289"/>
    </row>
    <row r="193" spans="1:24" ht="34.5" customHeight="1" x14ac:dyDescent="0.2">
      <c r="A193" s="300" t="s">
        <v>815</v>
      </c>
      <c r="B193" s="290" t="s">
        <v>723</v>
      </c>
      <c r="C193" s="82" t="s">
        <v>816</v>
      </c>
      <c r="D193" s="309" t="s">
        <v>817</v>
      </c>
      <c r="E193" s="310" t="s">
        <v>757</v>
      </c>
      <c r="F193" s="27">
        <v>1600000</v>
      </c>
      <c r="G193" s="137">
        <f t="shared" ref="G193:G194" si="71">F193+600000</f>
        <v>2200000</v>
      </c>
      <c r="H193" s="40">
        <f t="shared" ref="H193:H194" si="72">F193+600000+100000</f>
        <v>2300000</v>
      </c>
      <c r="I193" s="124">
        <f t="shared" ref="I193:I194" si="73">F193+800000</f>
        <v>2400000</v>
      </c>
      <c r="J193" s="143" t="s">
        <v>69</v>
      </c>
      <c r="K193" s="384"/>
      <c r="L193" s="290" t="s">
        <v>703</v>
      </c>
    </row>
    <row r="194" spans="1:24" ht="31.5" customHeight="1" x14ac:dyDescent="0.2">
      <c r="A194" s="289"/>
      <c r="B194" s="289"/>
      <c r="C194" s="82" t="s">
        <v>818</v>
      </c>
      <c r="D194" s="289"/>
      <c r="E194" s="289"/>
      <c r="F194" s="27">
        <v>1900000</v>
      </c>
      <c r="G194" s="137">
        <f t="shared" si="71"/>
        <v>2500000</v>
      </c>
      <c r="H194" s="40">
        <f t="shared" si="72"/>
        <v>2600000</v>
      </c>
      <c r="I194" s="124">
        <f t="shared" si="73"/>
        <v>2700000</v>
      </c>
      <c r="J194" s="143" t="s">
        <v>69</v>
      </c>
      <c r="K194" s="289"/>
      <c r="L194" s="289"/>
    </row>
    <row r="197" spans="1:24" x14ac:dyDescent="0.25">
      <c r="A197" s="292" t="s">
        <v>463</v>
      </c>
      <c r="B197" s="292" t="s">
        <v>3</v>
      </c>
      <c r="C197" s="292" t="s">
        <v>4</v>
      </c>
      <c r="D197" s="292" t="s">
        <v>500</v>
      </c>
      <c r="E197" s="292" t="s">
        <v>643</v>
      </c>
      <c r="F197" s="301" t="s">
        <v>6</v>
      </c>
      <c r="G197" s="385" t="s">
        <v>7</v>
      </c>
      <c r="H197" s="318"/>
      <c r="I197" s="100" t="s">
        <v>8</v>
      </c>
      <c r="J197" s="381" t="s">
        <v>644</v>
      </c>
      <c r="K197" s="375" t="s">
        <v>9</v>
      </c>
      <c r="L197" s="292" t="s">
        <v>10</v>
      </c>
      <c r="M197" s="391"/>
      <c r="N197" s="391"/>
      <c r="O197" s="391"/>
      <c r="P197" s="391"/>
      <c r="Q197" s="391"/>
      <c r="R197" s="392"/>
      <c r="S197" s="393"/>
      <c r="T197" s="341"/>
      <c r="U197" s="144"/>
      <c r="V197" s="394"/>
      <c r="W197" s="393"/>
      <c r="X197" s="391"/>
    </row>
    <row r="198" spans="1:24" ht="31.5" x14ac:dyDescent="0.25">
      <c r="A198" s="289"/>
      <c r="B198" s="289"/>
      <c r="C198" s="289"/>
      <c r="D198" s="289"/>
      <c r="E198" s="289"/>
      <c r="F198" s="289"/>
      <c r="G198" s="10" t="s">
        <v>645</v>
      </c>
      <c r="H198" s="10" t="s">
        <v>39</v>
      </c>
      <c r="I198" s="100" t="s">
        <v>273</v>
      </c>
      <c r="J198" s="289"/>
      <c r="K198" s="289"/>
      <c r="L198" s="289"/>
      <c r="M198" s="341"/>
      <c r="N198" s="341"/>
      <c r="O198" s="341"/>
      <c r="P198" s="341"/>
      <c r="Q198" s="341"/>
      <c r="R198" s="341"/>
      <c r="S198" s="12"/>
      <c r="T198" s="12"/>
      <c r="U198" s="144"/>
      <c r="V198" s="341"/>
      <c r="W198" s="341"/>
      <c r="X198" s="341"/>
    </row>
    <row r="199" spans="1:24" ht="31.5" customHeight="1" x14ac:dyDescent="0.2">
      <c r="A199" s="300" t="s">
        <v>819</v>
      </c>
      <c r="B199" s="290" t="s">
        <v>723</v>
      </c>
      <c r="C199" s="82" t="s">
        <v>820</v>
      </c>
      <c r="D199" s="399" t="s">
        <v>821</v>
      </c>
      <c r="E199" s="310" t="s">
        <v>757</v>
      </c>
      <c r="F199" s="27">
        <v>2400000</v>
      </c>
      <c r="G199" s="137">
        <f t="shared" ref="G199:G200" si="74">F199+600000</f>
        <v>3000000</v>
      </c>
      <c r="H199" s="40">
        <f t="shared" ref="H199:H200" si="75">F199+600000+100000</f>
        <v>3100000</v>
      </c>
      <c r="I199" s="124">
        <f t="shared" ref="I199:I200" si="76">F199+800000</f>
        <v>3200000</v>
      </c>
      <c r="J199" s="143" t="s">
        <v>69</v>
      </c>
      <c r="K199" s="384"/>
      <c r="L199" s="290" t="s">
        <v>703</v>
      </c>
      <c r="M199" s="395"/>
      <c r="N199" s="395"/>
      <c r="O199" s="145"/>
      <c r="P199" s="396"/>
      <c r="Q199" s="397"/>
      <c r="R199" s="146"/>
      <c r="S199" s="147"/>
      <c r="T199" s="148"/>
      <c r="U199" s="149"/>
      <c r="V199" s="150"/>
      <c r="W199" s="398"/>
      <c r="X199" s="395"/>
    </row>
    <row r="200" spans="1:24" ht="30.75" customHeight="1" x14ac:dyDescent="0.2">
      <c r="A200" s="289"/>
      <c r="B200" s="289"/>
      <c r="C200" s="82" t="s">
        <v>822</v>
      </c>
      <c r="D200" s="368"/>
      <c r="E200" s="289"/>
      <c r="F200" s="27">
        <v>2700000</v>
      </c>
      <c r="G200" s="137">
        <f t="shared" si="74"/>
        <v>3300000</v>
      </c>
      <c r="H200" s="40">
        <f t="shared" si="75"/>
        <v>3400000</v>
      </c>
      <c r="I200" s="124">
        <f t="shared" si="76"/>
        <v>3500000</v>
      </c>
      <c r="J200" s="143" t="s">
        <v>69</v>
      </c>
      <c r="K200" s="289"/>
      <c r="L200" s="289"/>
      <c r="M200" s="341"/>
      <c r="N200" s="341"/>
      <c r="O200" s="145"/>
      <c r="P200" s="341"/>
      <c r="Q200" s="341"/>
      <c r="R200" s="146"/>
      <c r="S200" s="147"/>
      <c r="T200" s="148"/>
      <c r="U200" s="149"/>
      <c r="V200" s="150"/>
      <c r="W200" s="341"/>
      <c r="X200" s="341"/>
    </row>
    <row r="203" spans="1:24" x14ac:dyDescent="0.25">
      <c r="A203" s="304" t="s">
        <v>463</v>
      </c>
      <c r="B203" s="304" t="s">
        <v>3</v>
      </c>
      <c r="C203" s="304" t="s">
        <v>4</v>
      </c>
      <c r="D203" s="292" t="s">
        <v>500</v>
      </c>
      <c r="E203" s="292" t="s">
        <v>643</v>
      </c>
      <c r="F203" s="301" t="s">
        <v>6</v>
      </c>
      <c r="G203" s="385" t="s">
        <v>7</v>
      </c>
      <c r="H203" s="318"/>
      <c r="I203" s="100" t="s">
        <v>8</v>
      </c>
      <c r="J203" s="381" t="s">
        <v>644</v>
      </c>
      <c r="K203" s="375" t="s">
        <v>9</v>
      </c>
      <c r="L203" s="292" t="s">
        <v>10</v>
      </c>
    </row>
    <row r="204" spans="1:24" ht="31.5" x14ac:dyDescent="0.25">
      <c r="A204" s="289"/>
      <c r="B204" s="289"/>
      <c r="C204" s="289"/>
      <c r="D204" s="289"/>
      <c r="E204" s="289"/>
      <c r="F204" s="289"/>
      <c r="G204" s="10" t="s">
        <v>645</v>
      </c>
      <c r="H204" s="10" t="s">
        <v>39</v>
      </c>
      <c r="I204" s="100" t="s">
        <v>273</v>
      </c>
      <c r="J204" s="289"/>
      <c r="K204" s="289"/>
      <c r="L204" s="289"/>
    </row>
    <row r="205" spans="1:24" x14ac:dyDescent="0.25">
      <c r="A205" s="300" t="s">
        <v>823</v>
      </c>
      <c r="B205" s="290" t="s">
        <v>647</v>
      </c>
      <c r="C205" s="75" t="s">
        <v>759</v>
      </c>
      <c r="D205" s="309" t="s">
        <v>824</v>
      </c>
      <c r="E205" s="310" t="s">
        <v>757</v>
      </c>
      <c r="F205" s="132">
        <v>1700000</v>
      </c>
      <c r="G205" s="137">
        <f t="shared" ref="G205:G207" si="77">F205+600000</f>
        <v>2300000</v>
      </c>
      <c r="H205" s="134">
        <f t="shared" ref="H205:H207" si="78">F205+100000+600000</f>
        <v>2400000</v>
      </c>
      <c r="I205" s="133">
        <f t="shared" ref="I205:I207" si="79">F205+800000</f>
        <v>2500000</v>
      </c>
      <c r="J205" s="143" t="s">
        <v>69</v>
      </c>
      <c r="K205" s="384">
        <v>550000</v>
      </c>
      <c r="L205" s="390" t="s">
        <v>703</v>
      </c>
    </row>
    <row r="206" spans="1:24" x14ac:dyDescent="0.25">
      <c r="A206" s="288"/>
      <c r="B206" s="288"/>
      <c r="C206" s="75" t="s">
        <v>764</v>
      </c>
      <c r="D206" s="288"/>
      <c r="E206" s="288"/>
      <c r="F206" s="132">
        <v>2200000</v>
      </c>
      <c r="G206" s="137">
        <f t="shared" si="77"/>
        <v>2800000</v>
      </c>
      <c r="H206" s="134">
        <f t="shared" si="78"/>
        <v>2900000</v>
      </c>
      <c r="I206" s="133">
        <f t="shared" si="79"/>
        <v>3000000</v>
      </c>
      <c r="J206" s="143" t="s">
        <v>69</v>
      </c>
      <c r="K206" s="288"/>
      <c r="L206" s="288"/>
    </row>
    <row r="207" spans="1:24" x14ac:dyDescent="0.25">
      <c r="A207" s="289"/>
      <c r="B207" s="289"/>
      <c r="C207" s="75" t="s">
        <v>825</v>
      </c>
      <c r="D207" s="289"/>
      <c r="E207" s="289"/>
      <c r="F207" s="132">
        <v>2500000</v>
      </c>
      <c r="G207" s="137">
        <f t="shared" si="77"/>
        <v>3100000</v>
      </c>
      <c r="H207" s="134">
        <f t="shared" si="78"/>
        <v>3200000</v>
      </c>
      <c r="I207" s="133">
        <f t="shared" si="79"/>
        <v>3300000</v>
      </c>
      <c r="J207" s="143" t="s">
        <v>69</v>
      </c>
      <c r="K207" s="289"/>
      <c r="L207" s="289"/>
    </row>
    <row r="209" spans="1:12" x14ac:dyDescent="0.25">
      <c r="A209" s="304" t="s">
        <v>463</v>
      </c>
      <c r="B209" s="304" t="s">
        <v>3</v>
      </c>
      <c r="C209" s="304" t="s">
        <v>4</v>
      </c>
      <c r="D209" s="292" t="s">
        <v>500</v>
      </c>
      <c r="E209" s="292" t="s">
        <v>643</v>
      </c>
      <c r="F209" s="301" t="s">
        <v>6</v>
      </c>
      <c r="G209" s="385" t="s">
        <v>7</v>
      </c>
      <c r="H209" s="318"/>
      <c r="I209" s="100" t="s">
        <v>8</v>
      </c>
      <c r="J209" s="381" t="s">
        <v>644</v>
      </c>
      <c r="K209" s="375" t="s">
        <v>9</v>
      </c>
      <c r="L209" s="292" t="s">
        <v>10</v>
      </c>
    </row>
    <row r="210" spans="1:12" ht="31.5" x14ac:dyDescent="0.25">
      <c r="A210" s="289"/>
      <c r="B210" s="289"/>
      <c r="C210" s="289"/>
      <c r="D210" s="289"/>
      <c r="E210" s="289"/>
      <c r="F210" s="289"/>
      <c r="G210" s="10" t="s">
        <v>645</v>
      </c>
      <c r="H210" s="10" t="s">
        <v>39</v>
      </c>
      <c r="I210" s="100" t="s">
        <v>273</v>
      </c>
      <c r="J210" s="289"/>
      <c r="K210" s="289"/>
      <c r="L210" s="289"/>
    </row>
    <row r="211" spans="1:12" x14ac:dyDescent="0.25">
      <c r="A211" s="300" t="s">
        <v>826</v>
      </c>
      <c r="B211" s="290"/>
      <c r="C211" s="75" t="s">
        <v>701</v>
      </c>
      <c r="D211" s="309" t="s">
        <v>827</v>
      </c>
      <c r="E211" s="310" t="s">
        <v>757</v>
      </c>
      <c r="F211" s="132">
        <v>2500000</v>
      </c>
      <c r="G211" s="137">
        <f t="shared" ref="G211:G212" si="80">F211+600000</f>
        <v>3100000</v>
      </c>
      <c r="H211" s="134">
        <f t="shared" ref="H211:H212" si="81">F211+100000+600000</f>
        <v>3200000</v>
      </c>
      <c r="I211" s="133">
        <f t="shared" ref="I211:I212" si="82">F211+800000</f>
        <v>3300000</v>
      </c>
      <c r="J211" s="133">
        <v>6950000</v>
      </c>
      <c r="K211" s="384"/>
      <c r="L211" s="290" t="s">
        <v>703</v>
      </c>
    </row>
    <row r="212" spans="1:12" x14ac:dyDescent="0.25">
      <c r="A212" s="288"/>
      <c r="B212" s="288"/>
      <c r="C212" s="75" t="s">
        <v>751</v>
      </c>
      <c r="D212" s="288"/>
      <c r="E212" s="288"/>
      <c r="F212" s="132">
        <v>2700000</v>
      </c>
      <c r="G212" s="137">
        <f t="shared" si="80"/>
        <v>3300000</v>
      </c>
      <c r="H212" s="134">
        <f t="shared" si="81"/>
        <v>3400000</v>
      </c>
      <c r="I212" s="133">
        <f t="shared" si="82"/>
        <v>3500000</v>
      </c>
      <c r="J212" s="133">
        <v>7350000</v>
      </c>
      <c r="K212" s="288"/>
      <c r="L212" s="288"/>
    </row>
    <row r="213" spans="1:12" x14ac:dyDescent="0.25">
      <c r="A213" s="288"/>
      <c r="B213" s="288"/>
      <c r="C213" s="75" t="s">
        <v>828</v>
      </c>
      <c r="D213" s="288"/>
      <c r="E213" s="288"/>
      <c r="F213" s="132">
        <v>1300000</v>
      </c>
      <c r="G213" s="137">
        <f t="shared" ref="G213:G214" si="83">F213+450000</f>
        <v>1750000</v>
      </c>
      <c r="H213" s="134">
        <f t="shared" ref="H213:H214" si="84">F213+100000+450000</f>
        <v>1850000</v>
      </c>
      <c r="I213" s="133">
        <f t="shared" ref="I213:I214" si="85">F213+600000</f>
        <v>1900000</v>
      </c>
      <c r="J213" s="143" t="s">
        <v>69</v>
      </c>
      <c r="K213" s="288"/>
      <c r="L213" s="288"/>
    </row>
    <row r="214" spans="1:12" x14ac:dyDescent="0.25">
      <c r="A214" s="289"/>
      <c r="B214" s="289"/>
      <c r="C214" s="75" t="s">
        <v>34</v>
      </c>
      <c r="D214" s="289"/>
      <c r="E214" s="289"/>
      <c r="F214" s="132">
        <v>1100000</v>
      </c>
      <c r="G214" s="137">
        <f t="shared" si="83"/>
        <v>1550000</v>
      </c>
      <c r="H214" s="134">
        <f t="shared" si="84"/>
        <v>1650000</v>
      </c>
      <c r="I214" s="133">
        <f t="shared" si="85"/>
        <v>1700000</v>
      </c>
      <c r="J214" s="143" t="s">
        <v>69</v>
      </c>
      <c r="K214" s="289"/>
      <c r="L214" s="289"/>
    </row>
    <row r="217" spans="1:12" x14ac:dyDescent="0.25">
      <c r="A217" s="304" t="s">
        <v>463</v>
      </c>
      <c r="B217" s="304" t="s">
        <v>3</v>
      </c>
      <c r="C217" s="304" t="s">
        <v>4</v>
      </c>
      <c r="D217" s="292" t="s">
        <v>500</v>
      </c>
      <c r="E217" s="292" t="s">
        <v>643</v>
      </c>
      <c r="F217" s="301" t="s">
        <v>6</v>
      </c>
      <c r="G217" s="385" t="s">
        <v>7</v>
      </c>
      <c r="H217" s="318"/>
      <c r="I217" s="100" t="s">
        <v>8</v>
      </c>
      <c r="J217" s="381" t="s">
        <v>644</v>
      </c>
      <c r="K217" s="375" t="s">
        <v>9</v>
      </c>
      <c r="L217" s="292" t="s">
        <v>10</v>
      </c>
    </row>
    <row r="218" spans="1:12" ht="31.5" x14ac:dyDescent="0.25">
      <c r="A218" s="289"/>
      <c r="B218" s="289"/>
      <c r="C218" s="289"/>
      <c r="D218" s="289"/>
      <c r="E218" s="289"/>
      <c r="F218" s="289"/>
      <c r="G218" s="10" t="s">
        <v>645</v>
      </c>
      <c r="H218" s="10" t="s">
        <v>39</v>
      </c>
      <c r="I218" s="100" t="s">
        <v>273</v>
      </c>
      <c r="J218" s="289"/>
      <c r="K218" s="289"/>
      <c r="L218" s="289"/>
    </row>
    <row r="219" spans="1:12" ht="63" x14ac:dyDescent="0.2">
      <c r="A219" s="68" t="s">
        <v>829</v>
      </c>
      <c r="B219" s="13" t="s">
        <v>723</v>
      </c>
      <c r="C219" s="14" t="s">
        <v>759</v>
      </c>
      <c r="D219" s="138" t="s">
        <v>830</v>
      </c>
      <c r="E219" s="139" t="s">
        <v>757</v>
      </c>
      <c r="F219" s="27">
        <v>1250000</v>
      </c>
      <c r="G219" s="137">
        <f>F219+600000</f>
        <v>1850000</v>
      </c>
      <c r="H219" s="40">
        <f>F219+100000+600000</f>
        <v>1950000</v>
      </c>
      <c r="I219" s="124">
        <f>F219+8000000</f>
        <v>9250000</v>
      </c>
      <c r="J219" s="143" t="s">
        <v>69</v>
      </c>
      <c r="K219" s="124">
        <v>550000</v>
      </c>
      <c r="L219" s="13" t="s">
        <v>703</v>
      </c>
    </row>
    <row r="222" spans="1:12" x14ac:dyDescent="0.25">
      <c r="A222" s="304" t="s">
        <v>463</v>
      </c>
      <c r="B222" s="304" t="s">
        <v>3</v>
      </c>
      <c r="C222" s="304" t="s">
        <v>4</v>
      </c>
      <c r="D222" s="292" t="s">
        <v>500</v>
      </c>
      <c r="E222" s="292" t="s">
        <v>643</v>
      </c>
      <c r="F222" s="301" t="s">
        <v>6</v>
      </c>
      <c r="G222" s="385" t="s">
        <v>7</v>
      </c>
      <c r="H222" s="318"/>
      <c r="I222" s="100" t="s">
        <v>8</v>
      </c>
      <c r="J222" s="381" t="s">
        <v>644</v>
      </c>
      <c r="K222" s="375" t="s">
        <v>9</v>
      </c>
      <c r="L222" s="292" t="s">
        <v>10</v>
      </c>
    </row>
    <row r="223" spans="1:12" ht="31.5" x14ac:dyDescent="0.25">
      <c r="A223" s="289"/>
      <c r="B223" s="289"/>
      <c r="C223" s="289"/>
      <c r="D223" s="289"/>
      <c r="E223" s="289"/>
      <c r="F223" s="289"/>
      <c r="G223" s="10" t="s">
        <v>645</v>
      </c>
      <c r="H223" s="10" t="s">
        <v>39</v>
      </c>
      <c r="I223" s="100" t="s">
        <v>273</v>
      </c>
      <c r="J223" s="289"/>
      <c r="K223" s="289"/>
      <c r="L223" s="289"/>
    </row>
    <row r="224" spans="1:12" x14ac:dyDescent="0.25">
      <c r="A224" s="300" t="s">
        <v>831</v>
      </c>
      <c r="B224" s="290"/>
      <c r="C224" s="75" t="s">
        <v>764</v>
      </c>
      <c r="D224" s="309" t="s">
        <v>832</v>
      </c>
      <c r="E224" s="310" t="s">
        <v>757</v>
      </c>
      <c r="F224" s="132">
        <v>2300000</v>
      </c>
      <c r="G224" s="137">
        <f t="shared" ref="G224:G227" si="86">F222:F224+600000</f>
        <v>2900000</v>
      </c>
      <c r="H224" s="134">
        <f t="shared" ref="H224:H227" si="87">F224+600000+100000</f>
        <v>3000000</v>
      </c>
      <c r="I224" s="133">
        <f t="shared" ref="I224:I227" si="88">F224+800000</f>
        <v>3100000</v>
      </c>
      <c r="J224" s="143" t="s">
        <v>69</v>
      </c>
      <c r="K224" s="384">
        <v>550000</v>
      </c>
      <c r="L224" s="290" t="s">
        <v>703</v>
      </c>
    </row>
    <row r="225" spans="1:12" x14ac:dyDescent="0.25">
      <c r="A225" s="288"/>
      <c r="B225" s="288"/>
      <c r="C225" s="75" t="s">
        <v>833</v>
      </c>
      <c r="D225" s="288"/>
      <c r="E225" s="288"/>
      <c r="F225" s="132">
        <v>2500000</v>
      </c>
      <c r="G225" s="137">
        <f t="shared" si="86"/>
        <v>3100000</v>
      </c>
      <c r="H225" s="134">
        <f t="shared" si="87"/>
        <v>3200000</v>
      </c>
      <c r="I225" s="133">
        <f t="shared" si="88"/>
        <v>3300000</v>
      </c>
      <c r="J225" s="143" t="s">
        <v>69</v>
      </c>
      <c r="K225" s="288"/>
      <c r="L225" s="288"/>
    </row>
    <row r="226" spans="1:12" x14ac:dyDescent="0.25">
      <c r="A226" s="288"/>
      <c r="B226" s="288"/>
      <c r="C226" s="75" t="s">
        <v>834</v>
      </c>
      <c r="D226" s="288"/>
      <c r="E226" s="288"/>
      <c r="F226" s="132">
        <v>3000000</v>
      </c>
      <c r="G226" s="137">
        <f t="shared" si="86"/>
        <v>3600000</v>
      </c>
      <c r="H226" s="134">
        <f t="shared" si="87"/>
        <v>3700000</v>
      </c>
      <c r="I226" s="133">
        <f t="shared" si="88"/>
        <v>3800000</v>
      </c>
      <c r="J226" s="143" t="s">
        <v>69</v>
      </c>
      <c r="K226" s="288"/>
      <c r="L226" s="288"/>
    </row>
    <row r="227" spans="1:12" x14ac:dyDescent="0.25">
      <c r="A227" s="289"/>
      <c r="B227" s="289"/>
      <c r="C227" s="75" t="s">
        <v>835</v>
      </c>
      <c r="D227" s="289"/>
      <c r="E227" s="289"/>
      <c r="F227" s="132">
        <v>3700000</v>
      </c>
      <c r="G227" s="137">
        <f t="shared" si="86"/>
        <v>4300000</v>
      </c>
      <c r="H227" s="134">
        <f t="shared" si="87"/>
        <v>4400000</v>
      </c>
      <c r="I227" s="133">
        <f t="shared" si="88"/>
        <v>4500000</v>
      </c>
      <c r="J227" s="143" t="s">
        <v>69</v>
      </c>
      <c r="K227" s="289"/>
      <c r="L227" s="289"/>
    </row>
    <row r="230" spans="1:12" x14ac:dyDescent="0.25">
      <c r="A230" s="304" t="s">
        <v>463</v>
      </c>
      <c r="B230" s="304" t="s">
        <v>3</v>
      </c>
      <c r="C230" s="304" t="s">
        <v>4</v>
      </c>
      <c r="D230" s="292" t="s">
        <v>500</v>
      </c>
      <c r="E230" s="292" t="s">
        <v>643</v>
      </c>
      <c r="F230" s="301" t="s">
        <v>6</v>
      </c>
      <c r="G230" s="385" t="s">
        <v>7</v>
      </c>
      <c r="H230" s="318"/>
      <c r="I230" s="100" t="s">
        <v>8</v>
      </c>
      <c r="J230" s="381" t="s">
        <v>644</v>
      </c>
      <c r="K230" s="375" t="s">
        <v>9</v>
      </c>
      <c r="L230" s="292" t="s">
        <v>10</v>
      </c>
    </row>
    <row r="231" spans="1:12" ht="31.5" x14ac:dyDescent="0.25">
      <c r="A231" s="289"/>
      <c r="B231" s="289"/>
      <c r="C231" s="289"/>
      <c r="D231" s="289"/>
      <c r="E231" s="289"/>
      <c r="F231" s="289"/>
      <c r="G231" s="10" t="s">
        <v>645</v>
      </c>
      <c r="H231" s="10" t="s">
        <v>39</v>
      </c>
      <c r="I231" s="100" t="s">
        <v>273</v>
      </c>
      <c r="J231" s="289"/>
      <c r="K231" s="289"/>
      <c r="L231" s="289"/>
    </row>
    <row r="232" spans="1:12" x14ac:dyDescent="0.25">
      <c r="A232" s="300" t="s">
        <v>836</v>
      </c>
      <c r="B232" s="290"/>
      <c r="C232" s="75" t="s">
        <v>837</v>
      </c>
      <c r="D232" s="309" t="s">
        <v>838</v>
      </c>
      <c r="E232" s="310" t="s">
        <v>757</v>
      </c>
      <c r="F232" s="132">
        <v>1500000</v>
      </c>
      <c r="G232" s="137">
        <f t="shared" ref="G232:G234" si="89">F232+600000</f>
        <v>2100000</v>
      </c>
      <c r="H232" s="134">
        <f t="shared" ref="H232:H234" si="90">F232+600000+100000</f>
        <v>2200000</v>
      </c>
      <c r="I232" s="133">
        <f t="shared" ref="I232:I234" si="91">F232+800000</f>
        <v>2300000</v>
      </c>
      <c r="J232" s="143" t="s">
        <v>69</v>
      </c>
      <c r="K232" s="384">
        <v>550000</v>
      </c>
      <c r="L232" s="305" t="s">
        <v>703</v>
      </c>
    </row>
    <row r="233" spans="1:12" x14ac:dyDescent="0.25">
      <c r="A233" s="288"/>
      <c r="B233" s="288"/>
      <c r="C233" s="75" t="s">
        <v>839</v>
      </c>
      <c r="D233" s="288"/>
      <c r="E233" s="288"/>
      <c r="F233" s="132">
        <v>1800000</v>
      </c>
      <c r="G233" s="137">
        <f t="shared" si="89"/>
        <v>2400000</v>
      </c>
      <c r="H233" s="134">
        <f t="shared" si="90"/>
        <v>2500000</v>
      </c>
      <c r="I233" s="133">
        <f t="shared" si="91"/>
        <v>2600000</v>
      </c>
      <c r="J233" s="143" t="s">
        <v>69</v>
      </c>
      <c r="K233" s="288"/>
      <c r="L233" s="288"/>
    </row>
    <row r="234" spans="1:12" x14ac:dyDescent="0.25">
      <c r="A234" s="289"/>
      <c r="B234" s="289"/>
      <c r="C234" s="75" t="s">
        <v>840</v>
      </c>
      <c r="D234" s="289"/>
      <c r="E234" s="289"/>
      <c r="F234" s="132">
        <v>2500000</v>
      </c>
      <c r="G234" s="137">
        <f t="shared" si="89"/>
        <v>3100000</v>
      </c>
      <c r="H234" s="134">
        <f t="shared" si="90"/>
        <v>3200000</v>
      </c>
      <c r="I234" s="133">
        <f t="shared" si="91"/>
        <v>3300000</v>
      </c>
      <c r="J234" s="143" t="s">
        <v>69</v>
      </c>
      <c r="K234" s="289"/>
      <c r="L234" s="289"/>
    </row>
    <row r="237" spans="1:12" x14ac:dyDescent="0.25">
      <c r="A237" s="304" t="s">
        <v>463</v>
      </c>
      <c r="B237" s="304" t="s">
        <v>3</v>
      </c>
      <c r="C237" s="304" t="s">
        <v>4</v>
      </c>
      <c r="D237" s="292" t="s">
        <v>500</v>
      </c>
      <c r="E237" s="292" t="s">
        <v>643</v>
      </c>
      <c r="F237" s="301" t="s">
        <v>6</v>
      </c>
      <c r="G237" s="385" t="s">
        <v>7</v>
      </c>
      <c r="H237" s="318"/>
      <c r="I237" s="100" t="s">
        <v>8</v>
      </c>
      <c r="J237" s="381" t="s">
        <v>644</v>
      </c>
      <c r="K237" s="375" t="s">
        <v>9</v>
      </c>
      <c r="L237" s="292" t="s">
        <v>10</v>
      </c>
    </row>
    <row r="238" spans="1:12" ht="31.5" x14ac:dyDescent="0.25">
      <c r="A238" s="289"/>
      <c r="B238" s="289"/>
      <c r="C238" s="289"/>
      <c r="D238" s="289"/>
      <c r="E238" s="289"/>
      <c r="F238" s="289"/>
      <c r="G238" s="10" t="s">
        <v>645</v>
      </c>
      <c r="H238" s="10" t="s">
        <v>39</v>
      </c>
      <c r="I238" s="100" t="s">
        <v>273</v>
      </c>
      <c r="J238" s="289"/>
      <c r="K238" s="289"/>
      <c r="L238" s="289"/>
    </row>
    <row r="239" spans="1:12" x14ac:dyDescent="0.25">
      <c r="A239" s="300" t="s">
        <v>841</v>
      </c>
      <c r="B239" s="290" t="s">
        <v>723</v>
      </c>
      <c r="C239" s="75" t="s">
        <v>766</v>
      </c>
      <c r="D239" s="309" t="s">
        <v>842</v>
      </c>
      <c r="E239" s="310" t="s">
        <v>757</v>
      </c>
      <c r="F239" s="132">
        <v>1500000</v>
      </c>
      <c r="G239" s="137">
        <f t="shared" ref="G239:G241" si="92">F239+600000</f>
        <v>2100000</v>
      </c>
      <c r="H239" s="134">
        <f t="shared" ref="H239:H241" si="93">F239+600000+100000</f>
        <v>2200000</v>
      </c>
      <c r="I239" s="134">
        <f t="shared" ref="I239:I241" si="94">F239+800000</f>
        <v>2300000</v>
      </c>
      <c r="J239" s="143" t="s">
        <v>69</v>
      </c>
      <c r="K239" s="384">
        <v>550000</v>
      </c>
      <c r="L239" s="305" t="s">
        <v>703</v>
      </c>
    </row>
    <row r="240" spans="1:12" x14ac:dyDescent="0.25">
      <c r="A240" s="288"/>
      <c r="B240" s="288"/>
      <c r="C240" s="75" t="s">
        <v>843</v>
      </c>
      <c r="D240" s="288"/>
      <c r="E240" s="288"/>
      <c r="F240" s="132">
        <v>1900000</v>
      </c>
      <c r="G240" s="137">
        <f t="shared" si="92"/>
        <v>2500000</v>
      </c>
      <c r="H240" s="134">
        <f t="shared" si="93"/>
        <v>2600000</v>
      </c>
      <c r="I240" s="134">
        <f t="shared" si="94"/>
        <v>2700000</v>
      </c>
      <c r="J240" s="143" t="s">
        <v>69</v>
      </c>
      <c r="K240" s="288"/>
      <c r="L240" s="288"/>
    </row>
    <row r="241" spans="1:12" x14ac:dyDescent="0.25">
      <c r="A241" s="289"/>
      <c r="B241" s="289"/>
      <c r="C241" s="75" t="s">
        <v>844</v>
      </c>
      <c r="D241" s="289"/>
      <c r="E241" s="289"/>
      <c r="F241" s="132">
        <v>2600000</v>
      </c>
      <c r="G241" s="137">
        <f t="shared" si="92"/>
        <v>3200000</v>
      </c>
      <c r="H241" s="134">
        <f t="shared" si="93"/>
        <v>3300000</v>
      </c>
      <c r="I241" s="134">
        <f t="shared" si="94"/>
        <v>3400000</v>
      </c>
      <c r="J241" s="143" t="s">
        <v>69</v>
      </c>
      <c r="K241" s="289"/>
      <c r="L241" s="289"/>
    </row>
    <row r="244" spans="1:12" x14ac:dyDescent="0.25">
      <c r="A244" s="304" t="s">
        <v>463</v>
      </c>
      <c r="B244" s="304" t="s">
        <v>3</v>
      </c>
      <c r="C244" s="304" t="s">
        <v>4</v>
      </c>
      <c r="D244" s="292" t="s">
        <v>500</v>
      </c>
      <c r="E244" s="292" t="s">
        <v>643</v>
      </c>
      <c r="F244" s="301" t="s">
        <v>6</v>
      </c>
      <c r="G244" s="385" t="s">
        <v>7</v>
      </c>
      <c r="H244" s="318"/>
      <c r="I244" s="100" t="s">
        <v>8</v>
      </c>
      <c r="J244" s="381" t="s">
        <v>644</v>
      </c>
      <c r="K244" s="375" t="s">
        <v>9</v>
      </c>
      <c r="L244" s="292" t="s">
        <v>10</v>
      </c>
    </row>
    <row r="245" spans="1:12" ht="31.5" x14ac:dyDescent="0.25">
      <c r="A245" s="289"/>
      <c r="B245" s="289"/>
      <c r="C245" s="289"/>
      <c r="D245" s="289"/>
      <c r="E245" s="289"/>
      <c r="F245" s="289"/>
      <c r="G245" s="10" t="s">
        <v>645</v>
      </c>
      <c r="H245" s="10" t="s">
        <v>39</v>
      </c>
      <c r="I245" s="100" t="s">
        <v>273</v>
      </c>
      <c r="J245" s="289"/>
      <c r="K245" s="289"/>
      <c r="L245" s="289"/>
    </row>
    <row r="246" spans="1:12" ht="34.5" customHeight="1" x14ac:dyDescent="0.2">
      <c r="A246" s="300" t="s">
        <v>845</v>
      </c>
      <c r="B246" s="290" t="s">
        <v>723</v>
      </c>
      <c r="C246" s="14" t="s">
        <v>764</v>
      </c>
      <c r="D246" s="309" t="s">
        <v>846</v>
      </c>
      <c r="E246" s="310" t="s">
        <v>757</v>
      </c>
      <c r="F246" s="27">
        <v>2000000</v>
      </c>
      <c r="G246" s="137">
        <f t="shared" ref="G246:G247" si="95">F246+600000</f>
        <v>2600000</v>
      </c>
      <c r="H246" s="40">
        <f t="shared" ref="H246:H247" si="96">F246+100000+600000</f>
        <v>2700000</v>
      </c>
      <c r="I246" s="151">
        <f t="shared" ref="I246:I247" si="97">F246+800000</f>
        <v>2800000</v>
      </c>
      <c r="J246" s="143" t="s">
        <v>69</v>
      </c>
      <c r="K246" s="384"/>
      <c r="L246" s="305" t="s">
        <v>703</v>
      </c>
    </row>
    <row r="247" spans="1:12" ht="35.25" customHeight="1" x14ac:dyDescent="0.2">
      <c r="A247" s="289"/>
      <c r="B247" s="289"/>
      <c r="C247" s="14" t="s">
        <v>833</v>
      </c>
      <c r="D247" s="289"/>
      <c r="E247" s="289"/>
      <c r="F247" s="27">
        <v>2600000</v>
      </c>
      <c r="G247" s="137">
        <f t="shared" si="95"/>
        <v>3200000</v>
      </c>
      <c r="H247" s="40">
        <f t="shared" si="96"/>
        <v>3300000</v>
      </c>
      <c r="I247" s="151">
        <f t="shared" si="97"/>
        <v>3400000</v>
      </c>
      <c r="J247" s="143" t="s">
        <v>69</v>
      </c>
      <c r="K247" s="289"/>
      <c r="L247" s="289"/>
    </row>
    <row r="250" spans="1:12" x14ac:dyDescent="0.25">
      <c r="A250" s="304" t="s">
        <v>463</v>
      </c>
      <c r="B250" s="304" t="s">
        <v>3</v>
      </c>
      <c r="C250" s="304" t="s">
        <v>4</v>
      </c>
      <c r="D250" s="292" t="s">
        <v>500</v>
      </c>
      <c r="E250" s="292" t="s">
        <v>643</v>
      </c>
      <c r="F250" s="301" t="s">
        <v>6</v>
      </c>
      <c r="G250" s="385" t="s">
        <v>7</v>
      </c>
      <c r="H250" s="318"/>
      <c r="I250" s="100" t="s">
        <v>8</v>
      </c>
      <c r="J250" s="381" t="s">
        <v>644</v>
      </c>
      <c r="K250" s="375" t="s">
        <v>9</v>
      </c>
      <c r="L250" s="292" t="s">
        <v>10</v>
      </c>
    </row>
    <row r="251" spans="1:12" ht="31.5" x14ac:dyDescent="0.25">
      <c r="A251" s="289"/>
      <c r="B251" s="289"/>
      <c r="C251" s="289"/>
      <c r="D251" s="289"/>
      <c r="E251" s="289"/>
      <c r="F251" s="289"/>
      <c r="G251" s="10" t="s">
        <v>645</v>
      </c>
      <c r="H251" s="10" t="s">
        <v>39</v>
      </c>
      <c r="I251" s="100" t="s">
        <v>273</v>
      </c>
      <c r="J251" s="289"/>
      <c r="K251" s="289"/>
      <c r="L251" s="289"/>
    </row>
    <row r="252" spans="1:12" x14ac:dyDescent="0.25">
      <c r="A252" s="300" t="s">
        <v>847</v>
      </c>
      <c r="B252" s="290" t="s">
        <v>723</v>
      </c>
      <c r="C252" s="75" t="s">
        <v>759</v>
      </c>
      <c r="D252" s="309" t="s">
        <v>848</v>
      </c>
      <c r="E252" s="310" t="s">
        <v>757</v>
      </c>
      <c r="F252" s="132">
        <v>1100000</v>
      </c>
      <c r="G252" s="137">
        <f t="shared" ref="G252:G254" si="98">F252+600000</f>
        <v>1700000</v>
      </c>
      <c r="H252" s="134">
        <f t="shared" ref="H252:H254" si="99">F252+100000+600000</f>
        <v>1800000</v>
      </c>
      <c r="I252" s="134">
        <f t="shared" ref="I252:I254" si="100">F252+800000</f>
        <v>1900000</v>
      </c>
      <c r="J252" s="143" t="s">
        <v>69</v>
      </c>
      <c r="K252" s="384">
        <v>550000</v>
      </c>
      <c r="L252" s="390" t="s">
        <v>703</v>
      </c>
    </row>
    <row r="253" spans="1:12" x14ac:dyDescent="0.25">
      <c r="A253" s="288"/>
      <c r="B253" s="288"/>
      <c r="C253" s="75" t="s">
        <v>764</v>
      </c>
      <c r="D253" s="288"/>
      <c r="E253" s="288"/>
      <c r="F253" s="132">
        <v>1350000</v>
      </c>
      <c r="G253" s="137">
        <f t="shared" si="98"/>
        <v>1950000</v>
      </c>
      <c r="H253" s="134">
        <f t="shared" si="99"/>
        <v>2050000</v>
      </c>
      <c r="I253" s="134">
        <f t="shared" si="100"/>
        <v>2150000</v>
      </c>
      <c r="J253" s="143" t="s">
        <v>69</v>
      </c>
      <c r="K253" s="288"/>
      <c r="L253" s="288"/>
    </row>
    <row r="254" spans="1:12" x14ac:dyDescent="0.25">
      <c r="A254" s="289"/>
      <c r="B254" s="289"/>
      <c r="C254" s="75" t="s">
        <v>849</v>
      </c>
      <c r="D254" s="289"/>
      <c r="E254" s="289"/>
      <c r="F254" s="132">
        <v>2000000</v>
      </c>
      <c r="G254" s="137">
        <f t="shared" si="98"/>
        <v>2600000</v>
      </c>
      <c r="H254" s="134">
        <f t="shared" si="99"/>
        <v>2700000</v>
      </c>
      <c r="I254" s="134">
        <f t="shared" si="100"/>
        <v>2800000</v>
      </c>
      <c r="J254" s="143" t="s">
        <v>69</v>
      </c>
      <c r="K254" s="289"/>
      <c r="L254" s="289"/>
    </row>
    <row r="257" spans="1:12" x14ac:dyDescent="0.25">
      <c r="A257" s="304" t="s">
        <v>463</v>
      </c>
      <c r="B257" s="304" t="s">
        <v>3</v>
      </c>
      <c r="C257" s="304" t="s">
        <v>4</v>
      </c>
      <c r="D257" s="292" t="s">
        <v>500</v>
      </c>
      <c r="E257" s="292" t="s">
        <v>643</v>
      </c>
      <c r="F257" s="301" t="s">
        <v>6</v>
      </c>
      <c r="G257" s="385" t="s">
        <v>7</v>
      </c>
      <c r="H257" s="318"/>
      <c r="I257" s="100" t="s">
        <v>8</v>
      </c>
      <c r="J257" s="381" t="s">
        <v>644</v>
      </c>
      <c r="K257" s="375" t="s">
        <v>9</v>
      </c>
      <c r="L257" s="292" t="s">
        <v>10</v>
      </c>
    </row>
    <row r="258" spans="1:12" ht="31.5" x14ac:dyDescent="0.25">
      <c r="A258" s="289"/>
      <c r="B258" s="289"/>
      <c r="C258" s="289"/>
      <c r="D258" s="289"/>
      <c r="E258" s="289"/>
      <c r="F258" s="289"/>
      <c r="G258" s="10" t="s">
        <v>645</v>
      </c>
      <c r="H258" s="10" t="s">
        <v>39</v>
      </c>
      <c r="I258" s="100" t="s">
        <v>273</v>
      </c>
      <c r="J258" s="289"/>
      <c r="K258" s="289"/>
      <c r="L258" s="289"/>
    </row>
    <row r="259" spans="1:12" x14ac:dyDescent="0.25">
      <c r="A259" s="300" t="s">
        <v>850</v>
      </c>
      <c r="B259" s="290" t="s">
        <v>647</v>
      </c>
      <c r="C259" s="75" t="s">
        <v>851</v>
      </c>
      <c r="D259" s="309" t="s">
        <v>852</v>
      </c>
      <c r="E259" s="310" t="s">
        <v>757</v>
      </c>
      <c r="F259" s="132">
        <v>2700000</v>
      </c>
      <c r="G259" s="137">
        <f t="shared" ref="G259:G261" si="101">F259+600000</f>
        <v>3300000</v>
      </c>
      <c r="H259" s="134">
        <f t="shared" ref="H259:H261" si="102">F259+600000+100000</f>
        <v>3400000</v>
      </c>
      <c r="I259" s="133">
        <f t="shared" ref="I259:I261" si="103">F259+800000</f>
        <v>3500000</v>
      </c>
      <c r="J259" s="143" t="s">
        <v>69</v>
      </c>
      <c r="K259" s="384">
        <v>550000</v>
      </c>
      <c r="L259" s="390" t="s">
        <v>703</v>
      </c>
    </row>
    <row r="260" spans="1:12" x14ac:dyDescent="0.25">
      <c r="A260" s="288"/>
      <c r="B260" s="288"/>
      <c r="C260" s="75" t="s">
        <v>853</v>
      </c>
      <c r="D260" s="288"/>
      <c r="E260" s="288"/>
      <c r="F260" s="132">
        <v>3400000</v>
      </c>
      <c r="G260" s="137">
        <f t="shared" si="101"/>
        <v>4000000</v>
      </c>
      <c r="H260" s="134">
        <f t="shared" si="102"/>
        <v>4100000</v>
      </c>
      <c r="I260" s="133">
        <f t="shared" si="103"/>
        <v>4200000</v>
      </c>
      <c r="J260" s="143" t="s">
        <v>69</v>
      </c>
      <c r="K260" s="288"/>
      <c r="L260" s="288"/>
    </row>
    <row r="261" spans="1:12" x14ac:dyDescent="0.25">
      <c r="A261" s="289"/>
      <c r="B261" s="289"/>
      <c r="C261" s="75" t="s">
        <v>854</v>
      </c>
      <c r="D261" s="289"/>
      <c r="E261" s="289"/>
      <c r="F261" s="132">
        <v>3800000</v>
      </c>
      <c r="G261" s="137">
        <f t="shared" si="101"/>
        <v>4400000</v>
      </c>
      <c r="H261" s="134">
        <f t="shared" si="102"/>
        <v>4500000</v>
      </c>
      <c r="I261" s="133">
        <f t="shared" si="103"/>
        <v>4600000</v>
      </c>
      <c r="J261" s="143" t="s">
        <v>69</v>
      </c>
      <c r="K261" s="289"/>
      <c r="L261" s="289"/>
    </row>
    <row r="264" spans="1:12" x14ac:dyDescent="0.25">
      <c r="A264" s="304" t="s">
        <v>463</v>
      </c>
      <c r="B264" s="304" t="s">
        <v>3</v>
      </c>
      <c r="C264" s="304" t="s">
        <v>4</v>
      </c>
      <c r="D264" s="292" t="s">
        <v>500</v>
      </c>
      <c r="E264" s="292" t="s">
        <v>643</v>
      </c>
      <c r="F264" s="301" t="s">
        <v>6</v>
      </c>
      <c r="G264" s="385" t="s">
        <v>7</v>
      </c>
      <c r="H264" s="318"/>
      <c r="I264" s="100" t="s">
        <v>8</v>
      </c>
      <c r="J264" s="381" t="s">
        <v>644</v>
      </c>
      <c r="K264" s="375" t="s">
        <v>9</v>
      </c>
      <c r="L264" s="292" t="s">
        <v>10</v>
      </c>
    </row>
    <row r="265" spans="1:12" ht="31.5" x14ac:dyDescent="0.25">
      <c r="A265" s="289"/>
      <c r="B265" s="289"/>
      <c r="C265" s="289"/>
      <c r="D265" s="289"/>
      <c r="E265" s="289"/>
      <c r="F265" s="289"/>
      <c r="G265" s="10" t="s">
        <v>645</v>
      </c>
      <c r="H265" s="10" t="s">
        <v>39</v>
      </c>
      <c r="I265" s="100" t="s">
        <v>273</v>
      </c>
      <c r="J265" s="289"/>
      <c r="K265" s="289"/>
      <c r="L265" s="289"/>
    </row>
    <row r="266" spans="1:12" ht="34.5" customHeight="1" x14ac:dyDescent="0.2">
      <c r="A266" s="300" t="s">
        <v>855</v>
      </c>
      <c r="B266" s="290" t="s">
        <v>723</v>
      </c>
      <c r="C266" s="14" t="s">
        <v>856</v>
      </c>
      <c r="D266" s="309" t="s">
        <v>857</v>
      </c>
      <c r="E266" s="310" t="s">
        <v>757</v>
      </c>
      <c r="F266" s="27">
        <v>1600000</v>
      </c>
      <c r="G266" s="137">
        <f t="shared" ref="G266:G267" si="104">F266+600000</f>
        <v>2200000</v>
      </c>
      <c r="H266" s="40">
        <f t="shared" ref="H266:H267" si="105">F266+100000+600000</f>
        <v>2300000</v>
      </c>
      <c r="I266" s="124">
        <f t="shared" ref="I266:I267" si="106">F266+800000</f>
        <v>2400000</v>
      </c>
      <c r="J266" s="143" t="s">
        <v>69</v>
      </c>
      <c r="K266" s="384"/>
      <c r="L266" s="383" t="s">
        <v>703</v>
      </c>
    </row>
    <row r="267" spans="1:12" ht="33.75" customHeight="1" x14ac:dyDescent="0.2">
      <c r="A267" s="289"/>
      <c r="B267" s="289"/>
      <c r="C267" s="14" t="s">
        <v>858</v>
      </c>
      <c r="D267" s="289"/>
      <c r="E267" s="289"/>
      <c r="F267" s="27">
        <v>2000000</v>
      </c>
      <c r="G267" s="137">
        <f t="shared" si="104"/>
        <v>2600000</v>
      </c>
      <c r="H267" s="40">
        <f t="shared" si="105"/>
        <v>2700000</v>
      </c>
      <c r="I267" s="124">
        <f t="shared" si="106"/>
        <v>2800000</v>
      </c>
      <c r="J267" s="143" t="s">
        <v>69</v>
      </c>
      <c r="K267" s="289"/>
      <c r="L267" s="289"/>
    </row>
    <row r="270" spans="1:12" x14ac:dyDescent="0.25">
      <c r="A270" s="304" t="s">
        <v>463</v>
      </c>
      <c r="B270" s="304" t="s">
        <v>3</v>
      </c>
      <c r="C270" s="304" t="s">
        <v>4</v>
      </c>
      <c r="D270" s="292" t="s">
        <v>500</v>
      </c>
      <c r="E270" s="292" t="s">
        <v>643</v>
      </c>
      <c r="F270" s="301" t="s">
        <v>6</v>
      </c>
      <c r="G270" s="385" t="s">
        <v>7</v>
      </c>
      <c r="H270" s="318"/>
      <c r="I270" s="100" t="s">
        <v>8</v>
      </c>
      <c r="J270" s="381" t="s">
        <v>644</v>
      </c>
      <c r="K270" s="375" t="s">
        <v>9</v>
      </c>
      <c r="L270" s="292" t="s">
        <v>10</v>
      </c>
    </row>
    <row r="271" spans="1:12" ht="31.5" x14ac:dyDescent="0.25">
      <c r="A271" s="289"/>
      <c r="B271" s="289"/>
      <c r="C271" s="289"/>
      <c r="D271" s="289"/>
      <c r="E271" s="289"/>
      <c r="F271" s="289"/>
      <c r="G271" s="10" t="s">
        <v>645</v>
      </c>
      <c r="H271" s="10" t="s">
        <v>39</v>
      </c>
      <c r="I271" s="100" t="s">
        <v>273</v>
      </c>
      <c r="J271" s="289"/>
      <c r="K271" s="289"/>
      <c r="L271" s="289"/>
    </row>
    <row r="272" spans="1:12" x14ac:dyDescent="0.25">
      <c r="A272" s="300" t="s">
        <v>859</v>
      </c>
      <c r="B272" s="290" t="s">
        <v>723</v>
      </c>
      <c r="C272" s="75" t="s">
        <v>759</v>
      </c>
      <c r="D272" s="309" t="s">
        <v>860</v>
      </c>
      <c r="E272" s="310" t="s">
        <v>757</v>
      </c>
      <c r="F272" s="132">
        <v>900000</v>
      </c>
      <c r="G272" s="137">
        <f t="shared" ref="G272:G274" si="107">F272+600000</f>
        <v>1500000</v>
      </c>
      <c r="H272" s="134">
        <f t="shared" ref="H272:H274" si="108">F272+100000+600000</f>
        <v>1600000</v>
      </c>
      <c r="I272" s="152">
        <f t="shared" ref="I272:I274" si="109">F272+800000</f>
        <v>1700000</v>
      </c>
      <c r="J272" s="143" t="s">
        <v>69</v>
      </c>
      <c r="K272" s="384">
        <v>550000</v>
      </c>
      <c r="L272" s="383" t="s">
        <v>703</v>
      </c>
    </row>
    <row r="273" spans="1:12" x14ac:dyDescent="0.25">
      <c r="A273" s="288"/>
      <c r="B273" s="288"/>
      <c r="C273" s="75" t="s">
        <v>764</v>
      </c>
      <c r="D273" s="288"/>
      <c r="E273" s="288"/>
      <c r="F273" s="132">
        <v>1200000</v>
      </c>
      <c r="G273" s="137">
        <f t="shared" si="107"/>
        <v>1800000</v>
      </c>
      <c r="H273" s="134">
        <f t="shared" si="108"/>
        <v>1900000</v>
      </c>
      <c r="I273" s="152">
        <f t="shared" si="109"/>
        <v>2000000</v>
      </c>
      <c r="J273" s="143" t="s">
        <v>69</v>
      </c>
      <c r="K273" s="288"/>
      <c r="L273" s="288"/>
    </row>
    <row r="274" spans="1:12" x14ac:dyDescent="0.25">
      <c r="A274" s="289"/>
      <c r="B274" s="289"/>
      <c r="C274" s="75" t="s">
        <v>849</v>
      </c>
      <c r="D274" s="289"/>
      <c r="E274" s="289"/>
      <c r="F274" s="132">
        <v>1800000</v>
      </c>
      <c r="G274" s="137">
        <f t="shared" si="107"/>
        <v>2400000</v>
      </c>
      <c r="H274" s="134">
        <f t="shared" si="108"/>
        <v>2500000</v>
      </c>
      <c r="I274" s="152">
        <f t="shared" si="109"/>
        <v>2600000</v>
      </c>
      <c r="J274" s="143" t="s">
        <v>69</v>
      </c>
      <c r="K274" s="289"/>
      <c r="L274" s="289"/>
    </row>
    <row r="277" spans="1:12" x14ac:dyDescent="0.2">
      <c r="A277" s="304" t="s">
        <v>2</v>
      </c>
      <c r="B277" s="304" t="s">
        <v>3</v>
      </c>
      <c r="C277" s="304" t="s">
        <v>4</v>
      </c>
      <c r="D277" s="292" t="s">
        <v>500</v>
      </c>
      <c r="E277" s="301" t="s">
        <v>6</v>
      </c>
      <c r="F277" s="9" t="s">
        <v>7</v>
      </c>
      <c r="G277" s="10" t="s">
        <v>8</v>
      </c>
      <c r="H277" s="375" t="s">
        <v>9</v>
      </c>
      <c r="I277" s="304" t="s">
        <v>10</v>
      </c>
    </row>
    <row r="278" spans="1:12" ht="31.5" x14ac:dyDescent="0.2">
      <c r="A278" s="289"/>
      <c r="B278" s="289"/>
      <c r="C278" s="289"/>
      <c r="D278" s="289"/>
      <c r="E278" s="289"/>
      <c r="F278" s="10" t="s">
        <v>243</v>
      </c>
      <c r="G278" s="10" t="s">
        <v>317</v>
      </c>
      <c r="H278" s="289"/>
      <c r="I278" s="289"/>
    </row>
    <row r="279" spans="1:12" x14ac:dyDescent="0.25">
      <c r="A279" s="300" t="s">
        <v>861</v>
      </c>
      <c r="B279" s="290"/>
      <c r="C279" s="75" t="s">
        <v>862</v>
      </c>
      <c r="D279" s="295"/>
      <c r="E279" s="128">
        <v>1250000</v>
      </c>
      <c r="F279" s="128"/>
      <c r="G279" s="128"/>
      <c r="H279" s="332">
        <v>400000</v>
      </c>
      <c r="I279" s="290" t="s">
        <v>863</v>
      </c>
    </row>
    <row r="280" spans="1:12" x14ac:dyDescent="0.25">
      <c r="A280" s="288"/>
      <c r="B280" s="288"/>
      <c r="C280" s="75" t="s">
        <v>864</v>
      </c>
      <c r="D280" s="288"/>
      <c r="E280" s="128">
        <v>1400000</v>
      </c>
      <c r="F280" s="128"/>
      <c r="G280" s="128"/>
      <c r="H280" s="288"/>
      <c r="I280" s="288"/>
    </row>
    <row r="281" spans="1:12" x14ac:dyDescent="0.25">
      <c r="A281" s="288"/>
      <c r="B281" s="288"/>
      <c r="C281" s="75" t="s">
        <v>661</v>
      </c>
      <c r="D281" s="288"/>
      <c r="E281" s="128">
        <v>2250000</v>
      </c>
      <c r="F281" s="128"/>
      <c r="G281" s="128"/>
      <c r="H281" s="288"/>
      <c r="I281" s="288"/>
    </row>
    <row r="282" spans="1:12" x14ac:dyDescent="0.25">
      <c r="A282" s="288"/>
      <c r="B282" s="288"/>
      <c r="C282" s="75" t="s">
        <v>865</v>
      </c>
      <c r="D282" s="288"/>
      <c r="E282" s="128">
        <v>3150000</v>
      </c>
      <c r="F282" s="128"/>
      <c r="G282" s="128"/>
      <c r="H282" s="288"/>
      <c r="I282" s="289"/>
    </row>
    <row r="283" spans="1:12" x14ac:dyDescent="0.25">
      <c r="A283" s="288"/>
      <c r="B283" s="288"/>
      <c r="C283" s="75" t="s">
        <v>862</v>
      </c>
      <c r="D283" s="288"/>
      <c r="E283" s="128">
        <v>1600000</v>
      </c>
      <c r="F283" s="128">
        <f t="shared" ref="F283:F286" si="110">E283+325000</f>
        <v>1925000</v>
      </c>
      <c r="G283" s="128"/>
      <c r="H283" s="288"/>
      <c r="I283" s="290" t="s">
        <v>320</v>
      </c>
    </row>
    <row r="284" spans="1:12" x14ac:dyDescent="0.25">
      <c r="A284" s="288"/>
      <c r="B284" s="288"/>
      <c r="C284" s="75" t="s">
        <v>864</v>
      </c>
      <c r="D284" s="288"/>
      <c r="E284" s="128">
        <v>1800000</v>
      </c>
      <c r="F284" s="128">
        <f t="shared" si="110"/>
        <v>2125000</v>
      </c>
      <c r="G284" s="128"/>
      <c r="H284" s="288"/>
      <c r="I284" s="288"/>
    </row>
    <row r="285" spans="1:12" x14ac:dyDescent="0.25">
      <c r="A285" s="288"/>
      <c r="B285" s="288"/>
      <c r="C285" s="75" t="s">
        <v>661</v>
      </c>
      <c r="D285" s="288"/>
      <c r="E285" s="128">
        <v>2800000</v>
      </c>
      <c r="F285" s="128">
        <f t="shared" si="110"/>
        <v>3125000</v>
      </c>
      <c r="G285" s="128"/>
      <c r="H285" s="288"/>
      <c r="I285" s="288"/>
    </row>
    <row r="286" spans="1:12" x14ac:dyDescent="0.25">
      <c r="A286" s="289"/>
      <c r="B286" s="289"/>
      <c r="C286" s="75" t="s">
        <v>865</v>
      </c>
      <c r="D286" s="289"/>
      <c r="E286" s="128">
        <v>3900000</v>
      </c>
      <c r="F286" s="128">
        <f t="shared" si="110"/>
        <v>4225000</v>
      </c>
      <c r="G286" s="128"/>
      <c r="H286" s="289"/>
      <c r="I286" s="289"/>
    </row>
    <row r="290" spans="1:10" x14ac:dyDescent="0.25">
      <c r="A290" s="304" t="s">
        <v>463</v>
      </c>
      <c r="B290" s="304" t="s">
        <v>3</v>
      </c>
      <c r="C290" s="304" t="s">
        <v>4</v>
      </c>
      <c r="D290" s="292" t="s">
        <v>500</v>
      </c>
      <c r="E290" s="301" t="s">
        <v>6</v>
      </c>
      <c r="F290" s="385" t="s">
        <v>7</v>
      </c>
      <c r="G290" s="318"/>
      <c r="H290" s="100" t="s">
        <v>8</v>
      </c>
      <c r="I290" s="375" t="s">
        <v>9</v>
      </c>
      <c r="J290" s="304" t="s">
        <v>10</v>
      </c>
    </row>
    <row r="291" spans="1:10" ht="31.5" x14ac:dyDescent="0.25">
      <c r="A291" s="289"/>
      <c r="B291" s="289"/>
      <c r="C291" s="289"/>
      <c r="D291" s="289"/>
      <c r="E291" s="289"/>
      <c r="F291" s="10" t="s">
        <v>866</v>
      </c>
      <c r="G291" s="10" t="s">
        <v>39</v>
      </c>
      <c r="H291" s="100" t="s">
        <v>656</v>
      </c>
      <c r="I291" s="289"/>
      <c r="J291" s="289"/>
    </row>
    <row r="292" spans="1:10" x14ac:dyDescent="0.25">
      <c r="A292" s="300" t="s">
        <v>867</v>
      </c>
      <c r="B292" s="290"/>
      <c r="C292" s="75" t="s">
        <v>701</v>
      </c>
      <c r="D292" s="309" t="s">
        <v>868</v>
      </c>
      <c r="E292" s="132">
        <v>1530900</v>
      </c>
      <c r="F292" s="137">
        <f t="shared" ref="F292:F295" si="111">E292+200000</f>
        <v>1730900</v>
      </c>
      <c r="G292" s="134">
        <f t="shared" ref="G292:G295" si="112">E292+300000</f>
        <v>1830900</v>
      </c>
      <c r="H292" s="153">
        <f t="shared" ref="H292:H295" si="113">E292+400000</f>
        <v>1930900</v>
      </c>
      <c r="I292" s="332">
        <v>490000</v>
      </c>
      <c r="J292" s="400" t="s">
        <v>869</v>
      </c>
    </row>
    <row r="293" spans="1:10" x14ac:dyDescent="0.25">
      <c r="A293" s="288"/>
      <c r="B293" s="288"/>
      <c r="C293" s="75" t="s">
        <v>870</v>
      </c>
      <c r="D293" s="288"/>
      <c r="E293" s="132">
        <v>2550900</v>
      </c>
      <c r="F293" s="137">
        <f t="shared" si="111"/>
        <v>2750900</v>
      </c>
      <c r="G293" s="134">
        <f t="shared" si="112"/>
        <v>2850900</v>
      </c>
      <c r="H293" s="153">
        <f t="shared" si="113"/>
        <v>2950900</v>
      </c>
      <c r="I293" s="288"/>
      <c r="J293" s="288"/>
    </row>
    <row r="294" spans="1:10" x14ac:dyDescent="0.25">
      <c r="A294" s="288"/>
      <c r="B294" s="288"/>
      <c r="C294" s="75" t="s">
        <v>851</v>
      </c>
      <c r="D294" s="288"/>
      <c r="E294" s="132">
        <v>3570900</v>
      </c>
      <c r="F294" s="137">
        <f t="shared" si="111"/>
        <v>3770900</v>
      </c>
      <c r="G294" s="134">
        <f t="shared" si="112"/>
        <v>3870900</v>
      </c>
      <c r="H294" s="153">
        <f t="shared" si="113"/>
        <v>3970900</v>
      </c>
      <c r="I294" s="288"/>
      <c r="J294" s="288"/>
    </row>
    <row r="295" spans="1:10" ht="18.75" customHeight="1" x14ac:dyDescent="0.25">
      <c r="A295" s="288"/>
      <c r="B295" s="289"/>
      <c r="C295" s="75" t="s">
        <v>871</v>
      </c>
      <c r="D295" s="288"/>
      <c r="E295" s="132">
        <v>4590900</v>
      </c>
      <c r="F295" s="137">
        <f t="shared" si="111"/>
        <v>4790900</v>
      </c>
      <c r="G295" s="134">
        <f t="shared" si="112"/>
        <v>4890900</v>
      </c>
      <c r="H295" s="153">
        <f t="shared" si="113"/>
        <v>4990900</v>
      </c>
      <c r="I295" s="288"/>
      <c r="J295" s="289"/>
    </row>
    <row r="296" spans="1:10" ht="1.5" customHeight="1" x14ac:dyDescent="0.25">
      <c r="A296" s="37"/>
      <c r="B296" s="154"/>
      <c r="C296" s="155"/>
      <c r="D296" s="288"/>
      <c r="E296" s="156"/>
      <c r="F296" s="157"/>
      <c r="G296" s="158"/>
      <c r="H296" s="159"/>
      <c r="I296" s="288"/>
      <c r="J296" s="160"/>
    </row>
    <row r="297" spans="1:10" x14ac:dyDescent="0.25">
      <c r="A297" s="300" t="s">
        <v>867</v>
      </c>
      <c r="B297" s="290"/>
      <c r="C297" s="75" t="s">
        <v>701</v>
      </c>
      <c r="D297" s="288"/>
      <c r="E297" s="132">
        <v>2315000</v>
      </c>
      <c r="F297" s="137">
        <f t="shared" ref="F297:F300" si="114">E297+200000</f>
        <v>2515000</v>
      </c>
      <c r="G297" s="134">
        <f t="shared" ref="G297:G300" si="115">E297+300000</f>
        <v>2615000</v>
      </c>
      <c r="H297" s="153">
        <f t="shared" ref="H297:H300" si="116">E297+400000</f>
        <v>2715000</v>
      </c>
      <c r="I297" s="288"/>
      <c r="J297" s="400" t="s">
        <v>17</v>
      </c>
    </row>
    <row r="298" spans="1:10" x14ac:dyDescent="0.25">
      <c r="A298" s="288"/>
      <c r="B298" s="288"/>
      <c r="C298" s="75" t="s">
        <v>870</v>
      </c>
      <c r="D298" s="288"/>
      <c r="E298" s="132">
        <v>3515000</v>
      </c>
      <c r="F298" s="137">
        <f t="shared" si="114"/>
        <v>3715000</v>
      </c>
      <c r="G298" s="134">
        <f t="shared" si="115"/>
        <v>3815000</v>
      </c>
      <c r="H298" s="153">
        <f t="shared" si="116"/>
        <v>3915000</v>
      </c>
      <c r="I298" s="288"/>
      <c r="J298" s="288"/>
    </row>
    <row r="299" spans="1:10" x14ac:dyDescent="0.25">
      <c r="A299" s="288"/>
      <c r="B299" s="288"/>
      <c r="C299" s="75" t="s">
        <v>851</v>
      </c>
      <c r="D299" s="288"/>
      <c r="E299" s="132">
        <v>4715000</v>
      </c>
      <c r="F299" s="137">
        <f t="shared" si="114"/>
        <v>4915000</v>
      </c>
      <c r="G299" s="134">
        <f t="shared" si="115"/>
        <v>5015000</v>
      </c>
      <c r="H299" s="153">
        <f t="shared" si="116"/>
        <v>5115000</v>
      </c>
      <c r="I299" s="288"/>
      <c r="J299" s="288"/>
    </row>
    <row r="300" spans="1:10" x14ac:dyDescent="0.25">
      <c r="A300" s="289"/>
      <c r="B300" s="289"/>
      <c r="C300" s="75" t="s">
        <v>871</v>
      </c>
      <c r="D300" s="289"/>
      <c r="E300" s="132">
        <v>5915000</v>
      </c>
      <c r="F300" s="137">
        <f t="shared" si="114"/>
        <v>6115000</v>
      </c>
      <c r="G300" s="134">
        <f t="shared" si="115"/>
        <v>6215000</v>
      </c>
      <c r="H300" s="153">
        <f t="shared" si="116"/>
        <v>6315000</v>
      </c>
      <c r="I300" s="289"/>
      <c r="J300" s="289"/>
    </row>
    <row r="303" spans="1:10" x14ac:dyDescent="0.25">
      <c r="A303" s="304" t="s">
        <v>463</v>
      </c>
      <c r="B303" s="304" t="s">
        <v>3</v>
      </c>
      <c r="C303" s="304" t="s">
        <v>4</v>
      </c>
      <c r="D303" s="292" t="s">
        <v>500</v>
      </c>
      <c r="E303" s="301" t="s">
        <v>6</v>
      </c>
      <c r="F303" s="385" t="s">
        <v>7</v>
      </c>
      <c r="G303" s="318"/>
      <c r="H303" s="100" t="s">
        <v>8</v>
      </c>
      <c r="I303" s="375" t="s">
        <v>9</v>
      </c>
      <c r="J303" s="304" t="s">
        <v>10</v>
      </c>
    </row>
    <row r="304" spans="1:10" ht="31.5" x14ac:dyDescent="0.25">
      <c r="A304" s="289"/>
      <c r="B304" s="289"/>
      <c r="C304" s="289"/>
      <c r="D304" s="289"/>
      <c r="E304" s="289"/>
      <c r="F304" s="10" t="s">
        <v>872</v>
      </c>
      <c r="G304" s="10" t="s">
        <v>13</v>
      </c>
      <c r="H304" s="100" t="s">
        <v>873</v>
      </c>
      <c r="I304" s="289"/>
      <c r="J304" s="289"/>
    </row>
    <row r="305" spans="1:10" x14ac:dyDescent="0.25">
      <c r="A305" s="300" t="s">
        <v>874</v>
      </c>
      <c r="B305" s="290" t="s">
        <v>647</v>
      </c>
      <c r="C305" s="75" t="s">
        <v>875</v>
      </c>
      <c r="D305" s="402"/>
      <c r="E305" s="132">
        <v>1850000</v>
      </c>
      <c r="F305" s="137">
        <f t="shared" ref="F305:F307" si="117">E305+250000</f>
        <v>2100000</v>
      </c>
      <c r="G305" s="134">
        <f t="shared" ref="G305:G307" si="118">E305+200000</f>
        <v>2050000</v>
      </c>
      <c r="H305" s="133">
        <f t="shared" ref="H305:H307" si="119">E305+350000</f>
        <v>2200000</v>
      </c>
      <c r="I305" s="360">
        <v>350000</v>
      </c>
      <c r="J305" s="401">
        <v>45016</v>
      </c>
    </row>
    <row r="306" spans="1:10" x14ac:dyDescent="0.25">
      <c r="A306" s="288"/>
      <c r="B306" s="288"/>
      <c r="C306" s="75" t="s">
        <v>876</v>
      </c>
      <c r="D306" s="288"/>
      <c r="E306" s="132">
        <v>3350000</v>
      </c>
      <c r="F306" s="137">
        <f t="shared" si="117"/>
        <v>3600000</v>
      </c>
      <c r="G306" s="134">
        <f t="shared" si="118"/>
        <v>3550000</v>
      </c>
      <c r="H306" s="133">
        <f t="shared" si="119"/>
        <v>3700000</v>
      </c>
      <c r="I306" s="288"/>
      <c r="J306" s="288"/>
    </row>
    <row r="307" spans="1:10" x14ac:dyDescent="0.25">
      <c r="A307" s="289"/>
      <c r="B307" s="289"/>
      <c r="C307" s="75" t="s">
        <v>877</v>
      </c>
      <c r="D307" s="289"/>
      <c r="E307" s="132">
        <v>4350000</v>
      </c>
      <c r="F307" s="137">
        <f t="shared" si="117"/>
        <v>4600000</v>
      </c>
      <c r="G307" s="134">
        <f t="shared" si="118"/>
        <v>4550000</v>
      </c>
      <c r="H307" s="133">
        <f t="shared" si="119"/>
        <v>4700000</v>
      </c>
      <c r="I307" s="289"/>
      <c r="J307" s="289"/>
    </row>
    <row r="310" spans="1:10" x14ac:dyDescent="0.25">
      <c r="A310" s="304" t="s">
        <v>2</v>
      </c>
      <c r="B310" s="304" t="s">
        <v>3</v>
      </c>
      <c r="C310" s="304" t="s">
        <v>4</v>
      </c>
      <c r="D310" s="292" t="s">
        <v>500</v>
      </c>
      <c r="E310" s="100" t="s">
        <v>6</v>
      </c>
      <c r="F310" s="100" t="s">
        <v>7</v>
      </c>
      <c r="G310" s="100" t="s">
        <v>8</v>
      </c>
      <c r="H310" s="375" t="s">
        <v>9</v>
      </c>
      <c r="I310" s="304" t="s">
        <v>10</v>
      </c>
    </row>
    <row r="311" spans="1:10" x14ac:dyDescent="0.25">
      <c r="A311" s="289"/>
      <c r="B311" s="289"/>
      <c r="C311" s="289"/>
      <c r="D311" s="289"/>
      <c r="E311" s="104"/>
      <c r="F311" s="100" t="s">
        <v>878</v>
      </c>
      <c r="G311" s="100" t="s">
        <v>879</v>
      </c>
      <c r="H311" s="289"/>
      <c r="I311" s="289"/>
    </row>
    <row r="312" spans="1:10" ht="76.5" x14ac:dyDescent="0.2">
      <c r="A312" s="161" t="s">
        <v>880</v>
      </c>
      <c r="B312" s="87"/>
      <c r="C312" s="63" t="s">
        <v>881</v>
      </c>
      <c r="D312" s="85" t="s">
        <v>882</v>
      </c>
      <c r="E312" s="35">
        <v>1350000</v>
      </c>
      <c r="F312" s="35">
        <f>E312+350000</f>
        <v>1700000</v>
      </c>
      <c r="G312" s="35">
        <f>E312+350000</f>
        <v>1700000</v>
      </c>
      <c r="H312" s="31">
        <v>350000</v>
      </c>
      <c r="I312" s="162">
        <v>45016</v>
      </c>
    </row>
    <row r="315" spans="1:10" x14ac:dyDescent="0.25">
      <c r="A315" s="304" t="s">
        <v>463</v>
      </c>
      <c r="B315" s="304" t="s">
        <v>3</v>
      </c>
      <c r="C315" s="304" t="s">
        <v>4</v>
      </c>
      <c r="D315" s="292" t="s">
        <v>500</v>
      </c>
      <c r="E315" s="301" t="s">
        <v>6</v>
      </c>
      <c r="F315" s="385" t="s">
        <v>7</v>
      </c>
      <c r="G315" s="318"/>
      <c r="H315" s="100" t="s">
        <v>8</v>
      </c>
      <c r="I315" s="304" t="s">
        <v>10</v>
      </c>
    </row>
    <row r="316" spans="1:10" ht="31.5" x14ac:dyDescent="0.25">
      <c r="A316" s="289"/>
      <c r="B316" s="289"/>
      <c r="C316" s="289"/>
      <c r="D316" s="289"/>
      <c r="E316" s="289"/>
      <c r="F316" s="10" t="s">
        <v>883</v>
      </c>
      <c r="G316" s="10" t="s">
        <v>13</v>
      </c>
      <c r="H316" s="100"/>
      <c r="I316" s="289"/>
    </row>
    <row r="317" spans="1:10" x14ac:dyDescent="0.2">
      <c r="A317" s="300" t="s">
        <v>884</v>
      </c>
      <c r="B317" s="290"/>
      <c r="C317" s="14" t="s">
        <v>875</v>
      </c>
      <c r="D317" s="309" t="s">
        <v>885</v>
      </c>
      <c r="E317" s="27">
        <v>1400000</v>
      </c>
      <c r="F317" s="163">
        <v>1900000</v>
      </c>
      <c r="G317" s="163">
        <v>1900000</v>
      </c>
      <c r="H317" s="124"/>
      <c r="I317" s="334">
        <v>45961</v>
      </c>
    </row>
    <row r="318" spans="1:10" x14ac:dyDescent="0.2">
      <c r="A318" s="288"/>
      <c r="B318" s="288"/>
      <c r="C318" s="14" t="s">
        <v>876</v>
      </c>
      <c r="D318" s="288"/>
      <c r="E318" s="27">
        <v>2400000</v>
      </c>
      <c r="F318" s="163">
        <v>3150000</v>
      </c>
      <c r="G318" s="163">
        <v>3150000</v>
      </c>
      <c r="H318" s="124"/>
      <c r="I318" s="288"/>
    </row>
    <row r="319" spans="1:10" x14ac:dyDescent="0.2">
      <c r="A319" s="289"/>
      <c r="B319" s="289"/>
      <c r="C319" s="14" t="s">
        <v>877</v>
      </c>
      <c r="D319" s="289"/>
      <c r="E319" s="27">
        <v>3300000</v>
      </c>
      <c r="F319" s="163">
        <v>4300000</v>
      </c>
      <c r="G319" s="163">
        <v>4300000</v>
      </c>
      <c r="H319" s="124"/>
      <c r="I319" s="289"/>
    </row>
    <row r="320" spans="1:10" x14ac:dyDescent="0.2">
      <c r="I320" s="42"/>
    </row>
    <row r="322" spans="1:10" x14ac:dyDescent="0.2">
      <c r="A322" s="292" t="s">
        <v>2</v>
      </c>
      <c r="B322" s="292" t="s">
        <v>3</v>
      </c>
      <c r="C322" s="292" t="s">
        <v>4</v>
      </c>
      <c r="D322" s="10" t="s">
        <v>6</v>
      </c>
      <c r="E322" s="10" t="s">
        <v>7</v>
      </c>
      <c r="F322" s="10" t="s">
        <v>8</v>
      </c>
      <c r="G322" s="410" t="s">
        <v>9</v>
      </c>
      <c r="H322" s="304" t="s">
        <v>10</v>
      </c>
    </row>
    <row r="323" spans="1:10" ht="63" x14ac:dyDescent="0.2">
      <c r="A323" s="289"/>
      <c r="B323" s="289"/>
      <c r="C323" s="289"/>
      <c r="D323" s="59"/>
      <c r="E323" s="10" t="s">
        <v>393</v>
      </c>
      <c r="F323" s="10" t="s">
        <v>394</v>
      </c>
      <c r="G323" s="289"/>
      <c r="H323" s="289"/>
    </row>
    <row r="324" spans="1:10" x14ac:dyDescent="0.2">
      <c r="A324" s="296" t="s">
        <v>395</v>
      </c>
      <c r="B324" s="290"/>
      <c r="C324" s="63" t="s">
        <v>886</v>
      </c>
      <c r="D324" s="39">
        <v>2100000</v>
      </c>
      <c r="E324" s="31">
        <f t="shared" ref="E324:E325" si="120">D324+300000</f>
        <v>2400000</v>
      </c>
      <c r="F324" s="39">
        <f t="shared" ref="F324:F325" si="121">D324+300000</f>
        <v>2400000</v>
      </c>
      <c r="G324" s="418" t="s">
        <v>397</v>
      </c>
      <c r="H324" s="323">
        <v>46112</v>
      </c>
    </row>
    <row r="325" spans="1:10" x14ac:dyDescent="0.2">
      <c r="A325" s="289"/>
      <c r="B325" s="289"/>
      <c r="C325" s="63" t="s">
        <v>887</v>
      </c>
      <c r="D325" s="39">
        <v>3200000</v>
      </c>
      <c r="E325" s="31">
        <f t="shared" si="120"/>
        <v>3500000</v>
      </c>
      <c r="F325" s="39">
        <f t="shared" si="121"/>
        <v>3500000</v>
      </c>
      <c r="G325" s="289"/>
      <c r="H325" s="289"/>
    </row>
    <row r="326" spans="1:10" x14ac:dyDescent="0.2">
      <c r="I326" s="164"/>
      <c r="J326" s="92"/>
    </row>
    <row r="328" spans="1:10" x14ac:dyDescent="0.2">
      <c r="A328" s="292" t="s">
        <v>2</v>
      </c>
      <c r="B328" s="292" t="s">
        <v>3</v>
      </c>
      <c r="C328" s="292" t="s">
        <v>4</v>
      </c>
      <c r="D328" s="301" t="s">
        <v>6</v>
      </c>
      <c r="E328" s="10" t="s">
        <v>7</v>
      </c>
      <c r="F328" s="317" t="s">
        <v>8</v>
      </c>
      <c r="G328" s="324"/>
      <c r="H328" s="318"/>
      <c r="I328" s="321" t="s">
        <v>9</v>
      </c>
      <c r="J328" s="292" t="s">
        <v>10</v>
      </c>
    </row>
    <row r="329" spans="1:10" ht="31.5" x14ac:dyDescent="0.2">
      <c r="A329" s="289"/>
      <c r="B329" s="289"/>
      <c r="C329" s="289"/>
      <c r="D329" s="289"/>
      <c r="E329" s="10" t="s">
        <v>132</v>
      </c>
      <c r="F329" s="10" t="s">
        <v>133</v>
      </c>
      <c r="G329" s="10" t="s">
        <v>356</v>
      </c>
      <c r="H329" s="10" t="s">
        <v>66</v>
      </c>
      <c r="I329" s="289"/>
      <c r="J329" s="289"/>
    </row>
    <row r="330" spans="1:10" x14ac:dyDescent="0.2">
      <c r="A330" s="296" t="s">
        <v>888</v>
      </c>
      <c r="B330" s="290">
        <v>5</v>
      </c>
      <c r="C330" s="14" t="s">
        <v>889</v>
      </c>
      <c r="D330" s="39">
        <v>2300000</v>
      </c>
      <c r="E330" s="40">
        <f t="shared" ref="E330:E332" si="122">D330+550000</f>
        <v>2850000</v>
      </c>
      <c r="F330" s="39">
        <f t="shared" ref="F330:F332" si="123">D330+550000</f>
        <v>2850000</v>
      </c>
      <c r="G330" s="165">
        <f t="shared" ref="G330:G332" si="124">F330+1900000+1900000</f>
        <v>6650000</v>
      </c>
      <c r="H330" s="165">
        <f t="shared" ref="H330:H332" si="125">F330+1900000</f>
        <v>4750000</v>
      </c>
      <c r="I330" s="322">
        <v>700000</v>
      </c>
      <c r="J330" s="323">
        <v>46112</v>
      </c>
    </row>
    <row r="331" spans="1:10" x14ac:dyDescent="0.2">
      <c r="A331" s="288"/>
      <c r="B331" s="288"/>
      <c r="C331" s="14" t="s">
        <v>890</v>
      </c>
      <c r="D331" s="39">
        <v>4500000</v>
      </c>
      <c r="E331" s="40">
        <f t="shared" si="122"/>
        <v>5050000</v>
      </c>
      <c r="F331" s="39">
        <f t="shared" si="123"/>
        <v>5050000</v>
      </c>
      <c r="G331" s="165">
        <f t="shared" si="124"/>
        <v>8850000</v>
      </c>
      <c r="H331" s="165">
        <f t="shared" si="125"/>
        <v>6950000</v>
      </c>
      <c r="I331" s="288"/>
      <c r="J331" s="288"/>
    </row>
    <row r="332" spans="1:10" x14ac:dyDescent="0.2">
      <c r="A332" s="289"/>
      <c r="B332" s="289"/>
      <c r="C332" s="63" t="s">
        <v>891</v>
      </c>
      <c r="D332" s="39">
        <v>7500000</v>
      </c>
      <c r="E332" s="40">
        <f t="shared" si="122"/>
        <v>8050000</v>
      </c>
      <c r="F332" s="39">
        <f t="shared" si="123"/>
        <v>8050000</v>
      </c>
      <c r="G332" s="165">
        <f t="shared" si="124"/>
        <v>11850000</v>
      </c>
      <c r="H332" s="165">
        <f t="shared" si="125"/>
        <v>9950000</v>
      </c>
      <c r="I332" s="289"/>
      <c r="J332" s="289"/>
    </row>
    <row r="335" spans="1:10" x14ac:dyDescent="0.25">
      <c r="A335" s="304" t="s">
        <v>2</v>
      </c>
      <c r="B335" s="304" t="s">
        <v>3</v>
      </c>
      <c r="C335" s="304" t="s">
        <v>4</v>
      </c>
      <c r="D335" s="100" t="s">
        <v>6</v>
      </c>
      <c r="E335" s="100" t="s">
        <v>7</v>
      </c>
      <c r="F335" s="385" t="s">
        <v>8</v>
      </c>
      <c r="G335" s="324"/>
      <c r="H335" s="318"/>
      <c r="I335" s="321" t="s">
        <v>9</v>
      </c>
      <c r="J335" s="304" t="s">
        <v>10</v>
      </c>
    </row>
    <row r="336" spans="1:10" ht="31.5" x14ac:dyDescent="0.25">
      <c r="A336" s="289"/>
      <c r="B336" s="289"/>
      <c r="C336" s="289"/>
      <c r="D336" s="104"/>
      <c r="E336" s="100" t="s">
        <v>132</v>
      </c>
      <c r="F336" s="100" t="s">
        <v>133</v>
      </c>
      <c r="G336" s="10" t="s">
        <v>356</v>
      </c>
      <c r="H336" s="10" t="s">
        <v>66</v>
      </c>
      <c r="I336" s="289"/>
      <c r="J336" s="289"/>
    </row>
    <row r="337" spans="1:27" x14ac:dyDescent="0.25">
      <c r="A337" s="296" t="s">
        <v>389</v>
      </c>
      <c r="B337" s="290">
        <v>4</v>
      </c>
      <c r="C337" s="75" t="s">
        <v>391</v>
      </c>
      <c r="D337" s="166">
        <v>2800000</v>
      </c>
      <c r="E337" s="134">
        <f t="shared" ref="E337:E338" si="126">D337+450000</f>
        <v>3250000</v>
      </c>
      <c r="F337" s="166">
        <f t="shared" ref="F337:F338" si="127">D337+450000</f>
        <v>3250000</v>
      </c>
      <c r="G337" s="167">
        <f t="shared" ref="G337:G338" si="128">F337+650000+650000</f>
        <v>4550000</v>
      </c>
      <c r="H337" s="167">
        <f t="shared" ref="H337:H338" si="129">F337+850000+850000</f>
        <v>4950000</v>
      </c>
      <c r="I337" s="322">
        <v>550000</v>
      </c>
      <c r="J337" s="323">
        <v>46112</v>
      </c>
    </row>
    <row r="338" spans="1:27" x14ac:dyDescent="0.25">
      <c r="A338" s="289"/>
      <c r="B338" s="289"/>
      <c r="C338" s="105" t="s">
        <v>392</v>
      </c>
      <c r="D338" s="166">
        <v>5500000</v>
      </c>
      <c r="E338" s="134">
        <f t="shared" si="126"/>
        <v>5950000</v>
      </c>
      <c r="F338" s="166">
        <f t="shared" si="127"/>
        <v>5950000</v>
      </c>
      <c r="G338" s="167">
        <f t="shared" si="128"/>
        <v>7250000</v>
      </c>
      <c r="H338" s="167">
        <f t="shared" si="129"/>
        <v>7650000</v>
      </c>
      <c r="I338" s="289"/>
      <c r="J338" s="289"/>
    </row>
    <row r="341" spans="1:27" x14ac:dyDescent="0.25">
      <c r="A341" s="292" t="s">
        <v>2</v>
      </c>
      <c r="B341" s="304" t="s">
        <v>3</v>
      </c>
      <c r="C341" s="304" t="s">
        <v>4</v>
      </c>
      <c r="D341" s="292" t="s">
        <v>500</v>
      </c>
      <c r="E341" s="100" t="s">
        <v>6</v>
      </c>
      <c r="F341" s="100" t="s">
        <v>7</v>
      </c>
      <c r="G341" s="100" t="s">
        <v>8</v>
      </c>
      <c r="H341" s="375" t="s">
        <v>9</v>
      </c>
      <c r="I341" s="304" t="s">
        <v>10</v>
      </c>
    </row>
    <row r="342" spans="1:27" x14ac:dyDescent="0.25">
      <c r="A342" s="289"/>
      <c r="B342" s="289"/>
      <c r="C342" s="289"/>
      <c r="D342" s="289"/>
      <c r="E342" s="104"/>
      <c r="F342" s="100" t="s">
        <v>124</v>
      </c>
      <c r="G342" s="100" t="s">
        <v>125</v>
      </c>
      <c r="H342" s="289"/>
      <c r="I342" s="289"/>
    </row>
    <row r="343" spans="1:27" x14ac:dyDescent="0.2">
      <c r="A343" s="300" t="s">
        <v>459</v>
      </c>
      <c r="B343" s="290">
        <v>4</v>
      </c>
      <c r="C343" s="14" t="s">
        <v>892</v>
      </c>
      <c r="D343" s="291" t="s">
        <v>461</v>
      </c>
      <c r="E343" s="27">
        <v>3500000</v>
      </c>
      <c r="F343" s="27">
        <f t="shared" ref="F343:F348" si="130">E343+500000</f>
        <v>4000000</v>
      </c>
      <c r="G343" s="27">
        <f t="shared" ref="G343:G348" si="131">E343+500000</f>
        <v>4000000</v>
      </c>
      <c r="H343" s="316">
        <v>600000</v>
      </c>
      <c r="I343" s="290" t="s">
        <v>128</v>
      </c>
    </row>
    <row r="344" spans="1:27" x14ac:dyDescent="0.2">
      <c r="A344" s="288"/>
      <c r="B344" s="288"/>
      <c r="C344" s="14" t="s">
        <v>893</v>
      </c>
      <c r="D344" s="288"/>
      <c r="E344" s="27">
        <v>3800000</v>
      </c>
      <c r="F344" s="27">
        <f t="shared" si="130"/>
        <v>4300000</v>
      </c>
      <c r="G344" s="27">
        <f t="shared" si="131"/>
        <v>4300000</v>
      </c>
      <c r="H344" s="288"/>
      <c r="I344" s="288"/>
    </row>
    <row r="345" spans="1:27" x14ac:dyDescent="0.2">
      <c r="A345" s="289"/>
      <c r="B345" s="289"/>
      <c r="C345" s="14" t="s">
        <v>894</v>
      </c>
      <c r="D345" s="288"/>
      <c r="E345" s="27">
        <v>4000000</v>
      </c>
      <c r="F345" s="27">
        <f t="shared" si="130"/>
        <v>4500000</v>
      </c>
      <c r="G345" s="27">
        <f t="shared" si="131"/>
        <v>4500000</v>
      </c>
      <c r="H345" s="289"/>
      <c r="I345" s="289"/>
    </row>
    <row r="346" spans="1:27" x14ac:dyDescent="0.2">
      <c r="A346" s="300" t="s">
        <v>459</v>
      </c>
      <c r="B346" s="290">
        <v>4</v>
      </c>
      <c r="C346" s="14" t="s">
        <v>892</v>
      </c>
      <c r="D346" s="288"/>
      <c r="E346" s="27">
        <v>3750000</v>
      </c>
      <c r="F346" s="27">
        <f t="shared" si="130"/>
        <v>4250000</v>
      </c>
      <c r="G346" s="27">
        <f t="shared" si="131"/>
        <v>4250000</v>
      </c>
      <c r="H346" s="316">
        <v>600000</v>
      </c>
      <c r="I346" s="290" t="s">
        <v>131</v>
      </c>
    </row>
    <row r="347" spans="1:27" x14ac:dyDescent="0.2">
      <c r="A347" s="288"/>
      <c r="B347" s="288"/>
      <c r="C347" s="14" t="s">
        <v>893</v>
      </c>
      <c r="D347" s="288"/>
      <c r="E347" s="27">
        <v>4100000</v>
      </c>
      <c r="F347" s="27">
        <f t="shared" si="130"/>
        <v>4600000</v>
      </c>
      <c r="G347" s="27">
        <f t="shared" si="131"/>
        <v>4600000</v>
      </c>
      <c r="H347" s="288"/>
      <c r="I347" s="288"/>
    </row>
    <row r="348" spans="1:27" x14ac:dyDescent="0.2">
      <c r="A348" s="289"/>
      <c r="B348" s="289"/>
      <c r="C348" s="14" t="s">
        <v>894</v>
      </c>
      <c r="D348" s="289"/>
      <c r="E348" s="27">
        <v>4400000</v>
      </c>
      <c r="F348" s="27">
        <f t="shared" si="130"/>
        <v>4900000</v>
      </c>
      <c r="G348" s="27">
        <f t="shared" si="131"/>
        <v>4900000</v>
      </c>
      <c r="H348" s="289"/>
      <c r="I348" s="289"/>
    </row>
    <row r="351" spans="1:27" x14ac:dyDescent="0.2">
      <c r="A351" s="292" t="s">
        <v>2</v>
      </c>
      <c r="B351" s="292" t="s">
        <v>3</v>
      </c>
      <c r="C351" s="292" t="s">
        <v>4</v>
      </c>
      <c r="D351" s="292" t="s">
        <v>500</v>
      </c>
      <c r="E351" s="10" t="s">
        <v>6</v>
      </c>
      <c r="F351" s="10" t="s">
        <v>7</v>
      </c>
      <c r="G351" s="10" t="s">
        <v>8</v>
      </c>
      <c r="H351" s="301" t="s">
        <v>9</v>
      </c>
      <c r="I351" s="292" t="s">
        <v>10</v>
      </c>
      <c r="J351" s="2"/>
      <c r="K351" s="2"/>
      <c r="L351" s="2"/>
      <c r="M351" s="2"/>
      <c r="N351" s="2"/>
      <c r="O351" s="2"/>
      <c r="P351" s="2"/>
      <c r="Q351" s="2"/>
      <c r="R351" s="2"/>
      <c r="S351" s="2"/>
      <c r="T351" s="2"/>
      <c r="U351" s="2"/>
      <c r="V351" s="2"/>
      <c r="W351" s="2"/>
      <c r="X351" s="2"/>
      <c r="Y351" s="2"/>
      <c r="Z351" s="2"/>
      <c r="AA351" s="2"/>
    </row>
    <row r="352" spans="1:27" ht="110.25" x14ac:dyDescent="0.2">
      <c r="A352" s="289"/>
      <c r="B352" s="289"/>
      <c r="C352" s="289"/>
      <c r="D352" s="289"/>
      <c r="E352" s="59"/>
      <c r="F352" s="10" t="s">
        <v>895</v>
      </c>
      <c r="G352" s="10" t="s">
        <v>896</v>
      </c>
      <c r="H352" s="289"/>
      <c r="I352" s="289"/>
      <c r="J352" s="2"/>
      <c r="K352" s="2"/>
      <c r="L352" s="2"/>
      <c r="M352" s="2"/>
      <c r="N352" s="2"/>
      <c r="O352" s="2"/>
      <c r="P352" s="2"/>
      <c r="Q352" s="2"/>
      <c r="R352" s="2"/>
      <c r="S352" s="2"/>
      <c r="T352" s="2"/>
      <c r="U352" s="2"/>
      <c r="V352" s="2"/>
      <c r="W352" s="2"/>
      <c r="X352" s="2"/>
      <c r="Y352" s="2"/>
      <c r="Z352" s="2"/>
      <c r="AA352" s="2"/>
    </row>
    <row r="353" spans="1:9" x14ac:dyDescent="0.2">
      <c r="A353" s="300" t="s">
        <v>897</v>
      </c>
      <c r="B353" s="290">
        <v>4</v>
      </c>
      <c r="C353" s="14" t="s">
        <v>299</v>
      </c>
      <c r="D353" s="291" t="s">
        <v>898</v>
      </c>
      <c r="E353" s="27">
        <v>1200000</v>
      </c>
      <c r="F353" s="27">
        <v>1800000</v>
      </c>
      <c r="G353" s="27">
        <v>2400000</v>
      </c>
      <c r="H353" s="316">
        <v>650000</v>
      </c>
      <c r="I353" s="290" t="s">
        <v>899</v>
      </c>
    </row>
    <row r="354" spans="1:9" x14ac:dyDescent="0.2">
      <c r="A354" s="288"/>
      <c r="B354" s="288"/>
      <c r="C354" s="14" t="s">
        <v>591</v>
      </c>
      <c r="D354" s="288"/>
      <c r="E354" s="27">
        <v>1400000</v>
      </c>
      <c r="F354" s="27">
        <v>2000000</v>
      </c>
      <c r="G354" s="27">
        <v>2700000</v>
      </c>
      <c r="H354" s="288"/>
      <c r="I354" s="288"/>
    </row>
    <row r="355" spans="1:9" x14ac:dyDescent="0.2">
      <c r="A355" s="288"/>
      <c r="B355" s="288"/>
      <c r="C355" s="14" t="s">
        <v>900</v>
      </c>
      <c r="D355" s="288"/>
      <c r="E355" s="27">
        <v>1500000</v>
      </c>
      <c r="F355" s="27">
        <v>2100000</v>
      </c>
      <c r="G355" s="27">
        <v>2900000</v>
      </c>
      <c r="H355" s="288"/>
      <c r="I355" s="288"/>
    </row>
    <row r="356" spans="1:9" x14ac:dyDescent="0.2">
      <c r="A356" s="289"/>
      <c r="B356" s="289"/>
      <c r="C356" s="14" t="s">
        <v>901</v>
      </c>
      <c r="D356" s="289"/>
      <c r="E356" s="27">
        <v>3150000</v>
      </c>
      <c r="F356" s="27">
        <v>4300000</v>
      </c>
      <c r="G356" s="27">
        <v>6000000</v>
      </c>
      <c r="H356" s="289"/>
      <c r="I356" s="289"/>
    </row>
    <row r="359" spans="1:9" x14ac:dyDescent="0.2">
      <c r="A359" s="292" t="s">
        <v>2</v>
      </c>
      <c r="B359" s="292" t="s">
        <v>3</v>
      </c>
      <c r="C359" s="292" t="s">
        <v>4</v>
      </c>
      <c r="D359" s="292" t="s">
        <v>500</v>
      </c>
      <c r="E359" s="10" t="s">
        <v>6</v>
      </c>
      <c r="F359" s="10" t="s">
        <v>7</v>
      </c>
      <c r="G359" s="10" t="s">
        <v>8</v>
      </c>
      <c r="H359" s="301" t="s">
        <v>9</v>
      </c>
      <c r="I359" s="292" t="s">
        <v>10</v>
      </c>
    </row>
    <row r="360" spans="1:9" ht="110.25" x14ac:dyDescent="0.2">
      <c r="A360" s="289"/>
      <c r="B360" s="289"/>
      <c r="C360" s="289"/>
      <c r="D360" s="289"/>
      <c r="E360" s="59"/>
      <c r="F360" s="10" t="s">
        <v>895</v>
      </c>
      <c r="G360" s="10" t="s">
        <v>896</v>
      </c>
      <c r="H360" s="289"/>
      <c r="I360" s="289"/>
    </row>
    <row r="361" spans="1:9" x14ac:dyDescent="0.2">
      <c r="A361" s="300" t="s">
        <v>902</v>
      </c>
      <c r="B361" s="290">
        <v>4</v>
      </c>
      <c r="C361" s="14" t="s">
        <v>903</v>
      </c>
      <c r="D361" s="419" t="s">
        <v>904</v>
      </c>
      <c r="E361" s="27">
        <v>1700000</v>
      </c>
      <c r="F361" s="27">
        <v>2100000</v>
      </c>
      <c r="G361" s="27">
        <v>2900000</v>
      </c>
      <c r="H361" s="316">
        <v>650000</v>
      </c>
      <c r="I361" s="290" t="s">
        <v>899</v>
      </c>
    </row>
    <row r="362" spans="1:9" x14ac:dyDescent="0.2">
      <c r="A362" s="288"/>
      <c r="B362" s="288"/>
      <c r="C362" s="14" t="s">
        <v>905</v>
      </c>
      <c r="D362" s="341"/>
      <c r="E362" s="27">
        <v>2100000</v>
      </c>
      <c r="F362" s="27">
        <v>2500000</v>
      </c>
      <c r="G362" s="27">
        <v>3400000</v>
      </c>
      <c r="H362" s="288"/>
      <c r="I362" s="288"/>
    </row>
    <row r="363" spans="1:9" x14ac:dyDescent="0.2">
      <c r="A363" s="288"/>
      <c r="B363" s="288"/>
      <c r="C363" s="14" t="s">
        <v>906</v>
      </c>
      <c r="D363" s="341"/>
      <c r="E363" s="27">
        <v>3500000</v>
      </c>
      <c r="F363" s="27">
        <v>4200000</v>
      </c>
      <c r="G363" s="27">
        <v>5200000</v>
      </c>
      <c r="H363" s="288"/>
      <c r="I363" s="288"/>
    </row>
    <row r="364" spans="1:9" x14ac:dyDescent="0.2">
      <c r="A364" s="288"/>
      <c r="B364" s="288"/>
      <c r="C364" s="14" t="s">
        <v>907</v>
      </c>
      <c r="D364" s="341"/>
      <c r="E364" s="27">
        <v>2200000</v>
      </c>
      <c r="F364" s="27">
        <v>2600000</v>
      </c>
      <c r="G364" s="27">
        <v>3400000</v>
      </c>
      <c r="H364" s="288"/>
      <c r="I364" s="288"/>
    </row>
    <row r="365" spans="1:9" x14ac:dyDescent="0.2">
      <c r="A365" s="289"/>
      <c r="B365" s="289"/>
      <c r="C365" s="14" t="s">
        <v>908</v>
      </c>
      <c r="D365" s="341"/>
      <c r="E365" s="27">
        <v>4000000</v>
      </c>
      <c r="F365" s="27">
        <v>4700000</v>
      </c>
      <c r="G365" s="27">
        <v>5700000</v>
      </c>
      <c r="H365" s="289"/>
      <c r="I365" s="289"/>
    </row>
    <row r="368" spans="1:9" x14ac:dyDescent="0.25">
      <c r="A368" s="304" t="s">
        <v>2</v>
      </c>
      <c r="B368" s="304" t="s">
        <v>3</v>
      </c>
      <c r="C368" s="304" t="s">
        <v>4</v>
      </c>
      <c r="D368" s="292" t="s">
        <v>5</v>
      </c>
      <c r="E368" s="100" t="s">
        <v>6</v>
      </c>
      <c r="F368" s="100" t="s">
        <v>7</v>
      </c>
      <c r="G368" s="100" t="s">
        <v>8</v>
      </c>
      <c r="H368" s="375" t="s">
        <v>9</v>
      </c>
      <c r="I368" s="304" t="s">
        <v>10</v>
      </c>
    </row>
    <row r="369" spans="1:9" x14ac:dyDescent="0.25">
      <c r="A369" s="289"/>
      <c r="B369" s="289"/>
      <c r="C369" s="289"/>
      <c r="D369" s="289"/>
      <c r="E369" s="104"/>
      <c r="F369" s="100" t="s">
        <v>124</v>
      </c>
      <c r="G369" s="100" t="s">
        <v>125</v>
      </c>
      <c r="H369" s="289"/>
      <c r="I369" s="289"/>
    </row>
    <row r="370" spans="1:9" x14ac:dyDescent="0.2">
      <c r="A370" s="290" t="s">
        <v>909</v>
      </c>
      <c r="B370" s="290">
        <v>4</v>
      </c>
      <c r="C370" s="14" t="s">
        <v>611</v>
      </c>
      <c r="D370" s="291" t="s">
        <v>910</v>
      </c>
      <c r="E370" s="27">
        <v>2000000</v>
      </c>
      <c r="F370" s="27">
        <f t="shared" ref="F370:F377" si="132">E370+500000</f>
        <v>2500000</v>
      </c>
      <c r="G370" s="27">
        <f t="shared" ref="G370:G377" si="133">E370+500000</f>
        <v>2500000</v>
      </c>
      <c r="H370" s="316">
        <v>650000</v>
      </c>
      <c r="I370" s="290" t="s">
        <v>128</v>
      </c>
    </row>
    <row r="371" spans="1:9" x14ac:dyDescent="0.2">
      <c r="A371" s="288"/>
      <c r="B371" s="288"/>
      <c r="C371" s="14" t="s">
        <v>911</v>
      </c>
      <c r="D371" s="288"/>
      <c r="E371" s="27">
        <v>2350000</v>
      </c>
      <c r="F371" s="27">
        <f t="shared" si="132"/>
        <v>2850000</v>
      </c>
      <c r="G371" s="27">
        <f t="shared" si="133"/>
        <v>2850000</v>
      </c>
      <c r="H371" s="288"/>
      <c r="I371" s="288"/>
    </row>
    <row r="372" spans="1:9" x14ac:dyDescent="0.2">
      <c r="A372" s="288"/>
      <c r="B372" s="288"/>
      <c r="C372" s="14" t="s">
        <v>912</v>
      </c>
      <c r="D372" s="288"/>
      <c r="E372" s="27">
        <v>3300000</v>
      </c>
      <c r="F372" s="27">
        <f t="shared" si="132"/>
        <v>3800000</v>
      </c>
      <c r="G372" s="27">
        <f t="shared" si="133"/>
        <v>3800000</v>
      </c>
      <c r="H372" s="288"/>
      <c r="I372" s="288"/>
    </row>
    <row r="373" spans="1:9" x14ac:dyDescent="0.2">
      <c r="A373" s="289"/>
      <c r="B373" s="289"/>
      <c r="C373" s="14" t="s">
        <v>913</v>
      </c>
      <c r="D373" s="288"/>
      <c r="E373" s="27">
        <v>4000000</v>
      </c>
      <c r="F373" s="27">
        <f t="shared" si="132"/>
        <v>4500000</v>
      </c>
      <c r="G373" s="27">
        <f t="shared" si="133"/>
        <v>4500000</v>
      </c>
      <c r="H373" s="289"/>
      <c r="I373" s="289"/>
    </row>
    <row r="374" spans="1:9" x14ac:dyDescent="0.2">
      <c r="A374" s="290" t="s">
        <v>909</v>
      </c>
      <c r="B374" s="290">
        <v>4</v>
      </c>
      <c r="C374" s="14" t="s">
        <v>611</v>
      </c>
      <c r="D374" s="288"/>
      <c r="E374" s="27">
        <v>2150000</v>
      </c>
      <c r="F374" s="27">
        <f t="shared" si="132"/>
        <v>2650000</v>
      </c>
      <c r="G374" s="27">
        <f t="shared" si="133"/>
        <v>2650000</v>
      </c>
      <c r="H374" s="316">
        <v>650000</v>
      </c>
      <c r="I374" s="290" t="s">
        <v>131</v>
      </c>
    </row>
    <row r="375" spans="1:9" x14ac:dyDescent="0.2">
      <c r="A375" s="288"/>
      <c r="B375" s="288"/>
      <c r="C375" s="14" t="s">
        <v>911</v>
      </c>
      <c r="D375" s="288"/>
      <c r="E375" s="27">
        <v>2550000</v>
      </c>
      <c r="F375" s="27">
        <f t="shared" si="132"/>
        <v>3050000</v>
      </c>
      <c r="G375" s="27">
        <f t="shared" si="133"/>
        <v>3050000</v>
      </c>
      <c r="H375" s="288"/>
      <c r="I375" s="288"/>
    </row>
    <row r="376" spans="1:9" x14ac:dyDescent="0.2">
      <c r="A376" s="288"/>
      <c r="B376" s="288"/>
      <c r="C376" s="14" t="s">
        <v>912</v>
      </c>
      <c r="D376" s="288"/>
      <c r="E376" s="27">
        <v>3550000</v>
      </c>
      <c r="F376" s="27">
        <f t="shared" si="132"/>
        <v>4050000</v>
      </c>
      <c r="G376" s="27">
        <f t="shared" si="133"/>
        <v>4050000</v>
      </c>
      <c r="H376" s="288"/>
      <c r="I376" s="288"/>
    </row>
    <row r="377" spans="1:9" x14ac:dyDescent="0.2">
      <c r="A377" s="289"/>
      <c r="B377" s="289"/>
      <c r="C377" s="14" t="s">
        <v>913</v>
      </c>
      <c r="D377" s="289"/>
      <c r="E377" s="27">
        <v>4350000</v>
      </c>
      <c r="F377" s="27">
        <f t="shared" si="132"/>
        <v>4850000</v>
      </c>
      <c r="G377" s="27">
        <f t="shared" si="133"/>
        <v>4850000</v>
      </c>
      <c r="H377" s="289"/>
      <c r="I377" s="289"/>
    </row>
    <row r="380" spans="1:9" x14ac:dyDescent="0.25">
      <c r="A380" s="304" t="s">
        <v>2</v>
      </c>
      <c r="B380" s="304" t="s">
        <v>3</v>
      </c>
      <c r="C380" s="304" t="s">
        <v>4</v>
      </c>
      <c r="D380" s="292" t="s">
        <v>5</v>
      </c>
      <c r="E380" s="100" t="s">
        <v>6</v>
      </c>
      <c r="F380" s="100" t="s">
        <v>7</v>
      </c>
      <c r="G380" s="100" t="s">
        <v>8</v>
      </c>
      <c r="H380" s="375" t="s">
        <v>9</v>
      </c>
      <c r="I380" s="304" t="s">
        <v>10</v>
      </c>
    </row>
    <row r="381" spans="1:9" x14ac:dyDescent="0.25">
      <c r="A381" s="289"/>
      <c r="B381" s="289"/>
      <c r="C381" s="289"/>
      <c r="D381" s="289"/>
      <c r="E381" s="104"/>
      <c r="F381" s="100" t="s">
        <v>124</v>
      </c>
      <c r="G381" s="100" t="s">
        <v>125</v>
      </c>
      <c r="H381" s="289"/>
      <c r="I381" s="289"/>
    </row>
    <row r="382" spans="1:9" x14ac:dyDescent="0.2">
      <c r="A382" s="290" t="s">
        <v>914</v>
      </c>
      <c r="B382" s="290">
        <v>4</v>
      </c>
      <c r="C382" s="14" t="s">
        <v>611</v>
      </c>
      <c r="D382" s="291" t="s">
        <v>915</v>
      </c>
      <c r="E382" s="27">
        <v>2000000</v>
      </c>
      <c r="F382" s="27">
        <f t="shared" ref="F382:F387" si="134">E382+500000</f>
        <v>2500000</v>
      </c>
      <c r="G382" s="27">
        <f t="shared" ref="G382:G387" si="135">E382+500000</f>
        <v>2500000</v>
      </c>
      <c r="H382" s="316">
        <v>650000</v>
      </c>
      <c r="I382" s="290" t="s">
        <v>128</v>
      </c>
    </row>
    <row r="383" spans="1:9" x14ac:dyDescent="0.2">
      <c r="A383" s="288"/>
      <c r="B383" s="288"/>
      <c r="C383" s="14" t="s">
        <v>916</v>
      </c>
      <c r="D383" s="288"/>
      <c r="E383" s="27">
        <v>2800000</v>
      </c>
      <c r="F383" s="27">
        <f t="shared" si="134"/>
        <v>3300000</v>
      </c>
      <c r="G383" s="27">
        <f t="shared" si="135"/>
        <v>3300000</v>
      </c>
      <c r="H383" s="288"/>
      <c r="I383" s="288"/>
    </row>
    <row r="384" spans="1:9" x14ac:dyDescent="0.2">
      <c r="A384" s="289"/>
      <c r="B384" s="289"/>
      <c r="C384" s="14" t="s">
        <v>917</v>
      </c>
      <c r="D384" s="288"/>
      <c r="E384" s="27">
        <v>4500000</v>
      </c>
      <c r="F384" s="27">
        <f t="shared" si="134"/>
        <v>5000000</v>
      </c>
      <c r="G384" s="27">
        <f t="shared" si="135"/>
        <v>5000000</v>
      </c>
      <c r="H384" s="289"/>
      <c r="I384" s="289"/>
    </row>
    <row r="385" spans="1:10" x14ac:dyDescent="0.2">
      <c r="A385" s="290" t="s">
        <v>914</v>
      </c>
      <c r="B385" s="290">
        <v>4</v>
      </c>
      <c r="C385" s="14" t="s">
        <v>611</v>
      </c>
      <c r="D385" s="288"/>
      <c r="E385" s="27">
        <v>2150000</v>
      </c>
      <c r="F385" s="27">
        <f t="shared" si="134"/>
        <v>2650000</v>
      </c>
      <c r="G385" s="27">
        <f t="shared" si="135"/>
        <v>2650000</v>
      </c>
      <c r="H385" s="316">
        <v>650000</v>
      </c>
      <c r="I385" s="290" t="s">
        <v>131</v>
      </c>
    </row>
    <row r="386" spans="1:10" x14ac:dyDescent="0.2">
      <c r="A386" s="288"/>
      <c r="B386" s="288"/>
      <c r="C386" s="14" t="s">
        <v>916</v>
      </c>
      <c r="D386" s="288"/>
      <c r="E386" s="27">
        <v>3050000</v>
      </c>
      <c r="F386" s="27">
        <f t="shared" si="134"/>
        <v>3550000</v>
      </c>
      <c r="G386" s="27">
        <f t="shared" si="135"/>
        <v>3550000</v>
      </c>
      <c r="H386" s="288"/>
      <c r="I386" s="288"/>
    </row>
    <row r="387" spans="1:10" x14ac:dyDescent="0.2">
      <c r="A387" s="289"/>
      <c r="B387" s="289"/>
      <c r="C387" s="14" t="s">
        <v>917</v>
      </c>
      <c r="D387" s="289"/>
      <c r="E387" s="27">
        <v>4850000</v>
      </c>
      <c r="F387" s="27">
        <f t="shared" si="134"/>
        <v>5350000</v>
      </c>
      <c r="G387" s="27">
        <f t="shared" si="135"/>
        <v>5350000</v>
      </c>
      <c r="H387" s="289"/>
      <c r="I387" s="289"/>
    </row>
    <row r="390" spans="1:10" x14ac:dyDescent="0.25">
      <c r="A390" s="304" t="s">
        <v>2</v>
      </c>
      <c r="B390" s="304" t="s">
        <v>3</v>
      </c>
      <c r="C390" s="304" t="s">
        <v>4</v>
      </c>
      <c r="D390" s="292" t="s">
        <v>5</v>
      </c>
      <c r="E390" s="100" t="s">
        <v>6</v>
      </c>
      <c r="F390" s="100" t="s">
        <v>7</v>
      </c>
      <c r="G390" s="100" t="s">
        <v>8</v>
      </c>
      <c r="H390" s="375" t="s">
        <v>9</v>
      </c>
      <c r="I390" s="304" t="s">
        <v>10</v>
      </c>
    </row>
    <row r="391" spans="1:10" x14ac:dyDescent="0.25">
      <c r="A391" s="289"/>
      <c r="B391" s="289"/>
      <c r="C391" s="289"/>
      <c r="D391" s="289"/>
      <c r="E391" s="104"/>
      <c r="F391" s="100" t="s">
        <v>124</v>
      </c>
      <c r="G391" s="100" t="s">
        <v>125</v>
      </c>
      <c r="H391" s="289"/>
      <c r="I391" s="289"/>
    </row>
    <row r="392" spans="1:10" x14ac:dyDescent="0.2">
      <c r="A392" s="290" t="s">
        <v>481</v>
      </c>
      <c r="B392" s="290">
        <v>4</v>
      </c>
      <c r="C392" s="14" t="s">
        <v>918</v>
      </c>
      <c r="D392" s="291" t="s">
        <v>483</v>
      </c>
      <c r="E392" s="27">
        <v>3950000</v>
      </c>
      <c r="F392" s="27">
        <f t="shared" ref="F392:F397" si="136">E392+500000</f>
        <v>4450000</v>
      </c>
      <c r="G392" s="27">
        <f t="shared" ref="G392:G397" si="137">E392+500000</f>
        <v>4450000</v>
      </c>
      <c r="H392" s="316">
        <v>700000</v>
      </c>
      <c r="I392" s="290" t="s">
        <v>128</v>
      </c>
    </row>
    <row r="393" spans="1:10" x14ac:dyDescent="0.2">
      <c r="A393" s="288"/>
      <c r="B393" s="288"/>
      <c r="C393" s="14" t="s">
        <v>616</v>
      </c>
      <c r="D393" s="288"/>
      <c r="E393" s="27">
        <v>5000000</v>
      </c>
      <c r="F393" s="27">
        <f t="shared" si="136"/>
        <v>5500000</v>
      </c>
      <c r="G393" s="27">
        <f t="shared" si="137"/>
        <v>5500000</v>
      </c>
      <c r="H393" s="288"/>
      <c r="I393" s="288"/>
    </row>
    <row r="394" spans="1:10" x14ac:dyDescent="0.2">
      <c r="A394" s="289"/>
      <c r="B394" s="289"/>
      <c r="C394" s="14" t="s">
        <v>865</v>
      </c>
      <c r="D394" s="288"/>
      <c r="E394" s="27">
        <v>10500000</v>
      </c>
      <c r="F394" s="27">
        <f t="shared" si="136"/>
        <v>11000000</v>
      </c>
      <c r="G394" s="27">
        <f t="shared" si="137"/>
        <v>11000000</v>
      </c>
      <c r="H394" s="289"/>
      <c r="I394" s="289"/>
    </row>
    <row r="395" spans="1:10" x14ac:dyDescent="0.2">
      <c r="A395" s="290" t="s">
        <v>481</v>
      </c>
      <c r="B395" s="290">
        <v>4</v>
      </c>
      <c r="C395" s="14" t="s">
        <v>918</v>
      </c>
      <c r="D395" s="288"/>
      <c r="E395" s="27">
        <v>4250000</v>
      </c>
      <c r="F395" s="27">
        <f t="shared" si="136"/>
        <v>4750000</v>
      </c>
      <c r="G395" s="27">
        <f t="shared" si="137"/>
        <v>4750000</v>
      </c>
      <c r="H395" s="316">
        <v>700000</v>
      </c>
      <c r="I395" s="290" t="s">
        <v>131</v>
      </c>
    </row>
    <row r="396" spans="1:10" x14ac:dyDescent="0.2">
      <c r="A396" s="288"/>
      <c r="B396" s="288"/>
      <c r="C396" s="14" t="s">
        <v>616</v>
      </c>
      <c r="D396" s="288"/>
      <c r="E396" s="27">
        <v>5500000</v>
      </c>
      <c r="F396" s="27">
        <f t="shared" si="136"/>
        <v>6000000</v>
      </c>
      <c r="G396" s="27">
        <f t="shared" si="137"/>
        <v>6000000</v>
      </c>
      <c r="H396" s="288"/>
      <c r="I396" s="288"/>
    </row>
    <row r="397" spans="1:10" x14ac:dyDescent="0.2">
      <c r="A397" s="289"/>
      <c r="B397" s="289"/>
      <c r="C397" s="14" t="s">
        <v>865</v>
      </c>
      <c r="D397" s="289"/>
      <c r="E397" s="27">
        <v>11500000</v>
      </c>
      <c r="F397" s="27">
        <f t="shared" si="136"/>
        <v>12000000</v>
      </c>
      <c r="G397" s="27">
        <f t="shared" si="137"/>
        <v>12000000</v>
      </c>
      <c r="H397" s="289"/>
      <c r="I397" s="289"/>
    </row>
    <row r="400" spans="1:10" x14ac:dyDescent="0.2">
      <c r="A400" s="292" t="s">
        <v>2</v>
      </c>
      <c r="B400" s="292" t="s">
        <v>3</v>
      </c>
      <c r="C400" s="292" t="s">
        <v>4</v>
      </c>
      <c r="D400" s="292" t="s">
        <v>5</v>
      </c>
      <c r="E400" s="10" t="s">
        <v>6</v>
      </c>
      <c r="F400" s="10" t="s">
        <v>7</v>
      </c>
      <c r="G400" s="317" t="s">
        <v>8</v>
      </c>
      <c r="H400" s="318"/>
      <c r="I400" s="321" t="s">
        <v>9</v>
      </c>
      <c r="J400" s="292" t="s">
        <v>10</v>
      </c>
    </row>
    <row r="401" spans="1:11" ht="31.5" x14ac:dyDescent="0.2">
      <c r="A401" s="289"/>
      <c r="B401" s="289"/>
      <c r="C401" s="289"/>
      <c r="D401" s="289"/>
      <c r="E401" s="59"/>
      <c r="F401" s="10" t="s">
        <v>492</v>
      </c>
      <c r="G401" s="10" t="s">
        <v>493</v>
      </c>
      <c r="H401" s="10" t="s">
        <v>66</v>
      </c>
      <c r="I401" s="289"/>
      <c r="J401" s="289"/>
    </row>
    <row r="402" spans="1:11" x14ac:dyDescent="0.25">
      <c r="A402" s="296" t="s">
        <v>494</v>
      </c>
      <c r="B402" s="290">
        <v>4</v>
      </c>
      <c r="C402" s="14" t="s">
        <v>508</v>
      </c>
      <c r="D402" s="403"/>
      <c r="E402" s="39">
        <v>3600000</v>
      </c>
      <c r="F402" s="40">
        <f t="shared" ref="F402:F403" si="138">E402+400000</f>
        <v>4000000</v>
      </c>
      <c r="G402" s="40">
        <f t="shared" ref="G402:G403" si="139">E402+400000</f>
        <v>4000000</v>
      </c>
      <c r="H402" s="134">
        <f t="shared" ref="H402:H403" si="140">G402+2000000</f>
        <v>6000000</v>
      </c>
      <c r="I402" s="322">
        <v>450000</v>
      </c>
      <c r="J402" s="323">
        <v>46112</v>
      </c>
    </row>
    <row r="403" spans="1:11" x14ac:dyDescent="0.25">
      <c r="A403" s="289"/>
      <c r="B403" s="289"/>
      <c r="C403" s="14" t="s">
        <v>919</v>
      </c>
      <c r="D403" s="289"/>
      <c r="E403" s="39">
        <v>4100000</v>
      </c>
      <c r="F403" s="40">
        <f t="shared" si="138"/>
        <v>4500000</v>
      </c>
      <c r="G403" s="40">
        <f t="shared" si="139"/>
        <v>4500000</v>
      </c>
      <c r="H403" s="134">
        <f t="shared" si="140"/>
        <v>6500000</v>
      </c>
      <c r="I403" s="289"/>
      <c r="J403" s="289"/>
    </row>
    <row r="406" spans="1:11" x14ac:dyDescent="0.2">
      <c r="A406" s="292" t="s">
        <v>2</v>
      </c>
      <c r="B406" s="292" t="s">
        <v>3</v>
      </c>
      <c r="C406" s="292" t="s">
        <v>4</v>
      </c>
      <c r="D406" s="292" t="s">
        <v>5</v>
      </c>
      <c r="E406" s="10" t="s">
        <v>6</v>
      </c>
      <c r="F406" s="10" t="s">
        <v>7</v>
      </c>
      <c r="G406" s="317" t="s">
        <v>8</v>
      </c>
      <c r="H406" s="324"/>
      <c r="I406" s="318"/>
      <c r="J406" s="321" t="s">
        <v>9</v>
      </c>
      <c r="K406" s="292" t="s">
        <v>10</v>
      </c>
    </row>
    <row r="407" spans="1:11" ht="31.5" x14ac:dyDescent="0.2">
      <c r="A407" s="289"/>
      <c r="B407" s="289"/>
      <c r="C407" s="289"/>
      <c r="D407" s="289"/>
      <c r="E407" s="59"/>
      <c r="F407" s="10" t="s">
        <v>492</v>
      </c>
      <c r="G407" s="10" t="s">
        <v>493</v>
      </c>
      <c r="H407" s="10" t="s">
        <v>356</v>
      </c>
      <c r="I407" s="10" t="s">
        <v>66</v>
      </c>
      <c r="J407" s="289"/>
      <c r="K407" s="289"/>
    </row>
    <row r="408" spans="1:11" x14ac:dyDescent="0.25">
      <c r="A408" s="296" t="s">
        <v>920</v>
      </c>
      <c r="B408" s="290">
        <v>5</v>
      </c>
      <c r="C408" s="14" t="s">
        <v>921</v>
      </c>
      <c r="D408" s="403"/>
      <c r="E408" s="39">
        <v>8500000</v>
      </c>
      <c r="F408" s="40">
        <f t="shared" ref="F408:F409" si="141">E408+1100000</f>
        <v>9600000</v>
      </c>
      <c r="G408" s="40">
        <f t="shared" ref="G408:G409" si="142">E408+1320000</f>
        <v>9820000</v>
      </c>
      <c r="H408" s="167">
        <f t="shared" ref="H408:H409" si="143">E408+1100000</f>
        <v>9600000</v>
      </c>
      <c r="I408" s="167">
        <f t="shared" ref="I408:I409" si="144">E408+1700000</f>
        <v>10200000</v>
      </c>
      <c r="J408" s="322">
        <v>2750000</v>
      </c>
      <c r="K408" s="323">
        <v>46112</v>
      </c>
    </row>
    <row r="409" spans="1:11" x14ac:dyDescent="0.25">
      <c r="A409" s="289"/>
      <c r="B409" s="289"/>
      <c r="C409" s="14" t="s">
        <v>922</v>
      </c>
      <c r="D409" s="289"/>
      <c r="E409" s="39">
        <v>15100000</v>
      </c>
      <c r="F409" s="40">
        <f t="shared" si="141"/>
        <v>16200000</v>
      </c>
      <c r="G409" s="40">
        <f t="shared" si="142"/>
        <v>16420000</v>
      </c>
      <c r="H409" s="167">
        <f t="shared" si="143"/>
        <v>16200000</v>
      </c>
      <c r="I409" s="167">
        <f t="shared" si="144"/>
        <v>16800000</v>
      </c>
      <c r="J409" s="289"/>
      <c r="K409" s="289"/>
    </row>
    <row r="412" spans="1:11" x14ac:dyDescent="0.25">
      <c r="A412" s="304" t="s">
        <v>2</v>
      </c>
      <c r="B412" s="304" t="s">
        <v>3</v>
      </c>
      <c r="C412" s="304" t="s">
        <v>4</v>
      </c>
      <c r="D412" s="292" t="s">
        <v>500</v>
      </c>
      <c r="E412" s="100" t="s">
        <v>6</v>
      </c>
      <c r="F412" s="100" t="s">
        <v>7</v>
      </c>
      <c r="G412" s="385" t="s">
        <v>8</v>
      </c>
      <c r="H412" s="318"/>
      <c r="I412" s="321" t="s">
        <v>9</v>
      </c>
      <c r="J412" s="304" t="s">
        <v>10</v>
      </c>
    </row>
    <row r="413" spans="1:11" ht="31.5" x14ac:dyDescent="0.25">
      <c r="A413" s="289"/>
      <c r="B413" s="289"/>
      <c r="C413" s="289"/>
      <c r="D413" s="289"/>
      <c r="E413" s="104"/>
      <c r="F413" s="100" t="s">
        <v>132</v>
      </c>
      <c r="G413" s="100" t="s">
        <v>133</v>
      </c>
      <c r="H413" s="10" t="s">
        <v>66</v>
      </c>
      <c r="I413" s="289"/>
      <c r="J413" s="289"/>
    </row>
    <row r="414" spans="1:11" x14ac:dyDescent="0.25">
      <c r="A414" s="308" t="s">
        <v>691</v>
      </c>
      <c r="B414" s="290">
        <v>5</v>
      </c>
      <c r="C414" s="75" t="s">
        <v>923</v>
      </c>
      <c r="D414" s="403"/>
      <c r="E414" s="166">
        <v>3325000</v>
      </c>
      <c r="F414" s="134">
        <f t="shared" ref="F414:F416" si="145">E414+450000</f>
        <v>3775000</v>
      </c>
      <c r="G414" s="166">
        <f t="shared" ref="G414:G416" si="146">E414+450000</f>
        <v>3775000</v>
      </c>
      <c r="H414" s="167">
        <f t="shared" ref="H414:H416" si="147">G414+850000+850000</f>
        <v>5475000</v>
      </c>
      <c r="I414" s="325">
        <v>600000</v>
      </c>
      <c r="J414" s="323">
        <v>46112</v>
      </c>
    </row>
    <row r="415" spans="1:11" x14ac:dyDescent="0.25">
      <c r="A415" s="288"/>
      <c r="B415" s="288"/>
      <c r="C415" s="75" t="s">
        <v>924</v>
      </c>
      <c r="D415" s="288"/>
      <c r="E415" s="166">
        <v>3975000</v>
      </c>
      <c r="F415" s="134">
        <f t="shared" si="145"/>
        <v>4425000</v>
      </c>
      <c r="G415" s="166">
        <f t="shared" si="146"/>
        <v>4425000</v>
      </c>
      <c r="H415" s="167">
        <f t="shared" si="147"/>
        <v>6125000</v>
      </c>
      <c r="I415" s="288"/>
      <c r="J415" s="288"/>
    </row>
    <row r="416" spans="1:11" x14ac:dyDescent="0.25">
      <c r="A416" s="289"/>
      <c r="B416" s="289"/>
      <c r="C416" s="105" t="s">
        <v>925</v>
      </c>
      <c r="D416" s="289"/>
      <c r="E416" s="166">
        <v>12000000</v>
      </c>
      <c r="F416" s="134">
        <f t="shared" si="145"/>
        <v>12450000</v>
      </c>
      <c r="G416" s="166">
        <f t="shared" si="146"/>
        <v>12450000</v>
      </c>
      <c r="H416" s="167">
        <f t="shared" si="147"/>
        <v>14150000</v>
      </c>
      <c r="I416" s="289"/>
      <c r="J416" s="289"/>
    </row>
    <row r="419" spans="1:11" x14ac:dyDescent="0.25">
      <c r="A419" s="304" t="s">
        <v>2</v>
      </c>
      <c r="B419" s="304" t="s">
        <v>3</v>
      </c>
      <c r="C419" s="304" t="s">
        <v>4</v>
      </c>
      <c r="D419" s="292" t="s">
        <v>500</v>
      </c>
      <c r="E419" s="100" t="s">
        <v>6</v>
      </c>
      <c r="F419" s="100" t="s">
        <v>7</v>
      </c>
      <c r="G419" s="385" t="s">
        <v>8</v>
      </c>
      <c r="H419" s="324"/>
      <c r="I419" s="318"/>
      <c r="J419" s="321" t="s">
        <v>9</v>
      </c>
      <c r="K419" s="304" t="s">
        <v>10</v>
      </c>
    </row>
    <row r="420" spans="1:11" ht="31.5" x14ac:dyDescent="0.25">
      <c r="A420" s="289"/>
      <c r="B420" s="289"/>
      <c r="C420" s="289"/>
      <c r="D420" s="289"/>
      <c r="E420" s="104"/>
      <c r="F420" s="100" t="s">
        <v>132</v>
      </c>
      <c r="G420" s="100" t="s">
        <v>133</v>
      </c>
      <c r="H420" s="10" t="s">
        <v>501</v>
      </c>
      <c r="I420" s="10" t="s">
        <v>66</v>
      </c>
      <c r="J420" s="289"/>
      <c r="K420" s="289"/>
    </row>
    <row r="421" spans="1:11" ht="31.5" x14ac:dyDescent="0.2">
      <c r="A421" s="168" t="s">
        <v>502</v>
      </c>
      <c r="B421" s="13">
        <v>4</v>
      </c>
      <c r="C421" s="63" t="s">
        <v>513</v>
      </c>
      <c r="D421" s="169"/>
      <c r="E421" s="39">
        <v>2575000</v>
      </c>
      <c r="F421" s="40">
        <f>E421+400000</f>
        <v>2975000</v>
      </c>
      <c r="G421" s="39">
        <f>E421+400000</f>
        <v>2975000</v>
      </c>
      <c r="H421" s="31">
        <f>G421+550000</f>
        <v>3525000</v>
      </c>
      <c r="I421" s="31">
        <f>G421+750000</f>
        <v>3725000</v>
      </c>
      <c r="J421" s="163">
        <v>500000</v>
      </c>
      <c r="K421" s="170">
        <v>46112</v>
      </c>
    </row>
    <row r="424" spans="1:11" x14ac:dyDescent="0.2">
      <c r="A424" s="292" t="s">
        <v>2</v>
      </c>
      <c r="B424" s="292" t="s">
        <v>3</v>
      </c>
      <c r="C424" s="292" t="s">
        <v>4</v>
      </c>
      <c r="D424" s="292" t="s">
        <v>5</v>
      </c>
      <c r="E424" s="10" t="s">
        <v>6</v>
      </c>
      <c r="F424" s="10" t="s">
        <v>7</v>
      </c>
      <c r="G424" s="9" t="s">
        <v>8</v>
      </c>
      <c r="H424" s="321" t="s">
        <v>9</v>
      </c>
      <c r="I424" s="292" t="s">
        <v>10</v>
      </c>
    </row>
    <row r="425" spans="1:11" ht="31.5" x14ac:dyDescent="0.2">
      <c r="A425" s="289"/>
      <c r="B425" s="289"/>
      <c r="C425" s="289"/>
      <c r="D425" s="289"/>
      <c r="E425" s="59"/>
      <c r="F425" s="10" t="s">
        <v>492</v>
      </c>
      <c r="G425" s="10" t="s">
        <v>493</v>
      </c>
      <c r="H425" s="289"/>
      <c r="I425" s="289"/>
    </row>
    <row r="426" spans="1:11" ht="31.5" x14ac:dyDescent="0.2">
      <c r="A426" s="171" t="s">
        <v>505</v>
      </c>
      <c r="B426" s="13"/>
      <c r="C426" s="14" t="s">
        <v>508</v>
      </c>
      <c r="D426" s="169"/>
      <c r="E426" s="39">
        <v>4300000</v>
      </c>
      <c r="F426" s="40">
        <f>E426+400000</f>
        <v>4700000</v>
      </c>
      <c r="G426" s="40">
        <f>E426+400000</f>
        <v>4700000</v>
      </c>
      <c r="H426" s="65">
        <v>650000</v>
      </c>
      <c r="I426" s="172">
        <v>46112</v>
      </c>
    </row>
    <row r="429" spans="1:11" x14ac:dyDescent="0.2">
      <c r="A429" s="292" t="s">
        <v>2</v>
      </c>
      <c r="B429" s="292" t="s">
        <v>3</v>
      </c>
      <c r="C429" s="292" t="s">
        <v>4</v>
      </c>
      <c r="D429" s="292" t="s">
        <v>5</v>
      </c>
      <c r="E429" s="10" t="s">
        <v>6</v>
      </c>
      <c r="F429" s="10" t="s">
        <v>7</v>
      </c>
      <c r="G429" s="317" t="s">
        <v>8</v>
      </c>
      <c r="H429" s="324"/>
      <c r="I429" s="324"/>
      <c r="J429" s="321" t="s">
        <v>9</v>
      </c>
      <c r="K429" s="292" t="s">
        <v>10</v>
      </c>
    </row>
    <row r="430" spans="1:11" ht="31.5" x14ac:dyDescent="0.2">
      <c r="A430" s="289"/>
      <c r="B430" s="289"/>
      <c r="C430" s="289"/>
      <c r="D430" s="289"/>
      <c r="E430" s="59"/>
      <c r="F430" s="10" t="s">
        <v>492</v>
      </c>
      <c r="G430" s="10" t="s">
        <v>493</v>
      </c>
      <c r="H430" s="10" t="s">
        <v>509</v>
      </c>
      <c r="I430" s="10" t="s">
        <v>510</v>
      </c>
      <c r="J430" s="289"/>
      <c r="K430" s="289"/>
    </row>
    <row r="431" spans="1:11" x14ac:dyDescent="0.25">
      <c r="A431" s="296" t="s">
        <v>511</v>
      </c>
      <c r="B431" s="290"/>
      <c r="C431" s="14" t="s">
        <v>513</v>
      </c>
      <c r="D431" s="403"/>
      <c r="E431" s="39">
        <v>4000000</v>
      </c>
      <c r="F431" s="40">
        <f t="shared" ref="F431:F432" si="148">E431+500000</f>
        <v>4500000</v>
      </c>
      <c r="G431" s="40">
        <f t="shared" ref="G431:G432" si="149">E431+500000</f>
        <v>4500000</v>
      </c>
      <c r="H431" s="167">
        <f t="shared" ref="H431:H432" si="150">G431+2400000</f>
        <v>6900000</v>
      </c>
      <c r="I431" s="167">
        <f t="shared" ref="I431:I432" si="151">G431+3400000</f>
        <v>7900000</v>
      </c>
      <c r="J431" s="322">
        <v>650000</v>
      </c>
      <c r="K431" s="420">
        <v>46112</v>
      </c>
    </row>
    <row r="432" spans="1:11" x14ac:dyDescent="0.25">
      <c r="A432" s="289"/>
      <c r="B432" s="289"/>
      <c r="C432" s="14" t="s">
        <v>514</v>
      </c>
      <c r="D432" s="289"/>
      <c r="E432" s="39">
        <v>9000000</v>
      </c>
      <c r="F432" s="40">
        <f t="shared" si="148"/>
        <v>9500000</v>
      </c>
      <c r="G432" s="40">
        <f t="shared" si="149"/>
        <v>9500000</v>
      </c>
      <c r="H432" s="167">
        <f t="shared" si="150"/>
        <v>11900000</v>
      </c>
      <c r="I432" s="167">
        <f t="shared" si="151"/>
        <v>12900000</v>
      </c>
      <c r="J432" s="289"/>
      <c r="K432" s="289"/>
    </row>
    <row r="435" spans="1:11" x14ac:dyDescent="0.2">
      <c r="A435" s="292" t="s">
        <v>2</v>
      </c>
      <c r="B435" s="292" t="s">
        <v>3</v>
      </c>
      <c r="C435" s="292" t="s">
        <v>4</v>
      </c>
      <c r="D435" s="292" t="s">
        <v>5</v>
      </c>
      <c r="E435" s="10" t="s">
        <v>6</v>
      </c>
      <c r="F435" s="10" t="s">
        <v>7</v>
      </c>
      <c r="G435" s="317" t="s">
        <v>8</v>
      </c>
      <c r="H435" s="324"/>
      <c r="I435" s="324"/>
      <c r="J435" s="321" t="s">
        <v>9</v>
      </c>
      <c r="K435" s="292" t="s">
        <v>10</v>
      </c>
    </row>
    <row r="436" spans="1:11" ht="31.5" x14ac:dyDescent="0.2">
      <c r="A436" s="289"/>
      <c r="B436" s="289"/>
      <c r="C436" s="289"/>
      <c r="D436" s="289"/>
      <c r="E436" s="59"/>
      <c r="F436" s="10" t="s">
        <v>492</v>
      </c>
      <c r="G436" s="10" t="s">
        <v>493</v>
      </c>
      <c r="H436" s="10" t="s">
        <v>509</v>
      </c>
      <c r="I436" s="10" t="s">
        <v>510</v>
      </c>
      <c r="J436" s="289"/>
      <c r="K436" s="289"/>
    </row>
    <row r="437" spans="1:11" x14ac:dyDescent="0.25">
      <c r="A437" s="296" t="s">
        <v>926</v>
      </c>
      <c r="B437" s="290"/>
      <c r="C437" s="14" t="s">
        <v>927</v>
      </c>
      <c r="D437" s="403"/>
      <c r="E437" s="39">
        <v>5500000</v>
      </c>
      <c r="F437" s="40">
        <f t="shared" ref="F437:F440" si="152">E437+550000</f>
        <v>6050000</v>
      </c>
      <c r="G437" s="40">
        <f t="shared" ref="G437:G440" si="153">E437+550000</f>
        <v>6050000</v>
      </c>
      <c r="H437" s="167"/>
      <c r="I437" s="167"/>
      <c r="J437" s="322"/>
      <c r="K437" s="420">
        <v>46112</v>
      </c>
    </row>
    <row r="438" spans="1:11" x14ac:dyDescent="0.25">
      <c r="A438" s="288"/>
      <c r="B438" s="288"/>
      <c r="C438" s="14" t="s">
        <v>928</v>
      </c>
      <c r="D438" s="288"/>
      <c r="E438" s="39">
        <v>5830000</v>
      </c>
      <c r="F438" s="40">
        <f t="shared" si="152"/>
        <v>6380000</v>
      </c>
      <c r="G438" s="40">
        <f t="shared" si="153"/>
        <v>6380000</v>
      </c>
      <c r="H438" s="167"/>
      <c r="I438" s="167"/>
      <c r="J438" s="288"/>
      <c r="K438" s="288"/>
    </row>
    <row r="439" spans="1:11" x14ac:dyDescent="0.25">
      <c r="A439" s="288"/>
      <c r="B439" s="288"/>
      <c r="C439" s="14" t="s">
        <v>929</v>
      </c>
      <c r="D439" s="288"/>
      <c r="E439" s="39">
        <v>7260000</v>
      </c>
      <c r="F439" s="40">
        <f t="shared" si="152"/>
        <v>7810000</v>
      </c>
      <c r="G439" s="40">
        <f t="shared" si="153"/>
        <v>7810000</v>
      </c>
      <c r="H439" s="167"/>
      <c r="I439" s="167"/>
      <c r="J439" s="288"/>
      <c r="K439" s="288"/>
    </row>
    <row r="440" spans="1:11" x14ac:dyDescent="0.25">
      <c r="A440" s="289"/>
      <c r="B440" s="289"/>
      <c r="C440" s="14" t="s">
        <v>930</v>
      </c>
      <c r="D440" s="289"/>
      <c r="E440" s="39">
        <v>12320000</v>
      </c>
      <c r="F440" s="40">
        <f t="shared" si="152"/>
        <v>12870000</v>
      </c>
      <c r="G440" s="40">
        <f t="shared" si="153"/>
        <v>12870000</v>
      </c>
      <c r="H440" s="167"/>
      <c r="I440" s="167"/>
      <c r="J440" s="289"/>
      <c r="K440" s="289"/>
    </row>
    <row r="443" spans="1:11" x14ac:dyDescent="0.25">
      <c r="A443" s="304" t="s">
        <v>2</v>
      </c>
      <c r="B443" s="304" t="s">
        <v>3</v>
      </c>
      <c r="C443" s="304" t="s">
        <v>4</v>
      </c>
      <c r="D443" s="292" t="s">
        <v>5</v>
      </c>
      <c r="E443" s="100" t="s">
        <v>6</v>
      </c>
      <c r="F443" s="100" t="s">
        <v>7</v>
      </c>
      <c r="G443" s="100" t="s">
        <v>8</v>
      </c>
      <c r="H443" s="410" t="s">
        <v>9</v>
      </c>
      <c r="I443" s="304" t="s">
        <v>10</v>
      </c>
    </row>
    <row r="444" spans="1:11" ht="31.5" x14ac:dyDescent="0.25">
      <c r="A444" s="289"/>
      <c r="B444" s="289"/>
      <c r="C444" s="289"/>
      <c r="D444" s="289"/>
      <c r="E444" s="104"/>
      <c r="F444" s="100" t="s">
        <v>132</v>
      </c>
      <c r="G444" s="100" t="s">
        <v>394</v>
      </c>
      <c r="H444" s="289"/>
      <c r="I444" s="289"/>
    </row>
    <row r="445" spans="1:11" x14ac:dyDescent="0.25">
      <c r="A445" s="404" t="s">
        <v>931</v>
      </c>
      <c r="B445" s="405"/>
      <c r="C445" s="105" t="s">
        <v>932</v>
      </c>
      <c r="D445" s="403"/>
      <c r="E445" s="166">
        <v>2100000</v>
      </c>
      <c r="F445" s="167">
        <f t="shared" ref="F445:F448" si="154">E445+400000</f>
        <v>2500000</v>
      </c>
      <c r="G445" s="166">
        <f t="shared" ref="G445:G448" si="155">E445+400000</f>
        <v>2500000</v>
      </c>
      <c r="H445" s="411"/>
      <c r="I445" s="412"/>
    </row>
    <row r="446" spans="1:11" x14ac:dyDescent="0.25">
      <c r="A446" s="288"/>
      <c r="B446" s="288"/>
      <c r="C446" s="105" t="s">
        <v>933</v>
      </c>
      <c r="D446" s="288"/>
      <c r="E446" s="166">
        <v>3690000</v>
      </c>
      <c r="F446" s="167">
        <f t="shared" si="154"/>
        <v>4090000</v>
      </c>
      <c r="G446" s="166">
        <f t="shared" si="155"/>
        <v>4090000</v>
      </c>
      <c r="H446" s="288"/>
      <c r="I446" s="288"/>
    </row>
    <row r="447" spans="1:11" x14ac:dyDescent="0.25">
      <c r="A447" s="288"/>
      <c r="B447" s="288"/>
      <c r="C447" s="105" t="s">
        <v>934</v>
      </c>
      <c r="D447" s="288"/>
      <c r="E447" s="166">
        <v>5550000</v>
      </c>
      <c r="F447" s="167">
        <f t="shared" si="154"/>
        <v>5950000</v>
      </c>
      <c r="G447" s="174">
        <f t="shared" si="155"/>
        <v>5950000</v>
      </c>
      <c r="H447" s="288"/>
      <c r="I447" s="288"/>
    </row>
    <row r="448" spans="1:11" x14ac:dyDescent="0.25">
      <c r="A448" s="289"/>
      <c r="B448" s="289"/>
      <c r="C448" s="105" t="s">
        <v>935</v>
      </c>
      <c r="D448" s="289"/>
      <c r="E448" s="166">
        <v>6730000</v>
      </c>
      <c r="F448" s="167">
        <f t="shared" si="154"/>
        <v>7130000</v>
      </c>
      <c r="G448" s="174">
        <f t="shared" si="155"/>
        <v>7130000</v>
      </c>
      <c r="H448" s="289"/>
      <c r="I448" s="289"/>
    </row>
    <row r="451" spans="1:10" x14ac:dyDescent="0.25">
      <c r="A451" s="304" t="s">
        <v>2</v>
      </c>
      <c r="B451" s="304" t="s">
        <v>3</v>
      </c>
      <c r="C451" s="304" t="s">
        <v>4</v>
      </c>
      <c r="D451" s="100" t="s">
        <v>6</v>
      </c>
      <c r="E451" s="100" t="s">
        <v>7</v>
      </c>
      <c r="F451" s="385" t="s">
        <v>8</v>
      </c>
      <c r="G451" s="324"/>
      <c r="H451" s="318"/>
      <c r="I451" s="410" t="s">
        <v>9</v>
      </c>
      <c r="J451" s="304" t="s">
        <v>10</v>
      </c>
    </row>
    <row r="452" spans="1:10" ht="31.5" x14ac:dyDescent="0.25">
      <c r="A452" s="289"/>
      <c r="B452" s="289"/>
      <c r="C452" s="289"/>
      <c r="D452" s="104"/>
      <c r="E452" s="100" t="s">
        <v>559</v>
      </c>
      <c r="F452" s="100" t="s">
        <v>133</v>
      </c>
      <c r="G452" s="10" t="s">
        <v>134</v>
      </c>
      <c r="H452" s="10" t="s">
        <v>66</v>
      </c>
      <c r="I452" s="289"/>
      <c r="J452" s="289"/>
    </row>
    <row r="453" spans="1:10" x14ac:dyDescent="0.25">
      <c r="A453" s="404" t="s">
        <v>936</v>
      </c>
      <c r="B453" s="405"/>
      <c r="C453" s="105" t="s">
        <v>937</v>
      </c>
      <c r="D453" s="166">
        <v>1525000</v>
      </c>
      <c r="E453" s="134">
        <f t="shared" ref="E453:E455" si="156">D453+375000</f>
        <v>1900000</v>
      </c>
      <c r="F453" s="166">
        <f t="shared" ref="F453:F455" si="157">D453+375000</f>
        <v>1900000</v>
      </c>
      <c r="G453" s="167">
        <f t="shared" ref="G453:G455" si="158">F453+1000000</f>
        <v>2900000</v>
      </c>
      <c r="H453" s="167">
        <f t="shared" ref="H453:H455" si="159">F453+900000+900000</f>
        <v>3700000</v>
      </c>
      <c r="I453" s="413"/>
      <c r="J453" s="412"/>
    </row>
    <row r="454" spans="1:10" x14ac:dyDescent="0.25">
      <c r="A454" s="288"/>
      <c r="B454" s="288"/>
      <c r="C454" s="105" t="s">
        <v>938</v>
      </c>
      <c r="D454" s="166">
        <v>2675000</v>
      </c>
      <c r="E454" s="134">
        <f t="shared" si="156"/>
        <v>3050000</v>
      </c>
      <c r="F454" s="166">
        <f t="shared" si="157"/>
        <v>3050000</v>
      </c>
      <c r="G454" s="167">
        <f t="shared" si="158"/>
        <v>4050000</v>
      </c>
      <c r="H454" s="167">
        <f t="shared" si="159"/>
        <v>4850000</v>
      </c>
      <c r="I454" s="288"/>
      <c r="J454" s="288"/>
    </row>
    <row r="455" spans="1:10" x14ac:dyDescent="0.25">
      <c r="A455" s="289"/>
      <c r="B455" s="289"/>
      <c r="C455" s="105" t="s">
        <v>939</v>
      </c>
      <c r="D455" s="166">
        <v>3725000</v>
      </c>
      <c r="E455" s="134">
        <f t="shared" si="156"/>
        <v>4100000</v>
      </c>
      <c r="F455" s="166">
        <f t="shared" si="157"/>
        <v>4100000</v>
      </c>
      <c r="G455" s="167">
        <f t="shared" si="158"/>
        <v>5100000</v>
      </c>
      <c r="H455" s="167">
        <f t="shared" si="159"/>
        <v>5900000</v>
      </c>
      <c r="I455" s="289"/>
      <c r="J455" s="289"/>
    </row>
    <row r="458" spans="1:10" x14ac:dyDescent="0.25">
      <c r="A458" s="304" t="s">
        <v>146</v>
      </c>
      <c r="B458" s="304" t="s">
        <v>3</v>
      </c>
      <c r="C458" s="304" t="s">
        <v>4</v>
      </c>
      <c r="D458" s="375" t="s">
        <v>6</v>
      </c>
      <c r="E458" s="100" t="s">
        <v>7</v>
      </c>
      <c r="F458" s="100" t="s">
        <v>8</v>
      </c>
      <c r="G458" s="375" t="s">
        <v>9</v>
      </c>
      <c r="H458" s="304" t="s">
        <v>10</v>
      </c>
    </row>
    <row r="459" spans="1:10" ht="31.5" x14ac:dyDescent="0.25">
      <c r="A459" s="289"/>
      <c r="B459" s="289"/>
      <c r="C459" s="289"/>
      <c r="D459" s="289"/>
      <c r="E459" s="100" t="s">
        <v>13</v>
      </c>
      <c r="F459" s="100" t="s">
        <v>147</v>
      </c>
      <c r="G459" s="289"/>
      <c r="H459" s="289"/>
    </row>
    <row r="460" spans="1:10" x14ac:dyDescent="0.2">
      <c r="A460" s="300" t="s">
        <v>148</v>
      </c>
      <c r="B460" s="290"/>
      <c r="C460" s="14" t="s">
        <v>513</v>
      </c>
      <c r="D460" s="16">
        <v>1850000</v>
      </c>
      <c r="E460" s="16">
        <f t="shared" ref="E460:E463" si="160">D460+200000</f>
        <v>2050000</v>
      </c>
      <c r="F460" s="16">
        <f t="shared" ref="F460:F463" si="161">D460+400000</f>
        <v>2250000</v>
      </c>
      <c r="G460" s="314">
        <v>300000</v>
      </c>
      <c r="H460" s="339">
        <v>46082</v>
      </c>
    </row>
    <row r="461" spans="1:10" x14ac:dyDescent="0.2">
      <c r="A461" s="288"/>
      <c r="B461" s="288"/>
      <c r="C461" s="14" t="s">
        <v>940</v>
      </c>
      <c r="D461" s="16">
        <v>2150000</v>
      </c>
      <c r="E461" s="16">
        <f t="shared" si="160"/>
        <v>2350000</v>
      </c>
      <c r="F461" s="16">
        <f t="shared" si="161"/>
        <v>2550000</v>
      </c>
      <c r="G461" s="288"/>
      <c r="H461" s="288"/>
    </row>
    <row r="462" spans="1:10" x14ac:dyDescent="0.2">
      <c r="A462" s="288"/>
      <c r="B462" s="288"/>
      <c r="C462" s="14" t="s">
        <v>661</v>
      </c>
      <c r="D462" s="16">
        <v>2500000</v>
      </c>
      <c r="E462" s="16">
        <f t="shared" si="160"/>
        <v>2700000</v>
      </c>
      <c r="F462" s="16">
        <f t="shared" si="161"/>
        <v>2900000</v>
      </c>
      <c r="G462" s="288"/>
      <c r="H462" s="288"/>
    </row>
    <row r="463" spans="1:10" x14ac:dyDescent="0.2">
      <c r="A463" s="289"/>
      <c r="B463" s="289"/>
      <c r="C463" s="14" t="s">
        <v>865</v>
      </c>
      <c r="D463" s="16">
        <v>3750000</v>
      </c>
      <c r="E463" s="16">
        <f t="shared" si="160"/>
        <v>3950000</v>
      </c>
      <c r="F463" s="16">
        <f t="shared" si="161"/>
        <v>4150000</v>
      </c>
      <c r="G463" s="289"/>
      <c r="H463" s="289"/>
    </row>
    <row r="466" spans="1:8" x14ac:dyDescent="0.25">
      <c r="A466" s="304" t="s">
        <v>941</v>
      </c>
      <c r="B466" s="304" t="s">
        <v>3</v>
      </c>
      <c r="C466" s="304" t="s">
        <v>4</v>
      </c>
      <c r="D466" s="375" t="s">
        <v>6</v>
      </c>
      <c r="E466" s="100" t="s">
        <v>7</v>
      </c>
      <c r="F466" s="100" t="s">
        <v>8</v>
      </c>
      <c r="G466" s="375" t="s">
        <v>9</v>
      </c>
      <c r="H466" s="304" t="s">
        <v>10</v>
      </c>
    </row>
    <row r="467" spans="1:8" x14ac:dyDescent="0.25">
      <c r="A467" s="289"/>
      <c r="B467" s="289"/>
      <c r="C467" s="289"/>
      <c r="D467" s="289"/>
      <c r="E467" s="100" t="s">
        <v>152</v>
      </c>
      <c r="F467" s="100" t="s">
        <v>147</v>
      </c>
      <c r="G467" s="289"/>
      <c r="H467" s="289"/>
    </row>
    <row r="468" spans="1:8" x14ac:dyDescent="0.2">
      <c r="A468" s="300" t="s">
        <v>942</v>
      </c>
      <c r="B468" s="290">
        <v>3</v>
      </c>
      <c r="C468" s="14" t="s">
        <v>513</v>
      </c>
      <c r="D468" s="16">
        <v>1800000</v>
      </c>
      <c r="E468" s="16">
        <f t="shared" ref="E468:E470" si="162">200000+D468</f>
        <v>2000000</v>
      </c>
      <c r="F468" s="16">
        <f t="shared" ref="F468:F470" si="163">400000+D468</f>
        <v>2200000</v>
      </c>
      <c r="G468" s="314">
        <v>450000</v>
      </c>
      <c r="H468" s="339">
        <v>46082</v>
      </c>
    </row>
    <row r="469" spans="1:8" x14ac:dyDescent="0.2">
      <c r="A469" s="288"/>
      <c r="B469" s="288"/>
      <c r="C469" s="14" t="s">
        <v>943</v>
      </c>
      <c r="D469" s="16">
        <v>2200000</v>
      </c>
      <c r="E469" s="16">
        <f t="shared" si="162"/>
        <v>2400000</v>
      </c>
      <c r="F469" s="16">
        <f t="shared" si="163"/>
        <v>2600000</v>
      </c>
      <c r="G469" s="288"/>
      <c r="H469" s="288"/>
    </row>
    <row r="470" spans="1:8" x14ac:dyDescent="0.2">
      <c r="A470" s="289"/>
      <c r="B470" s="289"/>
      <c r="C470" s="14" t="s">
        <v>944</v>
      </c>
      <c r="D470" s="16">
        <v>4200000</v>
      </c>
      <c r="E470" s="16">
        <f t="shared" si="162"/>
        <v>4400000</v>
      </c>
      <c r="F470" s="16">
        <f t="shared" si="163"/>
        <v>4600000</v>
      </c>
      <c r="G470" s="289"/>
      <c r="H470" s="289"/>
    </row>
    <row r="473" spans="1:8" x14ac:dyDescent="0.25">
      <c r="A473" s="304" t="s">
        <v>941</v>
      </c>
      <c r="B473" s="304" t="s">
        <v>3</v>
      </c>
      <c r="C473" s="304" t="s">
        <v>4</v>
      </c>
      <c r="D473" s="375" t="s">
        <v>6</v>
      </c>
      <c r="E473" s="100" t="s">
        <v>7</v>
      </c>
      <c r="F473" s="100" t="s">
        <v>8</v>
      </c>
      <c r="G473" s="375" t="s">
        <v>9</v>
      </c>
      <c r="H473" s="304" t="s">
        <v>10</v>
      </c>
    </row>
    <row r="474" spans="1:8" x14ac:dyDescent="0.25">
      <c r="A474" s="289"/>
      <c r="B474" s="289"/>
      <c r="C474" s="289"/>
      <c r="D474" s="289"/>
      <c r="E474" s="100" t="s">
        <v>152</v>
      </c>
      <c r="F474" s="100" t="s">
        <v>147</v>
      </c>
      <c r="G474" s="289"/>
      <c r="H474" s="289"/>
    </row>
    <row r="475" spans="1:8" x14ac:dyDescent="0.25">
      <c r="A475" s="300" t="s">
        <v>945</v>
      </c>
      <c r="B475" s="405"/>
      <c r="C475" s="75" t="s">
        <v>946</v>
      </c>
      <c r="D475" s="128">
        <v>1600000</v>
      </c>
      <c r="E475" s="128">
        <f t="shared" ref="E475:E476" si="164">D475+200000</f>
        <v>1800000</v>
      </c>
      <c r="F475" s="128">
        <f t="shared" ref="F475:F476" si="165">D475+400000</f>
        <v>2000000</v>
      </c>
      <c r="G475" s="414">
        <v>300000</v>
      </c>
      <c r="H475" s="415">
        <v>46082</v>
      </c>
    </row>
    <row r="476" spans="1:8" x14ac:dyDescent="0.25">
      <c r="A476" s="289"/>
      <c r="B476" s="289"/>
      <c r="C476" s="75" t="s">
        <v>947</v>
      </c>
      <c r="D476" s="128">
        <v>3100000</v>
      </c>
      <c r="E476" s="128">
        <f t="shared" si="164"/>
        <v>3300000</v>
      </c>
      <c r="F476" s="128">
        <f t="shared" si="165"/>
        <v>3500000</v>
      </c>
      <c r="G476" s="289"/>
      <c r="H476" s="289"/>
    </row>
    <row r="479" spans="1:8" x14ac:dyDescent="0.25">
      <c r="A479" s="304" t="s">
        <v>941</v>
      </c>
      <c r="B479" s="304" t="s">
        <v>3</v>
      </c>
      <c r="C479" s="304" t="s">
        <v>4</v>
      </c>
      <c r="D479" s="375" t="s">
        <v>6</v>
      </c>
      <c r="E479" s="100" t="s">
        <v>7</v>
      </c>
      <c r="F479" s="100" t="s">
        <v>8</v>
      </c>
      <c r="G479" s="375" t="s">
        <v>9</v>
      </c>
      <c r="H479" s="304" t="s">
        <v>10</v>
      </c>
    </row>
    <row r="480" spans="1:8" x14ac:dyDescent="0.25">
      <c r="A480" s="289"/>
      <c r="B480" s="289"/>
      <c r="C480" s="289"/>
      <c r="D480" s="289"/>
      <c r="E480" s="100" t="s">
        <v>152</v>
      </c>
      <c r="F480" s="100" t="s">
        <v>147</v>
      </c>
      <c r="G480" s="289"/>
      <c r="H480" s="289"/>
    </row>
    <row r="481" spans="1:8" x14ac:dyDescent="0.2">
      <c r="A481" s="300" t="s">
        <v>948</v>
      </c>
      <c r="B481" s="290"/>
      <c r="C481" s="14" t="s">
        <v>513</v>
      </c>
      <c r="D481" s="16">
        <v>1900000</v>
      </c>
      <c r="E481" s="16">
        <f t="shared" ref="E481:E483" si="166">200000+D481</f>
        <v>2100000</v>
      </c>
      <c r="F481" s="16">
        <f t="shared" ref="F481:F483" si="167">400000+D481</f>
        <v>2300000</v>
      </c>
      <c r="G481" s="314">
        <v>450000</v>
      </c>
      <c r="H481" s="339">
        <v>46082</v>
      </c>
    </row>
    <row r="482" spans="1:8" x14ac:dyDescent="0.2">
      <c r="A482" s="288"/>
      <c r="B482" s="288"/>
      <c r="C482" s="14" t="s">
        <v>661</v>
      </c>
      <c r="D482" s="16">
        <v>2800000</v>
      </c>
      <c r="E482" s="16">
        <f t="shared" si="166"/>
        <v>3000000</v>
      </c>
      <c r="F482" s="16">
        <f t="shared" si="167"/>
        <v>3200000</v>
      </c>
      <c r="G482" s="288"/>
      <c r="H482" s="288"/>
    </row>
    <row r="483" spans="1:8" x14ac:dyDescent="0.2">
      <c r="A483" s="289"/>
      <c r="B483" s="289"/>
      <c r="C483" s="14" t="s">
        <v>865</v>
      </c>
      <c r="D483" s="16">
        <v>3900000</v>
      </c>
      <c r="E483" s="16">
        <f t="shared" si="166"/>
        <v>4100000</v>
      </c>
      <c r="F483" s="16">
        <f t="shared" si="167"/>
        <v>4300000</v>
      </c>
      <c r="G483" s="289"/>
      <c r="H483" s="289"/>
    </row>
    <row r="486" spans="1:8" x14ac:dyDescent="0.25">
      <c r="A486" s="304" t="s">
        <v>146</v>
      </c>
      <c r="B486" s="304" t="s">
        <v>3</v>
      </c>
      <c r="C486" s="304" t="s">
        <v>4</v>
      </c>
      <c r="D486" s="100" t="s">
        <v>6</v>
      </c>
      <c r="E486" s="100" t="s">
        <v>7</v>
      </c>
      <c r="F486" s="100" t="s">
        <v>8</v>
      </c>
      <c r="G486" s="375" t="s">
        <v>9</v>
      </c>
      <c r="H486" s="304" t="s">
        <v>10</v>
      </c>
    </row>
    <row r="487" spans="1:8" x14ac:dyDescent="0.25">
      <c r="A487" s="289"/>
      <c r="B487" s="289"/>
      <c r="C487" s="289"/>
      <c r="D487" s="104"/>
      <c r="E487" s="100" t="s">
        <v>152</v>
      </c>
      <c r="F487" s="100" t="s">
        <v>147</v>
      </c>
      <c r="G487" s="289"/>
      <c r="H487" s="289"/>
    </row>
    <row r="488" spans="1:8" x14ac:dyDescent="0.2">
      <c r="A488" s="68" t="s">
        <v>949</v>
      </c>
      <c r="B488" s="13"/>
      <c r="C488" s="14" t="s">
        <v>388</v>
      </c>
      <c r="D488" s="27">
        <v>1050000</v>
      </c>
      <c r="E488" s="27">
        <f>D488+200000</f>
        <v>1250000</v>
      </c>
      <c r="F488" s="27">
        <f>D488+400000</f>
        <v>1450000</v>
      </c>
      <c r="G488" s="27">
        <v>350000</v>
      </c>
      <c r="H488" s="69">
        <v>46082</v>
      </c>
    </row>
    <row r="491" spans="1:8" x14ac:dyDescent="0.2">
      <c r="A491" s="292" t="s">
        <v>146</v>
      </c>
      <c r="B491" s="292" t="s">
        <v>3</v>
      </c>
      <c r="C491" s="292" t="s">
        <v>4</v>
      </c>
      <c r="D491" s="10" t="s">
        <v>6</v>
      </c>
      <c r="E491" s="10" t="s">
        <v>7</v>
      </c>
      <c r="F491" s="10" t="s">
        <v>8</v>
      </c>
      <c r="G491" s="301" t="s">
        <v>9</v>
      </c>
      <c r="H491" s="292" t="s">
        <v>10</v>
      </c>
    </row>
    <row r="492" spans="1:8" x14ac:dyDescent="0.2">
      <c r="A492" s="289"/>
      <c r="B492" s="289"/>
      <c r="C492" s="289"/>
      <c r="D492" s="59"/>
      <c r="E492" s="10" t="s">
        <v>152</v>
      </c>
      <c r="F492" s="10" t="s">
        <v>147</v>
      </c>
      <c r="G492" s="289"/>
      <c r="H492" s="289"/>
    </row>
    <row r="493" spans="1:8" x14ac:dyDescent="0.2">
      <c r="A493" s="300" t="s">
        <v>950</v>
      </c>
      <c r="B493" s="290"/>
      <c r="C493" s="14" t="s">
        <v>388</v>
      </c>
      <c r="D493" s="27">
        <v>400000</v>
      </c>
      <c r="E493" s="27">
        <f t="shared" ref="E493:E494" si="168">200000+D493</f>
        <v>600000</v>
      </c>
      <c r="F493" s="27">
        <f t="shared" ref="F493:F494" si="169">D493+400000</f>
        <v>800000</v>
      </c>
      <c r="G493" s="86" t="s">
        <v>69</v>
      </c>
      <c r="H493" s="339">
        <v>46082</v>
      </c>
    </row>
    <row r="494" spans="1:8" x14ac:dyDescent="0.2">
      <c r="A494" s="289"/>
      <c r="B494" s="289"/>
      <c r="C494" s="14" t="s">
        <v>951</v>
      </c>
      <c r="D494" s="27">
        <v>550000</v>
      </c>
      <c r="E494" s="27">
        <f t="shared" si="168"/>
        <v>750000</v>
      </c>
      <c r="F494" s="27">
        <f t="shared" si="169"/>
        <v>950000</v>
      </c>
      <c r="G494" s="86" t="s">
        <v>69</v>
      </c>
      <c r="H494" s="289"/>
    </row>
    <row r="497" spans="1:9" x14ac:dyDescent="0.25">
      <c r="A497" s="292" t="s">
        <v>146</v>
      </c>
      <c r="B497" s="292" t="s">
        <v>3</v>
      </c>
      <c r="C497" s="292" t="s">
        <v>4</v>
      </c>
      <c r="D497" s="301" t="s">
        <v>6</v>
      </c>
      <c r="E497" s="100" t="s">
        <v>7</v>
      </c>
      <c r="F497" s="100" t="s">
        <v>8</v>
      </c>
      <c r="G497" s="301" t="s">
        <v>9</v>
      </c>
      <c r="H497" s="292" t="s">
        <v>10</v>
      </c>
    </row>
    <row r="498" spans="1:9" ht="31.5" x14ac:dyDescent="0.25">
      <c r="A498" s="289"/>
      <c r="B498" s="289"/>
      <c r="C498" s="289"/>
      <c r="D498" s="289"/>
      <c r="E498" s="100" t="s">
        <v>13</v>
      </c>
      <c r="F498" s="100" t="s">
        <v>147</v>
      </c>
      <c r="G498" s="289"/>
      <c r="H498" s="289"/>
    </row>
    <row r="499" spans="1:9" x14ac:dyDescent="0.2">
      <c r="A499" s="300" t="s">
        <v>156</v>
      </c>
      <c r="B499" s="37"/>
      <c r="C499" s="14" t="s">
        <v>513</v>
      </c>
      <c r="D499" s="16">
        <v>1550000</v>
      </c>
      <c r="E499" s="16">
        <f t="shared" ref="E499:E500" si="170">D499+200000</f>
        <v>1750000</v>
      </c>
      <c r="F499" s="16">
        <f t="shared" ref="F499:F500" si="171">D499+400000</f>
        <v>1950000</v>
      </c>
      <c r="G499" s="314">
        <v>550000</v>
      </c>
      <c r="H499" s="339">
        <v>46082</v>
      </c>
    </row>
    <row r="500" spans="1:9" x14ac:dyDescent="0.2">
      <c r="A500" s="289"/>
      <c r="B500" s="175"/>
      <c r="C500" s="14" t="s">
        <v>919</v>
      </c>
      <c r="D500" s="16">
        <v>2600000</v>
      </c>
      <c r="E500" s="16">
        <f t="shared" si="170"/>
        <v>2800000</v>
      </c>
      <c r="F500" s="16">
        <f t="shared" si="171"/>
        <v>3000000</v>
      </c>
      <c r="G500" s="289"/>
      <c r="H500" s="289"/>
    </row>
    <row r="503" spans="1:9" x14ac:dyDescent="0.25">
      <c r="A503" s="292" t="s">
        <v>146</v>
      </c>
      <c r="B503" s="292" t="s">
        <v>3</v>
      </c>
      <c r="C503" s="292" t="s">
        <v>4</v>
      </c>
      <c r="D503" s="301" t="s">
        <v>6</v>
      </c>
      <c r="E503" s="100" t="s">
        <v>7</v>
      </c>
      <c r="F503" s="100" t="s">
        <v>8</v>
      </c>
      <c r="G503" s="301" t="s">
        <v>9</v>
      </c>
      <c r="H503" s="292" t="s">
        <v>10</v>
      </c>
    </row>
    <row r="504" spans="1:9" ht="31.5" x14ac:dyDescent="0.25">
      <c r="A504" s="289"/>
      <c r="B504" s="289"/>
      <c r="C504" s="289"/>
      <c r="D504" s="289"/>
      <c r="E504" s="100" t="s">
        <v>13</v>
      </c>
      <c r="F504" s="100" t="s">
        <v>147</v>
      </c>
      <c r="G504" s="289"/>
      <c r="H504" s="289"/>
    </row>
    <row r="505" spans="1:9" x14ac:dyDescent="0.2">
      <c r="A505" s="68" t="s">
        <v>952</v>
      </c>
      <c r="B505" s="13"/>
      <c r="C505" s="14" t="s">
        <v>513</v>
      </c>
      <c r="D505" s="16">
        <v>1300000</v>
      </c>
      <c r="E505" s="16">
        <f>D505+200000</f>
        <v>1500000</v>
      </c>
      <c r="F505" s="16">
        <f>D505+400000</f>
        <v>1700000</v>
      </c>
      <c r="G505" s="16" t="s">
        <v>49</v>
      </c>
      <c r="H505" s="69">
        <v>46082</v>
      </c>
    </row>
    <row r="508" spans="1:9" x14ac:dyDescent="0.25">
      <c r="A508" s="292" t="s">
        <v>146</v>
      </c>
      <c r="B508" s="292" t="s">
        <v>3</v>
      </c>
      <c r="C508" s="292" t="s">
        <v>4</v>
      </c>
      <c r="D508" s="292" t="s">
        <v>5</v>
      </c>
      <c r="E508" s="301" t="s">
        <v>6</v>
      </c>
      <c r="F508" s="100" t="s">
        <v>7</v>
      </c>
      <c r="G508" s="100" t="s">
        <v>8</v>
      </c>
      <c r="H508" s="301" t="s">
        <v>9</v>
      </c>
      <c r="I508" s="292" t="s">
        <v>10</v>
      </c>
    </row>
    <row r="509" spans="1:9" x14ac:dyDescent="0.25">
      <c r="A509" s="289"/>
      <c r="B509" s="289"/>
      <c r="C509" s="289"/>
      <c r="D509" s="289"/>
      <c r="E509" s="289"/>
      <c r="F509" s="100" t="s">
        <v>13</v>
      </c>
      <c r="G509" s="100" t="s">
        <v>147</v>
      </c>
      <c r="H509" s="289"/>
      <c r="I509" s="289"/>
    </row>
    <row r="510" spans="1:9" x14ac:dyDescent="0.2">
      <c r="A510" s="300" t="s">
        <v>953</v>
      </c>
      <c r="B510" s="346"/>
      <c r="C510" s="14" t="s">
        <v>513</v>
      </c>
      <c r="D510" s="176" t="s">
        <v>954</v>
      </c>
      <c r="E510" s="16">
        <v>1000000</v>
      </c>
      <c r="F510" s="16">
        <f t="shared" ref="F510:F513" si="172">E510+200000</f>
        <v>1200000</v>
      </c>
      <c r="G510" s="16">
        <f t="shared" ref="G510:G513" si="173">E510+400000</f>
        <v>1400000</v>
      </c>
      <c r="H510" s="314">
        <v>350000</v>
      </c>
      <c r="I510" s="339">
        <v>46082</v>
      </c>
    </row>
    <row r="511" spans="1:9" x14ac:dyDescent="0.2">
      <c r="A511" s="288"/>
      <c r="B511" s="288"/>
      <c r="C511" s="14" t="s">
        <v>919</v>
      </c>
      <c r="D511" s="177" t="s">
        <v>954</v>
      </c>
      <c r="E511" s="16">
        <v>1500000</v>
      </c>
      <c r="F511" s="16">
        <f t="shared" si="172"/>
        <v>1700000</v>
      </c>
      <c r="G511" s="16">
        <f t="shared" si="173"/>
        <v>1900000</v>
      </c>
      <c r="H511" s="288"/>
      <c r="I511" s="289"/>
    </row>
    <row r="512" spans="1:9" x14ac:dyDescent="0.2">
      <c r="A512" s="288"/>
      <c r="B512" s="288"/>
      <c r="C512" s="14" t="s">
        <v>865</v>
      </c>
      <c r="D512" s="177" t="s">
        <v>955</v>
      </c>
      <c r="E512" s="16">
        <v>2500000</v>
      </c>
      <c r="F512" s="16">
        <f t="shared" si="172"/>
        <v>2700000</v>
      </c>
      <c r="G512" s="16">
        <f t="shared" si="173"/>
        <v>2900000</v>
      </c>
      <c r="H512" s="288"/>
      <c r="I512" s="339">
        <v>46082</v>
      </c>
    </row>
    <row r="513" spans="1:9" x14ac:dyDescent="0.2">
      <c r="A513" s="289"/>
      <c r="B513" s="289"/>
      <c r="C513" s="14" t="s">
        <v>956</v>
      </c>
      <c r="D513" s="177" t="s">
        <v>957</v>
      </c>
      <c r="E513" s="16">
        <v>4500000</v>
      </c>
      <c r="F513" s="16">
        <f t="shared" si="172"/>
        <v>4700000</v>
      </c>
      <c r="G513" s="16">
        <f t="shared" si="173"/>
        <v>4900000</v>
      </c>
      <c r="H513" s="289"/>
      <c r="I513" s="289"/>
    </row>
    <row r="516" spans="1:9" x14ac:dyDescent="0.25">
      <c r="A516" s="292" t="s">
        <v>146</v>
      </c>
      <c r="B516" s="292" t="s">
        <v>3</v>
      </c>
      <c r="C516" s="292" t="s">
        <v>4</v>
      </c>
      <c r="D516" s="301" t="s">
        <v>6</v>
      </c>
      <c r="E516" s="100" t="s">
        <v>7</v>
      </c>
      <c r="F516" s="100" t="s">
        <v>8</v>
      </c>
      <c r="G516" s="301" t="s">
        <v>9</v>
      </c>
      <c r="H516" s="292" t="s">
        <v>10</v>
      </c>
    </row>
    <row r="517" spans="1:9" ht="31.5" x14ac:dyDescent="0.25">
      <c r="A517" s="289"/>
      <c r="B517" s="289"/>
      <c r="C517" s="289"/>
      <c r="D517" s="289"/>
      <c r="E517" s="100" t="s">
        <v>13</v>
      </c>
      <c r="F517" s="100" t="s">
        <v>147</v>
      </c>
      <c r="G517" s="289"/>
      <c r="H517" s="289"/>
    </row>
    <row r="518" spans="1:9" x14ac:dyDescent="0.2">
      <c r="A518" s="300" t="s">
        <v>958</v>
      </c>
      <c r="B518" s="346"/>
      <c r="C518" s="14" t="s">
        <v>513</v>
      </c>
      <c r="D518" s="16">
        <v>900000</v>
      </c>
      <c r="E518" s="16">
        <f t="shared" ref="E518:E520" si="174">D518+200000</f>
        <v>1100000</v>
      </c>
      <c r="F518" s="16">
        <f t="shared" ref="F518:F520" si="175">D518+400000</f>
        <v>1300000</v>
      </c>
      <c r="G518" s="314">
        <v>350000</v>
      </c>
      <c r="H518" s="339">
        <v>46082</v>
      </c>
    </row>
    <row r="519" spans="1:9" x14ac:dyDescent="0.2">
      <c r="A519" s="288"/>
      <c r="B519" s="288"/>
      <c r="C519" s="14" t="s">
        <v>919</v>
      </c>
      <c r="D519" s="16">
        <v>1300000</v>
      </c>
      <c r="E519" s="16">
        <f t="shared" si="174"/>
        <v>1500000</v>
      </c>
      <c r="F519" s="16">
        <f t="shared" si="175"/>
        <v>1700000</v>
      </c>
      <c r="G519" s="288"/>
      <c r="H519" s="288"/>
    </row>
    <row r="520" spans="1:9" x14ac:dyDescent="0.2">
      <c r="A520" s="289"/>
      <c r="B520" s="289"/>
      <c r="C520" s="14" t="s">
        <v>865</v>
      </c>
      <c r="D520" s="16">
        <v>2000000</v>
      </c>
      <c r="E520" s="16">
        <f t="shared" si="174"/>
        <v>2200000</v>
      </c>
      <c r="F520" s="16">
        <f t="shared" si="175"/>
        <v>2400000</v>
      </c>
      <c r="G520" s="289"/>
      <c r="H520" s="289"/>
    </row>
    <row r="523" spans="1:9" x14ac:dyDescent="0.25">
      <c r="A523" s="292" t="s">
        <v>146</v>
      </c>
      <c r="B523" s="292" t="s">
        <v>3</v>
      </c>
      <c r="C523" s="292" t="s">
        <v>4</v>
      </c>
      <c r="D523" s="301" t="s">
        <v>6</v>
      </c>
      <c r="E523" s="100" t="s">
        <v>7</v>
      </c>
      <c r="F523" s="100" t="s">
        <v>8</v>
      </c>
      <c r="G523" s="301" t="s">
        <v>9</v>
      </c>
      <c r="H523" s="292" t="s">
        <v>10</v>
      </c>
    </row>
    <row r="524" spans="1:9" ht="31.5" x14ac:dyDescent="0.25">
      <c r="A524" s="289"/>
      <c r="B524" s="289"/>
      <c r="C524" s="289"/>
      <c r="D524" s="289"/>
      <c r="E524" s="100" t="s">
        <v>13</v>
      </c>
      <c r="F524" s="100" t="s">
        <v>147</v>
      </c>
      <c r="G524" s="289"/>
      <c r="H524" s="289"/>
    </row>
    <row r="525" spans="1:9" x14ac:dyDescent="0.2">
      <c r="A525" s="300" t="s">
        <v>959</v>
      </c>
      <c r="B525" s="346"/>
      <c r="C525" s="14" t="s">
        <v>960</v>
      </c>
      <c r="D525" s="16">
        <v>1750000</v>
      </c>
      <c r="E525" s="16">
        <f t="shared" ref="E525:E526" si="176">D525+200000</f>
        <v>1950000</v>
      </c>
      <c r="F525" s="16">
        <f t="shared" ref="F525:F526" si="177">D525+400000</f>
        <v>2150000</v>
      </c>
      <c r="G525" s="314">
        <v>450000</v>
      </c>
      <c r="H525" s="339">
        <v>46082</v>
      </c>
    </row>
    <row r="526" spans="1:9" x14ac:dyDescent="0.2">
      <c r="A526" s="289"/>
      <c r="B526" s="289"/>
      <c r="C526" s="14" t="s">
        <v>961</v>
      </c>
      <c r="D526" s="16">
        <v>1950000</v>
      </c>
      <c r="E526" s="16">
        <f t="shared" si="176"/>
        <v>2150000</v>
      </c>
      <c r="F526" s="16">
        <f t="shared" si="177"/>
        <v>2350000</v>
      </c>
      <c r="G526" s="289"/>
      <c r="H526" s="289"/>
    </row>
    <row r="529" spans="1:8" x14ac:dyDescent="0.2">
      <c r="A529" s="292" t="s">
        <v>146</v>
      </c>
      <c r="B529" s="292" t="s">
        <v>3</v>
      </c>
      <c r="C529" s="292" t="s">
        <v>4</v>
      </c>
      <c r="D529" s="10" t="s">
        <v>6</v>
      </c>
      <c r="E529" s="10" t="s">
        <v>7</v>
      </c>
      <c r="F529" s="10" t="s">
        <v>8</v>
      </c>
      <c r="G529" s="301" t="s">
        <v>9</v>
      </c>
      <c r="H529" s="292" t="s">
        <v>10</v>
      </c>
    </row>
    <row r="530" spans="1:8" ht="31.5" x14ac:dyDescent="0.2">
      <c r="A530" s="289"/>
      <c r="B530" s="289"/>
      <c r="C530" s="289"/>
      <c r="D530" s="59"/>
      <c r="E530" s="10" t="s">
        <v>13</v>
      </c>
      <c r="F530" s="10" t="s">
        <v>147</v>
      </c>
      <c r="G530" s="289"/>
      <c r="H530" s="289"/>
    </row>
    <row r="531" spans="1:8" x14ac:dyDescent="0.2">
      <c r="A531" s="300" t="s">
        <v>180</v>
      </c>
      <c r="B531" s="290"/>
      <c r="C531" s="14" t="s">
        <v>513</v>
      </c>
      <c r="D531" s="27">
        <v>850000</v>
      </c>
      <c r="E531" s="27">
        <f t="shared" ref="E531:E532" si="178">200000+D531</f>
        <v>1050000</v>
      </c>
      <c r="F531" s="27">
        <f t="shared" ref="F531:F532" si="179">D531+400000</f>
        <v>1250000</v>
      </c>
      <c r="G531" s="320" t="s">
        <v>69</v>
      </c>
      <c r="H531" s="339">
        <v>46082</v>
      </c>
    </row>
    <row r="532" spans="1:8" x14ac:dyDescent="0.2">
      <c r="A532" s="289"/>
      <c r="B532" s="289"/>
      <c r="C532" s="14" t="s">
        <v>661</v>
      </c>
      <c r="D532" s="27">
        <v>1600000</v>
      </c>
      <c r="E532" s="27">
        <f t="shared" si="178"/>
        <v>1800000</v>
      </c>
      <c r="F532" s="27">
        <f t="shared" si="179"/>
        <v>2000000</v>
      </c>
      <c r="G532" s="289"/>
      <c r="H532" s="289"/>
    </row>
    <row r="535" spans="1:8" x14ac:dyDescent="0.25">
      <c r="A535" s="292" t="s">
        <v>146</v>
      </c>
      <c r="B535" s="292" t="s">
        <v>3</v>
      </c>
      <c r="C535" s="292" t="s">
        <v>4</v>
      </c>
      <c r="D535" s="301" t="s">
        <v>6</v>
      </c>
      <c r="E535" s="100" t="s">
        <v>7</v>
      </c>
      <c r="F535" s="100" t="s">
        <v>8</v>
      </c>
      <c r="G535" s="301" t="s">
        <v>9</v>
      </c>
      <c r="H535" s="292" t="s">
        <v>10</v>
      </c>
    </row>
    <row r="536" spans="1:8" ht="31.5" x14ac:dyDescent="0.25">
      <c r="A536" s="289"/>
      <c r="B536" s="289"/>
      <c r="C536" s="289"/>
      <c r="D536" s="289"/>
      <c r="E536" s="100" t="s">
        <v>13</v>
      </c>
      <c r="F536" s="100" t="s">
        <v>147</v>
      </c>
      <c r="G536" s="289"/>
      <c r="H536" s="289"/>
    </row>
    <row r="537" spans="1:8" x14ac:dyDescent="0.2">
      <c r="A537" s="300" t="s">
        <v>962</v>
      </c>
      <c r="B537" s="290"/>
      <c r="C537" s="14" t="s">
        <v>513</v>
      </c>
      <c r="D537" s="16">
        <v>1300000</v>
      </c>
      <c r="E537" s="16">
        <f t="shared" ref="E537:E538" si="180">D537+200000</f>
        <v>1500000</v>
      </c>
      <c r="F537" s="16">
        <f t="shared" ref="F537:F538" si="181">D537+400000</f>
        <v>1700000</v>
      </c>
      <c r="G537" s="314" t="s">
        <v>49</v>
      </c>
      <c r="H537" s="339">
        <v>46082</v>
      </c>
    </row>
    <row r="538" spans="1:8" x14ac:dyDescent="0.2">
      <c r="A538" s="289"/>
      <c r="B538" s="289"/>
      <c r="C538" s="14" t="s">
        <v>919</v>
      </c>
      <c r="D538" s="16">
        <v>1950000</v>
      </c>
      <c r="E538" s="16">
        <f t="shared" si="180"/>
        <v>2150000</v>
      </c>
      <c r="F538" s="16">
        <f t="shared" si="181"/>
        <v>2350000</v>
      </c>
      <c r="G538" s="289"/>
      <c r="H538" s="289"/>
    </row>
    <row r="541" spans="1:8" x14ac:dyDescent="0.25">
      <c r="A541" s="292" t="s">
        <v>146</v>
      </c>
      <c r="B541" s="292" t="s">
        <v>3</v>
      </c>
      <c r="C541" s="292" t="s">
        <v>4</v>
      </c>
      <c r="D541" s="301" t="s">
        <v>6</v>
      </c>
      <c r="E541" s="100" t="s">
        <v>7</v>
      </c>
      <c r="F541" s="100" t="s">
        <v>8</v>
      </c>
      <c r="G541" s="301" t="s">
        <v>9</v>
      </c>
      <c r="H541" s="292" t="s">
        <v>10</v>
      </c>
    </row>
    <row r="542" spans="1:8" ht="31.5" x14ac:dyDescent="0.25">
      <c r="A542" s="289"/>
      <c r="B542" s="289"/>
      <c r="C542" s="289"/>
      <c r="D542" s="289"/>
      <c r="E542" s="100" t="s">
        <v>13</v>
      </c>
      <c r="F542" s="100" t="s">
        <v>147</v>
      </c>
      <c r="G542" s="289"/>
      <c r="H542" s="289"/>
    </row>
    <row r="543" spans="1:8" x14ac:dyDescent="0.2">
      <c r="A543" s="300" t="s">
        <v>963</v>
      </c>
      <c r="B543" s="290"/>
      <c r="C543" s="14" t="s">
        <v>513</v>
      </c>
      <c r="D543" s="16">
        <v>1300000</v>
      </c>
      <c r="E543" s="16">
        <f t="shared" ref="E543:E544" si="182">D543+200000</f>
        <v>1500000</v>
      </c>
      <c r="F543" s="16">
        <f t="shared" ref="F543:F544" si="183">D543+400000</f>
        <v>1700000</v>
      </c>
      <c r="G543" s="314" t="s">
        <v>49</v>
      </c>
      <c r="H543" s="339">
        <v>46082</v>
      </c>
    </row>
    <row r="544" spans="1:8" x14ac:dyDescent="0.2">
      <c r="A544" s="289"/>
      <c r="B544" s="289"/>
      <c r="C544" s="14" t="s">
        <v>919</v>
      </c>
      <c r="D544" s="16">
        <v>1800000</v>
      </c>
      <c r="E544" s="16">
        <f t="shared" si="182"/>
        <v>2000000</v>
      </c>
      <c r="F544" s="16">
        <f t="shared" si="183"/>
        <v>2200000</v>
      </c>
      <c r="G544" s="289"/>
      <c r="H544" s="289"/>
    </row>
    <row r="547" spans="1:8" x14ac:dyDescent="0.25">
      <c r="A547" s="292" t="s">
        <v>146</v>
      </c>
      <c r="B547" s="292" t="s">
        <v>3</v>
      </c>
      <c r="C547" s="292" t="s">
        <v>4</v>
      </c>
      <c r="D547" s="301" t="s">
        <v>6</v>
      </c>
      <c r="E547" s="100" t="s">
        <v>7</v>
      </c>
      <c r="F547" s="100" t="s">
        <v>8</v>
      </c>
      <c r="G547" s="301" t="s">
        <v>9</v>
      </c>
      <c r="H547" s="292" t="s">
        <v>10</v>
      </c>
    </row>
    <row r="548" spans="1:8" ht="31.5" x14ac:dyDescent="0.25">
      <c r="A548" s="289"/>
      <c r="B548" s="289"/>
      <c r="C548" s="289"/>
      <c r="D548" s="289"/>
      <c r="E548" s="100" t="s">
        <v>13</v>
      </c>
      <c r="F548" s="100" t="s">
        <v>147</v>
      </c>
      <c r="G548" s="289"/>
      <c r="H548" s="289"/>
    </row>
    <row r="549" spans="1:8" x14ac:dyDescent="0.2">
      <c r="A549" s="68" t="s">
        <v>964</v>
      </c>
      <c r="B549" s="13"/>
      <c r="C549" s="14" t="s">
        <v>965</v>
      </c>
      <c r="D549" s="16">
        <v>450000</v>
      </c>
      <c r="E549" s="16">
        <f>D549+200000</f>
        <v>650000</v>
      </c>
      <c r="F549" s="16">
        <f>D549+400000</f>
        <v>850000</v>
      </c>
      <c r="G549" s="16" t="s">
        <v>49</v>
      </c>
      <c r="H549" s="69">
        <v>46082</v>
      </c>
    </row>
    <row r="552" spans="1:8" x14ac:dyDescent="0.25">
      <c r="A552" s="292" t="s">
        <v>146</v>
      </c>
      <c r="B552" s="292" t="s">
        <v>3</v>
      </c>
      <c r="C552" s="292" t="s">
        <v>4</v>
      </c>
      <c r="D552" s="301" t="s">
        <v>6</v>
      </c>
      <c r="E552" s="100" t="s">
        <v>7</v>
      </c>
      <c r="F552" s="100" t="s">
        <v>8</v>
      </c>
      <c r="G552" s="301" t="s">
        <v>9</v>
      </c>
      <c r="H552" s="292" t="s">
        <v>10</v>
      </c>
    </row>
    <row r="553" spans="1:8" ht="31.5" x14ac:dyDescent="0.25">
      <c r="A553" s="289"/>
      <c r="B553" s="289"/>
      <c r="C553" s="289"/>
      <c r="D553" s="289"/>
      <c r="E553" s="100" t="s">
        <v>13</v>
      </c>
      <c r="F553" s="100" t="s">
        <v>147</v>
      </c>
      <c r="G553" s="289"/>
      <c r="H553" s="289"/>
    </row>
    <row r="554" spans="1:8" x14ac:dyDescent="0.2">
      <c r="A554" s="68" t="s">
        <v>966</v>
      </c>
      <c r="B554" s="13"/>
      <c r="C554" s="14" t="s">
        <v>388</v>
      </c>
      <c r="D554" s="16">
        <v>350000</v>
      </c>
      <c r="E554" s="16">
        <f>D554+200000</f>
        <v>550000</v>
      </c>
      <c r="F554" s="16">
        <f>D554+400000</f>
        <v>750000</v>
      </c>
      <c r="G554" s="16" t="s">
        <v>49</v>
      </c>
      <c r="H554" s="69">
        <v>46082</v>
      </c>
    </row>
    <row r="557" spans="1:8" x14ac:dyDescent="0.25">
      <c r="A557" s="292" t="s">
        <v>146</v>
      </c>
      <c r="B557" s="292" t="s">
        <v>3</v>
      </c>
      <c r="C557" s="292" t="s">
        <v>4</v>
      </c>
      <c r="D557" s="301" t="s">
        <v>6</v>
      </c>
      <c r="E557" s="100" t="s">
        <v>7</v>
      </c>
      <c r="F557" s="100" t="s">
        <v>8</v>
      </c>
      <c r="G557" s="301" t="s">
        <v>9</v>
      </c>
      <c r="H557" s="292" t="s">
        <v>10</v>
      </c>
    </row>
    <row r="558" spans="1:8" ht="31.5" x14ac:dyDescent="0.25">
      <c r="A558" s="289"/>
      <c r="B558" s="289"/>
      <c r="C558" s="289"/>
      <c r="D558" s="289"/>
      <c r="E558" s="100" t="s">
        <v>13</v>
      </c>
      <c r="F558" s="100" t="s">
        <v>147</v>
      </c>
      <c r="G558" s="289"/>
      <c r="H558" s="289"/>
    </row>
    <row r="559" spans="1:8" x14ac:dyDescent="0.2">
      <c r="A559" s="68" t="s">
        <v>967</v>
      </c>
      <c r="B559" s="13"/>
      <c r="C559" s="14" t="s">
        <v>150</v>
      </c>
      <c r="D559" s="16">
        <v>700000</v>
      </c>
      <c r="E559" s="16">
        <f>D559+200000</f>
        <v>900000</v>
      </c>
      <c r="F559" s="16">
        <f>D559+400000</f>
        <v>1100000</v>
      </c>
      <c r="G559" s="16" t="s">
        <v>49</v>
      </c>
      <c r="H559" s="69">
        <v>46082</v>
      </c>
    </row>
    <row r="562" spans="1:9" x14ac:dyDescent="0.25">
      <c r="A562" s="292" t="s">
        <v>146</v>
      </c>
      <c r="B562" s="292" t="s">
        <v>3</v>
      </c>
      <c r="C562" s="292" t="s">
        <v>4</v>
      </c>
      <c r="D562" s="301" t="s">
        <v>6</v>
      </c>
      <c r="E562" s="100" t="s">
        <v>7</v>
      </c>
      <c r="F562" s="100" t="s">
        <v>8</v>
      </c>
      <c r="G562" s="301" t="s">
        <v>9</v>
      </c>
      <c r="H562" s="292" t="s">
        <v>10</v>
      </c>
    </row>
    <row r="563" spans="1:9" ht="31.5" x14ac:dyDescent="0.25">
      <c r="A563" s="289"/>
      <c r="B563" s="289"/>
      <c r="C563" s="289"/>
      <c r="D563" s="289"/>
      <c r="E563" s="100" t="s">
        <v>13</v>
      </c>
      <c r="F563" s="100" t="s">
        <v>147</v>
      </c>
      <c r="G563" s="289"/>
      <c r="H563" s="289"/>
    </row>
    <row r="564" spans="1:9" x14ac:dyDescent="0.2">
      <c r="A564" s="68" t="s">
        <v>968</v>
      </c>
      <c r="B564" s="13"/>
      <c r="C564" s="14" t="s">
        <v>150</v>
      </c>
      <c r="D564" s="16">
        <v>850000</v>
      </c>
      <c r="E564" s="16">
        <f>D564+200000</f>
        <v>1050000</v>
      </c>
      <c r="F564" s="16">
        <f>D564+400000</f>
        <v>1250000</v>
      </c>
      <c r="G564" s="16" t="s">
        <v>49</v>
      </c>
      <c r="H564" s="69">
        <v>46082</v>
      </c>
    </row>
    <row r="567" spans="1:9" x14ac:dyDescent="0.25">
      <c r="A567" s="292" t="s">
        <v>146</v>
      </c>
      <c r="B567" s="292" t="s">
        <v>3</v>
      </c>
      <c r="C567" s="292" t="s">
        <v>4</v>
      </c>
      <c r="D567" s="292" t="s">
        <v>5</v>
      </c>
      <c r="E567" s="301" t="s">
        <v>6</v>
      </c>
      <c r="F567" s="100" t="s">
        <v>7</v>
      </c>
      <c r="G567" s="100" t="s">
        <v>8</v>
      </c>
      <c r="H567" s="301" t="s">
        <v>9</v>
      </c>
      <c r="I567" s="292" t="s">
        <v>10</v>
      </c>
    </row>
    <row r="568" spans="1:9" x14ac:dyDescent="0.25">
      <c r="A568" s="289"/>
      <c r="B568" s="289"/>
      <c r="C568" s="289"/>
      <c r="D568" s="289"/>
      <c r="E568" s="289"/>
      <c r="F568" s="100"/>
      <c r="G568" s="100"/>
      <c r="H568" s="289"/>
      <c r="I568" s="289"/>
    </row>
    <row r="569" spans="1:9" x14ac:dyDescent="0.2">
      <c r="A569" s="300" t="s">
        <v>969</v>
      </c>
      <c r="B569" s="290"/>
      <c r="C569" s="14" t="s">
        <v>513</v>
      </c>
      <c r="D569" s="408" t="s">
        <v>970</v>
      </c>
      <c r="E569" s="16">
        <v>1000000</v>
      </c>
      <c r="F569" s="16"/>
      <c r="G569" s="16"/>
      <c r="H569" s="314" t="s">
        <v>49</v>
      </c>
      <c r="I569" s="305" t="s">
        <v>971</v>
      </c>
    </row>
    <row r="570" spans="1:9" x14ac:dyDescent="0.2">
      <c r="A570" s="288"/>
      <c r="B570" s="288"/>
      <c r="C570" s="14" t="s">
        <v>919</v>
      </c>
      <c r="D570" s="288"/>
      <c r="E570" s="16">
        <v>1500000</v>
      </c>
      <c r="F570" s="16"/>
      <c r="G570" s="16"/>
      <c r="H570" s="288"/>
      <c r="I570" s="288"/>
    </row>
    <row r="571" spans="1:9" x14ac:dyDescent="0.2">
      <c r="A571" s="289"/>
      <c r="B571" s="289"/>
      <c r="C571" s="14" t="s">
        <v>865</v>
      </c>
      <c r="D571" s="289"/>
      <c r="E571" s="16">
        <v>3200000</v>
      </c>
      <c r="F571" s="16"/>
      <c r="G571" s="16"/>
      <c r="H571" s="289"/>
      <c r="I571" s="289"/>
    </row>
    <row r="573" spans="1:9" ht="12.75" x14ac:dyDescent="0.2">
      <c r="C573" s="178"/>
    </row>
    <row r="574" spans="1:9" x14ac:dyDescent="0.25">
      <c r="A574" s="292" t="s">
        <v>146</v>
      </c>
      <c r="B574" s="292" t="s">
        <v>3</v>
      </c>
      <c r="C574" s="292" t="s">
        <v>4</v>
      </c>
      <c r="D574" s="292" t="s">
        <v>5</v>
      </c>
      <c r="E574" s="301" t="s">
        <v>6</v>
      </c>
      <c r="F574" s="100" t="s">
        <v>7</v>
      </c>
      <c r="G574" s="100" t="s">
        <v>8</v>
      </c>
      <c r="H574" s="301" t="s">
        <v>9</v>
      </c>
      <c r="I574" s="292" t="s">
        <v>10</v>
      </c>
    </row>
    <row r="575" spans="1:9" ht="31.5" x14ac:dyDescent="0.25">
      <c r="A575" s="289"/>
      <c r="B575" s="289"/>
      <c r="C575" s="289"/>
      <c r="D575" s="289"/>
      <c r="E575" s="289"/>
      <c r="F575" s="100" t="s">
        <v>220</v>
      </c>
      <c r="G575" s="100" t="s">
        <v>21</v>
      </c>
      <c r="H575" s="289"/>
      <c r="I575" s="289"/>
    </row>
    <row r="576" spans="1:9" x14ac:dyDescent="0.2">
      <c r="A576" s="294" t="s">
        <v>972</v>
      </c>
      <c r="B576" s="290"/>
      <c r="C576" s="14" t="s">
        <v>513</v>
      </c>
      <c r="D576" s="406"/>
      <c r="E576" s="16">
        <v>1900000</v>
      </c>
      <c r="F576" s="16">
        <v>2400000</v>
      </c>
      <c r="G576" s="16"/>
      <c r="H576" s="314" t="s">
        <v>49</v>
      </c>
      <c r="I576" s="390" t="s">
        <v>973</v>
      </c>
    </row>
    <row r="577" spans="1:9" x14ac:dyDescent="0.2">
      <c r="A577" s="289"/>
      <c r="B577" s="289"/>
      <c r="C577" s="14" t="s">
        <v>919</v>
      </c>
      <c r="D577" s="289"/>
      <c r="E577" s="16">
        <v>3300000</v>
      </c>
      <c r="F577" s="16">
        <v>3700000</v>
      </c>
      <c r="G577" s="16"/>
      <c r="H577" s="289"/>
      <c r="I577" s="289"/>
    </row>
    <row r="578" spans="1:9" x14ac:dyDescent="0.2">
      <c r="A578" s="294" t="s">
        <v>972</v>
      </c>
      <c r="B578" s="290"/>
      <c r="C578" s="14" t="s">
        <v>513</v>
      </c>
      <c r="D578" s="406"/>
      <c r="E578" s="16">
        <v>2700000</v>
      </c>
      <c r="F578" s="16">
        <v>3295000</v>
      </c>
      <c r="G578" s="16">
        <f>3615000+2600000</f>
        <v>6215000</v>
      </c>
      <c r="H578" s="314" t="s">
        <v>974</v>
      </c>
      <c r="I578" s="390" t="s">
        <v>975</v>
      </c>
    </row>
    <row r="579" spans="1:9" x14ac:dyDescent="0.2">
      <c r="A579" s="289"/>
      <c r="B579" s="289"/>
      <c r="C579" s="14" t="s">
        <v>919</v>
      </c>
      <c r="D579" s="289"/>
      <c r="E579" s="16">
        <v>4050000</v>
      </c>
      <c r="F579" s="16">
        <v>4645000</v>
      </c>
      <c r="G579" s="16">
        <f>4965000+2600000</f>
        <v>7565000</v>
      </c>
      <c r="H579" s="289"/>
      <c r="I579" s="289"/>
    </row>
    <row r="582" spans="1:9" x14ac:dyDescent="0.2">
      <c r="A582" s="292" t="s">
        <v>146</v>
      </c>
      <c r="B582" s="292" t="s">
        <v>3</v>
      </c>
      <c r="C582" s="292" t="s">
        <v>4</v>
      </c>
      <c r="D582" s="292" t="s">
        <v>5</v>
      </c>
      <c r="E582" s="301" t="s">
        <v>6</v>
      </c>
      <c r="F582" s="10" t="s">
        <v>7</v>
      </c>
      <c r="G582" s="10" t="s">
        <v>8</v>
      </c>
      <c r="H582" s="301" t="s">
        <v>9</v>
      </c>
      <c r="I582" s="292" t="s">
        <v>10</v>
      </c>
    </row>
    <row r="583" spans="1:9" ht="63" x14ac:dyDescent="0.2">
      <c r="A583" s="289"/>
      <c r="B583" s="289"/>
      <c r="C583" s="289"/>
      <c r="D583" s="289"/>
      <c r="E583" s="289"/>
      <c r="F583" s="10" t="s">
        <v>200</v>
      </c>
      <c r="G583" s="10" t="s">
        <v>201</v>
      </c>
      <c r="H583" s="289"/>
      <c r="I583" s="289"/>
    </row>
    <row r="584" spans="1:9" x14ac:dyDescent="0.2">
      <c r="A584" s="407" t="s">
        <v>976</v>
      </c>
      <c r="B584" s="290"/>
      <c r="C584" s="14" t="s">
        <v>661</v>
      </c>
      <c r="D584" s="291" t="s">
        <v>203</v>
      </c>
      <c r="E584" s="16">
        <v>2700000</v>
      </c>
      <c r="F584" s="16">
        <v>3539000</v>
      </c>
      <c r="G584" s="16">
        <v>4084000</v>
      </c>
      <c r="H584" s="314">
        <v>450000</v>
      </c>
      <c r="I584" s="290" t="s">
        <v>17</v>
      </c>
    </row>
    <row r="585" spans="1:9" x14ac:dyDescent="0.2">
      <c r="A585" s="289"/>
      <c r="B585" s="289"/>
      <c r="C585" s="14" t="s">
        <v>865</v>
      </c>
      <c r="D585" s="289"/>
      <c r="E585" s="16">
        <v>3500000</v>
      </c>
      <c r="F585" s="16">
        <v>4645000</v>
      </c>
      <c r="G585" s="16">
        <v>5359000</v>
      </c>
      <c r="H585" s="289"/>
      <c r="I585" s="289"/>
    </row>
    <row r="588" spans="1:9" x14ac:dyDescent="0.2">
      <c r="A588" s="292" t="s">
        <v>146</v>
      </c>
      <c r="B588" s="292" t="s">
        <v>3</v>
      </c>
      <c r="C588" s="292" t="s">
        <v>4</v>
      </c>
      <c r="D588" s="292" t="s">
        <v>5</v>
      </c>
      <c r="E588" s="301" t="s">
        <v>6</v>
      </c>
      <c r="F588" s="10" t="s">
        <v>7</v>
      </c>
      <c r="G588" s="10" t="s">
        <v>8</v>
      </c>
      <c r="H588" s="301" t="s">
        <v>9</v>
      </c>
      <c r="I588" s="292" t="s">
        <v>10</v>
      </c>
    </row>
    <row r="589" spans="1:9" ht="47.25" x14ac:dyDescent="0.2">
      <c r="A589" s="289"/>
      <c r="B589" s="289"/>
      <c r="C589" s="289"/>
      <c r="D589" s="289"/>
      <c r="E589" s="289"/>
      <c r="F589" s="10" t="s">
        <v>977</v>
      </c>
      <c r="G589" s="10" t="s">
        <v>14</v>
      </c>
      <c r="H589" s="289"/>
      <c r="I589" s="289"/>
    </row>
    <row r="590" spans="1:9" x14ac:dyDescent="0.2">
      <c r="A590" s="407" t="s">
        <v>978</v>
      </c>
      <c r="B590" s="290"/>
      <c r="C590" s="14" t="s">
        <v>865</v>
      </c>
      <c r="D590" s="291" t="s">
        <v>979</v>
      </c>
      <c r="E590" s="16">
        <v>5500000</v>
      </c>
      <c r="F590" s="16">
        <v>7150000</v>
      </c>
      <c r="G590" s="16">
        <v>8250000</v>
      </c>
      <c r="H590" s="314">
        <v>550000</v>
      </c>
      <c r="I590" s="290" t="s">
        <v>17</v>
      </c>
    </row>
    <row r="591" spans="1:9" x14ac:dyDescent="0.2">
      <c r="A591" s="288"/>
      <c r="B591" s="288"/>
      <c r="C591" s="14" t="s">
        <v>980</v>
      </c>
      <c r="D591" s="288"/>
      <c r="E591" s="16">
        <v>11000000</v>
      </c>
      <c r="F591" s="16">
        <v>14300000</v>
      </c>
      <c r="G591" s="16">
        <v>17000000</v>
      </c>
      <c r="H591" s="288"/>
      <c r="I591" s="288"/>
    </row>
    <row r="592" spans="1:9" x14ac:dyDescent="0.2">
      <c r="A592" s="289"/>
      <c r="B592" s="289"/>
      <c r="C592" s="14" t="s">
        <v>981</v>
      </c>
      <c r="D592" s="289"/>
      <c r="E592" s="16">
        <v>22000000</v>
      </c>
      <c r="F592" s="16">
        <v>27500000</v>
      </c>
      <c r="G592" s="16">
        <v>33000000</v>
      </c>
      <c r="H592" s="289"/>
      <c r="I592" s="289"/>
    </row>
    <row r="595" spans="1:9" x14ac:dyDescent="0.2">
      <c r="A595" s="292" t="s">
        <v>146</v>
      </c>
      <c r="B595" s="292" t="s">
        <v>3</v>
      </c>
      <c r="C595" s="292" t="s">
        <v>4</v>
      </c>
      <c r="D595" s="292" t="s">
        <v>5</v>
      </c>
      <c r="E595" s="301" t="s">
        <v>6</v>
      </c>
      <c r="F595" s="10" t="s">
        <v>7</v>
      </c>
      <c r="G595" s="10" t="s">
        <v>8</v>
      </c>
      <c r="H595" s="301" t="s">
        <v>9</v>
      </c>
      <c r="I595" s="292" t="s">
        <v>10</v>
      </c>
    </row>
    <row r="596" spans="1:9" ht="47.25" x14ac:dyDescent="0.2">
      <c r="A596" s="289"/>
      <c r="B596" s="289"/>
      <c r="C596" s="289"/>
      <c r="D596" s="289"/>
      <c r="E596" s="289"/>
      <c r="F596" s="10" t="s">
        <v>982</v>
      </c>
      <c r="G596" s="10" t="s">
        <v>573</v>
      </c>
      <c r="H596" s="289"/>
      <c r="I596" s="289"/>
    </row>
    <row r="597" spans="1:9" x14ac:dyDescent="0.2">
      <c r="A597" s="407" t="s">
        <v>983</v>
      </c>
      <c r="B597" s="290"/>
      <c r="C597" s="14" t="s">
        <v>913</v>
      </c>
      <c r="D597" s="295"/>
      <c r="E597" s="16">
        <v>2160000</v>
      </c>
      <c r="F597" s="16">
        <v>2410000</v>
      </c>
      <c r="G597" s="16">
        <v>2560000</v>
      </c>
      <c r="H597" s="314">
        <v>300000</v>
      </c>
      <c r="I597" s="290" t="s">
        <v>17</v>
      </c>
    </row>
    <row r="598" spans="1:9" x14ac:dyDescent="0.2">
      <c r="A598" s="288"/>
      <c r="B598" s="288"/>
      <c r="C598" s="14" t="s">
        <v>984</v>
      </c>
      <c r="D598" s="288"/>
      <c r="E598" s="16">
        <v>2400000</v>
      </c>
      <c r="F598" s="16">
        <v>2650000</v>
      </c>
      <c r="G598" s="16">
        <v>2800000</v>
      </c>
      <c r="H598" s="288"/>
      <c r="I598" s="288"/>
    </row>
    <row r="599" spans="1:9" x14ac:dyDescent="0.2">
      <c r="A599" s="289"/>
      <c r="B599" s="289"/>
      <c r="C599" s="14" t="s">
        <v>917</v>
      </c>
      <c r="D599" s="289"/>
      <c r="E599" s="16">
        <v>3000000</v>
      </c>
      <c r="F599" s="16">
        <v>3250000</v>
      </c>
      <c r="G599" s="16">
        <v>3400000</v>
      </c>
      <c r="H599" s="289"/>
      <c r="I599" s="289"/>
    </row>
    <row r="602" spans="1:9" x14ac:dyDescent="0.2">
      <c r="A602" s="292" t="s">
        <v>146</v>
      </c>
      <c r="B602" s="292" t="s">
        <v>3</v>
      </c>
      <c r="C602" s="292" t="s">
        <v>4</v>
      </c>
      <c r="D602" s="292" t="s">
        <v>5</v>
      </c>
      <c r="E602" s="301" t="s">
        <v>6</v>
      </c>
      <c r="F602" s="10" t="s">
        <v>7</v>
      </c>
      <c r="G602" s="10" t="s">
        <v>8</v>
      </c>
      <c r="H602" s="301" t="s">
        <v>9</v>
      </c>
      <c r="I602" s="292" t="s">
        <v>10</v>
      </c>
    </row>
    <row r="603" spans="1:9" ht="47.25" x14ac:dyDescent="0.2">
      <c r="A603" s="289"/>
      <c r="B603" s="289"/>
      <c r="C603" s="289"/>
      <c r="D603" s="289"/>
      <c r="E603" s="289"/>
      <c r="F603" s="10" t="s">
        <v>982</v>
      </c>
      <c r="G603" s="10" t="s">
        <v>573</v>
      </c>
      <c r="H603" s="289"/>
      <c r="I603" s="289"/>
    </row>
    <row r="604" spans="1:9" x14ac:dyDescent="0.2">
      <c r="A604" s="407" t="s">
        <v>985</v>
      </c>
      <c r="B604" s="290"/>
      <c r="C604" s="14" t="s">
        <v>986</v>
      </c>
      <c r="D604" s="295"/>
      <c r="E604" s="16">
        <v>2166000</v>
      </c>
      <c r="F604" s="16">
        <v>2416000</v>
      </c>
      <c r="G604" s="16">
        <v>2566000</v>
      </c>
      <c r="H604" s="314">
        <v>300000</v>
      </c>
      <c r="I604" s="290" t="s">
        <v>17</v>
      </c>
    </row>
    <row r="605" spans="1:9" x14ac:dyDescent="0.2">
      <c r="A605" s="288"/>
      <c r="B605" s="288"/>
      <c r="C605" s="14" t="s">
        <v>913</v>
      </c>
      <c r="D605" s="288"/>
      <c r="E605" s="16">
        <v>2394000</v>
      </c>
      <c r="F605" s="16">
        <v>2644000</v>
      </c>
      <c r="G605" s="16">
        <v>2794000</v>
      </c>
      <c r="H605" s="288"/>
      <c r="I605" s="288"/>
    </row>
    <row r="606" spans="1:9" x14ac:dyDescent="0.2">
      <c r="A606" s="288"/>
      <c r="B606" s="288"/>
      <c r="C606" s="14" t="s">
        <v>987</v>
      </c>
      <c r="D606" s="288"/>
      <c r="E606" s="16">
        <v>2622000</v>
      </c>
      <c r="F606" s="16">
        <v>2872000</v>
      </c>
      <c r="G606" s="16">
        <v>3022000</v>
      </c>
      <c r="H606" s="288"/>
      <c r="I606" s="288"/>
    </row>
    <row r="607" spans="1:9" x14ac:dyDescent="0.2">
      <c r="A607" s="288"/>
      <c r="B607" s="288"/>
      <c r="C607" s="14" t="s">
        <v>988</v>
      </c>
      <c r="D607" s="288"/>
      <c r="E607" s="16">
        <v>2850000</v>
      </c>
      <c r="F607" s="16">
        <v>3100000</v>
      </c>
      <c r="G607" s="16">
        <v>3250000</v>
      </c>
      <c r="H607" s="288"/>
      <c r="I607" s="288"/>
    </row>
    <row r="608" spans="1:9" x14ac:dyDescent="0.2">
      <c r="A608" s="289"/>
      <c r="B608" s="289"/>
      <c r="C608" s="14" t="s">
        <v>989</v>
      </c>
      <c r="D608" s="289"/>
      <c r="E608" s="16">
        <v>4332000</v>
      </c>
      <c r="F608" s="16">
        <v>4582000</v>
      </c>
      <c r="G608" s="16">
        <v>4732000</v>
      </c>
      <c r="H608" s="289"/>
      <c r="I608" s="289"/>
    </row>
    <row r="611" spans="1:9" x14ac:dyDescent="0.2">
      <c r="A611" s="292" t="s">
        <v>146</v>
      </c>
      <c r="B611" s="292" t="s">
        <v>3</v>
      </c>
      <c r="C611" s="292" t="s">
        <v>4</v>
      </c>
      <c r="D611" s="292" t="s">
        <v>5</v>
      </c>
      <c r="E611" s="301" t="s">
        <v>6</v>
      </c>
      <c r="F611" s="10" t="s">
        <v>7</v>
      </c>
      <c r="G611" s="10" t="s">
        <v>8</v>
      </c>
      <c r="H611" s="301" t="s">
        <v>9</v>
      </c>
      <c r="I611" s="292" t="s">
        <v>10</v>
      </c>
    </row>
    <row r="612" spans="1:9" ht="47.25" x14ac:dyDescent="0.2">
      <c r="A612" s="289"/>
      <c r="B612" s="289"/>
      <c r="C612" s="289"/>
      <c r="D612" s="289"/>
      <c r="E612" s="289"/>
      <c r="F612" s="10" t="s">
        <v>982</v>
      </c>
      <c r="G612" s="10" t="s">
        <v>573</v>
      </c>
      <c r="H612" s="289"/>
      <c r="I612" s="289"/>
    </row>
    <row r="613" spans="1:9" x14ac:dyDescent="0.2">
      <c r="A613" s="407" t="s">
        <v>990</v>
      </c>
      <c r="B613" s="290"/>
      <c r="C613" s="14" t="s">
        <v>388</v>
      </c>
      <c r="D613" s="295"/>
      <c r="E613" s="16">
        <v>1500000</v>
      </c>
      <c r="F613" s="16">
        <v>1750000</v>
      </c>
      <c r="G613" s="16">
        <v>1900000</v>
      </c>
      <c r="H613" s="314">
        <v>300000</v>
      </c>
      <c r="I613" s="290" t="s">
        <v>17</v>
      </c>
    </row>
    <row r="614" spans="1:9" x14ac:dyDescent="0.2">
      <c r="A614" s="288"/>
      <c r="B614" s="288"/>
      <c r="C614" s="14" t="s">
        <v>917</v>
      </c>
      <c r="D614" s="288"/>
      <c r="E614" s="16">
        <v>2500000</v>
      </c>
      <c r="F614" s="16">
        <v>2750000</v>
      </c>
      <c r="G614" s="16">
        <v>2900000</v>
      </c>
      <c r="H614" s="288"/>
      <c r="I614" s="288"/>
    </row>
    <row r="615" spans="1:9" x14ac:dyDescent="0.2">
      <c r="A615" s="289"/>
      <c r="B615" s="289"/>
      <c r="C615" s="14" t="s">
        <v>991</v>
      </c>
      <c r="D615" s="289"/>
      <c r="E615" s="16">
        <v>3500000</v>
      </c>
      <c r="F615" s="16">
        <v>3750000</v>
      </c>
      <c r="G615" s="16">
        <v>3900000</v>
      </c>
      <c r="H615" s="289"/>
      <c r="I615" s="289"/>
    </row>
    <row r="618" spans="1:9" x14ac:dyDescent="0.25">
      <c r="A618" s="304" t="s">
        <v>2</v>
      </c>
      <c r="B618" s="304" t="s">
        <v>3</v>
      </c>
      <c r="C618" s="304" t="s">
        <v>4</v>
      </c>
      <c r="D618" s="100" t="s">
        <v>6</v>
      </c>
      <c r="E618" s="100" t="s">
        <v>7</v>
      </c>
      <c r="F618" s="100" t="s">
        <v>8</v>
      </c>
      <c r="G618" s="375" t="s">
        <v>9</v>
      </c>
      <c r="H618" s="304" t="s">
        <v>10</v>
      </c>
    </row>
    <row r="619" spans="1:9" x14ac:dyDescent="0.25">
      <c r="A619" s="289"/>
      <c r="B619" s="289"/>
      <c r="C619" s="289"/>
      <c r="D619" s="104"/>
      <c r="E619" s="100" t="s">
        <v>583</v>
      </c>
      <c r="F619" s="100" t="s">
        <v>584</v>
      </c>
      <c r="G619" s="289"/>
      <c r="H619" s="289"/>
    </row>
    <row r="620" spans="1:9" ht="15" x14ac:dyDescent="0.25">
      <c r="A620" s="305" t="s">
        <v>992</v>
      </c>
      <c r="B620" s="306"/>
      <c r="C620" s="105" t="s">
        <v>993</v>
      </c>
      <c r="D620" s="106">
        <v>1331000</v>
      </c>
      <c r="E620" s="106">
        <f t="shared" ref="E620:E624" si="184">D620+300000</f>
        <v>1631000</v>
      </c>
      <c r="F620" s="106">
        <f t="shared" ref="F620:F624" si="185">D620+300000</f>
        <v>1631000</v>
      </c>
      <c r="G620" s="306"/>
      <c r="H620" s="417" t="s">
        <v>17</v>
      </c>
    </row>
    <row r="621" spans="1:9" ht="15" x14ac:dyDescent="0.25">
      <c r="A621" s="288"/>
      <c r="B621" s="288"/>
      <c r="C621" s="105" t="s">
        <v>994</v>
      </c>
      <c r="D621" s="106">
        <v>1485000</v>
      </c>
      <c r="E621" s="106">
        <f t="shared" si="184"/>
        <v>1785000</v>
      </c>
      <c r="F621" s="106">
        <f t="shared" si="185"/>
        <v>1785000</v>
      </c>
      <c r="G621" s="288"/>
      <c r="H621" s="288"/>
    </row>
    <row r="622" spans="1:9" ht="15" x14ac:dyDescent="0.25">
      <c r="A622" s="288"/>
      <c r="B622" s="288"/>
      <c r="C622" s="105" t="s">
        <v>995</v>
      </c>
      <c r="D622" s="106">
        <v>1650000</v>
      </c>
      <c r="E622" s="106">
        <f t="shared" si="184"/>
        <v>1950000</v>
      </c>
      <c r="F622" s="106">
        <f t="shared" si="185"/>
        <v>1950000</v>
      </c>
      <c r="G622" s="288"/>
      <c r="H622" s="288"/>
    </row>
    <row r="623" spans="1:9" ht="15" x14ac:dyDescent="0.25">
      <c r="A623" s="288"/>
      <c r="B623" s="288"/>
      <c r="C623" s="105" t="s">
        <v>996</v>
      </c>
      <c r="D623" s="106">
        <v>2365000</v>
      </c>
      <c r="E623" s="106">
        <f t="shared" si="184"/>
        <v>2665000</v>
      </c>
      <c r="F623" s="106">
        <f t="shared" si="185"/>
        <v>2665000</v>
      </c>
      <c r="G623" s="288"/>
      <c r="H623" s="288"/>
    </row>
    <row r="624" spans="1:9" ht="15" x14ac:dyDescent="0.25">
      <c r="A624" s="289"/>
      <c r="B624" s="289"/>
      <c r="C624" s="105" t="s">
        <v>997</v>
      </c>
      <c r="D624" s="106">
        <v>2882000</v>
      </c>
      <c r="E624" s="106">
        <f t="shared" si="184"/>
        <v>3182000</v>
      </c>
      <c r="F624" s="106">
        <f t="shared" si="185"/>
        <v>3182000</v>
      </c>
      <c r="G624" s="289"/>
      <c r="H624" s="289"/>
    </row>
    <row r="627" spans="1:25" x14ac:dyDescent="0.25">
      <c r="A627" s="304" t="s">
        <v>2</v>
      </c>
      <c r="B627" s="304" t="s">
        <v>3</v>
      </c>
      <c r="C627" s="304" t="s">
        <v>4</v>
      </c>
      <c r="D627" s="100" t="s">
        <v>6</v>
      </c>
      <c r="E627" s="100" t="s">
        <v>7</v>
      </c>
      <c r="F627" s="100" t="s">
        <v>8</v>
      </c>
      <c r="G627" s="375" t="s">
        <v>9</v>
      </c>
      <c r="H627" s="304" t="s">
        <v>10</v>
      </c>
      <c r="I627" s="101"/>
      <c r="J627" s="101"/>
      <c r="K627" s="101"/>
      <c r="L627" s="101"/>
      <c r="M627" s="101"/>
      <c r="N627" s="101"/>
      <c r="O627" s="101"/>
      <c r="P627" s="101"/>
      <c r="Q627" s="101"/>
      <c r="R627" s="101"/>
      <c r="S627" s="101"/>
      <c r="T627" s="101"/>
      <c r="U627" s="101"/>
      <c r="V627" s="101"/>
      <c r="W627" s="101"/>
      <c r="X627" s="101"/>
      <c r="Y627" s="101"/>
    </row>
    <row r="628" spans="1:25" x14ac:dyDescent="0.25">
      <c r="A628" s="289"/>
      <c r="B628" s="289"/>
      <c r="C628" s="289"/>
      <c r="D628" s="104"/>
      <c r="E628" s="100" t="s">
        <v>583</v>
      </c>
      <c r="F628" s="100" t="s">
        <v>584</v>
      </c>
      <c r="G628" s="289"/>
      <c r="H628" s="289"/>
      <c r="I628" s="101"/>
      <c r="J628" s="101"/>
      <c r="K628" s="101"/>
      <c r="L628" s="101"/>
      <c r="M628" s="101"/>
      <c r="N628" s="101"/>
      <c r="O628" s="101"/>
      <c r="P628" s="101"/>
      <c r="Q628" s="101"/>
      <c r="R628" s="101"/>
      <c r="S628" s="101"/>
      <c r="T628" s="101"/>
      <c r="U628" s="101"/>
      <c r="V628" s="101"/>
      <c r="W628" s="101"/>
      <c r="X628" s="101"/>
      <c r="Y628" s="101"/>
    </row>
    <row r="629" spans="1:25" ht="15" x14ac:dyDescent="0.25">
      <c r="A629" s="409" t="s">
        <v>585</v>
      </c>
      <c r="B629" s="306"/>
      <c r="C629" s="105" t="s">
        <v>998</v>
      </c>
      <c r="D629" s="106">
        <v>891000</v>
      </c>
      <c r="E629" s="106">
        <f t="shared" ref="E629:E630" si="186">D629+200000</f>
        <v>1091000</v>
      </c>
      <c r="F629" s="106">
        <f t="shared" ref="F629:F630" si="187">D629+200000</f>
        <v>1091000</v>
      </c>
      <c r="G629" s="376"/>
      <c r="H629" s="416"/>
      <c r="I629" s="101"/>
      <c r="J629" s="101"/>
      <c r="K629" s="101"/>
      <c r="L629" s="101"/>
      <c r="M629" s="101"/>
      <c r="N629" s="101"/>
      <c r="O629" s="101"/>
      <c r="P629" s="101"/>
      <c r="Q629" s="101"/>
      <c r="R629" s="101"/>
      <c r="S629" s="101"/>
      <c r="T629" s="101"/>
      <c r="U629" s="101"/>
      <c r="V629" s="101"/>
      <c r="W629" s="101"/>
      <c r="X629" s="101"/>
      <c r="Y629" s="101"/>
    </row>
    <row r="630" spans="1:25" ht="15" x14ac:dyDescent="0.25">
      <c r="A630" s="289"/>
      <c r="B630" s="289"/>
      <c r="C630" s="105" t="s">
        <v>999</v>
      </c>
      <c r="D630" s="106">
        <v>1890000</v>
      </c>
      <c r="E630" s="106">
        <f t="shared" si="186"/>
        <v>2090000</v>
      </c>
      <c r="F630" s="106">
        <f t="shared" si="187"/>
        <v>2090000</v>
      </c>
      <c r="G630" s="289"/>
      <c r="H630" s="289"/>
      <c r="I630" s="101"/>
      <c r="J630" s="101"/>
      <c r="K630" s="101"/>
      <c r="L630" s="101"/>
      <c r="M630" s="101"/>
      <c r="N630" s="101"/>
      <c r="O630" s="101"/>
      <c r="P630" s="101"/>
      <c r="Q630" s="101"/>
      <c r="R630" s="101"/>
      <c r="S630" s="101"/>
      <c r="T630" s="101"/>
      <c r="U630" s="101"/>
      <c r="V630" s="101"/>
      <c r="W630" s="101"/>
      <c r="X630" s="101"/>
      <c r="Y630" s="101"/>
    </row>
  </sheetData>
  <mergeCells count="1116">
    <mergeCell ref="A468:A470"/>
    <mergeCell ref="B468:B470"/>
    <mergeCell ref="D473:D474"/>
    <mergeCell ref="A473:A474"/>
    <mergeCell ref="A475:A476"/>
    <mergeCell ref="B475:B476"/>
    <mergeCell ref="A479:A480"/>
    <mergeCell ref="B479:B480"/>
    <mergeCell ref="C479:C480"/>
    <mergeCell ref="D479:D480"/>
    <mergeCell ref="H535:H536"/>
    <mergeCell ref="H537:H538"/>
    <mergeCell ref="H510:H513"/>
    <mergeCell ref="H516:H517"/>
    <mergeCell ref="H518:H520"/>
    <mergeCell ref="H523:H524"/>
    <mergeCell ref="H525:H526"/>
    <mergeCell ref="H529:H530"/>
    <mergeCell ref="H531:H532"/>
    <mergeCell ref="H424:H425"/>
    <mergeCell ref="I424:I425"/>
    <mergeCell ref="G429:I429"/>
    <mergeCell ref="J429:J430"/>
    <mergeCell ref="K429:K430"/>
    <mergeCell ref="K431:K432"/>
    <mergeCell ref="J431:J432"/>
    <mergeCell ref="G435:I435"/>
    <mergeCell ref="J435:J436"/>
    <mergeCell ref="K435:K436"/>
    <mergeCell ref="J437:J440"/>
    <mergeCell ref="K437:K440"/>
    <mergeCell ref="I443:I444"/>
    <mergeCell ref="A466:A467"/>
    <mergeCell ref="B466:B467"/>
    <mergeCell ref="C466:C467"/>
    <mergeCell ref="D466:D467"/>
    <mergeCell ref="J406:J407"/>
    <mergeCell ref="J408:J409"/>
    <mergeCell ref="K408:K409"/>
    <mergeCell ref="G400:H400"/>
    <mergeCell ref="I400:I401"/>
    <mergeCell ref="J400:J401"/>
    <mergeCell ref="I402:I403"/>
    <mergeCell ref="J402:J403"/>
    <mergeCell ref="G406:I406"/>
    <mergeCell ref="K406:K407"/>
    <mergeCell ref="G412:H412"/>
    <mergeCell ref="I412:I413"/>
    <mergeCell ref="J412:J413"/>
    <mergeCell ref="I414:I416"/>
    <mergeCell ref="J414:J416"/>
    <mergeCell ref="J419:J420"/>
    <mergeCell ref="K419:K420"/>
    <mergeCell ref="G419:I419"/>
    <mergeCell ref="A419:A420"/>
    <mergeCell ref="B419:B420"/>
    <mergeCell ref="C419:C420"/>
    <mergeCell ref="D419:D420"/>
    <mergeCell ref="H368:H369"/>
    <mergeCell ref="H370:H373"/>
    <mergeCell ref="H374:H377"/>
    <mergeCell ref="I374:I377"/>
    <mergeCell ref="H380:H381"/>
    <mergeCell ref="I380:I381"/>
    <mergeCell ref="I382:I384"/>
    <mergeCell ref="H382:H384"/>
    <mergeCell ref="H385:H387"/>
    <mergeCell ref="H390:H391"/>
    <mergeCell ref="H392:H394"/>
    <mergeCell ref="I392:I394"/>
    <mergeCell ref="H395:H397"/>
    <mergeCell ref="I395:I397"/>
    <mergeCell ref="A402:A403"/>
    <mergeCell ref="B402:B403"/>
    <mergeCell ref="D402:D403"/>
    <mergeCell ref="A406:A407"/>
    <mergeCell ref="B406:B407"/>
    <mergeCell ref="C406:C407"/>
    <mergeCell ref="D406:D407"/>
    <mergeCell ref="A408:A409"/>
    <mergeCell ref="B408:B409"/>
    <mergeCell ref="D408:D409"/>
    <mergeCell ref="A412:A413"/>
    <mergeCell ref="B412:B413"/>
    <mergeCell ref="C412:C413"/>
    <mergeCell ref="D412:D413"/>
    <mergeCell ref="A414:A416"/>
    <mergeCell ref="B414:B416"/>
    <mergeCell ref="D414:D416"/>
    <mergeCell ref="I390:I391"/>
    <mergeCell ref="A370:A373"/>
    <mergeCell ref="A374:A377"/>
    <mergeCell ref="B374:B377"/>
    <mergeCell ref="A380:A381"/>
    <mergeCell ref="B380:B381"/>
    <mergeCell ref="C380:C381"/>
    <mergeCell ref="B382:B384"/>
    <mergeCell ref="A382:A384"/>
    <mergeCell ref="A385:A387"/>
    <mergeCell ref="B385:B387"/>
    <mergeCell ref="A390:A391"/>
    <mergeCell ref="B390:B391"/>
    <mergeCell ref="C390:C391"/>
    <mergeCell ref="D390:D391"/>
    <mergeCell ref="C400:C401"/>
    <mergeCell ref="D400:D401"/>
    <mergeCell ref="A392:A394"/>
    <mergeCell ref="B392:B394"/>
    <mergeCell ref="D392:D397"/>
    <mergeCell ref="A395:A397"/>
    <mergeCell ref="B395:B397"/>
    <mergeCell ref="A400:A401"/>
    <mergeCell ref="B400:B401"/>
    <mergeCell ref="D380:D381"/>
    <mergeCell ref="D382:D387"/>
    <mergeCell ref="H361:H365"/>
    <mergeCell ref="I361:I365"/>
    <mergeCell ref="A359:A360"/>
    <mergeCell ref="B359:B360"/>
    <mergeCell ref="C359:C360"/>
    <mergeCell ref="H359:H360"/>
    <mergeCell ref="I359:I360"/>
    <mergeCell ref="A361:A365"/>
    <mergeCell ref="B361:B365"/>
    <mergeCell ref="A368:A369"/>
    <mergeCell ref="B368:B369"/>
    <mergeCell ref="C368:C369"/>
    <mergeCell ref="D368:D369"/>
    <mergeCell ref="I368:I369"/>
    <mergeCell ref="B370:B373"/>
    <mergeCell ref="I370:I373"/>
    <mergeCell ref="I385:I387"/>
    <mergeCell ref="I341:I342"/>
    <mergeCell ref="H346:H348"/>
    <mergeCell ref="I346:I348"/>
    <mergeCell ref="A343:A345"/>
    <mergeCell ref="B343:B345"/>
    <mergeCell ref="D343:D348"/>
    <mergeCell ref="H343:H345"/>
    <mergeCell ref="I343:I345"/>
    <mergeCell ref="A346:A348"/>
    <mergeCell ref="B346:B348"/>
    <mergeCell ref="D351:D352"/>
    <mergeCell ref="D353:D356"/>
    <mergeCell ref="H353:H356"/>
    <mergeCell ref="I353:I356"/>
    <mergeCell ref="A351:A352"/>
    <mergeCell ref="B351:B352"/>
    <mergeCell ref="C351:C352"/>
    <mergeCell ref="H351:H352"/>
    <mergeCell ref="I351:I352"/>
    <mergeCell ref="A353:A356"/>
    <mergeCell ref="B353:B356"/>
    <mergeCell ref="A317:A319"/>
    <mergeCell ref="B317:B319"/>
    <mergeCell ref="D317:D319"/>
    <mergeCell ref="I317:I319"/>
    <mergeCell ref="A322:A323"/>
    <mergeCell ref="B322:B323"/>
    <mergeCell ref="C322:C323"/>
    <mergeCell ref="I330:I332"/>
    <mergeCell ref="J330:J332"/>
    <mergeCell ref="F335:H335"/>
    <mergeCell ref="I335:I336"/>
    <mergeCell ref="J335:J336"/>
    <mergeCell ref="I337:I338"/>
    <mergeCell ref="J337:J338"/>
    <mergeCell ref="G322:G323"/>
    <mergeCell ref="H322:H323"/>
    <mergeCell ref="G324:G325"/>
    <mergeCell ref="H324:H325"/>
    <mergeCell ref="F328:H328"/>
    <mergeCell ref="I328:I329"/>
    <mergeCell ref="J328:J329"/>
    <mergeCell ref="G627:G628"/>
    <mergeCell ref="H627:H628"/>
    <mergeCell ref="G629:G630"/>
    <mergeCell ref="H629:H630"/>
    <mergeCell ref="H604:H608"/>
    <mergeCell ref="H611:H612"/>
    <mergeCell ref="H613:H615"/>
    <mergeCell ref="G618:G619"/>
    <mergeCell ref="H618:H619"/>
    <mergeCell ref="G620:G624"/>
    <mergeCell ref="H620:H624"/>
    <mergeCell ref="A324:A325"/>
    <mergeCell ref="B324:B325"/>
    <mergeCell ref="A328:A329"/>
    <mergeCell ref="B328:B329"/>
    <mergeCell ref="C328:C329"/>
    <mergeCell ref="D328:D329"/>
    <mergeCell ref="B330:B332"/>
    <mergeCell ref="A330:A332"/>
    <mergeCell ref="A335:A336"/>
    <mergeCell ref="B335:B336"/>
    <mergeCell ref="C335:C336"/>
    <mergeCell ref="A337:A338"/>
    <mergeCell ref="B337:B338"/>
    <mergeCell ref="A341:A342"/>
    <mergeCell ref="B341:B342"/>
    <mergeCell ref="C341:C342"/>
    <mergeCell ref="D341:D342"/>
    <mergeCell ref="H341:H342"/>
    <mergeCell ref="D359:D360"/>
    <mergeCell ref="D361:D365"/>
    <mergeCell ref="D370:D377"/>
    <mergeCell ref="E582:E583"/>
    <mergeCell ref="E588:E589"/>
    <mergeCell ref="E595:E596"/>
    <mergeCell ref="E602:E603"/>
    <mergeCell ref="E611:E612"/>
    <mergeCell ref="G562:G563"/>
    <mergeCell ref="H562:H563"/>
    <mergeCell ref="E567:E568"/>
    <mergeCell ref="H567:H568"/>
    <mergeCell ref="I567:I568"/>
    <mergeCell ref="I569:I571"/>
    <mergeCell ref="I574:I575"/>
    <mergeCell ref="H569:H571"/>
    <mergeCell ref="H574:H575"/>
    <mergeCell ref="H576:H577"/>
    <mergeCell ref="I576:I577"/>
    <mergeCell ref="H578:H579"/>
    <mergeCell ref="I578:I579"/>
    <mergeCell ref="I582:I583"/>
    <mergeCell ref="H582:H583"/>
    <mergeCell ref="H584:H585"/>
    <mergeCell ref="H588:H589"/>
    <mergeCell ref="H590:H592"/>
    <mergeCell ref="H595:H596"/>
    <mergeCell ref="H597:H599"/>
    <mergeCell ref="H602:H603"/>
    <mergeCell ref="G497:G498"/>
    <mergeCell ref="G499:G500"/>
    <mergeCell ref="G503:G504"/>
    <mergeCell ref="E508:E509"/>
    <mergeCell ref="G516:G517"/>
    <mergeCell ref="G518:G520"/>
    <mergeCell ref="H543:H544"/>
    <mergeCell ref="H547:H548"/>
    <mergeCell ref="I611:I612"/>
    <mergeCell ref="I613:I615"/>
    <mergeCell ref="I584:I585"/>
    <mergeCell ref="I588:I589"/>
    <mergeCell ref="I590:I592"/>
    <mergeCell ref="I595:I596"/>
    <mergeCell ref="I597:I599"/>
    <mergeCell ref="I602:I603"/>
    <mergeCell ref="I604:I608"/>
    <mergeCell ref="G523:G524"/>
    <mergeCell ref="G525:G526"/>
    <mergeCell ref="G529:G530"/>
    <mergeCell ref="G531:G532"/>
    <mergeCell ref="G535:G536"/>
    <mergeCell ref="G537:G538"/>
    <mergeCell ref="H541:H542"/>
    <mergeCell ref="G541:G542"/>
    <mergeCell ref="G543:G544"/>
    <mergeCell ref="G547:G548"/>
    <mergeCell ref="G552:G553"/>
    <mergeCell ref="H552:H553"/>
    <mergeCell ref="G557:G558"/>
    <mergeCell ref="H557:H558"/>
    <mergeCell ref="E574:E575"/>
    <mergeCell ref="J451:J452"/>
    <mergeCell ref="J453:J455"/>
    <mergeCell ref="I453:I455"/>
    <mergeCell ref="G458:G459"/>
    <mergeCell ref="H458:H459"/>
    <mergeCell ref="G460:G463"/>
    <mergeCell ref="H460:H463"/>
    <mergeCell ref="G466:G467"/>
    <mergeCell ref="H466:H467"/>
    <mergeCell ref="G468:G470"/>
    <mergeCell ref="H468:H470"/>
    <mergeCell ref="G473:G474"/>
    <mergeCell ref="H473:H474"/>
    <mergeCell ref="G475:G476"/>
    <mergeCell ref="H475:H476"/>
    <mergeCell ref="H479:H480"/>
    <mergeCell ref="G479:G480"/>
    <mergeCell ref="D569:D571"/>
    <mergeCell ref="A620:A624"/>
    <mergeCell ref="A627:A628"/>
    <mergeCell ref="B627:B628"/>
    <mergeCell ref="C627:C628"/>
    <mergeCell ref="A629:A630"/>
    <mergeCell ref="B629:B630"/>
    <mergeCell ref="A613:A615"/>
    <mergeCell ref="B613:B615"/>
    <mergeCell ref="D613:D615"/>
    <mergeCell ref="A618:A619"/>
    <mergeCell ref="B618:B619"/>
    <mergeCell ref="C618:C619"/>
    <mergeCell ref="B620:B624"/>
    <mergeCell ref="H443:H444"/>
    <mergeCell ref="H445:H448"/>
    <mergeCell ref="I445:I448"/>
    <mergeCell ref="F451:H451"/>
    <mergeCell ref="I451:I452"/>
    <mergeCell ref="G481:G483"/>
    <mergeCell ref="H481:H483"/>
    <mergeCell ref="G486:G487"/>
    <mergeCell ref="H486:H487"/>
    <mergeCell ref="H491:H492"/>
    <mergeCell ref="H493:H494"/>
    <mergeCell ref="H497:H498"/>
    <mergeCell ref="H499:H500"/>
    <mergeCell ref="H503:H504"/>
    <mergeCell ref="H508:H509"/>
    <mergeCell ref="I508:I509"/>
    <mergeCell ref="I510:I511"/>
    <mergeCell ref="I512:I513"/>
    <mergeCell ref="A602:A603"/>
    <mergeCell ref="B602:B603"/>
    <mergeCell ref="C602:C603"/>
    <mergeCell ref="D602:D603"/>
    <mergeCell ref="A604:A608"/>
    <mergeCell ref="B604:B608"/>
    <mergeCell ref="D604:D608"/>
    <mergeCell ref="A611:A612"/>
    <mergeCell ref="B611:B612"/>
    <mergeCell ref="C611:C612"/>
    <mergeCell ref="D611:D612"/>
    <mergeCell ref="A529:A530"/>
    <mergeCell ref="B529:B530"/>
    <mergeCell ref="C529:C530"/>
    <mergeCell ref="A531:A532"/>
    <mergeCell ref="B531:B532"/>
    <mergeCell ref="A535:A536"/>
    <mergeCell ref="B535:B536"/>
    <mergeCell ref="A537:A538"/>
    <mergeCell ref="B537:B538"/>
    <mergeCell ref="A541:A542"/>
    <mergeCell ref="B541:B542"/>
    <mergeCell ref="C541:C542"/>
    <mergeCell ref="D541:D542"/>
    <mergeCell ref="B543:B544"/>
    <mergeCell ref="C552:C553"/>
    <mergeCell ref="D552:D553"/>
    <mergeCell ref="A543:A544"/>
    <mergeCell ref="A547:A548"/>
    <mergeCell ref="B547:B548"/>
    <mergeCell ref="C547:C548"/>
    <mergeCell ref="D547:D548"/>
    <mergeCell ref="A584:A585"/>
    <mergeCell ref="B584:B585"/>
    <mergeCell ref="D584:D585"/>
    <mergeCell ref="A588:A589"/>
    <mergeCell ref="B588:B589"/>
    <mergeCell ref="C588:C589"/>
    <mergeCell ref="D588:D589"/>
    <mergeCell ref="A590:A592"/>
    <mergeCell ref="B590:B592"/>
    <mergeCell ref="D590:D592"/>
    <mergeCell ref="A595:A596"/>
    <mergeCell ref="B595:B596"/>
    <mergeCell ref="C595:C596"/>
    <mergeCell ref="D595:D596"/>
    <mergeCell ref="A597:A599"/>
    <mergeCell ref="B597:B599"/>
    <mergeCell ref="D597:D599"/>
    <mergeCell ref="C535:C536"/>
    <mergeCell ref="D535:D536"/>
    <mergeCell ref="A569:A571"/>
    <mergeCell ref="A574:A575"/>
    <mergeCell ref="B574:B575"/>
    <mergeCell ref="C574:C575"/>
    <mergeCell ref="D574:D575"/>
    <mergeCell ref="B576:B577"/>
    <mergeCell ref="D576:D577"/>
    <mergeCell ref="D578:D579"/>
    <mergeCell ref="A576:A577"/>
    <mergeCell ref="A578:A579"/>
    <mergeCell ref="B578:B579"/>
    <mergeCell ref="A582:A583"/>
    <mergeCell ref="B582:B583"/>
    <mergeCell ref="C582:C583"/>
    <mergeCell ref="D582:D583"/>
    <mergeCell ref="A552:A553"/>
    <mergeCell ref="B552:B553"/>
    <mergeCell ref="A557:A558"/>
    <mergeCell ref="B557:B558"/>
    <mergeCell ref="C557:C558"/>
    <mergeCell ref="D557:D558"/>
    <mergeCell ref="B562:B563"/>
    <mergeCell ref="C562:C563"/>
    <mergeCell ref="D562:D563"/>
    <mergeCell ref="A562:A563"/>
    <mergeCell ref="A567:A568"/>
    <mergeCell ref="B567:B568"/>
    <mergeCell ref="C567:C568"/>
    <mergeCell ref="D567:D568"/>
    <mergeCell ref="B569:B571"/>
    <mergeCell ref="B518:B520"/>
    <mergeCell ref="A518:A520"/>
    <mergeCell ref="A523:A524"/>
    <mergeCell ref="B523:B524"/>
    <mergeCell ref="C523:C524"/>
    <mergeCell ref="D523:D524"/>
    <mergeCell ref="A525:A526"/>
    <mergeCell ref="B525:B526"/>
    <mergeCell ref="A424:A425"/>
    <mergeCell ref="B424:B425"/>
    <mergeCell ref="C424:C425"/>
    <mergeCell ref="D424:D425"/>
    <mergeCell ref="B429:B430"/>
    <mergeCell ref="C429:C430"/>
    <mergeCell ref="D429:D430"/>
    <mergeCell ref="D431:D432"/>
    <mergeCell ref="A429:A430"/>
    <mergeCell ref="A431:A432"/>
    <mergeCell ref="B431:B432"/>
    <mergeCell ref="A435:A436"/>
    <mergeCell ref="B435:B436"/>
    <mergeCell ref="C435:C436"/>
    <mergeCell ref="D435:D436"/>
    <mergeCell ref="A437:A440"/>
    <mergeCell ref="B437:B440"/>
    <mergeCell ref="D437:D440"/>
    <mergeCell ref="A443:A444"/>
    <mergeCell ref="B443:B444"/>
    <mergeCell ref="C443:C444"/>
    <mergeCell ref="D443:D444"/>
    <mergeCell ref="A445:A448"/>
    <mergeCell ref="B445:B448"/>
    <mergeCell ref="A497:A498"/>
    <mergeCell ref="B497:B498"/>
    <mergeCell ref="C497:C498"/>
    <mergeCell ref="D497:D498"/>
    <mergeCell ref="C508:C509"/>
    <mergeCell ref="D508:D509"/>
    <mergeCell ref="A499:A500"/>
    <mergeCell ref="A503:A504"/>
    <mergeCell ref="B503:B504"/>
    <mergeCell ref="C503:C504"/>
    <mergeCell ref="D503:D504"/>
    <mergeCell ref="A508:A509"/>
    <mergeCell ref="B508:B509"/>
    <mergeCell ref="A510:A513"/>
    <mergeCell ref="B510:B513"/>
    <mergeCell ref="A516:A517"/>
    <mergeCell ref="B516:B517"/>
    <mergeCell ref="C516:C517"/>
    <mergeCell ref="D516:D517"/>
    <mergeCell ref="A315:A316"/>
    <mergeCell ref="B315:B316"/>
    <mergeCell ref="C315:C316"/>
    <mergeCell ref="D315:D316"/>
    <mergeCell ref="E315:E316"/>
    <mergeCell ref="F315:G315"/>
    <mergeCell ref="I315:I316"/>
    <mergeCell ref="A481:A483"/>
    <mergeCell ref="B481:B483"/>
    <mergeCell ref="A486:A487"/>
    <mergeCell ref="B486:B487"/>
    <mergeCell ref="C486:C487"/>
    <mergeCell ref="B491:B492"/>
    <mergeCell ref="C491:C492"/>
    <mergeCell ref="A491:A492"/>
    <mergeCell ref="A493:A494"/>
    <mergeCell ref="B493:B494"/>
    <mergeCell ref="D445:D448"/>
    <mergeCell ref="A451:A452"/>
    <mergeCell ref="B451:B452"/>
    <mergeCell ref="C451:C452"/>
    <mergeCell ref="B453:B455"/>
    <mergeCell ref="A453:A455"/>
    <mergeCell ref="A458:A459"/>
    <mergeCell ref="B458:B459"/>
    <mergeCell ref="C458:C459"/>
    <mergeCell ref="D458:D459"/>
    <mergeCell ref="A460:A463"/>
    <mergeCell ref="B460:B463"/>
    <mergeCell ref="B473:B474"/>
    <mergeCell ref="C473:C474"/>
    <mergeCell ref="G491:G492"/>
    <mergeCell ref="I303:I304"/>
    <mergeCell ref="J303:J304"/>
    <mergeCell ref="I305:I307"/>
    <mergeCell ref="J305:J307"/>
    <mergeCell ref="H310:H311"/>
    <mergeCell ref="I310:I311"/>
    <mergeCell ref="A297:A300"/>
    <mergeCell ref="A303:A304"/>
    <mergeCell ref="B303:B304"/>
    <mergeCell ref="C303:C304"/>
    <mergeCell ref="D303:D304"/>
    <mergeCell ref="E303:E304"/>
    <mergeCell ref="F303:G303"/>
    <mergeCell ref="A305:A307"/>
    <mergeCell ref="B305:B307"/>
    <mergeCell ref="D305:D307"/>
    <mergeCell ref="A310:A311"/>
    <mergeCell ref="B310:B311"/>
    <mergeCell ref="C310:C311"/>
    <mergeCell ref="D310:D311"/>
    <mergeCell ref="I290:I291"/>
    <mergeCell ref="J290:J291"/>
    <mergeCell ref="B277:B278"/>
    <mergeCell ref="C277:C278"/>
    <mergeCell ref="B279:B286"/>
    <mergeCell ref="D279:D286"/>
    <mergeCell ref="H279:H286"/>
    <mergeCell ref="I279:I282"/>
    <mergeCell ref="I283:I286"/>
    <mergeCell ref="A279:A286"/>
    <mergeCell ref="A290:A291"/>
    <mergeCell ref="B290:B291"/>
    <mergeCell ref="C290:C291"/>
    <mergeCell ref="D290:D291"/>
    <mergeCell ref="E290:E291"/>
    <mergeCell ref="F290:G290"/>
    <mergeCell ref="A292:A295"/>
    <mergeCell ref="B292:B295"/>
    <mergeCell ref="D292:D300"/>
    <mergeCell ref="I292:I300"/>
    <mergeCell ref="J292:J295"/>
    <mergeCell ref="B297:B300"/>
    <mergeCell ref="J297:J300"/>
    <mergeCell ref="C250:C251"/>
    <mergeCell ref="D250:D251"/>
    <mergeCell ref="E250:E251"/>
    <mergeCell ref="F250:F251"/>
    <mergeCell ref="J257:J258"/>
    <mergeCell ref="K257:K258"/>
    <mergeCell ref="L257:L258"/>
    <mergeCell ref="K259:K261"/>
    <mergeCell ref="L259:L261"/>
    <mergeCell ref="D264:D265"/>
    <mergeCell ref="E264:E265"/>
    <mergeCell ref="F264:F265"/>
    <mergeCell ref="G264:H264"/>
    <mergeCell ref="J264:J265"/>
    <mergeCell ref="K264:K265"/>
    <mergeCell ref="L264:L265"/>
    <mergeCell ref="A266:A267"/>
    <mergeCell ref="B266:B267"/>
    <mergeCell ref="D266:D267"/>
    <mergeCell ref="E266:E267"/>
    <mergeCell ref="K266:K267"/>
    <mergeCell ref="L266:L267"/>
    <mergeCell ref="J270:J271"/>
    <mergeCell ref="K270:K271"/>
    <mergeCell ref="L270:L271"/>
    <mergeCell ref="A270:A271"/>
    <mergeCell ref="B270:B271"/>
    <mergeCell ref="C270:C271"/>
    <mergeCell ref="D270:D271"/>
    <mergeCell ref="E270:E271"/>
    <mergeCell ref="F270:F271"/>
    <mergeCell ref="G270:H270"/>
    <mergeCell ref="D277:D278"/>
    <mergeCell ref="E277:E278"/>
    <mergeCell ref="H277:H278"/>
    <mergeCell ref="I277:I278"/>
    <mergeCell ref="A272:A274"/>
    <mergeCell ref="B272:B274"/>
    <mergeCell ref="D272:D274"/>
    <mergeCell ref="E272:E274"/>
    <mergeCell ref="K272:K274"/>
    <mergeCell ref="L272:L274"/>
    <mergeCell ref="A277:A278"/>
    <mergeCell ref="B246:B247"/>
    <mergeCell ref="D246:D247"/>
    <mergeCell ref="E246:E247"/>
    <mergeCell ref="K246:K247"/>
    <mergeCell ref="L246:L247"/>
    <mergeCell ref="A257:A258"/>
    <mergeCell ref="B257:B258"/>
    <mergeCell ref="C257:C258"/>
    <mergeCell ref="D257:D258"/>
    <mergeCell ref="E257:E258"/>
    <mergeCell ref="F257:F258"/>
    <mergeCell ref="G257:H257"/>
    <mergeCell ref="A259:A261"/>
    <mergeCell ref="B259:B261"/>
    <mergeCell ref="D259:D261"/>
    <mergeCell ref="E259:E261"/>
    <mergeCell ref="A264:A265"/>
    <mergeCell ref="B264:B265"/>
    <mergeCell ref="C264:C265"/>
    <mergeCell ref="G250:H250"/>
    <mergeCell ref="J250:J251"/>
    <mergeCell ref="K250:K251"/>
    <mergeCell ref="L250:L251"/>
    <mergeCell ref="A252:A254"/>
    <mergeCell ref="B252:B254"/>
    <mergeCell ref="D252:D254"/>
    <mergeCell ref="E252:E254"/>
    <mergeCell ref="K252:K254"/>
    <mergeCell ref="L252:L254"/>
    <mergeCell ref="A246:A247"/>
    <mergeCell ref="A250:A251"/>
    <mergeCell ref="B250:B251"/>
    <mergeCell ref="A205:A207"/>
    <mergeCell ref="B205:B207"/>
    <mergeCell ref="D205:D207"/>
    <mergeCell ref="E205:E207"/>
    <mergeCell ref="K205:K207"/>
    <mergeCell ref="L205:L207"/>
    <mergeCell ref="A209:A210"/>
    <mergeCell ref="L209:L210"/>
    <mergeCell ref="D217:D218"/>
    <mergeCell ref="E217:E218"/>
    <mergeCell ref="F217:F218"/>
    <mergeCell ref="G217:H217"/>
    <mergeCell ref="J217:J218"/>
    <mergeCell ref="K217:K218"/>
    <mergeCell ref="L217:L218"/>
    <mergeCell ref="F222:F223"/>
    <mergeCell ref="G222:H222"/>
    <mergeCell ref="J222:J223"/>
    <mergeCell ref="K222:K223"/>
    <mergeCell ref="L222:L223"/>
    <mergeCell ref="B239:B241"/>
    <mergeCell ref="D239:D241"/>
    <mergeCell ref="E239:E241"/>
    <mergeCell ref="K239:K241"/>
    <mergeCell ref="L239:L241"/>
    <mergeCell ref="K244:K245"/>
    <mergeCell ref="L244:L245"/>
    <mergeCell ref="A239:A241"/>
    <mergeCell ref="A244:A245"/>
    <mergeCell ref="B244:B245"/>
    <mergeCell ref="C244:C245"/>
    <mergeCell ref="D244:D245"/>
    <mergeCell ref="E244:E245"/>
    <mergeCell ref="F244:F245"/>
    <mergeCell ref="F209:F210"/>
    <mergeCell ref="G209:H209"/>
    <mergeCell ref="J209:J210"/>
    <mergeCell ref="K209:K210"/>
    <mergeCell ref="K211:K214"/>
    <mergeCell ref="L211:L214"/>
    <mergeCell ref="A224:A227"/>
    <mergeCell ref="B224:B227"/>
    <mergeCell ref="D224:D227"/>
    <mergeCell ref="E224:E227"/>
    <mergeCell ref="K224:K227"/>
    <mergeCell ref="L224:L227"/>
    <mergeCell ref="G244:H244"/>
    <mergeCell ref="J244:J245"/>
    <mergeCell ref="K230:K231"/>
    <mergeCell ref="L230:L231"/>
    <mergeCell ref="A230:A231"/>
    <mergeCell ref="B230:B231"/>
    <mergeCell ref="C230:C231"/>
    <mergeCell ref="D230:D231"/>
    <mergeCell ref="E230:E231"/>
    <mergeCell ref="F230:F231"/>
    <mergeCell ref="G230:H230"/>
    <mergeCell ref="D237:D238"/>
    <mergeCell ref="E237:E238"/>
    <mergeCell ref="F237:F238"/>
    <mergeCell ref="G237:H237"/>
    <mergeCell ref="J237:J238"/>
    <mergeCell ref="K237:K238"/>
    <mergeCell ref="A232:A234"/>
    <mergeCell ref="B232:B234"/>
    <mergeCell ref="D232:D234"/>
    <mergeCell ref="E232:E234"/>
    <mergeCell ref="K232:K234"/>
    <mergeCell ref="L232:L234"/>
    <mergeCell ref="A237:A238"/>
    <mergeCell ref="L237:L238"/>
    <mergeCell ref="B237:B238"/>
    <mergeCell ref="C237:C238"/>
    <mergeCell ref="B209:B210"/>
    <mergeCell ref="C209:C210"/>
    <mergeCell ref="D209:D210"/>
    <mergeCell ref="E209:E210"/>
    <mergeCell ref="A211:A214"/>
    <mergeCell ref="B211:B214"/>
    <mergeCell ref="D211:D214"/>
    <mergeCell ref="E211:E214"/>
    <mergeCell ref="A217:A218"/>
    <mergeCell ref="B217:B218"/>
    <mergeCell ref="C217:C218"/>
    <mergeCell ref="A222:A223"/>
    <mergeCell ref="B222:B223"/>
    <mergeCell ref="C222:C223"/>
    <mergeCell ref="D222:D223"/>
    <mergeCell ref="E222:E223"/>
    <mergeCell ref="J230:J231"/>
    <mergeCell ref="Q197:Q198"/>
    <mergeCell ref="R197:R198"/>
    <mergeCell ref="S197:T197"/>
    <mergeCell ref="V197:V198"/>
    <mergeCell ref="W197:W198"/>
    <mergeCell ref="X197:X198"/>
    <mergeCell ref="N199:N200"/>
    <mergeCell ref="P199:P200"/>
    <mergeCell ref="Q199:Q200"/>
    <mergeCell ref="W199:W200"/>
    <mergeCell ref="X199:X200"/>
    <mergeCell ref="A199:A200"/>
    <mergeCell ref="B199:B200"/>
    <mergeCell ref="D199:D200"/>
    <mergeCell ref="E199:E200"/>
    <mergeCell ref="K199:K200"/>
    <mergeCell ref="L199:L200"/>
    <mergeCell ref="M199:M200"/>
    <mergeCell ref="D191:D192"/>
    <mergeCell ref="E191:E192"/>
    <mergeCell ref="F191:F192"/>
    <mergeCell ref="G191:H191"/>
    <mergeCell ref="J191:J192"/>
    <mergeCell ref="K191:K192"/>
    <mergeCell ref="L191:L192"/>
    <mergeCell ref="A193:A194"/>
    <mergeCell ref="B193:B194"/>
    <mergeCell ref="D193:D194"/>
    <mergeCell ref="E193:E194"/>
    <mergeCell ref="K193:K194"/>
    <mergeCell ref="L193:L194"/>
    <mergeCell ref="A185:A188"/>
    <mergeCell ref="B185:B188"/>
    <mergeCell ref="D185:D188"/>
    <mergeCell ref="E185:E188"/>
    <mergeCell ref="A191:A192"/>
    <mergeCell ref="B191:B192"/>
    <mergeCell ref="C191:C192"/>
    <mergeCell ref="J197:J198"/>
    <mergeCell ref="K197:K198"/>
    <mergeCell ref="L197:L198"/>
    <mergeCell ref="M197:M198"/>
    <mergeCell ref="N197:N198"/>
    <mergeCell ref="O197:O198"/>
    <mergeCell ref="P197:P198"/>
    <mergeCell ref="A197:A198"/>
    <mergeCell ref="B197:B198"/>
    <mergeCell ref="C197:C198"/>
    <mergeCell ref="D197:D198"/>
    <mergeCell ref="E197:E198"/>
    <mergeCell ref="F197:F198"/>
    <mergeCell ref="G197:H197"/>
    <mergeCell ref="J203:J204"/>
    <mergeCell ref="K203:K204"/>
    <mergeCell ref="L203:L204"/>
    <mergeCell ref="A203:A204"/>
    <mergeCell ref="B203:B204"/>
    <mergeCell ref="C203:C204"/>
    <mergeCell ref="D203:D204"/>
    <mergeCell ref="E203:E204"/>
    <mergeCell ref="F203:F204"/>
    <mergeCell ref="G203:H203"/>
    <mergeCell ref="A178:A180"/>
    <mergeCell ref="B178:B180"/>
    <mergeCell ref="D178:D180"/>
    <mergeCell ref="E178:E180"/>
    <mergeCell ref="K178:K180"/>
    <mergeCell ref="L178:L180"/>
    <mergeCell ref="A172:A173"/>
    <mergeCell ref="B172:B173"/>
    <mergeCell ref="D172:D173"/>
    <mergeCell ref="E172:E173"/>
    <mergeCell ref="A176:A177"/>
    <mergeCell ref="B176:B177"/>
    <mergeCell ref="C176:C177"/>
    <mergeCell ref="J183:J184"/>
    <mergeCell ref="K183:K184"/>
    <mergeCell ref="L183:L184"/>
    <mergeCell ref="K185:K188"/>
    <mergeCell ref="L185:L188"/>
    <mergeCell ref="A183:A184"/>
    <mergeCell ref="B183:B184"/>
    <mergeCell ref="C183:C184"/>
    <mergeCell ref="D183:D184"/>
    <mergeCell ref="E183:E184"/>
    <mergeCell ref="F183:F184"/>
    <mergeCell ref="G183:H183"/>
    <mergeCell ref="J170:J171"/>
    <mergeCell ref="K170:K171"/>
    <mergeCell ref="L170:L171"/>
    <mergeCell ref="K172:K173"/>
    <mergeCell ref="L172:L173"/>
    <mergeCell ref="A170:A171"/>
    <mergeCell ref="B170:B171"/>
    <mergeCell ref="C170:C171"/>
    <mergeCell ref="D170:D171"/>
    <mergeCell ref="E170:E171"/>
    <mergeCell ref="F170:F171"/>
    <mergeCell ref="G170:H170"/>
    <mergeCell ref="D176:D177"/>
    <mergeCell ref="E176:E177"/>
    <mergeCell ref="F176:F177"/>
    <mergeCell ref="G176:H176"/>
    <mergeCell ref="J176:J177"/>
    <mergeCell ref="K176:K177"/>
    <mergeCell ref="L176:L177"/>
    <mergeCell ref="D163:D164"/>
    <mergeCell ref="E163:E164"/>
    <mergeCell ref="F163:F164"/>
    <mergeCell ref="G163:H163"/>
    <mergeCell ref="J163:J164"/>
    <mergeCell ref="K163:K164"/>
    <mergeCell ref="L163:L164"/>
    <mergeCell ref="A165:A167"/>
    <mergeCell ref="B165:B167"/>
    <mergeCell ref="D165:D167"/>
    <mergeCell ref="E165:E167"/>
    <mergeCell ref="K165:K167"/>
    <mergeCell ref="L165:L167"/>
    <mergeCell ref="A154:A160"/>
    <mergeCell ref="B154:B160"/>
    <mergeCell ref="D154:D160"/>
    <mergeCell ref="E154:E160"/>
    <mergeCell ref="A163:A164"/>
    <mergeCell ref="B163:B164"/>
    <mergeCell ref="C163:C164"/>
    <mergeCell ref="A148:A149"/>
    <mergeCell ref="B148:B149"/>
    <mergeCell ref="D148:D149"/>
    <mergeCell ref="E148:E149"/>
    <mergeCell ref="K148:K149"/>
    <mergeCell ref="L148:L149"/>
    <mergeCell ref="A140:A143"/>
    <mergeCell ref="B140:B143"/>
    <mergeCell ref="D140:D143"/>
    <mergeCell ref="E140:E143"/>
    <mergeCell ref="A146:A147"/>
    <mergeCell ref="B146:B147"/>
    <mergeCell ref="C146:C147"/>
    <mergeCell ref="J152:J153"/>
    <mergeCell ref="K152:K153"/>
    <mergeCell ref="L152:L153"/>
    <mergeCell ref="K154:K160"/>
    <mergeCell ref="L154:L160"/>
    <mergeCell ref="A152:A153"/>
    <mergeCell ref="B152:B153"/>
    <mergeCell ref="C152:C153"/>
    <mergeCell ref="D152:D153"/>
    <mergeCell ref="E152:E153"/>
    <mergeCell ref="F152:F153"/>
    <mergeCell ref="G152:H152"/>
    <mergeCell ref="J113:J114"/>
    <mergeCell ref="K113:K114"/>
    <mergeCell ref="L113:L114"/>
    <mergeCell ref="A113:A114"/>
    <mergeCell ref="B113:B114"/>
    <mergeCell ref="C113:C114"/>
    <mergeCell ref="D113:D114"/>
    <mergeCell ref="E113:E114"/>
    <mergeCell ref="F113:F114"/>
    <mergeCell ref="G113:H113"/>
    <mergeCell ref="D119:D120"/>
    <mergeCell ref="E119:E120"/>
    <mergeCell ref="F119:F120"/>
    <mergeCell ref="G119:H119"/>
    <mergeCell ref="J119:J120"/>
    <mergeCell ref="K119:K120"/>
    <mergeCell ref="A115:A116"/>
    <mergeCell ref="B115:B116"/>
    <mergeCell ref="D115:D116"/>
    <mergeCell ref="E115:E116"/>
    <mergeCell ref="K115:K116"/>
    <mergeCell ref="L115:L116"/>
    <mergeCell ref="A119:A120"/>
    <mergeCell ref="L119:L120"/>
    <mergeCell ref="J84:J85"/>
    <mergeCell ref="K84:K85"/>
    <mergeCell ref="L84:L85"/>
    <mergeCell ref="A84:A85"/>
    <mergeCell ref="B84:B85"/>
    <mergeCell ref="C84:C85"/>
    <mergeCell ref="D84:D85"/>
    <mergeCell ref="E84:E85"/>
    <mergeCell ref="F84:F85"/>
    <mergeCell ref="G84:H84"/>
    <mergeCell ref="J89:J90"/>
    <mergeCell ref="K89:K90"/>
    <mergeCell ref="L89:L90"/>
    <mergeCell ref="K91:K93"/>
    <mergeCell ref="L91:L93"/>
    <mergeCell ref="A89:A90"/>
    <mergeCell ref="B89:B90"/>
    <mergeCell ref="C89:C90"/>
    <mergeCell ref="D89:D90"/>
    <mergeCell ref="E89:E90"/>
    <mergeCell ref="F89:F90"/>
    <mergeCell ref="G89:H89"/>
    <mergeCell ref="D70:D71"/>
    <mergeCell ref="E70:E71"/>
    <mergeCell ref="F70:F71"/>
    <mergeCell ref="G70:H70"/>
    <mergeCell ref="J70:J71"/>
    <mergeCell ref="K70:K71"/>
    <mergeCell ref="K72:K76"/>
    <mergeCell ref="L72:L76"/>
    <mergeCell ref="A62:A67"/>
    <mergeCell ref="B62:B67"/>
    <mergeCell ref="D62:D67"/>
    <mergeCell ref="E62:E67"/>
    <mergeCell ref="K62:K67"/>
    <mergeCell ref="L62:L67"/>
    <mergeCell ref="A70:A71"/>
    <mergeCell ref="L70:L71"/>
    <mergeCell ref="B79:B80"/>
    <mergeCell ref="C79:C80"/>
    <mergeCell ref="F79:F80"/>
    <mergeCell ref="G79:H79"/>
    <mergeCell ref="J79:J80"/>
    <mergeCell ref="K79:K80"/>
    <mergeCell ref="L79:L80"/>
    <mergeCell ref="D79:D80"/>
    <mergeCell ref="E79:E80"/>
    <mergeCell ref="B70:B71"/>
    <mergeCell ref="C70:C71"/>
    <mergeCell ref="A72:A76"/>
    <mergeCell ref="B72:B76"/>
    <mergeCell ref="D72:D76"/>
    <mergeCell ref="E72:E76"/>
    <mergeCell ref="A79:A80"/>
    <mergeCell ref="D48:D49"/>
    <mergeCell ref="E48:E49"/>
    <mergeCell ref="F48:F49"/>
    <mergeCell ref="G48:H48"/>
    <mergeCell ref="J48:J49"/>
    <mergeCell ref="K48:K49"/>
    <mergeCell ref="L48:L49"/>
    <mergeCell ref="A41:A45"/>
    <mergeCell ref="B41:B45"/>
    <mergeCell ref="D41:D45"/>
    <mergeCell ref="E41:E45"/>
    <mergeCell ref="A48:A49"/>
    <mergeCell ref="B48:B49"/>
    <mergeCell ref="C48:C49"/>
    <mergeCell ref="D60:D61"/>
    <mergeCell ref="E60:E61"/>
    <mergeCell ref="F60:F61"/>
    <mergeCell ref="G60:H60"/>
    <mergeCell ref="J60:J61"/>
    <mergeCell ref="K60:K61"/>
    <mergeCell ref="L60:L61"/>
    <mergeCell ref="A50:A57"/>
    <mergeCell ref="B50:B57"/>
    <mergeCell ref="D50:D57"/>
    <mergeCell ref="E50:E57"/>
    <mergeCell ref="A60:A61"/>
    <mergeCell ref="B60:B61"/>
    <mergeCell ref="C60:C61"/>
    <mergeCell ref="A34:A36"/>
    <mergeCell ref="B34:B36"/>
    <mergeCell ref="D34:D36"/>
    <mergeCell ref="E34:E36"/>
    <mergeCell ref="K34:K36"/>
    <mergeCell ref="L34:L36"/>
    <mergeCell ref="A24:A29"/>
    <mergeCell ref="B24:B29"/>
    <mergeCell ref="D24:D29"/>
    <mergeCell ref="E24:E29"/>
    <mergeCell ref="A32:A33"/>
    <mergeCell ref="B32:B33"/>
    <mergeCell ref="C32:C33"/>
    <mergeCell ref="J39:J40"/>
    <mergeCell ref="K39:K40"/>
    <mergeCell ref="L39:L40"/>
    <mergeCell ref="K41:K45"/>
    <mergeCell ref="L41:L45"/>
    <mergeCell ref="A39:A40"/>
    <mergeCell ref="B39:B40"/>
    <mergeCell ref="C39:C40"/>
    <mergeCell ref="D39:D40"/>
    <mergeCell ref="E39:E40"/>
    <mergeCell ref="F39:F40"/>
    <mergeCell ref="G39:H39"/>
    <mergeCell ref="A12:A19"/>
    <mergeCell ref="B12:B19"/>
    <mergeCell ref="D12:D19"/>
    <mergeCell ref="E12:E19"/>
    <mergeCell ref="K12:K19"/>
    <mergeCell ref="L12:L19"/>
    <mergeCell ref="A4:A5"/>
    <mergeCell ref="A6:A7"/>
    <mergeCell ref="B6:B7"/>
    <mergeCell ref="D6:D7"/>
    <mergeCell ref="A10:A11"/>
    <mergeCell ref="B10:B11"/>
    <mergeCell ref="C10:C11"/>
    <mergeCell ref="J22:J23"/>
    <mergeCell ref="K22:K23"/>
    <mergeCell ref="L22:L23"/>
    <mergeCell ref="K24:K29"/>
    <mergeCell ref="L24:L29"/>
    <mergeCell ref="A22:A23"/>
    <mergeCell ref="B22:B23"/>
    <mergeCell ref="C22:C23"/>
    <mergeCell ref="D22:D23"/>
    <mergeCell ref="E22:E23"/>
    <mergeCell ref="F22:F23"/>
    <mergeCell ref="G22:H22"/>
    <mergeCell ref="D146:D147"/>
    <mergeCell ref="E146:E147"/>
    <mergeCell ref="F146:F147"/>
    <mergeCell ref="G146:H146"/>
    <mergeCell ref="J146:J147"/>
    <mergeCell ref="K146:K147"/>
    <mergeCell ref="L146:L147"/>
    <mergeCell ref="H6:H7"/>
    <mergeCell ref="I6:I7"/>
    <mergeCell ref="C1:H1"/>
    <mergeCell ref="B4:B5"/>
    <mergeCell ref="C4:C5"/>
    <mergeCell ref="D4:D5"/>
    <mergeCell ref="E4:E5"/>
    <mergeCell ref="H4:H5"/>
    <mergeCell ref="I4:I5"/>
    <mergeCell ref="D10:D11"/>
    <mergeCell ref="E10:E11"/>
    <mergeCell ref="F10:F11"/>
    <mergeCell ref="G10:H10"/>
    <mergeCell ref="J10:J11"/>
    <mergeCell ref="K10:K11"/>
    <mergeCell ref="L10:L11"/>
    <mergeCell ref="D32:D33"/>
    <mergeCell ref="E32:E33"/>
    <mergeCell ref="F32:F33"/>
    <mergeCell ref="G32:H32"/>
    <mergeCell ref="J32:J33"/>
    <mergeCell ref="K32:K33"/>
    <mergeCell ref="L32:L33"/>
    <mergeCell ref="K50:K57"/>
    <mergeCell ref="L50:L57"/>
    <mergeCell ref="A132:A135"/>
    <mergeCell ref="B132:B135"/>
    <mergeCell ref="D132:D135"/>
    <mergeCell ref="E132:E135"/>
    <mergeCell ref="K132:K135"/>
    <mergeCell ref="L132:L135"/>
    <mergeCell ref="A126:A127"/>
    <mergeCell ref="B126:B127"/>
    <mergeCell ref="D126:D127"/>
    <mergeCell ref="E126:E127"/>
    <mergeCell ref="A130:A131"/>
    <mergeCell ref="B130:B131"/>
    <mergeCell ref="C130:C131"/>
    <mergeCell ref="J138:J139"/>
    <mergeCell ref="K138:K139"/>
    <mergeCell ref="L138:L139"/>
    <mergeCell ref="K140:K143"/>
    <mergeCell ref="L140:L143"/>
    <mergeCell ref="A138:A139"/>
    <mergeCell ref="B138:B139"/>
    <mergeCell ref="C138:C139"/>
    <mergeCell ref="D138:D139"/>
    <mergeCell ref="E138:E139"/>
    <mergeCell ref="F138:F139"/>
    <mergeCell ref="G138:H138"/>
    <mergeCell ref="F124:F125"/>
    <mergeCell ref="G124:H124"/>
    <mergeCell ref="J124:J125"/>
    <mergeCell ref="K124:K125"/>
    <mergeCell ref="L124:L125"/>
    <mergeCell ref="K126:K127"/>
    <mergeCell ref="L126:L127"/>
    <mergeCell ref="B119:B120"/>
    <mergeCell ref="C119:C120"/>
    <mergeCell ref="A124:A125"/>
    <mergeCell ref="B124:B125"/>
    <mergeCell ref="C124:C125"/>
    <mergeCell ref="D124:D125"/>
    <mergeCell ref="E124:E125"/>
    <mergeCell ref="D130:D131"/>
    <mergeCell ref="E130:E131"/>
    <mergeCell ref="F130:F131"/>
    <mergeCell ref="G130:H130"/>
    <mergeCell ref="J130:J131"/>
    <mergeCell ref="K130:K131"/>
    <mergeCell ref="L130:L131"/>
    <mergeCell ref="D107:D108"/>
    <mergeCell ref="E107:E108"/>
    <mergeCell ref="F107:F108"/>
    <mergeCell ref="G107:H107"/>
    <mergeCell ref="J107:J108"/>
    <mergeCell ref="K107:K108"/>
    <mergeCell ref="L107:L108"/>
    <mergeCell ref="A109:A110"/>
    <mergeCell ref="B109:B110"/>
    <mergeCell ref="D109:D110"/>
    <mergeCell ref="E109:E110"/>
    <mergeCell ref="K109:K110"/>
    <mergeCell ref="L109:L110"/>
    <mergeCell ref="A103:A104"/>
    <mergeCell ref="B103:B104"/>
    <mergeCell ref="D103:D104"/>
    <mergeCell ref="E103:E104"/>
    <mergeCell ref="A107:A108"/>
    <mergeCell ref="B107:B108"/>
    <mergeCell ref="C107:C108"/>
    <mergeCell ref="A91:A93"/>
    <mergeCell ref="B91:B93"/>
    <mergeCell ref="D91:D93"/>
    <mergeCell ref="E91:E93"/>
    <mergeCell ref="A96:A97"/>
    <mergeCell ref="B96:B97"/>
    <mergeCell ref="C96:C97"/>
    <mergeCell ref="J101:J102"/>
    <mergeCell ref="K101:K102"/>
    <mergeCell ref="L101:L102"/>
    <mergeCell ref="K103:K104"/>
    <mergeCell ref="L103:L104"/>
    <mergeCell ref="A101:A102"/>
    <mergeCell ref="B101:B102"/>
    <mergeCell ref="C101:C102"/>
    <mergeCell ref="D101:D102"/>
    <mergeCell ref="E101:E102"/>
    <mergeCell ref="F101:F102"/>
    <mergeCell ref="G101:H101"/>
    <mergeCell ref="D96:D97"/>
    <mergeCell ref="E96:E97"/>
    <mergeCell ref="F96:F97"/>
    <mergeCell ref="G96:H96"/>
    <mergeCell ref="J96:J97"/>
    <mergeCell ref="K96:K97"/>
    <mergeCell ref="L96:L97"/>
  </mergeCells>
  <hyperlinks>
    <hyperlink ref="A6" r:id="rId1" xr:uid="{00000000-0004-0000-0100-000000000000}"/>
    <hyperlink ref="D6" r:id="rId2" xr:uid="{00000000-0004-0000-0100-000001000000}"/>
    <hyperlink ref="A12" r:id="rId3" xr:uid="{00000000-0004-0000-0100-000002000000}"/>
    <hyperlink ref="D12" r:id="rId4" xr:uid="{00000000-0004-0000-0100-000003000000}"/>
    <hyperlink ref="E12" r:id="rId5" xr:uid="{00000000-0004-0000-0100-000004000000}"/>
    <hyperlink ref="A24" r:id="rId6" xr:uid="{00000000-0004-0000-0100-000005000000}"/>
    <hyperlink ref="D24" r:id="rId7" xr:uid="{00000000-0004-0000-0100-000006000000}"/>
    <hyperlink ref="E24" r:id="rId8" xr:uid="{00000000-0004-0000-0100-000007000000}"/>
    <hyperlink ref="A34" r:id="rId9" xr:uid="{00000000-0004-0000-0100-000008000000}"/>
    <hyperlink ref="D34" r:id="rId10" xr:uid="{00000000-0004-0000-0100-000009000000}"/>
    <hyperlink ref="E34" r:id="rId11" xr:uid="{00000000-0004-0000-0100-00000A000000}"/>
    <hyperlink ref="A41" r:id="rId12" xr:uid="{00000000-0004-0000-0100-00000B000000}"/>
    <hyperlink ref="D41" r:id="rId13" xr:uid="{00000000-0004-0000-0100-00000C000000}"/>
    <hyperlink ref="E41" r:id="rId14" xr:uid="{00000000-0004-0000-0100-00000D000000}"/>
    <hyperlink ref="A50" r:id="rId15" xr:uid="{00000000-0004-0000-0100-00000E000000}"/>
    <hyperlink ref="D50" r:id="rId16" xr:uid="{00000000-0004-0000-0100-00000F000000}"/>
    <hyperlink ref="E50" r:id="rId17" xr:uid="{00000000-0004-0000-0100-000010000000}"/>
    <hyperlink ref="A62" r:id="rId18" xr:uid="{00000000-0004-0000-0100-000011000000}"/>
    <hyperlink ref="D62" r:id="rId19" xr:uid="{00000000-0004-0000-0100-000012000000}"/>
    <hyperlink ref="E62" r:id="rId20" xr:uid="{00000000-0004-0000-0100-000013000000}"/>
    <hyperlink ref="A72" r:id="rId21" xr:uid="{00000000-0004-0000-0100-000014000000}"/>
    <hyperlink ref="D72" r:id="rId22" xr:uid="{00000000-0004-0000-0100-000015000000}"/>
    <hyperlink ref="E72" r:id="rId23" xr:uid="{00000000-0004-0000-0100-000016000000}"/>
    <hyperlink ref="A81" r:id="rId24" xr:uid="{00000000-0004-0000-0100-000017000000}"/>
    <hyperlink ref="D81" r:id="rId25" xr:uid="{00000000-0004-0000-0100-000018000000}"/>
    <hyperlink ref="E81" r:id="rId26" xr:uid="{00000000-0004-0000-0100-000019000000}"/>
    <hyperlink ref="A86" r:id="rId27" xr:uid="{00000000-0004-0000-0100-00001A000000}"/>
    <hyperlink ref="D86" r:id="rId28" xr:uid="{00000000-0004-0000-0100-00001B000000}"/>
    <hyperlink ref="E86" r:id="rId29" xr:uid="{00000000-0004-0000-0100-00001C000000}"/>
    <hyperlink ref="A91" r:id="rId30" xr:uid="{00000000-0004-0000-0100-00001D000000}"/>
    <hyperlink ref="D91" r:id="rId31" xr:uid="{00000000-0004-0000-0100-00001E000000}"/>
    <hyperlink ref="E91" r:id="rId32" xr:uid="{00000000-0004-0000-0100-00001F000000}"/>
    <hyperlink ref="A98" r:id="rId33" xr:uid="{00000000-0004-0000-0100-000020000000}"/>
    <hyperlink ref="D98" r:id="rId34" xr:uid="{00000000-0004-0000-0100-000021000000}"/>
    <hyperlink ref="E98" r:id="rId35" xr:uid="{00000000-0004-0000-0100-000022000000}"/>
    <hyperlink ref="A103" r:id="rId36" xr:uid="{00000000-0004-0000-0100-000023000000}"/>
    <hyperlink ref="D103" r:id="rId37" xr:uid="{00000000-0004-0000-0100-000024000000}"/>
    <hyperlink ref="E103" r:id="rId38" xr:uid="{00000000-0004-0000-0100-000025000000}"/>
    <hyperlink ref="A109" r:id="rId39" xr:uid="{00000000-0004-0000-0100-000026000000}"/>
    <hyperlink ref="D109" r:id="rId40" xr:uid="{00000000-0004-0000-0100-000027000000}"/>
    <hyperlink ref="E109" r:id="rId41" xr:uid="{00000000-0004-0000-0100-000028000000}"/>
    <hyperlink ref="A115" r:id="rId42" xr:uid="{00000000-0004-0000-0100-000029000000}"/>
    <hyperlink ref="D115" r:id="rId43" xr:uid="{00000000-0004-0000-0100-00002A000000}"/>
    <hyperlink ref="E115" r:id="rId44" xr:uid="{00000000-0004-0000-0100-00002B000000}"/>
    <hyperlink ref="A121" r:id="rId45" xr:uid="{00000000-0004-0000-0100-00002C000000}"/>
    <hyperlink ref="D121" r:id="rId46" xr:uid="{00000000-0004-0000-0100-00002D000000}"/>
    <hyperlink ref="E121" r:id="rId47" xr:uid="{00000000-0004-0000-0100-00002E000000}"/>
    <hyperlink ref="A126" r:id="rId48" xr:uid="{00000000-0004-0000-0100-00002F000000}"/>
    <hyperlink ref="D126" r:id="rId49" xr:uid="{00000000-0004-0000-0100-000030000000}"/>
    <hyperlink ref="E126" r:id="rId50" xr:uid="{00000000-0004-0000-0100-000031000000}"/>
    <hyperlink ref="A132" r:id="rId51" xr:uid="{00000000-0004-0000-0100-000032000000}"/>
    <hyperlink ref="D132" r:id="rId52" xr:uid="{00000000-0004-0000-0100-000033000000}"/>
    <hyperlink ref="E132" r:id="rId53" xr:uid="{00000000-0004-0000-0100-000034000000}"/>
    <hyperlink ref="A140" r:id="rId54" xr:uid="{00000000-0004-0000-0100-000035000000}"/>
    <hyperlink ref="D140" r:id="rId55" xr:uid="{00000000-0004-0000-0100-000036000000}"/>
    <hyperlink ref="E140" r:id="rId56" xr:uid="{00000000-0004-0000-0100-000037000000}"/>
    <hyperlink ref="A148" r:id="rId57" xr:uid="{00000000-0004-0000-0100-000038000000}"/>
    <hyperlink ref="D148" r:id="rId58" xr:uid="{00000000-0004-0000-0100-000039000000}"/>
    <hyperlink ref="E148" r:id="rId59" xr:uid="{00000000-0004-0000-0100-00003A000000}"/>
    <hyperlink ref="A154" r:id="rId60" xr:uid="{00000000-0004-0000-0100-00003B000000}"/>
    <hyperlink ref="D154" r:id="rId61" xr:uid="{00000000-0004-0000-0100-00003C000000}"/>
    <hyperlink ref="E154" r:id="rId62" xr:uid="{00000000-0004-0000-0100-00003D000000}"/>
    <hyperlink ref="A165" r:id="rId63" xr:uid="{00000000-0004-0000-0100-00003E000000}"/>
    <hyperlink ref="D165" r:id="rId64" xr:uid="{00000000-0004-0000-0100-00003F000000}"/>
    <hyperlink ref="E165" r:id="rId65" xr:uid="{00000000-0004-0000-0100-000040000000}"/>
    <hyperlink ref="A172" r:id="rId66" xr:uid="{00000000-0004-0000-0100-000041000000}"/>
    <hyperlink ref="D172" r:id="rId67" xr:uid="{00000000-0004-0000-0100-000042000000}"/>
    <hyperlink ref="E172" r:id="rId68" xr:uid="{00000000-0004-0000-0100-000043000000}"/>
    <hyperlink ref="A178" r:id="rId69" xr:uid="{00000000-0004-0000-0100-000044000000}"/>
    <hyperlink ref="D178" r:id="rId70" xr:uid="{00000000-0004-0000-0100-000045000000}"/>
    <hyperlink ref="E178" r:id="rId71" xr:uid="{00000000-0004-0000-0100-000046000000}"/>
    <hyperlink ref="A185" r:id="rId72" xr:uid="{00000000-0004-0000-0100-000047000000}"/>
    <hyperlink ref="D185" r:id="rId73" xr:uid="{00000000-0004-0000-0100-000048000000}"/>
    <hyperlink ref="E185" r:id="rId74" xr:uid="{00000000-0004-0000-0100-000049000000}"/>
    <hyperlink ref="A193" r:id="rId75" xr:uid="{00000000-0004-0000-0100-00004A000000}"/>
    <hyperlink ref="D193" r:id="rId76" xr:uid="{00000000-0004-0000-0100-00004B000000}"/>
    <hyperlink ref="E193" r:id="rId77" xr:uid="{00000000-0004-0000-0100-00004C000000}"/>
    <hyperlink ref="A199" r:id="rId78" xr:uid="{00000000-0004-0000-0100-00004D000000}"/>
    <hyperlink ref="D199" r:id="rId79" xr:uid="{00000000-0004-0000-0100-00004E000000}"/>
    <hyperlink ref="E199" r:id="rId80" xr:uid="{00000000-0004-0000-0100-00004F000000}"/>
    <hyperlink ref="A205" r:id="rId81" xr:uid="{00000000-0004-0000-0100-000050000000}"/>
    <hyperlink ref="D205" r:id="rId82" xr:uid="{00000000-0004-0000-0100-000051000000}"/>
    <hyperlink ref="E205" r:id="rId83" xr:uid="{00000000-0004-0000-0100-000052000000}"/>
    <hyperlink ref="A211" r:id="rId84" xr:uid="{00000000-0004-0000-0100-000053000000}"/>
    <hyperlink ref="D211" r:id="rId85" xr:uid="{00000000-0004-0000-0100-000054000000}"/>
    <hyperlink ref="E211" r:id="rId86" xr:uid="{00000000-0004-0000-0100-000055000000}"/>
    <hyperlink ref="A219" r:id="rId87" xr:uid="{00000000-0004-0000-0100-000056000000}"/>
    <hyperlink ref="D219" r:id="rId88" xr:uid="{00000000-0004-0000-0100-000057000000}"/>
    <hyperlink ref="E219" r:id="rId89" xr:uid="{00000000-0004-0000-0100-000058000000}"/>
    <hyperlink ref="A224" r:id="rId90" xr:uid="{00000000-0004-0000-0100-000059000000}"/>
    <hyperlink ref="D224" r:id="rId91" xr:uid="{00000000-0004-0000-0100-00005A000000}"/>
    <hyperlink ref="E224" r:id="rId92" xr:uid="{00000000-0004-0000-0100-00005B000000}"/>
    <hyperlink ref="A232" r:id="rId93" xr:uid="{00000000-0004-0000-0100-00005C000000}"/>
    <hyperlink ref="D232" r:id="rId94" xr:uid="{00000000-0004-0000-0100-00005D000000}"/>
    <hyperlink ref="E232" r:id="rId95" xr:uid="{00000000-0004-0000-0100-00005E000000}"/>
    <hyperlink ref="A239" r:id="rId96" xr:uid="{00000000-0004-0000-0100-00005F000000}"/>
    <hyperlink ref="D239" r:id="rId97" xr:uid="{00000000-0004-0000-0100-000060000000}"/>
    <hyperlink ref="E239" r:id="rId98" xr:uid="{00000000-0004-0000-0100-000061000000}"/>
    <hyperlink ref="A246" r:id="rId99" xr:uid="{00000000-0004-0000-0100-000062000000}"/>
    <hyperlink ref="D246" r:id="rId100" xr:uid="{00000000-0004-0000-0100-000063000000}"/>
    <hyperlink ref="E246" r:id="rId101" xr:uid="{00000000-0004-0000-0100-000064000000}"/>
    <hyperlink ref="A252" r:id="rId102" xr:uid="{00000000-0004-0000-0100-000065000000}"/>
    <hyperlink ref="D252" r:id="rId103" xr:uid="{00000000-0004-0000-0100-000066000000}"/>
    <hyperlink ref="E252" r:id="rId104" xr:uid="{00000000-0004-0000-0100-000067000000}"/>
    <hyperlink ref="A259" r:id="rId105" xr:uid="{00000000-0004-0000-0100-000068000000}"/>
    <hyperlink ref="D259" r:id="rId106" xr:uid="{00000000-0004-0000-0100-000069000000}"/>
    <hyperlink ref="E259" r:id="rId107" xr:uid="{00000000-0004-0000-0100-00006A000000}"/>
    <hyperlink ref="A266" r:id="rId108" xr:uid="{00000000-0004-0000-0100-00006B000000}"/>
    <hyperlink ref="D266" r:id="rId109" xr:uid="{00000000-0004-0000-0100-00006C000000}"/>
    <hyperlink ref="E266" r:id="rId110" xr:uid="{00000000-0004-0000-0100-00006D000000}"/>
    <hyperlink ref="A272" r:id="rId111" xr:uid="{00000000-0004-0000-0100-00006E000000}"/>
    <hyperlink ref="D272" r:id="rId112" xr:uid="{00000000-0004-0000-0100-00006F000000}"/>
    <hyperlink ref="E272" r:id="rId113" xr:uid="{00000000-0004-0000-0100-000070000000}"/>
    <hyperlink ref="A279" r:id="rId114" xr:uid="{00000000-0004-0000-0100-000071000000}"/>
    <hyperlink ref="A292" r:id="rId115" xr:uid="{00000000-0004-0000-0100-000072000000}"/>
    <hyperlink ref="D292" r:id="rId116" xr:uid="{00000000-0004-0000-0100-000073000000}"/>
    <hyperlink ref="A297" r:id="rId117" xr:uid="{00000000-0004-0000-0100-000074000000}"/>
    <hyperlink ref="A305" r:id="rId118" xr:uid="{00000000-0004-0000-0100-000075000000}"/>
    <hyperlink ref="D312" r:id="rId119" xr:uid="{00000000-0004-0000-0100-000076000000}"/>
    <hyperlink ref="A317" r:id="rId120" xr:uid="{00000000-0004-0000-0100-000077000000}"/>
    <hyperlink ref="D317" r:id="rId121" xr:uid="{00000000-0004-0000-0100-000078000000}"/>
    <hyperlink ref="A343" r:id="rId122" xr:uid="{00000000-0004-0000-0100-000079000000}"/>
    <hyperlink ref="D343" r:id="rId123" xr:uid="{00000000-0004-0000-0100-00007A000000}"/>
    <hyperlink ref="A346" r:id="rId124" xr:uid="{00000000-0004-0000-0100-00007B000000}"/>
    <hyperlink ref="A353" r:id="rId125" xr:uid="{00000000-0004-0000-0100-00007C000000}"/>
    <hyperlink ref="D353" r:id="rId126" xr:uid="{00000000-0004-0000-0100-00007D000000}"/>
    <hyperlink ref="A361" r:id="rId127" xr:uid="{00000000-0004-0000-0100-00007E000000}"/>
    <hyperlink ref="D361" r:id="rId128" xr:uid="{00000000-0004-0000-0100-00007F000000}"/>
    <hyperlink ref="D370" r:id="rId129" xr:uid="{00000000-0004-0000-0100-000080000000}"/>
    <hyperlink ref="D382" r:id="rId130" xr:uid="{00000000-0004-0000-0100-000081000000}"/>
    <hyperlink ref="D392" r:id="rId131" xr:uid="{00000000-0004-0000-0100-000082000000}"/>
    <hyperlink ref="A460" r:id="rId132" xr:uid="{00000000-0004-0000-0100-000083000000}"/>
    <hyperlink ref="A468" r:id="rId133" xr:uid="{00000000-0004-0000-0100-000084000000}"/>
    <hyperlink ref="A475" r:id="rId134" xr:uid="{00000000-0004-0000-0100-000085000000}"/>
    <hyperlink ref="A481" r:id="rId135" xr:uid="{00000000-0004-0000-0100-000086000000}"/>
    <hyperlink ref="A488" r:id="rId136" xr:uid="{00000000-0004-0000-0100-000087000000}"/>
    <hyperlink ref="A493" r:id="rId137" xr:uid="{00000000-0004-0000-0100-000088000000}"/>
    <hyperlink ref="A499" r:id="rId138" xr:uid="{00000000-0004-0000-0100-000089000000}"/>
    <hyperlink ref="A505" r:id="rId139" xr:uid="{00000000-0004-0000-0100-00008A000000}"/>
    <hyperlink ref="A510" r:id="rId140" xr:uid="{00000000-0004-0000-0100-00008B000000}"/>
    <hyperlink ref="D510" r:id="rId141" xr:uid="{00000000-0004-0000-0100-00008C000000}"/>
    <hyperlink ref="D511" r:id="rId142" xr:uid="{00000000-0004-0000-0100-00008D000000}"/>
    <hyperlink ref="D512" r:id="rId143" xr:uid="{00000000-0004-0000-0100-00008E000000}"/>
    <hyperlink ref="D513" r:id="rId144" xr:uid="{00000000-0004-0000-0100-00008F000000}"/>
    <hyperlink ref="A518" r:id="rId145" xr:uid="{00000000-0004-0000-0100-000090000000}"/>
    <hyperlink ref="A525" r:id="rId146" xr:uid="{00000000-0004-0000-0100-000091000000}"/>
    <hyperlink ref="A531" r:id="rId147" xr:uid="{00000000-0004-0000-0100-000092000000}"/>
    <hyperlink ref="A537" r:id="rId148" xr:uid="{00000000-0004-0000-0100-000093000000}"/>
    <hyperlink ref="A543" r:id="rId149" xr:uid="{00000000-0004-0000-0100-000094000000}"/>
    <hyperlink ref="A549" r:id="rId150" xr:uid="{00000000-0004-0000-0100-000095000000}"/>
    <hyperlink ref="A554" r:id="rId151" xr:uid="{00000000-0004-0000-0100-000096000000}"/>
    <hyperlink ref="A559" r:id="rId152" xr:uid="{00000000-0004-0000-0100-000097000000}"/>
    <hyperlink ref="A564" r:id="rId153" xr:uid="{00000000-0004-0000-0100-000098000000}"/>
    <hyperlink ref="A569" r:id="rId154" location="inbox/FMfcgzQZTgbRdKXjpDHxnXLhXtXbsnvZ" xr:uid="{00000000-0004-0000-0100-000099000000}"/>
    <hyperlink ref="D569" r:id="rId155" xr:uid="{00000000-0004-0000-0100-00009A000000}"/>
    <hyperlink ref="A576" r:id="rId156" xr:uid="{00000000-0004-0000-0100-00009B000000}"/>
    <hyperlink ref="A578" r:id="rId157" xr:uid="{00000000-0004-0000-0100-00009C000000}"/>
    <hyperlink ref="A584" r:id="rId158" xr:uid="{00000000-0004-0000-0100-00009D000000}"/>
    <hyperlink ref="D584" r:id="rId159" xr:uid="{00000000-0004-0000-0100-00009E000000}"/>
    <hyperlink ref="A590" r:id="rId160" xr:uid="{00000000-0004-0000-0100-00009F000000}"/>
    <hyperlink ref="D590" r:id="rId161" xr:uid="{00000000-0004-0000-0100-0000A0000000}"/>
    <hyperlink ref="A597" r:id="rId162" xr:uid="{00000000-0004-0000-0100-0000A1000000}"/>
    <hyperlink ref="A604" r:id="rId163" xr:uid="{00000000-0004-0000-0100-0000A2000000}"/>
    <hyperlink ref="A613" r:id="rId164" xr:uid="{00000000-0004-0000-0100-0000A3000000}"/>
  </hyperlinks>
  <pageMargins left="0.7" right="0.7" top="0.75" bottom="0.75" header="0.3" footer="0.3"/>
  <legacyDrawing r:id="rId16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86"/>
  <sheetViews>
    <sheetView workbookViewId="0">
      <pane ySplit="5" topLeftCell="A6" activePane="bottomLeft" state="frozen"/>
      <selection pane="bottomLeft" activeCell="B7" sqref="B7"/>
    </sheetView>
  </sheetViews>
  <sheetFormatPr defaultColWidth="12.5703125" defaultRowHeight="15.75" customHeight="1" x14ac:dyDescent="0.2"/>
  <cols>
    <col min="1" max="1" width="7.140625" customWidth="1"/>
    <col min="2" max="2" width="61.5703125" customWidth="1"/>
    <col min="3" max="3" width="19.28515625" customWidth="1"/>
    <col min="4" max="4" width="19.7109375" customWidth="1"/>
    <col min="5" max="5" width="18.7109375" customWidth="1"/>
    <col min="6" max="6" width="16.42578125" customWidth="1"/>
    <col min="7" max="7" width="41.7109375" customWidth="1"/>
  </cols>
  <sheetData>
    <row r="1" spans="1:7" ht="25.5" x14ac:dyDescent="0.35">
      <c r="A1" s="421" t="s">
        <v>1000</v>
      </c>
      <c r="B1" s="341"/>
      <c r="C1" s="341"/>
      <c r="D1" s="341"/>
      <c r="E1" s="341"/>
      <c r="F1" s="341"/>
      <c r="G1" s="341"/>
    </row>
    <row r="2" spans="1:7" ht="15" x14ac:dyDescent="0.25">
      <c r="A2" s="101"/>
      <c r="B2" s="101"/>
      <c r="C2" s="179"/>
      <c r="D2" s="179"/>
      <c r="E2" s="179"/>
      <c r="F2" s="179"/>
      <c r="G2" s="101"/>
    </row>
    <row r="3" spans="1:7" ht="12.75" x14ac:dyDescent="0.2">
      <c r="A3" s="422" t="s">
        <v>1001</v>
      </c>
      <c r="B3" s="422" t="s">
        <v>1002</v>
      </c>
      <c r="C3" s="423" t="s">
        <v>1003</v>
      </c>
      <c r="D3" s="318"/>
      <c r="E3" s="424" t="s">
        <v>1004</v>
      </c>
      <c r="F3" s="318"/>
      <c r="G3" s="422" t="s">
        <v>1005</v>
      </c>
    </row>
    <row r="4" spans="1:7" ht="20.25" x14ac:dyDescent="0.2">
      <c r="A4" s="289"/>
      <c r="B4" s="289"/>
      <c r="C4" s="180" t="s">
        <v>1006</v>
      </c>
      <c r="D4" s="180" t="s">
        <v>1007</v>
      </c>
      <c r="E4" s="181" t="s">
        <v>1006</v>
      </c>
      <c r="F4" s="181" t="s">
        <v>1008</v>
      </c>
      <c r="G4" s="289"/>
    </row>
    <row r="5" spans="1:7" ht="23.25" x14ac:dyDescent="0.35">
      <c r="A5" s="182"/>
      <c r="B5" s="183"/>
      <c r="C5" s="184"/>
      <c r="D5" s="184"/>
      <c r="E5" s="184"/>
      <c r="F5" s="184"/>
      <c r="G5" s="185"/>
    </row>
    <row r="6" spans="1:7" ht="23.25" x14ac:dyDescent="0.35">
      <c r="A6" s="182">
        <v>1</v>
      </c>
      <c r="B6" s="183" t="s">
        <v>1009</v>
      </c>
      <c r="C6" s="184">
        <v>40000</v>
      </c>
      <c r="D6" s="184">
        <v>40000</v>
      </c>
      <c r="E6" s="184">
        <v>40000</v>
      </c>
      <c r="F6" s="184">
        <v>40000</v>
      </c>
      <c r="G6" s="185"/>
    </row>
    <row r="7" spans="1:7" ht="23.25" x14ac:dyDescent="0.35">
      <c r="A7" s="182">
        <v>2</v>
      </c>
      <c r="B7" s="183" t="s">
        <v>1010</v>
      </c>
      <c r="C7" s="184">
        <v>50000</v>
      </c>
      <c r="D7" s="184">
        <v>30000</v>
      </c>
      <c r="E7" s="184">
        <v>30000</v>
      </c>
      <c r="F7" s="184">
        <v>20000</v>
      </c>
      <c r="G7" s="185"/>
    </row>
    <row r="8" spans="1:7" ht="23.25" x14ac:dyDescent="0.35">
      <c r="A8" s="182">
        <v>3</v>
      </c>
      <c r="B8" s="183" t="s">
        <v>1011</v>
      </c>
      <c r="C8" s="184">
        <v>30000</v>
      </c>
      <c r="D8" s="186"/>
      <c r="E8" s="184">
        <v>30000</v>
      </c>
      <c r="F8" s="186"/>
      <c r="G8" s="183"/>
    </row>
    <row r="9" spans="1:7" ht="23.25" x14ac:dyDescent="0.35">
      <c r="A9" s="182">
        <v>4</v>
      </c>
      <c r="B9" s="183" t="s">
        <v>1012</v>
      </c>
      <c r="C9" s="184">
        <v>100000</v>
      </c>
      <c r="D9" s="184">
        <v>50000</v>
      </c>
      <c r="E9" s="184">
        <v>50000</v>
      </c>
      <c r="F9" s="184">
        <v>25000</v>
      </c>
      <c r="G9" s="185"/>
    </row>
    <row r="10" spans="1:7" ht="23.25" x14ac:dyDescent="0.35">
      <c r="A10" s="182">
        <v>5</v>
      </c>
      <c r="B10" s="183" t="s">
        <v>1013</v>
      </c>
      <c r="C10" s="184">
        <v>50000</v>
      </c>
      <c r="D10" s="187"/>
      <c r="E10" s="184">
        <v>20000</v>
      </c>
      <c r="F10" s="187"/>
      <c r="G10" s="185"/>
    </row>
    <row r="11" spans="1:7" ht="23.25" x14ac:dyDescent="0.35">
      <c r="A11" s="182">
        <v>6</v>
      </c>
      <c r="B11" s="183" t="s">
        <v>1014</v>
      </c>
      <c r="C11" s="184">
        <v>150000</v>
      </c>
      <c r="D11" s="184"/>
      <c r="E11" s="188">
        <v>75000</v>
      </c>
      <c r="F11" s="184"/>
      <c r="G11" s="183"/>
    </row>
    <row r="12" spans="1:7" ht="23.25" x14ac:dyDescent="0.35">
      <c r="A12" s="182">
        <v>7</v>
      </c>
      <c r="B12" s="183" t="s">
        <v>1015</v>
      </c>
      <c r="C12" s="184">
        <v>50000</v>
      </c>
      <c r="D12" s="187"/>
      <c r="E12" s="184">
        <v>30000</v>
      </c>
      <c r="F12" s="187"/>
      <c r="G12" s="183"/>
    </row>
    <row r="13" spans="1:7" ht="23.25" x14ac:dyDescent="0.35">
      <c r="A13" s="182">
        <v>8</v>
      </c>
      <c r="B13" s="183" t="s">
        <v>1016</v>
      </c>
      <c r="C13" s="189" t="s">
        <v>1017</v>
      </c>
      <c r="D13" s="189" t="s">
        <v>1017</v>
      </c>
      <c r="E13" s="189" t="s">
        <v>1017</v>
      </c>
      <c r="F13" s="189" t="s">
        <v>1017</v>
      </c>
      <c r="G13" s="185"/>
    </row>
    <row r="14" spans="1:7" ht="23.25" x14ac:dyDescent="0.35">
      <c r="A14" s="182">
        <v>9</v>
      </c>
      <c r="B14" s="183" t="s">
        <v>1018</v>
      </c>
      <c r="C14" s="184">
        <v>40000</v>
      </c>
      <c r="D14" s="184"/>
      <c r="E14" s="184">
        <v>40000</v>
      </c>
      <c r="F14" s="184"/>
      <c r="G14" s="183"/>
    </row>
    <row r="15" spans="1:7" ht="23.25" x14ac:dyDescent="0.35">
      <c r="A15" s="182">
        <v>10</v>
      </c>
      <c r="B15" s="183" t="s">
        <v>1019</v>
      </c>
      <c r="C15" s="184">
        <v>90000</v>
      </c>
      <c r="D15" s="184">
        <v>50000</v>
      </c>
      <c r="E15" s="184">
        <v>60000</v>
      </c>
      <c r="F15" s="184">
        <v>30000</v>
      </c>
      <c r="G15" s="183" t="s">
        <v>1020</v>
      </c>
    </row>
    <row r="16" spans="1:7" ht="23.25" x14ac:dyDescent="0.35">
      <c r="A16" s="182">
        <v>11</v>
      </c>
      <c r="B16" s="183" t="s">
        <v>1021</v>
      </c>
      <c r="C16" s="184">
        <v>150000</v>
      </c>
      <c r="D16" s="187"/>
      <c r="E16" s="184">
        <v>150000</v>
      </c>
      <c r="F16" s="187"/>
      <c r="G16" s="185" t="s">
        <v>1022</v>
      </c>
    </row>
    <row r="17" spans="1:7" ht="23.25" x14ac:dyDescent="0.35">
      <c r="A17" s="182">
        <v>12</v>
      </c>
      <c r="B17" s="183" t="s">
        <v>1023</v>
      </c>
      <c r="C17" s="184">
        <v>50000</v>
      </c>
      <c r="D17" s="186"/>
      <c r="E17" s="184">
        <v>20000</v>
      </c>
      <c r="F17" s="184">
        <v>10000</v>
      </c>
      <c r="G17" s="185"/>
    </row>
    <row r="18" spans="1:7" ht="25.5" customHeight="1" x14ac:dyDescent="0.35">
      <c r="A18" s="182"/>
      <c r="B18" s="183" t="s">
        <v>1024</v>
      </c>
      <c r="C18" s="184">
        <v>150000</v>
      </c>
      <c r="D18" s="186"/>
      <c r="E18" s="184">
        <v>70000</v>
      </c>
      <c r="F18" s="184"/>
      <c r="G18" s="185"/>
    </row>
    <row r="19" spans="1:7" ht="23.25" x14ac:dyDescent="0.35">
      <c r="A19" s="182">
        <v>13</v>
      </c>
      <c r="B19" s="183" t="s">
        <v>1025</v>
      </c>
      <c r="C19" s="184">
        <v>50000</v>
      </c>
      <c r="D19" s="184">
        <v>25000</v>
      </c>
      <c r="E19" s="184">
        <v>30000</v>
      </c>
      <c r="F19" s="184">
        <v>15000</v>
      </c>
      <c r="G19" s="183"/>
    </row>
    <row r="20" spans="1:7" ht="23.25" x14ac:dyDescent="0.35">
      <c r="A20" s="182">
        <v>14</v>
      </c>
      <c r="B20" s="183" t="s">
        <v>1026</v>
      </c>
      <c r="C20" s="184">
        <v>30000</v>
      </c>
      <c r="D20" s="186"/>
      <c r="E20" s="184">
        <v>15000</v>
      </c>
      <c r="F20" s="186"/>
      <c r="G20" s="185"/>
    </row>
    <row r="21" spans="1:7" ht="22.5" customHeight="1" x14ac:dyDescent="0.35">
      <c r="A21" s="182">
        <v>15</v>
      </c>
      <c r="B21" s="183" t="s">
        <v>1027</v>
      </c>
      <c r="C21" s="184">
        <v>50000</v>
      </c>
      <c r="D21" s="186"/>
      <c r="E21" s="184">
        <v>50000</v>
      </c>
      <c r="F21" s="186"/>
      <c r="G21" s="190"/>
    </row>
    <row r="22" spans="1:7" ht="23.25" x14ac:dyDescent="0.35">
      <c r="A22" s="182">
        <v>16</v>
      </c>
      <c r="B22" s="183" t="s">
        <v>1028</v>
      </c>
      <c r="C22" s="184">
        <v>50000</v>
      </c>
      <c r="D22" s="186"/>
      <c r="E22" s="184">
        <v>50000</v>
      </c>
      <c r="F22" s="187"/>
      <c r="G22" s="190"/>
    </row>
    <row r="23" spans="1:7" ht="23.25" x14ac:dyDescent="0.35">
      <c r="A23" s="182">
        <v>17</v>
      </c>
      <c r="B23" s="183" t="s">
        <v>1029</v>
      </c>
      <c r="C23" s="184">
        <v>300000</v>
      </c>
      <c r="D23" s="187"/>
      <c r="E23" s="187"/>
      <c r="F23" s="187"/>
      <c r="G23" s="185"/>
    </row>
    <row r="24" spans="1:7" ht="23.25" x14ac:dyDescent="0.35">
      <c r="A24" s="182">
        <v>18</v>
      </c>
      <c r="B24" s="185" t="s">
        <v>1029</v>
      </c>
      <c r="C24" s="188"/>
      <c r="D24" s="188"/>
      <c r="E24" s="188"/>
      <c r="F24" s="188"/>
      <c r="G24" s="185"/>
    </row>
    <row r="25" spans="1:7" ht="23.25" x14ac:dyDescent="0.35">
      <c r="A25" s="182">
        <v>19</v>
      </c>
      <c r="B25" s="183" t="s">
        <v>1030</v>
      </c>
      <c r="C25" s="184">
        <v>100000</v>
      </c>
      <c r="D25" s="184">
        <v>100000</v>
      </c>
      <c r="E25" s="184">
        <v>100000</v>
      </c>
      <c r="F25" s="184">
        <v>100000</v>
      </c>
      <c r="G25" s="183"/>
    </row>
    <row r="26" spans="1:7" ht="23.25" x14ac:dyDescent="0.35">
      <c r="A26" s="182">
        <v>20</v>
      </c>
      <c r="B26" s="183" t="s">
        <v>1031</v>
      </c>
      <c r="C26" s="184">
        <v>45000</v>
      </c>
      <c r="D26" s="186"/>
      <c r="E26" s="184">
        <v>45000</v>
      </c>
      <c r="F26" s="186"/>
      <c r="G26" s="191"/>
    </row>
    <row r="27" spans="1:7" ht="23.25" x14ac:dyDescent="0.35">
      <c r="A27" s="182">
        <v>21</v>
      </c>
      <c r="B27" s="183" t="s">
        <v>1032</v>
      </c>
      <c r="C27" s="184">
        <v>75000</v>
      </c>
      <c r="D27" s="184">
        <v>50000</v>
      </c>
      <c r="E27" s="184">
        <v>30000</v>
      </c>
      <c r="F27" s="184">
        <v>15000</v>
      </c>
      <c r="G27" s="191"/>
    </row>
    <row r="28" spans="1:7" ht="23.25" x14ac:dyDescent="0.35">
      <c r="A28" s="182">
        <v>22</v>
      </c>
      <c r="B28" s="183" t="s">
        <v>1033</v>
      </c>
      <c r="C28" s="184">
        <v>50000</v>
      </c>
      <c r="D28" s="184">
        <v>25000</v>
      </c>
      <c r="E28" s="184">
        <v>30000</v>
      </c>
      <c r="F28" s="184">
        <v>20000</v>
      </c>
      <c r="G28" s="183" t="s">
        <v>1034</v>
      </c>
    </row>
    <row r="29" spans="1:7" ht="23.25" x14ac:dyDescent="0.35">
      <c r="A29" s="182">
        <v>23</v>
      </c>
      <c r="B29" s="183" t="s">
        <v>1035</v>
      </c>
      <c r="C29" s="184">
        <v>50000</v>
      </c>
      <c r="D29" s="184"/>
      <c r="E29" s="184">
        <v>50000</v>
      </c>
      <c r="F29" s="184"/>
      <c r="G29" s="183"/>
    </row>
    <row r="30" spans="1:7" ht="23.25" x14ac:dyDescent="0.35">
      <c r="A30" s="182">
        <v>24</v>
      </c>
      <c r="B30" s="183" t="s">
        <v>1036</v>
      </c>
      <c r="C30" s="184">
        <v>200000</v>
      </c>
      <c r="D30" s="184">
        <v>200000</v>
      </c>
      <c r="E30" s="184">
        <v>200000</v>
      </c>
      <c r="F30" s="184">
        <v>200000</v>
      </c>
      <c r="G30" s="183"/>
    </row>
    <row r="31" spans="1:7" ht="23.25" x14ac:dyDescent="0.35">
      <c r="A31" s="182">
        <v>25</v>
      </c>
      <c r="B31" s="183" t="s">
        <v>1037</v>
      </c>
      <c r="C31" s="184">
        <v>50000</v>
      </c>
      <c r="D31" s="187"/>
      <c r="E31" s="184">
        <v>50000</v>
      </c>
      <c r="F31" s="187"/>
      <c r="G31" s="185"/>
    </row>
    <row r="32" spans="1:7" ht="27" customHeight="1" x14ac:dyDescent="0.35">
      <c r="A32" s="182"/>
      <c r="B32" s="183" t="s">
        <v>1038</v>
      </c>
      <c r="C32" s="184">
        <v>50000</v>
      </c>
      <c r="D32" s="187"/>
      <c r="E32" s="184">
        <v>50000</v>
      </c>
      <c r="F32" s="187"/>
      <c r="G32" s="185"/>
    </row>
    <row r="33" spans="1:7" ht="23.25" x14ac:dyDescent="0.35">
      <c r="A33" s="182">
        <v>26</v>
      </c>
      <c r="B33" s="183" t="s">
        <v>1039</v>
      </c>
      <c r="C33" s="184">
        <v>75000</v>
      </c>
      <c r="D33" s="184"/>
      <c r="E33" s="184">
        <v>75000</v>
      </c>
      <c r="F33" s="184"/>
      <c r="G33" s="185"/>
    </row>
    <row r="34" spans="1:7" ht="23.25" x14ac:dyDescent="0.35">
      <c r="A34" s="182">
        <v>27</v>
      </c>
      <c r="B34" s="183" t="s">
        <v>1040</v>
      </c>
      <c r="C34" s="184">
        <v>500000</v>
      </c>
      <c r="D34" s="187"/>
      <c r="E34" s="184">
        <v>500000</v>
      </c>
      <c r="F34" s="187"/>
      <c r="G34" s="185"/>
    </row>
    <row r="35" spans="1:7" ht="23.25" x14ac:dyDescent="0.35">
      <c r="A35" s="182">
        <v>28</v>
      </c>
      <c r="B35" s="183" t="s">
        <v>1041</v>
      </c>
      <c r="C35" s="184">
        <v>150000</v>
      </c>
      <c r="D35" s="184">
        <v>75000</v>
      </c>
      <c r="E35" s="184">
        <v>150000</v>
      </c>
      <c r="F35" s="184">
        <v>75000</v>
      </c>
      <c r="G35" s="183"/>
    </row>
    <row r="36" spans="1:7" ht="23.25" x14ac:dyDescent="0.35">
      <c r="A36" s="182">
        <v>29</v>
      </c>
      <c r="B36" s="183" t="s">
        <v>1042</v>
      </c>
      <c r="C36" s="184">
        <v>150000</v>
      </c>
      <c r="D36" s="184">
        <v>75000</v>
      </c>
      <c r="E36" s="184">
        <v>150000</v>
      </c>
      <c r="F36" s="184">
        <v>75000</v>
      </c>
      <c r="G36" s="183"/>
    </row>
    <row r="37" spans="1:7" ht="27" customHeight="1" x14ac:dyDescent="0.35">
      <c r="A37" s="182">
        <v>30</v>
      </c>
      <c r="B37" s="183" t="s">
        <v>1043</v>
      </c>
      <c r="C37" s="184">
        <v>150000</v>
      </c>
      <c r="D37" s="187"/>
      <c r="E37" s="184">
        <v>150000</v>
      </c>
      <c r="F37" s="187"/>
      <c r="G37" s="185"/>
    </row>
    <row r="38" spans="1:7" ht="23.25" x14ac:dyDescent="0.35">
      <c r="A38" s="182">
        <v>31</v>
      </c>
      <c r="B38" s="183" t="s">
        <v>1044</v>
      </c>
      <c r="C38" s="184">
        <v>15000</v>
      </c>
      <c r="D38" s="187"/>
      <c r="E38" s="184">
        <v>15000</v>
      </c>
      <c r="F38" s="187"/>
      <c r="G38" s="185"/>
    </row>
    <row r="39" spans="1:7" ht="23.25" x14ac:dyDescent="0.35">
      <c r="A39" s="182">
        <v>32</v>
      </c>
      <c r="B39" s="183" t="s">
        <v>1045</v>
      </c>
      <c r="C39" s="184">
        <v>270000</v>
      </c>
      <c r="D39" s="188"/>
      <c r="E39" s="187"/>
      <c r="F39" s="188"/>
      <c r="G39" s="183"/>
    </row>
    <row r="40" spans="1:7" ht="23.25" x14ac:dyDescent="0.35">
      <c r="A40" s="182">
        <v>33</v>
      </c>
      <c r="B40" s="183" t="s">
        <v>1046</v>
      </c>
      <c r="C40" s="184">
        <v>50000</v>
      </c>
      <c r="D40" s="184">
        <v>25000</v>
      </c>
      <c r="E40" s="184">
        <v>25000</v>
      </c>
      <c r="F40" s="184">
        <v>15000</v>
      </c>
      <c r="G40" s="183" t="s">
        <v>1034</v>
      </c>
    </row>
    <row r="41" spans="1:7" ht="23.25" x14ac:dyDescent="0.35">
      <c r="A41" s="182">
        <v>34</v>
      </c>
      <c r="B41" s="183" t="s">
        <v>1047</v>
      </c>
      <c r="C41" s="184">
        <v>50000</v>
      </c>
      <c r="D41" s="184">
        <v>25000</v>
      </c>
      <c r="E41" s="184">
        <v>20000</v>
      </c>
      <c r="F41" s="184">
        <v>10000</v>
      </c>
      <c r="G41" s="185"/>
    </row>
    <row r="42" spans="1:7" ht="23.25" x14ac:dyDescent="0.35">
      <c r="A42" s="182">
        <v>35</v>
      </c>
      <c r="B42" s="183" t="s">
        <v>1048</v>
      </c>
      <c r="C42" s="184">
        <v>100000</v>
      </c>
      <c r="D42" s="188" t="s">
        <v>1049</v>
      </c>
      <c r="E42" s="184">
        <v>100000</v>
      </c>
      <c r="F42" s="188" t="s">
        <v>1017</v>
      </c>
      <c r="G42" s="183" t="s">
        <v>1050</v>
      </c>
    </row>
    <row r="43" spans="1:7" ht="23.25" x14ac:dyDescent="0.35">
      <c r="A43" s="182">
        <v>36</v>
      </c>
      <c r="B43" s="183" t="s">
        <v>1051</v>
      </c>
      <c r="C43" s="188">
        <v>50000</v>
      </c>
      <c r="D43" s="186"/>
      <c r="E43" s="184">
        <v>35000</v>
      </c>
      <c r="F43" s="186"/>
      <c r="G43" s="191"/>
    </row>
    <row r="44" spans="1:7" ht="23.25" x14ac:dyDescent="0.35">
      <c r="A44" s="182">
        <v>37</v>
      </c>
      <c r="B44" s="183" t="s">
        <v>1052</v>
      </c>
      <c r="C44" s="184">
        <v>120000</v>
      </c>
      <c r="D44" s="187"/>
      <c r="E44" s="184">
        <v>120000</v>
      </c>
      <c r="F44" s="187"/>
      <c r="G44" s="185"/>
    </row>
    <row r="45" spans="1:7" ht="23.25" x14ac:dyDescent="0.35">
      <c r="A45" s="182">
        <v>38</v>
      </c>
      <c r="B45" s="183" t="s">
        <v>1053</v>
      </c>
      <c r="C45" s="184">
        <v>15000</v>
      </c>
      <c r="D45" s="188"/>
      <c r="E45" s="184">
        <v>8000</v>
      </c>
      <c r="F45" s="188"/>
      <c r="G45" s="185"/>
    </row>
    <row r="46" spans="1:7" ht="23.25" x14ac:dyDescent="0.35">
      <c r="A46" s="182">
        <v>39</v>
      </c>
      <c r="B46" s="183" t="s">
        <v>1054</v>
      </c>
      <c r="C46" s="184">
        <v>120000</v>
      </c>
      <c r="D46" s="188">
        <v>100000</v>
      </c>
      <c r="E46" s="184">
        <v>100000</v>
      </c>
      <c r="F46" s="188">
        <v>80000</v>
      </c>
      <c r="G46" s="183"/>
    </row>
    <row r="47" spans="1:7" ht="31.5" customHeight="1" x14ac:dyDescent="0.35">
      <c r="A47" s="182">
        <v>40</v>
      </c>
      <c r="B47" s="183" t="s">
        <v>1055</v>
      </c>
      <c r="C47" s="184">
        <v>25000</v>
      </c>
      <c r="D47" s="184">
        <v>25000</v>
      </c>
      <c r="E47" s="184">
        <v>20000</v>
      </c>
      <c r="F47" s="188">
        <v>20000</v>
      </c>
      <c r="G47" s="183"/>
    </row>
    <row r="48" spans="1:7" ht="23.25" x14ac:dyDescent="0.35">
      <c r="A48" s="182">
        <v>41</v>
      </c>
      <c r="B48" s="183" t="s">
        <v>1056</v>
      </c>
      <c r="C48" s="184">
        <v>15000</v>
      </c>
      <c r="D48" s="187"/>
      <c r="E48" s="184">
        <v>10000</v>
      </c>
      <c r="F48" s="187"/>
      <c r="G48" s="185"/>
    </row>
    <row r="49" spans="1:7" ht="23.25" x14ac:dyDescent="0.35">
      <c r="A49" s="182">
        <v>42</v>
      </c>
      <c r="B49" s="183" t="s">
        <v>1057</v>
      </c>
      <c r="C49" s="184">
        <v>10000</v>
      </c>
      <c r="D49" s="186"/>
      <c r="E49" s="184">
        <v>10000</v>
      </c>
      <c r="F49" s="186"/>
      <c r="G49" s="191"/>
    </row>
    <row r="50" spans="1:7" ht="23.25" x14ac:dyDescent="0.35">
      <c r="A50" s="182">
        <v>43</v>
      </c>
      <c r="B50" s="183" t="s">
        <v>1058</v>
      </c>
      <c r="C50" s="184">
        <v>10000</v>
      </c>
      <c r="D50" s="186"/>
      <c r="E50" s="184">
        <v>10000</v>
      </c>
      <c r="F50" s="186"/>
      <c r="G50" s="183" t="s">
        <v>1059</v>
      </c>
    </row>
    <row r="51" spans="1:7" ht="23.25" x14ac:dyDescent="0.35">
      <c r="A51" s="182">
        <v>44</v>
      </c>
      <c r="B51" s="183" t="s">
        <v>1060</v>
      </c>
      <c r="C51" s="184">
        <v>15000</v>
      </c>
      <c r="D51" s="187"/>
      <c r="E51" s="184">
        <v>8000</v>
      </c>
      <c r="F51" s="188"/>
      <c r="G51" s="185"/>
    </row>
    <row r="52" spans="1:7" ht="23.25" x14ac:dyDescent="0.35">
      <c r="A52" s="182">
        <v>45</v>
      </c>
      <c r="B52" s="183" t="s">
        <v>1061</v>
      </c>
      <c r="C52" s="184">
        <v>30000</v>
      </c>
      <c r="D52" s="187"/>
      <c r="E52" s="184"/>
      <c r="F52" s="187"/>
      <c r="G52" s="185"/>
    </row>
    <row r="53" spans="1:7" ht="27.75" customHeight="1" x14ac:dyDescent="0.35">
      <c r="A53" s="182">
        <v>46</v>
      </c>
      <c r="B53" s="183" t="s">
        <v>1062</v>
      </c>
      <c r="C53" s="184">
        <v>20000</v>
      </c>
      <c r="D53" s="187">
        <v>10000</v>
      </c>
      <c r="E53" s="184">
        <v>10000</v>
      </c>
      <c r="F53" s="187">
        <v>5000</v>
      </c>
      <c r="G53" s="185"/>
    </row>
    <row r="54" spans="1:7" ht="23.25" x14ac:dyDescent="0.35">
      <c r="A54" s="182">
        <v>47</v>
      </c>
      <c r="B54" s="183" t="s">
        <v>1063</v>
      </c>
      <c r="C54" s="184">
        <v>50000</v>
      </c>
      <c r="D54" s="184">
        <v>30000</v>
      </c>
      <c r="E54" s="184">
        <v>25000</v>
      </c>
      <c r="F54" s="184">
        <v>15000</v>
      </c>
      <c r="G54" s="185"/>
    </row>
    <row r="55" spans="1:7" ht="23.25" x14ac:dyDescent="0.35">
      <c r="A55" s="182">
        <v>48</v>
      </c>
      <c r="B55" s="183" t="s">
        <v>1064</v>
      </c>
      <c r="C55" s="188" t="s">
        <v>1017</v>
      </c>
      <c r="D55" s="188" t="s">
        <v>1017</v>
      </c>
      <c r="E55" s="188" t="s">
        <v>1017</v>
      </c>
      <c r="F55" s="188" t="s">
        <v>1017</v>
      </c>
      <c r="G55" s="191"/>
    </row>
    <row r="56" spans="1:7" ht="23.25" x14ac:dyDescent="0.35">
      <c r="A56" s="182">
        <v>49</v>
      </c>
      <c r="B56" s="183" t="s">
        <v>1065</v>
      </c>
      <c r="C56" s="184">
        <v>25000</v>
      </c>
      <c r="D56" s="186"/>
      <c r="E56" s="184">
        <v>25000</v>
      </c>
      <c r="F56" s="186"/>
      <c r="G56" s="183" t="s">
        <v>1066</v>
      </c>
    </row>
    <row r="57" spans="1:7" ht="23.25" x14ac:dyDescent="0.35">
      <c r="A57" s="182">
        <v>50</v>
      </c>
      <c r="B57" s="183" t="s">
        <v>1067</v>
      </c>
      <c r="C57" s="184">
        <v>50000</v>
      </c>
      <c r="D57" s="187"/>
      <c r="E57" s="187"/>
      <c r="F57" s="187"/>
      <c r="G57" s="185"/>
    </row>
    <row r="58" spans="1:7" ht="23.25" x14ac:dyDescent="0.35">
      <c r="A58" s="182">
        <v>51</v>
      </c>
      <c r="B58" s="183" t="s">
        <v>1068</v>
      </c>
      <c r="C58" s="184">
        <v>75000</v>
      </c>
      <c r="D58" s="187"/>
      <c r="E58" s="187"/>
      <c r="F58" s="187"/>
      <c r="G58" s="185"/>
    </row>
    <row r="59" spans="1:7" ht="23.25" x14ac:dyDescent="0.35">
      <c r="A59" s="182">
        <v>52</v>
      </c>
      <c r="B59" s="183" t="s">
        <v>1069</v>
      </c>
      <c r="C59" s="184">
        <v>75000</v>
      </c>
      <c r="D59" s="187"/>
      <c r="E59" s="187">
        <v>50000</v>
      </c>
      <c r="F59" s="187"/>
      <c r="G59" s="185"/>
    </row>
    <row r="60" spans="1:7" ht="23.25" x14ac:dyDescent="0.35">
      <c r="A60" s="182">
        <v>53</v>
      </c>
      <c r="B60" s="183" t="s">
        <v>1070</v>
      </c>
      <c r="C60" s="184">
        <v>100000</v>
      </c>
      <c r="D60" s="187"/>
      <c r="E60" s="184">
        <v>50000</v>
      </c>
      <c r="F60" s="187"/>
      <c r="G60" s="185"/>
    </row>
    <row r="61" spans="1:7" ht="23.25" x14ac:dyDescent="0.35">
      <c r="A61" s="182"/>
      <c r="B61" s="183" t="s">
        <v>1071</v>
      </c>
      <c r="C61" s="184">
        <v>50000</v>
      </c>
      <c r="D61" s="187"/>
      <c r="E61" s="184">
        <v>50000</v>
      </c>
      <c r="F61" s="187"/>
      <c r="G61" s="185"/>
    </row>
    <row r="62" spans="1:7" ht="26.25" customHeight="1" x14ac:dyDescent="0.35">
      <c r="A62" s="182"/>
      <c r="B62" s="183" t="s">
        <v>1072</v>
      </c>
      <c r="C62" s="184">
        <v>70000</v>
      </c>
      <c r="D62" s="187">
        <v>50000</v>
      </c>
      <c r="E62" s="184">
        <v>35000</v>
      </c>
      <c r="F62" s="187">
        <v>25000</v>
      </c>
      <c r="G62" s="185"/>
    </row>
    <row r="63" spans="1:7" ht="27" customHeight="1" x14ac:dyDescent="0.35">
      <c r="A63" s="182">
        <v>54</v>
      </c>
      <c r="B63" s="183" t="s">
        <v>1073</v>
      </c>
      <c r="C63" s="184">
        <v>40000</v>
      </c>
      <c r="D63" s="184">
        <v>40000</v>
      </c>
      <c r="E63" s="184">
        <v>40000</v>
      </c>
      <c r="F63" s="184">
        <v>40000</v>
      </c>
      <c r="G63" s="185"/>
    </row>
    <row r="64" spans="1:7" ht="27" customHeight="1" x14ac:dyDescent="0.35">
      <c r="A64" s="182"/>
      <c r="B64" s="183" t="s">
        <v>1074</v>
      </c>
      <c r="C64" s="184">
        <v>30000</v>
      </c>
      <c r="D64" s="184"/>
      <c r="E64" s="184">
        <v>30000</v>
      </c>
      <c r="F64" s="184"/>
      <c r="G64" s="185"/>
    </row>
    <row r="65" spans="1:7" ht="23.25" x14ac:dyDescent="0.35">
      <c r="A65" s="182">
        <v>55</v>
      </c>
      <c r="B65" s="183" t="s">
        <v>1075</v>
      </c>
      <c r="C65" s="184">
        <v>30000</v>
      </c>
      <c r="D65" s="184"/>
      <c r="E65" s="184">
        <v>15000</v>
      </c>
      <c r="F65" s="184">
        <v>10000</v>
      </c>
      <c r="G65" s="185"/>
    </row>
    <row r="66" spans="1:7" ht="23.25" x14ac:dyDescent="0.35">
      <c r="A66" s="182">
        <v>56</v>
      </c>
      <c r="B66" s="183" t="s">
        <v>1076</v>
      </c>
      <c r="C66" s="184">
        <v>50000</v>
      </c>
      <c r="D66" s="184"/>
      <c r="E66" s="184">
        <v>50000</v>
      </c>
      <c r="F66" s="184">
        <v>50000</v>
      </c>
      <c r="G66" s="183" t="s">
        <v>1077</v>
      </c>
    </row>
    <row r="67" spans="1:7" ht="23.25" x14ac:dyDescent="0.35">
      <c r="A67" s="182">
        <v>57</v>
      </c>
      <c r="B67" s="183" t="s">
        <v>1078</v>
      </c>
      <c r="C67" s="184">
        <v>100000</v>
      </c>
      <c r="D67" s="184">
        <v>75000</v>
      </c>
      <c r="E67" s="184">
        <v>35000</v>
      </c>
      <c r="F67" s="184">
        <v>30000</v>
      </c>
      <c r="G67" s="183" t="s">
        <v>1079</v>
      </c>
    </row>
    <row r="68" spans="1:7" ht="23.25" x14ac:dyDescent="0.35">
      <c r="A68" s="182">
        <v>58</v>
      </c>
      <c r="B68" s="183" t="s">
        <v>1080</v>
      </c>
      <c r="C68" s="184">
        <v>15000</v>
      </c>
      <c r="D68" s="187"/>
      <c r="E68" s="184">
        <v>8000</v>
      </c>
      <c r="F68" s="187"/>
      <c r="G68" s="183"/>
    </row>
    <row r="69" spans="1:7" ht="27" customHeight="1" x14ac:dyDescent="0.35">
      <c r="A69" s="182"/>
      <c r="B69" s="183" t="s">
        <v>1081</v>
      </c>
      <c r="C69" s="184">
        <v>250000</v>
      </c>
      <c r="D69" s="187"/>
      <c r="E69" s="184"/>
      <c r="F69" s="187"/>
      <c r="G69" s="183"/>
    </row>
    <row r="70" spans="1:7" ht="23.25" x14ac:dyDescent="0.35">
      <c r="A70" s="182">
        <v>59</v>
      </c>
      <c r="B70" s="183" t="s">
        <v>1082</v>
      </c>
      <c r="C70" s="184">
        <v>75000</v>
      </c>
      <c r="D70" s="184">
        <v>50000</v>
      </c>
      <c r="E70" s="184">
        <v>30000</v>
      </c>
      <c r="F70" s="184">
        <v>20000</v>
      </c>
      <c r="G70" s="183" t="s">
        <v>1083</v>
      </c>
    </row>
    <row r="71" spans="1:7" ht="23.25" x14ac:dyDescent="0.35">
      <c r="A71" s="182">
        <v>60</v>
      </c>
      <c r="B71" s="183" t="s">
        <v>1084</v>
      </c>
      <c r="C71" s="184">
        <v>40000</v>
      </c>
      <c r="D71" s="187"/>
      <c r="E71" s="187">
        <v>40000</v>
      </c>
      <c r="F71" s="187"/>
      <c r="G71" s="185"/>
    </row>
    <row r="72" spans="1:7" ht="23.25" x14ac:dyDescent="0.35">
      <c r="A72" s="182">
        <v>61</v>
      </c>
      <c r="B72" s="183" t="s">
        <v>1085</v>
      </c>
      <c r="C72" s="184">
        <v>30000</v>
      </c>
      <c r="D72" s="184"/>
      <c r="E72" s="184">
        <v>30000</v>
      </c>
      <c r="F72" s="184"/>
      <c r="G72" s="185"/>
    </row>
    <row r="73" spans="1:7" ht="23.25" x14ac:dyDescent="0.35">
      <c r="A73" s="182">
        <v>62</v>
      </c>
      <c r="B73" s="183" t="s">
        <v>1086</v>
      </c>
      <c r="C73" s="184">
        <v>15000</v>
      </c>
      <c r="D73" s="187"/>
      <c r="E73" s="187">
        <v>15000</v>
      </c>
      <c r="F73" s="187"/>
      <c r="G73" s="183"/>
    </row>
    <row r="74" spans="1:7" ht="23.25" x14ac:dyDescent="0.35">
      <c r="A74" s="182">
        <v>63</v>
      </c>
      <c r="B74" s="183" t="s">
        <v>1087</v>
      </c>
      <c r="C74" s="184">
        <v>75000</v>
      </c>
      <c r="D74" s="184">
        <v>50000</v>
      </c>
      <c r="E74" s="184">
        <v>50000</v>
      </c>
      <c r="F74" s="184">
        <v>30000</v>
      </c>
      <c r="G74" s="183" t="s">
        <v>1088</v>
      </c>
    </row>
    <row r="75" spans="1:7" ht="23.25" x14ac:dyDescent="0.35">
      <c r="A75" s="182">
        <v>64</v>
      </c>
      <c r="B75" s="183" t="s">
        <v>1089</v>
      </c>
      <c r="C75" s="184">
        <v>90000</v>
      </c>
      <c r="D75" s="184">
        <v>45000</v>
      </c>
      <c r="E75" s="184">
        <v>45000</v>
      </c>
      <c r="F75" s="184">
        <v>25000</v>
      </c>
      <c r="G75" s="183" t="s">
        <v>1079</v>
      </c>
    </row>
    <row r="76" spans="1:7" ht="24" customHeight="1" x14ac:dyDescent="0.35">
      <c r="A76" s="182">
        <v>65</v>
      </c>
      <c r="B76" s="183" t="s">
        <v>1090</v>
      </c>
      <c r="C76" s="188" t="s">
        <v>1017</v>
      </c>
      <c r="D76" s="188" t="s">
        <v>1017</v>
      </c>
      <c r="E76" s="188" t="s">
        <v>1017</v>
      </c>
      <c r="F76" s="188" t="s">
        <v>1017</v>
      </c>
      <c r="G76" s="185"/>
    </row>
    <row r="77" spans="1:7" ht="24" customHeight="1" x14ac:dyDescent="0.35">
      <c r="A77" s="182">
        <v>66</v>
      </c>
      <c r="B77" s="183" t="s">
        <v>1091</v>
      </c>
      <c r="C77" s="184">
        <v>75000</v>
      </c>
      <c r="D77" s="184">
        <v>50000</v>
      </c>
      <c r="E77" s="184">
        <v>50000</v>
      </c>
      <c r="F77" s="184">
        <v>30000</v>
      </c>
      <c r="G77" s="183" t="s">
        <v>1034</v>
      </c>
    </row>
    <row r="78" spans="1:7" ht="24" customHeight="1" x14ac:dyDescent="0.35">
      <c r="A78" s="182">
        <v>67</v>
      </c>
      <c r="B78" s="183" t="s">
        <v>1092</v>
      </c>
      <c r="C78" s="184">
        <v>50000</v>
      </c>
      <c r="D78" s="184">
        <v>30000</v>
      </c>
      <c r="E78" s="184">
        <v>30000</v>
      </c>
      <c r="F78" s="184">
        <v>20000</v>
      </c>
      <c r="G78" s="183" t="s">
        <v>1083</v>
      </c>
    </row>
    <row r="79" spans="1:7" ht="24" customHeight="1" x14ac:dyDescent="0.35">
      <c r="A79" s="182">
        <v>68</v>
      </c>
      <c r="B79" s="183" t="s">
        <v>1093</v>
      </c>
      <c r="C79" s="184">
        <v>20000</v>
      </c>
      <c r="D79" s="187"/>
      <c r="E79" s="184">
        <v>10000</v>
      </c>
      <c r="F79" s="187"/>
      <c r="G79" s="192" t="s">
        <v>1094</v>
      </c>
    </row>
    <row r="80" spans="1:7" ht="23.25" x14ac:dyDescent="0.35">
      <c r="A80" s="182">
        <v>69</v>
      </c>
      <c r="B80" s="183" t="s">
        <v>1095</v>
      </c>
      <c r="C80" s="184">
        <v>75000</v>
      </c>
      <c r="D80" s="187">
        <v>45000</v>
      </c>
      <c r="E80" s="184">
        <v>75000</v>
      </c>
      <c r="F80" s="187">
        <v>45000</v>
      </c>
      <c r="G80" s="185"/>
    </row>
    <row r="81" spans="1:7" ht="23.25" x14ac:dyDescent="0.35">
      <c r="A81" s="182">
        <v>70</v>
      </c>
      <c r="B81" s="183" t="s">
        <v>1096</v>
      </c>
      <c r="C81" s="184">
        <v>45000</v>
      </c>
      <c r="D81" s="184">
        <v>45000</v>
      </c>
      <c r="E81" s="184">
        <v>15000</v>
      </c>
      <c r="F81" s="184">
        <v>15000</v>
      </c>
      <c r="G81" s="183" t="s">
        <v>1097</v>
      </c>
    </row>
    <row r="82" spans="1:7" ht="23.25" x14ac:dyDescent="0.35">
      <c r="A82" s="182">
        <v>71</v>
      </c>
      <c r="B82" s="183" t="s">
        <v>1061</v>
      </c>
      <c r="C82" s="184">
        <v>30000</v>
      </c>
      <c r="D82" s="186"/>
      <c r="E82" s="184">
        <v>15000</v>
      </c>
      <c r="F82" s="186"/>
      <c r="G82" s="191"/>
    </row>
    <row r="83" spans="1:7" ht="23.25" x14ac:dyDescent="0.35">
      <c r="A83" s="182">
        <v>72</v>
      </c>
      <c r="B83" s="183" t="s">
        <v>1098</v>
      </c>
      <c r="C83" s="184">
        <v>50000</v>
      </c>
      <c r="D83" s="187"/>
      <c r="E83" s="184">
        <v>50000</v>
      </c>
      <c r="F83" s="187">
        <v>50000</v>
      </c>
      <c r="G83" s="185"/>
    </row>
    <row r="84" spans="1:7" ht="23.25" x14ac:dyDescent="0.35">
      <c r="A84" s="182">
        <v>73</v>
      </c>
      <c r="B84" s="183" t="s">
        <v>1099</v>
      </c>
      <c r="C84" s="184">
        <v>50000</v>
      </c>
      <c r="D84" s="184"/>
      <c r="E84" s="184">
        <v>30000</v>
      </c>
      <c r="F84" s="184"/>
      <c r="G84" s="183"/>
    </row>
    <row r="85" spans="1:7" ht="23.25" x14ac:dyDescent="0.35">
      <c r="A85" s="182">
        <v>74</v>
      </c>
      <c r="B85" s="183" t="s">
        <v>1100</v>
      </c>
      <c r="C85" s="184">
        <v>250000</v>
      </c>
      <c r="D85" s="184"/>
      <c r="E85" s="184"/>
      <c r="F85" s="184"/>
      <c r="G85" s="183"/>
    </row>
    <row r="86" spans="1:7" ht="23.25" x14ac:dyDescent="0.35">
      <c r="A86" s="182">
        <v>75</v>
      </c>
      <c r="B86" s="183" t="s">
        <v>1101</v>
      </c>
      <c r="C86" s="184">
        <v>50000</v>
      </c>
      <c r="D86" s="184"/>
      <c r="E86" s="184"/>
      <c r="F86" s="184"/>
      <c r="G86" s="183"/>
    </row>
  </sheetData>
  <autoFilter ref="B5:G86" xr:uid="{00000000-0009-0000-0000-000002000000}">
    <sortState xmlns:xlrd2="http://schemas.microsoft.com/office/spreadsheetml/2017/richdata2" ref="B6:G86">
      <sortCondition ref="B5:B86"/>
    </sortState>
  </autoFilter>
  <mergeCells count="6">
    <mergeCell ref="A1:G1"/>
    <mergeCell ref="A3:A4"/>
    <mergeCell ref="B3:B4"/>
    <mergeCell ref="C3:D3"/>
    <mergeCell ref="E3:F3"/>
    <mergeCell ref="G3:G4"/>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Q955"/>
  <sheetViews>
    <sheetView workbookViewId="0">
      <pane ySplit="3" topLeftCell="A4" activePane="bottomLeft" state="frozen"/>
      <selection pane="bottomLeft" activeCell="B5" sqref="B5"/>
    </sheetView>
  </sheetViews>
  <sheetFormatPr defaultColWidth="12.5703125" defaultRowHeight="15.75" customHeight="1" x14ac:dyDescent="0.2"/>
  <cols>
    <col min="2" max="2" width="23.85546875" customWidth="1"/>
    <col min="3" max="3" width="35" customWidth="1"/>
    <col min="8" max="8" width="60.5703125" customWidth="1"/>
    <col min="9" max="9" width="22.42578125" customWidth="1"/>
    <col min="10" max="10" width="16.42578125" customWidth="1"/>
    <col min="14" max="14" width="10.5703125" customWidth="1"/>
  </cols>
  <sheetData>
    <row r="1" spans="1:17" x14ac:dyDescent="0.25">
      <c r="A1" s="304"/>
      <c r="B1" s="304" t="s">
        <v>1102</v>
      </c>
      <c r="C1" s="304" t="s">
        <v>1103</v>
      </c>
      <c r="D1" s="428" t="s">
        <v>1104</v>
      </c>
      <c r="E1" s="318"/>
      <c r="F1" s="427" t="s">
        <v>1105</v>
      </c>
      <c r="G1" s="318"/>
      <c r="H1" s="429" t="s">
        <v>1106</v>
      </c>
      <c r="I1" s="304" t="s">
        <v>1107</v>
      </c>
      <c r="J1" s="304" t="s">
        <v>1108</v>
      </c>
      <c r="K1" s="22"/>
      <c r="L1" s="22"/>
      <c r="M1" s="428" t="s">
        <v>1104</v>
      </c>
      <c r="N1" s="318"/>
      <c r="O1" s="427" t="s">
        <v>1105</v>
      </c>
      <c r="P1" s="318"/>
      <c r="Q1" s="429" t="s">
        <v>1106</v>
      </c>
    </row>
    <row r="2" spans="1:17" ht="31.5" x14ac:dyDescent="0.25">
      <c r="A2" s="289"/>
      <c r="B2" s="289"/>
      <c r="C2" s="289"/>
      <c r="D2" s="193" t="s">
        <v>1006</v>
      </c>
      <c r="E2" s="193" t="s">
        <v>1109</v>
      </c>
      <c r="F2" s="194" t="s">
        <v>1006</v>
      </c>
      <c r="G2" s="194" t="s">
        <v>1109</v>
      </c>
      <c r="H2" s="289"/>
      <c r="I2" s="289"/>
      <c r="J2" s="289"/>
      <c r="K2" s="22"/>
      <c r="L2" s="22"/>
      <c r="M2" s="193" t="s">
        <v>1006</v>
      </c>
      <c r="N2" s="193" t="s">
        <v>1109</v>
      </c>
      <c r="O2" s="194" t="s">
        <v>1006</v>
      </c>
      <c r="P2" s="194" t="s">
        <v>1109</v>
      </c>
      <c r="Q2" s="289"/>
    </row>
    <row r="3" spans="1:17" x14ac:dyDescent="0.2">
      <c r="A3" s="113"/>
      <c r="B3" s="113"/>
      <c r="C3" s="49"/>
      <c r="D3" s="16"/>
      <c r="E3" s="195"/>
      <c r="F3" s="26"/>
      <c r="G3" s="195"/>
      <c r="H3" s="49"/>
      <c r="I3" s="87"/>
      <c r="J3" s="196"/>
      <c r="K3" s="22"/>
      <c r="L3" s="22"/>
      <c r="M3" s="430" t="s">
        <v>1</v>
      </c>
      <c r="N3" s="341"/>
      <c r="O3" s="341"/>
      <c r="P3" s="341"/>
      <c r="Q3" s="341"/>
    </row>
    <row r="4" spans="1:17" x14ac:dyDescent="0.2">
      <c r="A4" s="347">
        <v>1</v>
      </c>
      <c r="B4" s="347" t="s">
        <v>1110</v>
      </c>
      <c r="C4" s="431" t="s">
        <v>1111</v>
      </c>
      <c r="D4" s="16">
        <v>600000</v>
      </c>
      <c r="E4" s="195"/>
      <c r="F4" s="26">
        <v>600000</v>
      </c>
      <c r="G4" s="195"/>
      <c r="H4" s="49" t="s">
        <v>1112</v>
      </c>
      <c r="I4" s="432"/>
      <c r="J4" s="196"/>
      <c r="K4" s="22"/>
      <c r="L4" s="22">
        <f>75000*3</f>
        <v>225000</v>
      </c>
      <c r="M4" s="20">
        <f>D4+L4</f>
        <v>825000</v>
      </c>
      <c r="O4" s="20">
        <v>825000</v>
      </c>
      <c r="Q4" s="22" t="s">
        <v>1113</v>
      </c>
    </row>
    <row r="5" spans="1:17" x14ac:dyDescent="0.2">
      <c r="A5" s="288"/>
      <c r="B5" s="288"/>
      <c r="C5" s="289"/>
      <c r="D5" s="16">
        <v>800000</v>
      </c>
      <c r="E5" s="195"/>
      <c r="F5" s="26">
        <v>800000</v>
      </c>
      <c r="G5" s="195"/>
      <c r="H5" s="49" t="s">
        <v>1114</v>
      </c>
      <c r="I5" s="289"/>
      <c r="J5" s="196"/>
      <c r="K5" s="22"/>
      <c r="L5" s="22"/>
      <c r="M5" s="22"/>
      <c r="O5" s="20"/>
      <c r="Q5" s="22"/>
    </row>
    <row r="6" spans="1:17" x14ac:dyDescent="0.2">
      <c r="A6" s="289"/>
      <c r="B6" s="289"/>
      <c r="C6" s="49" t="s">
        <v>1115</v>
      </c>
      <c r="D6" s="16">
        <v>250000</v>
      </c>
      <c r="E6" s="16"/>
      <c r="F6" s="16">
        <v>250000</v>
      </c>
      <c r="G6" s="16"/>
      <c r="H6" s="49" t="s">
        <v>1116</v>
      </c>
      <c r="I6" s="87"/>
      <c r="J6" s="196"/>
      <c r="K6" s="20"/>
      <c r="L6" s="20">
        <v>100000</v>
      </c>
      <c r="M6" s="20">
        <v>350000</v>
      </c>
      <c r="O6" s="20">
        <v>350000</v>
      </c>
      <c r="Q6" s="22" t="s">
        <v>1117</v>
      </c>
    </row>
    <row r="7" spans="1:17" ht="38.25" customHeight="1" x14ac:dyDescent="0.25">
      <c r="A7" s="357">
        <v>2</v>
      </c>
      <c r="B7" s="347" t="s">
        <v>1118</v>
      </c>
      <c r="C7" s="431" t="s">
        <v>1119</v>
      </c>
      <c r="D7" s="167">
        <v>1200000</v>
      </c>
      <c r="E7" s="197"/>
      <c r="F7" s="197"/>
      <c r="G7" s="197"/>
      <c r="H7" s="49" t="s">
        <v>1120</v>
      </c>
      <c r="I7" s="433" t="s">
        <v>1121</v>
      </c>
      <c r="J7" s="196"/>
      <c r="K7" s="22"/>
      <c r="L7" s="22"/>
      <c r="M7" s="22"/>
      <c r="O7" s="20"/>
      <c r="Q7" s="22"/>
    </row>
    <row r="8" spans="1:17" ht="42" customHeight="1" x14ac:dyDescent="0.25">
      <c r="A8" s="288"/>
      <c r="B8" s="288"/>
      <c r="C8" s="289"/>
      <c r="D8" s="167">
        <v>1700000</v>
      </c>
      <c r="E8" s="197"/>
      <c r="F8" s="197"/>
      <c r="G8" s="197"/>
      <c r="H8" s="49" t="s">
        <v>1122</v>
      </c>
      <c r="I8" s="289"/>
      <c r="J8" s="196"/>
      <c r="K8" s="22"/>
      <c r="L8" s="22"/>
      <c r="M8" s="22"/>
      <c r="O8" s="20"/>
      <c r="Q8" s="22"/>
    </row>
    <row r="9" spans="1:17" ht="64.5" x14ac:dyDescent="0.25">
      <c r="A9" s="289"/>
      <c r="B9" s="289"/>
      <c r="C9" s="49" t="s">
        <v>1116</v>
      </c>
      <c r="D9" s="31">
        <v>180000</v>
      </c>
      <c r="E9" s="198"/>
      <c r="F9" s="169"/>
      <c r="G9" s="169"/>
      <c r="H9" s="169"/>
      <c r="I9" s="199" t="s">
        <v>1123</v>
      </c>
      <c r="J9" s="196"/>
      <c r="K9" s="200"/>
      <c r="L9" s="200">
        <v>70000</v>
      </c>
      <c r="M9" s="200">
        <f>L9+D9</f>
        <v>250000</v>
      </c>
      <c r="O9" s="20">
        <v>250000</v>
      </c>
      <c r="Q9" s="22"/>
    </row>
    <row r="10" spans="1:17" x14ac:dyDescent="0.25">
      <c r="A10" s="357">
        <v>3</v>
      </c>
      <c r="B10" s="347" t="s">
        <v>1124</v>
      </c>
      <c r="C10" s="49" t="s">
        <v>1125</v>
      </c>
      <c r="D10" s="167">
        <v>75000</v>
      </c>
      <c r="E10" s="197"/>
      <c r="F10" s="167">
        <v>75000</v>
      </c>
      <c r="G10" s="197"/>
      <c r="H10" s="49"/>
      <c r="I10" s="201" t="s">
        <v>1126</v>
      </c>
      <c r="J10" s="196"/>
      <c r="K10" s="22"/>
      <c r="L10" s="22">
        <v>75000</v>
      </c>
      <c r="M10" s="20">
        <f t="shared" ref="M10:M11" si="0">D10+L10</f>
        <v>150000</v>
      </c>
      <c r="O10" s="20">
        <v>150000</v>
      </c>
      <c r="Q10" s="22" t="s">
        <v>1127</v>
      </c>
    </row>
    <row r="11" spans="1:17" x14ac:dyDescent="0.25">
      <c r="A11" s="288"/>
      <c r="B11" s="288"/>
      <c r="C11" s="431" t="s">
        <v>1128</v>
      </c>
      <c r="D11" s="167">
        <v>350000</v>
      </c>
      <c r="E11" s="197"/>
      <c r="F11" s="167">
        <v>350000</v>
      </c>
      <c r="G11" s="197"/>
      <c r="H11" s="49"/>
      <c r="I11" s="201" t="s">
        <v>1129</v>
      </c>
      <c r="J11" s="196"/>
      <c r="K11" s="22"/>
      <c r="L11" s="22">
        <v>150000</v>
      </c>
      <c r="M11" s="20">
        <f t="shared" si="0"/>
        <v>500000</v>
      </c>
      <c r="O11" s="20">
        <v>500000</v>
      </c>
      <c r="Q11" s="22"/>
    </row>
    <row r="12" spans="1:17" x14ac:dyDescent="0.25">
      <c r="A12" s="288"/>
      <c r="B12" s="288"/>
      <c r="C12" s="288"/>
      <c r="D12" s="31">
        <v>400000</v>
      </c>
      <c r="E12" s="198"/>
      <c r="F12" s="31">
        <v>400000</v>
      </c>
      <c r="G12" s="169"/>
      <c r="H12" s="169"/>
      <c r="I12" s="199" t="s">
        <v>1130</v>
      </c>
      <c r="J12" s="196"/>
      <c r="K12" s="22"/>
      <c r="L12" s="22">
        <f>75000*4</f>
        <v>300000</v>
      </c>
      <c r="M12" s="20">
        <f t="shared" ref="M12:M13" si="1">F12+L12</f>
        <v>700000</v>
      </c>
      <c r="O12" s="20">
        <v>700000</v>
      </c>
      <c r="Q12" s="22"/>
    </row>
    <row r="13" spans="1:17" ht="17.25" x14ac:dyDescent="0.3">
      <c r="A13" s="288"/>
      <c r="B13" s="288"/>
      <c r="C13" s="288"/>
      <c r="D13" s="167">
        <v>500000</v>
      </c>
      <c r="E13" s="202"/>
      <c r="F13" s="167">
        <v>500000</v>
      </c>
      <c r="G13" s="202"/>
      <c r="H13" s="169"/>
      <c r="I13" s="169" t="s">
        <v>1131</v>
      </c>
      <c r="J13" s="196"/>
      <c r="K13" s="22"/>
      <c r="L13" s="22">
        <f>75000*6</f>
        <v>450000</v>
      </c>
      <c r="M13" s="20">
        <f t="shared" si="1"/>
        <v>950000</v>
      </c>
      <c r="O13" s="20">
        <v>950000</v>
      </c>
      <c r="Q13" s="22"/>
    </row>
    <row r="14" spans="1:17" ht="27" x14ac:dyDescent="0.3">
      <c r="A14" s="288"/>
      <c r="B14" s="288"/>
      <c r="C14" s="289"/>
      <c r="D14" s="203">
        <v>50000</v>
      </c>
      <c r="E14" s="204"/>
      <c r="F14" s="203">
        <v>50000</v>
      </c>
      <c r="G14" s="202"/>
      <c r="H14" s="169"/>
      <c r="I14" s="199" t="s">
        <v>1132</v>
      </c>
      <c r="J14" s="196"/>
      <c r="K14" s="22"/>
      <c r="L14" s="22"/>
      <c r="M14" s="200">
        <v>100000</v>
      </c>
      <c r="O14" s="20">
        <v>100000</v>
      </c>
      <c r="Q14" s="22"/>
    </row>
    <row r="15" spans="1:17" ht="17.25" x14ac:dyDescent="0.3">
      <c r="A15" s="288"/>
      <c r="B15" s="288"/>
      <c r="C15" s="437" t="s">
        <v>1133</v>
      </c>
      <c r="D15" s="203">
        <v>50000</v>
      </c>
      <c r="E15" s="204"/>
      <c r="F15" s="203">
        <v>50000</v>
      </c>
      <c r="G15" s="202"/>
      <c r="H15" s="169"/>
      <c r="I15" s="199" t="s">
        <v>1134</v>
      </c>
      <c r="J15" s="196"/>
      <c r="K15" s="22"/>
      <c r="L15" s="22"/>
      <c r="M15" s="200">
        <v>100000</v>
      </c>
      <c r="O15" s="20">
        <v>100000</v>
      </c>
      <c r="Q15" s="22"/>
    </row>
    <row r="16" spans="1:17" ht="17.25" x14ac:dyDescent="0.3">
      <c r="A16" s="289"/>
      <c r="B16" s="289"/>
      <c r="C16" s="289"/>
      <c r="D16" s="203">
        <v>25000</v>
      </c>
      <c r="E16" s="204"/>
      <c r="F16" s="203">
        <v>25000</v>
      </c>
      <c r="G16" s="202"/>
      <c r="H16" s="169"/>
      <c r="I16" s="169" t="s">
        <v>1135</v>
      </c>
      <c r="J16" s="205"/>
      <c r="K16" s="22"/>
      <c r="L16" s="22"/>
      <c r="M16" s="200">
        <v>50000</v>
      </c>
      <c r="O16" s="20">
        <v>50000</v>
      </c>
      <c r="Q16" s="22"/>
    </row>
    <row r="17" spans="1:17" x14ac:dyDescent="0.25">
      <c r="A17" s="347">
        <v>4</v>
      </c>
      <c r="B17" s="349" t="s">
        <v>1136</v>
      </c>
      <c r="C17" s="198" t="s">
        <v>1137</v>
      </c>
      <c r="D17" s="167">
        <v>7380000</v>
      </c>
      <c r="E17" s="167">
        <v>7380000</v>
      </c>
      <c r="F17" s="167">
        <v>6009000</v>
      </c>
      <c r="G17" s="167">
        <v>6009000</v>
      </c>
      <c r="H17" s="198"/>
      <c r="I17" s="431" t="s">
        <v>1138</v>
      </c>
      <c r="J17" s="380">
        <v>45930</v>
      </c>
      <c r="K17" s="22"/>
      <c r="L17" s="22"/>
      <c r="M17" s="22"/>
      <c r="O17" s="20"/>
      <c r="Q17" s="22"/>
    </row>
    <row r="18" spans="1:17" x14ac:dyDescent="0.25">
      <c r="A18" s="288"/>
      <c r="B18" s="288"/>
      <c r="C18" s="198" t="s">
        <v>1139</v>
      </c>
      <c r="D18" s="167">
        <v>1274000</v>
      </c>
      <c r="E18" s="167">
        <v>1140000</v>
      </c>
      <c r="F18" s="167">
        <v>1020000</v>
      </c>
      <c r="G18" s="167">
        <v>840000</v>
      </c>
      <c r="H18" s="198"/>
      <c r="I18" s="288"/>
      <c r="J18" s="288"/>
      <c r="K18" s="22"/>
      <c r="L18" s="22"/>
      <c r="M18" s="22"/>
      <c r="O18" s="20"/>
      <c r="Q18" s="22"/>
    </row>
    <row r="19" spans="1:17" x14ac:dyDescent="0.25">
      <c r="A19" s="288"/>
      <c r="B19" s="288"/>
      <c r="C19" s="198" t="s">
        <v>1140</v>
      </c>
      <c r="D19" s="167">
        <v>565000</v>
      </c>
      <c r="E19" s="167">
        <v>495000</v>
      </c>
      <c r="F19" s="167">
        <v>475000</v>
      </c>
      <c r="G19" s="167">
        <v>385000</v>
      </c>
      <c r="H19" s="198"/>
      <c r="I19" s="288"/>
      <c r="J19" s="288"/>
      <c r="K19" s="22"/>
      <c r="L19" s="22"/>
      <c r="M19" s="22"/>
      <c r="O19" s="20"/>
      <c r="Q19" s="22"/>
    </row>
    <row r="20" spans="1:17" x14ac:dyDescent="0.25">
      <c r="A20" s="289"/>
      <c r="B20" s="289"/>
      <c r="C20" s="198" t="s">
        <v>1141</v>
      </c>
      <c r="D20" s="167">
        <v>320000</v>
      </c>
      <c r="E20" s="167">
        <v>320000</v>
      </c>
      <c r="F20" s="167">
        <v>305000</v>
      </c>
      <c r="G20" s="167">
        <v>305000</v>
      </c>
      <c r="H20" s="198"/>
      <c r="I20" s="289"/>
      <c r="J20" s="289"/>
      <c r="K20" s="22"/>
      <c r="L20" s="22"/>
      <c r="M20" s="22"/>
      <c r="O20" s="20"/>
      <c r="Q20" s="22"/>
    </row>
    <row r="21" spans="1:17" ht="63" x14ac:dyDescent="0.25">
      <c r="A21" s="438">
        <v>5</v>
      </c>
      <c r="B21" s="300" t="s">
        <v>1142</v>
      </c>
      <c r="C21" s="49" t="s">
        <v>1143</v>
      </c>
      <c r="D21" s="16">
        <v>200000</v>
      </c>
      <c r="E21" s="195"/>
      <c r="F21" s="16">
        <v>200000</v>
      </c>
      <c r="G21" s="195"/>
      <c r="H21" s="75" t="s">
        <v>1144</v>
      </c>
      <c r="I21" s="206" t="s">
        <v>1145</v>
      </c>
      <c r="J21" s="434">
        <v>46022</v>
      </c>
      <c r="K21" s="22"/>
      <c r="L21" s="200">
        <v>150000</v>
      </c>
      <c r="M21" s="200">
        <f>L21+D21</f>
        <v>350000</v>
      </c>
      <c r="O21" s="20">
        <v>350000</v>
      </c>
      <c r="Q21" s="22"/>
    </row>
    <row r="22" spans="1:17" x14ac:dyDescent="0.25">
      <c r="A22" s="341"/>
      <c r="B22" s="288"/>
      <c r="C22" s="49" t="s">
        <v>1146</v>
      </c>
      <c r="D22" s="16">
        <v>300000</v>
      </c>
      <c r="E22" s="195"/>
      <c r="F22" s="16">
        <v>300000</v>
      </c>
      <c r="G22" s="195"/>
      <c r="H22" s="435" t="s">
        <v>1147</v>
      </c>
      <c r="I22" s="191"/>
      <c r="J22" s="288"/>
      <c r="K22" s="22"/>
      <c r="L22" s="22"/>
      <c r="M22" s="20">
        <v>600000</v>
      </c>
      <c r="O22" s="20">
        <v>600000</v>
      </c>
      <c r="Q22" s="22"/>
    </row>
    <row r="23" spans="1:17" ht="27" customHeight="1" x14ac:dyDescent="0.25">
      <c r="A23" s="341"/>
      <c r="B23" s="288"/>
      <c r="C23" s="49" t="s">
        <v>1148</v>
      </c>
      <c r="D23" s="16">
        <v>500000</v>
      </c>
      <c r="E23" s="195"/>
      <c r="F23" s="16">
        <v>500000</v>
      </c>
      <c r="G23" s="195"/>
      <c r="H23" s="368"/>
      <c r="I23" s="191"/>
      <c r="J23" s="288"/>
      <c r="K23" s="22"/>
      <c r="L23" s="22"/>
      <c r="M23" s="20">
        <v>800000</v>
      </c>
      <c r="O23" s="20">
        <v>800000</v>
      </c>
      <c r="Q23" s="22"/>
    </row>
    <row r="24" spans="1:17" x14ac:dyDescent="0.25">
      <c r="A24" s="341"/>
      <c r="B24" s="288"/>
      <c r="C24" s="49" t="s">
        <v>1149</v>
      </c>
      <c r="D24" s="16">
        <v>400000</v>
      </c>
      <c r="E24" s="195"/>
      <c r="F24" s="16">
        <v>400000</v>
      </c>
      <c r="G24" s="195"/>
      <c r="H24" s="435" t="s">
        <v>1150</v>
      </c>
      <c r="I24" s="191"/>
      <c r="J24" s="288"/>
      <c r="K24" s="22"/>
      <c r="L24" s="22"/>
      <c r="M24" s="20">
        <v>1000000</v>
      </c>
      <c r="O24" s="20">
        <v>1000000</v>
      </c>
      <c r="Q24" s="22"/>
    </row>
    <row r="25" spans="1:17" ht="26.25" customHeight="1" x14ac:dyDescent="0.25">
      <c r="A25" s="341"/>
      <c r="B25" s="288"/>
      <c r="C25" s="49" t="s">
        <v>1151</v>
      </c>
      <c r="D25" s="16">
        <v>600000</v>
      </c>
      <c r="E25" s="195"/>
      <c r="F25" s="16">
        <v>600000</v>
      </c>
      <c r="G25" s="195"/>
      <c r="H25" s="368"/>
      <c r="I25" s="191"/>
      <c r="J25" s="288"/>
      <c r="K25" s="22"/>
      <c r="L25" s="22"/>
      <c r="M25" s="20">
        <v>1200000</v>
      </c>
      <c r="O25" s="20">
        <v>1200000</v>
      </c>
      <c r="Q25" s="22"/>
    </row>
    <row r="26" spans="1:17" x14ac:dyDescent="0.25">
      <c r="A26" s="341"/>
      <c r="B26" s="288"/>
      <c r="C26" s="431" t="s">
        <v>1152</v>
      </c>
      <c r="D26" s="16">
        <v>350000</v>
      </c>
      <c r="E26" s="195"/>
      <c r="F26" s="16">
        <v>350000</v>
      </c>
      <c r="G26" s="195"/>
      <c r="H26" s="207" t="s">
        <v>1153</v>
      </c>
      <c r="I26" s="198" t="s">
        <v>1154</v>
      </c>
      <c r="J26" s="288"/>
      <c r="K26" s="22"/>
      <c r="L26" s="22"/>
      <c r="M26" s="22">
        <v>550000</v>
      </c>
      <c r="O26" s="20">
        <v>550000</v>
      </c>
      <c r="Q26" s="22"/>
    </row>
    <row r="27" spans="1:17" x14ac:dyDescent="0.25">
      <c r="A27" s="341"/>
      <c r="B27" s="288"/>
      <c r="C27" s="288"/>
      <c r="D27" s="16">
        <v>550000</v>
      </c>
      <c r="E27" s="195"/>
      <c r="F27" s="16">
        <v>550000</v>
      </c>
      <c r="G27" s="195"/>
      <c r="H27" s="207" t="s">
        <v>1155</v>
      </c>
      <c r="I27" s="198" t="s">
        <v>1156</v>
      </c>
      <c r="J27" s="288"/>
      <c r="K27" s="22"/>
      <c r="L27" s="22"/>
      <c r="M27" s="22">
        <v>650000</v>
      </c>
      <c r="O27" s="20">
        <v>650000</v>
      </c>
      <c r="Q27" s="22"/>
    </row>
    <row r="28" spans="1:17" x14ac:dyDescent="0.25">
      <c r="A28" s="341"/>
      <c r="B28" s="288"/>
      <c r="C28" s="289"/>
      <c r="D28" s="16">
        <v>800000</v>
      </c>
      <c r="E28" s="195"/>
      <c r="F28" s="16">
        <v>800000</v>
      </c>
      <c r="G28" s="195"/>
      <c r="H28" s="207" t="s">
        <v>1157</v>
      </c>
      <c r="I28" s="198" t="s">
        <v>1158</v>
      </c>
      <c r="J28" s="288"/>
      <c r="K28" s="22"/>
      <c r="L28" s="22"/>
      <c r="M28" s="22">
        <v>900000</v>
      </c>
      <c r="O28" s="20">
        <v>900000</v>
      </c>
      <c r="Q28" s="22"/>
    </row>
    <row r="29" spans="1:17" x14ac:dyDescent="0.25">
      <c r="A29" s="341"/>
      <c r="B29" s="288"/>
      <c r="C29" s="198" t="s">
        <v>1159</v>
      </c>
      <c r="D29" s="167">
        <v>450000</v>
      </c>
      <c r="E29" s="169"/>
      <c r="F29" s="167">
        <v>450000</v>
      </c>
      <c r="G29" s="169"/>
      <c r="H29" s="169"/>
      <c r="I29" s="169"/>
      <c r="J29" s="288"/>
      <c r="K29" s="22"/>
      <c r="L29" s="22"/>
      <c r="M29" s="22"/>
      <c r="N29" s="22"/>
    </row>
    <row r="30" spans="1:17" x14ac:dyDescent="0.25">
      <c r="A30" s="341"/>
      <c r="B30" s="288"/>
      <c r="C30" s="198" t="s">
        <v>1160</v>
      </c>
      <c r="D30" s="167">
        <v>550000</v>
      </c>
      <c r="E30" s="169"/>
      <c r="F30" s="167">
        <v>550000</v>
      </c>
      <c r="G30" s="169"/>
      <c r="H30" s="169"/>
      <c r="I30" s="169"/>
      <c r="J30" s="288"/>
      <c r="K30" s="22"/>
      <c r="L30" s="22"/>
      <c r="M30" s="22"/>
      <c r="N30" s="22"/>
    </row>
    <row r="31" spans="1:17" x14ac:dyDescent="0.25">
      <c r="A31" s="341"/>
      <c r="B31" s="288"/>
      <c r="C31" s="198" t="s">
        <v>1161</v>
      </c>
      <c r="D31" s="167">
        <v>800000</v>
      </c>
      <c r="E31" s="169"/>
      <c r="F31" s="167">
        <v>800000</v>
      </c>
      <c r="G31" s="169"/>
      <c r="H31" s="169"/>
      <c r="I31" s="169" t="s">
        <v>1162</v>
      </c>
      <c r="J31" s="288"/>
      <c r="K31" s="22"/>
      <c r="L31" s="22"/>
      <c r="M31" s="22"/>
      <c r="N31" s="22"/>
    </row>
    <row r="32" spans="1:17" x14ac:dyDescent="0.25">
      <c r="A32" s="341"/>
      <c r="B32" s="289"/>
      <c r="C32" s="198" t="s">
        <v>1163</v>
      </c>
      <c r="D32" s="167">
        <v>900000</v>
      </c>
      <c r="E32" s="169"/>
      <c r="F32" s="167">
        <v>900000</v>
      </c>
      <c r="G32" s="169"/>
      <c r="H32" s="169"/>
      <c r="I32" s="169" t="s">
        <v>1162</v>
      </c>
      <c r="J32" s="289"/>
      <c r="K32" s="22"/>
      <c r="L32" s="22"/>
      <c r="M32" s="22"/>
      <c r="N32" s="22"/>
    </row>
    <row r="33" spans="1:14" ht="30" x14ac:dyDescent="0.25">
      <c r="A33" s="357">
        <v>6</v>
      </c>
      <c r="B33" s="349" t="s">
        <v>1164</v>
      </c>
      <c r="C33" s="49" t="s">
        <v>1165</v>
      </c>
      <c r="D33" s="16">
        <v>40000</v>
      </c>
      <c r="E33" s="16">
        <v>40000</v>
      </c>
      <c r="F33" s="16">
        <v>40000</v>
      </c>
      <c r="G33" s="16">
        <v>40000</v>
      </c>
      <c r="H33" s="208" t="s">
        <v>1166</v>
      </c>
      <c r="I33" s="169"/>
      <c r="J33" s="436">
        <v>46022</v>
      </c>
      <c r="K33" s="22"/>
      <c r="L33" s="22"/>
      <c r="M33" s="22"/>
      <c r="N33" s="22"/>
    </row>
    <row r="34" spans="1:14" x14ac:dyDescent="0.25">
      <c r="A34" s="288"/>
      <c r="B34" s="288"/>
      <c r="C34" s="198" t="s">
        <v>1167</v>
      </c>
      <c r="D34" s="128">
        <v>130000</v>
      </c>
      <c r="E34" s="128">
        <v>130000</v>
      </c>
      <c r="F34" s="128">
        <v>130000</v>
      </c>
      <c r="G34" s="128">
        <v>130000</v>
      </c>
      <c r="H34" s="191"/>
      <c r="I34" s="169"/>
      <c r="J34" s="288"/>
      <c r="K34" s="22"/>
      <c r="L34" s="22"/>
      <c r="M34" s="22"/>
      <c r="N34" s="22"/>
    </row>
    <row r="35" spans="1:14" x14ac:dyDescent="0.25">
      <c r="A35" s="288"/>
      <c r="B35" s="288"/>
      <c r="C35" s="198" t="s">
        <v>1168</v>
      </c>
      <c r="D35" s="128">
        <v>110000</v>
      </c>
      <c r="E35" s="128">
        <v>110000</v>
      </c>
      <c r="F35" s="128">
        <v>110000</v>
      </c>
      <c r="G35" s="128">
        <v>110000</v>
      </c>
      <c r="H35" s="191"/>
      <c r="I35" s="169"/>
      <c r="J35" s="288"/>
      <c r="K35" s="22"/>
      <c r="L35" s="22"/>
      <c r="M35" s="22"/>
      <c r="N35" s="22"/>
    </row>
    <row r="36" spans="1:14" x14ac:dyDescent="0.25">
      <c r="A36" s="288"/>
      <c r="B36" s="288"/>
      <c r="C36" s="198" t="s">
        <v>1169</v>
      </c>
      <c r="D36" s="128">
        <v>110000</v>
      </c>
      <c r="E36" s="128">
        <v>110000</v>
      </c>
      <c r="F36" s="128">
        <v>110000</v>
      </c>
      <c r="G36" s="128">
        <v>110000</v>
      </c>
      <c r="H36" s="191"/>
      <c r="I36" s="169"/>
      <c r="J36" s="288"/>
      <c r="K36" s="22"/>
      <c r="L36" s="22"/>
      <c r="M36" s="22"/>
      <c r="N36" s="22"/>
    </row>
    <row r="37" spans="1:14" x14ac:dyDescent="0.25">
      <c r="A37" s="288"/>
      <c r="B37" s="288"/>
      <c r="C37" s="198" t="s">
        <v>1170</v>
      </c>
      <c r="D37" s="128">
        <v>130000</v>
      </c>
      <c r="E37" s="128">
        <v>130000</v>
      </c>
      <c r="F37" s="128">
        <v>130000</v>
      </c>
      <c r="G37" s="128">
        <v>130000</v>
      </c>
      <c r="H37" s="191"/>
      <c r="I37" s="169"/>
      <c r="J37" s="288"/>
      <c r="K37" s="22"/>
      <c r="L37" s="22"/>
      <c r="M37" s="22"/>
      <c r="N37" s="22"/>
    </row>
    <row r="38" spans="1:14" x14ac:dyDescent="0.25">
      <c r="A38" s="288"/>
      <c r="B38" s="288"/>
      <c r="C38" s="198" t="s">
        <v>1171</v>
      </c>
      <c r="D38" s="128">
        <v>250000</v>
      </c>
      <c r="E38" s="128">
        <v>250000</v>
      </c>
      <c r="F38" s="128">
        <v>250000</v>
      </c>
      <c r="G38" s="128">
        <v>250000</v>
      </c>
      <c r="H38" s="191" t="s">
        <v>1172</v>
      </c>
      <c r="I38" s="169"/>
      <c r="J38" s="288"/>
      <c r="K38" s="22"/>
      <c r="L38" s="22"/>
      <c r="M38" s="22"/>
      <c r="N38" s="22"/>
    </row>
    <row r="39" spans="1:14" x14ac:dyDescent="0.25">
      <c r="A39" s="288"/>
      <c r="B39" s="288"/>
      <c r="C39" s="198" t="s">
        <v>1173</v>
      </c>
      <c r="D39" s="128">
        <v>110000</v>
      </c>
      <c r="E39" s="128">
        <v>110000</v>
      </c>
      <c r="F39" s="128">
        <v>110000</v>
      </c>
      <c r="G39" s="128">
        <v>110000</v>
      </c>
      <c r="H39" s="191"/>
      <c r="I39" s="169"/>
      <c r="J39" s="288"/>
      <c r="K39" s="22"/>
      <c r="L39" s="22"/>
      <c r="M39" s="22"/>
      <c r="N39" s="22"/>
    </row>
    <row r="40" spans="1:14" x14ac:dyDescent="0.25">
      <c r="A40" s="288"/>
      <c r="B40" s="288"/>
      <c r="C40" s="198" t="s">
        <v>1174</v>
      </c>
      <c r="D40" s="128">
        <v>130000</v>
      </c>
      <c r="E40" s="128">
        <v>130000</v>
      </c>
      <c r="F40" s="128">
        <v>130000</v>
      </c>
      <c r="G40" s="128">
        <v>130000</v>
      </c>
      <c r="H40" s="191"/>
      <c r="I40" s="169"/>
      <c r="J40" s="288"/>
      <c r="K40" s="22"/>
      <c r="L40" s="22"/>
      <c r="M40" s="22"/>
      <c r="N40" s="22"/>
    </row>
    <row r="41" spans="1:14" x14ac:dyDescent="0.25">
      <c r="A41" s="288"/>
      <c r="B41" s="288"/>
      <c r="C41" s="198" t="s">
        <v>1175</v>
      </c>
      <c r="D41" s="128">
        <v>110000</v>
      </c>
      <c r="E41" s="128">
        <v>110000</v>
      </c>
      <c r="F41" s="128">
        <v>110000</v>
      </c>
      <c r="G41" s="128">
        <v>110000</v>
      </c>
      <c r="H41" s="191"/>
      <c r="I41" s="169"/>
      <c r="J41" s="288"/>
      <c r="K41" s="22"/>
      <c r="L41" s="22"/>
      <c r="M41" s="22"/>
      <c r="N41" s="22"/>
    </row>
    <row r="42" spans="1:14" x14ac:dyDescent="0.25">
      <c r="A42" s="288"/>
      <c r="B42" s="288"/>
      <c r="C42" s="198" t="s">
        <v>1176</v>
      </c>
      <c r="D42" s="128">
        <v>110000</v>
      </c>
      <c r="E42" s="128">
        <v>110000</v>
      </c>
      <c r="F42" s="128">
        <v>110000</v>
      </c>
      <c r="G42" s="128">
        <v>110000</v>
      </c>
      <c r="H42" s="191"/>
      <c r="I42" s="169"/>
      <c r="J42" s="288"/>
      <c r="K42" s="22"/>
      <c r="L42" s="22"/>
      <c r="M42" s="22"/>
      <c r="N42" s="22"/>
    </row>
    <row r="43" spans="1:14" x14ac:dyDescent="0.25">
      <c r="A43" s="288"/>
      <c r="B43" s="288"/>
      <c r="C43" s="198" t="s">
        <v>1177</v>
      </c>
      <c r="D43" s="128">
        <v>85000</v>
      </c>
      <c r="E43" s="128">
        <v>85000</v>
      </c>
      <c r="F43" s="128">
        <v>85000</v>
      </c>
      <c r="G43" s="128">
        <v>85000</v>
      </c>
      <c r="H43" s="191"/>
      <c r="I43" s="169"/>
      <c r="J43" s="288"/>
      <c r="K43" s="22"/>
      <c r="L43" s="22"/>
      <c r="M43" s="22"/>
      <c r="N43" s="22"/>
    </row>
    <row r="44" spans="1:14" x14ac:dyDescent="0.25">
      <c r="A44" s="288"/>
      <c r="B44" s="288"/>
      <c r="C44" s="198" t="s">
        <v>1178</v>
      </c>
      <c r="D44" s="128">
        <v>55000</v>
      </c>
      <c r="E44" s="128">
        <v>55000</v>
      </c>
      <c r="F44" s="128">
        <v>55000</v>
      </c>
      <c r="G44" s="128">
        <v>55000</v>
      </c>
      <c r="H44" s="191"/>
      <c r="I44" s="169"/>
      <c r="J44" s="288"/>
      <c r="K44" s="22"/>
      <c r="L44" s="22"/>
      <c r="M44" s="22"/>
      <c r="N44" s="22"/>
    </row>
    <row r="45" spans="1:14" x14ac:dyDescent="0.25">
      <c r="A45" s="288"/>
      <c r="B45" s="288"/>
      <c r="C45" s="198" t="s">
        <v>1179</v>
      </c>
      <c r="D45" s="128">
        <v>85000</v>
      </c>
      <c r="E45" s="128">
        <v>85000</v>
      </c>
      <c r="F45" s="128">
        <v>85000</v>
      </c>
      <c r="G45" s="128">
        <v>85000</v>
      </c>
      <c r="H45" s="191" t="s">
        <v>1180</v>
      </c>
      <c r="I45" s="169"/>
      <c r="J45" s="288"/>
      <c r="K45" s="22"/>
      <c r="L45" s="22"/>
      <c r="M45" s="22"/>
      <c r="N45" s="22"/>
    </row>
    <row r="46" spans="1:14" x14ac:dyDescent="0.25">
      <c r="A46" s="289"/>
      <c r="B46" s="289"/>
      <c r="C46" s="198" t="s">
        <v>1181</v>
      </c>
      <c r="D46" s="167">
        <v>165000</v>
      </c>
      <c r="E46" s="167">
        <v>165000</v>
      </c>
      <c r="F46" s="167">
        <v>165000</v>
      </c>
      <c r="G46" s="167">
        <v>165000</v>
      </c>
      <c r="H46" s="169"/>
      <c r="I46" s="169"/>
      <c r="J46" s="289"/>
      <c r="K46" s="22"/>
      <c r="L46" s="22"/>
      <c r="M46" s="22"/>
      <c r="N46" s="22"/>
    </row>
    <row r="47" spans="1:14" x14ac:dyDescent="0.25">
      <c r="A47" s="347">
        <v>7</v>
      </c>
      <c r="B47" s="347" t="s">
        <v>1182</v>
      </c>
      <c r="C47" s="198" t="s">
        <v>1183</v>
      </c>
      <c r="D47" s="128">
        <v>325000</v>
      </c>
      <c r="E47" s="128">
        <f t="shared" ref="E47:E55" si="2">D47*25%</f>
        <v>81250</v>
      </c>
      <c r="F47" s="209"/>
      <c r="G47" s="209"/>
      <c r="H47" s="75" t="s">
        <v>1184</v>
      </c>
      <c r="I47" s="198" t="s">
        <v>1185</v>
      </c>
      <c r="K47" s="22"/>
      <c r="L47" s="22"/>
      <c r="M47" s="22"/>
      <c r="N47" s="22"/>
    </row>
    <row r="48" spans="1:14" x14ac:dyDescent="0.25">
      <c r="A48" s="288"/>
      <c r="B48" s="288"/>
      <c r="C48" s="198" t="s">
        <v>1186</v>
      </c>
      <c r="D48" s="128">
        <v>325000</v>
      </c>
      <c r="E48" s="128">
        <f t="shared" si="2"/>
        <v>81250</v>
      </c>
      <c r="F48" s="209"/>
      <c r="G48" s="209"/>
      <c r="H48" s="75" t="s">
        <v>1187</v>
      </c>
      <c r="I48" s="198" t="s">
        <v>1185</v>
      </c>
      <c r="K48" s="22"/>
      <c r="L48" s="22"/>
      <c r="M48" s="22"/>
      <c r="N48" s="22"/>
    </row>
    <row r="49" spans="1:17" x14ac:dyDescent="0.25">
      <c r="A49" s="288"/>
      <c r="B49" s="288"/>
      <c r="C49" s="198" t="s">
        <v>1188</v>
      </c>
      <c r="D49" s="128">
        <v>195000</v>
      </c>
      <c r="E49" s="128">
        <f t="shared" si="2"/>
        <v>48750</v>
      </c>
      <c r="F49" s="209"/>
      <c r="G49" s="209"/>
      <c r="H49" s="191"/>
      <c r="I49" s="198" t="s">
        <v>1189</v>
      </c>
      <c r="K49" s="22"/>
      <c r="L49" s="22"/>
      <c r="M49" s="22"/>
      <c r="N49" s="22"/>
    </row>
    <row r="50" spans="1:17" x14ac:dyDescent="0.25">
      <c r="A50" s="288"/>
      <c r="B50" s="288"/>
      <c r="C50" s="198" t="s">
        <v>1188</v>
      </c>
      <c r="D50" s="128">
        <v>285000</v>
      </c>
      <c r="E50" s="128">
        <f t="shared" si="2"/>
        <v>71250</v>
      </c>
      <c r="F50" s="209"/>
      <c r="G50" s="209"/>
      <c r="H50" s="191"/>
      <c r="I50" s="198" t="s">
        <v>1190</v>
      </c>
      <c r="K50" s="22"/>
      <c r="L50" s="22"/>
      <c r="M50" s="22"/>
      <c r="N50" s="22"/>
    </row>
    <row r="51" spans="1:17" x14ac:dyDescent="0.25">
      <c r="A51" s="288"/>
      <c r="B51" s="288"/>
      <c r="C51" s="198" t="s">
        <v>1191</v>
      </c>
      <c r="D51" s="128">
        <v>650000</v>
      </c>
      <c r="E51" s="128">
        <f t="shared" si="2"/>
        <v>162500</v>
      </c>
      <c r="F51" s="209"/>
      <c r="G51" s="209"/>
      <c r="H51" s="191"/>
      <c r="I51" s="198" t="s">
        <v>1185</v>
      </c>
      <c r="K51" s="22"/>
      <c r="L51" s="22"/>
      <c r="M51" s="22"/>
      <c r="N51" s="22"/>
    </row>
    <row r="52" spans="1:17" ht="47.25" x14ac:dyDescent="0.25">
      <c r="A52" s="288"/>
      <c r="B52" s="288"/>
      <c r="C52" s="49" t="s">
        <v>1192</v>
      </c>
      <c r="D52" s="16">
        <v>550000</v>
      </c>
      <c r="E52" s="16">
        <f t="shared" si="2"/>
        <v>137500</v>
      </c>
      <c r="F52" s="209"/>
      <c r="G52" s="209"/>
      <c r="H52" s="75" t="s">
        <v>1193</v>
      </c>
      <c r="I52" s="198" t="s">
        <v>1185</v>
      </c>
      <c r="K52" s="22"/>
      <c r="L52" s="22"/>
      <c r="M52" s="22"/>
      <c r="N52" s="22"/>
    </row>
    <row r="53" spans="1:17" ht="47.25" x14ac:dyDescent="0.25">
      <c r="A53" s="288"/>
      <c r="B53" s="288"/>
      <c r="C53" s="49" t="s">
        <v>1192</v>
      </c>
      <c r="D53" s="16">
        <v>660000</v>
      </c>
      <c r="E53" s="16">
        <f t="shared" si="2"/>
        <v>165000</v>
      </c>
      <c r="F53" s="209"/>
      <c r="G53" s="209"/>
      <c r="H53" s="75" t="s">
        <v>1194</v>
      </c>
      <c r="I53" s="198" t="s">
        <v>1195</v>
      </c>
      <c r="K53" s="22"/>
      <c r="L53" s="22"/>
      <c r="M53" s="22"/>
      <c r="N53" s="22"/>
    </row>
    <row r="54" spans="1:17" ht="47.25" x14ac:dyDescent="0.25">
      <c r="A54" s="288"/>
      <c r="B54" s="288"/>
      <c r="C54" s="49" t="s">
        <v>1196</v>
      </c>
      <c r="D54" s="16">
        <v>850000</v>
      </c>
      <c r="E54" s="16">
        <f t="shared" si="2"/>
        <v>212500</v>
      </c>
      <c r="F54" s="209"/>
      <c r="G54" s="209"/>
      <c r="H54" s="75" t="s">
        <v>1197</v>
      </c>
      <c r="I54" s="198" t="s">
        <v>1198</v>
      </c>
      <c r="K54" s="22"/>
      <c r="L54" s="22"/>
      <c r="M54" s="22"/>
      <c r="N54" s="22"/>
    </row>
    <row r="55" spans="1:17" ht="47.25" x14ac:dyDescent="0.25">
      <c r="A55" s="289"/>
      <c r="B55" s="289"/>
      <c r="C55" s="49" t="s">
        <v>1199</v>
      </c>
      <c r="D55" s="16">
        <v>1250000</v>
      </c>
      <c r="E55" s="16">
        <f t="shared" si="2"/>
        <v>312500</v>
      </c>
      <c r="F55" s="209"/>
      <c r="G55" s="209"/>
      <c r="H55" s="75" t="s">
        <v>1200</v>
      </c>
      <c r="I55" s="198" t="s">
        <v>1201</v>
      </c>
      <c r="K55" s="22"/>
      <c r="L55" s="22"/>
      <c r="M55" s="22"/>
      <c r="N55" s="22"/>
    </row>
    <row r="56" spans="1:17" x14ac:dyDescent="0.25">
      <c r="A56" s="347">
        <v>8</v>
      </c>
      <c r="B56" s="349" t="s">
        <v>1202</v>
      </c>
      <c r="C56" s="198" t="s">
        <v>1203</v>
      </c>
      <c r="D56" s="128">
        <v>230000</v>
      </c>
      <c r="E56" s="128">
        <v>115000</v>
      </c>
      <c r="F56" s="128">
        <v>80000</v>
      </c>
      <c r="G56" s="128">
        <v>40000</v>
      </c>
      <c r="H56" s="191"/>
      <c r="I56" s="191" t="s">
        <v>1204</v>
      </c>
      <c r="K56" s="22"/>
      <c r="L56" s="22"/>
      <c r="M56" s="20">
        <v>370500</v>
      </c>
      <c r="N56" s="210">
        <v>182500</v>
      </c>
      <c r="O56" s="210">
        <v>130500</v>
      </c>
      <c r="P56" s="210">
        <v>60500</v>
      </c>
      <c r="Q56" s="210"/>
    </row>
    <row r="57" spans="1:17" x14ac:dyDescent="0.25">
      <c r="A57" s="288"/>
      <c r="B57" s="288"/>
      <c r="C57" s="198" t="s">
        <v>1205</v>
      </c>
      <c r="D57" s="128">
        <v>280000</v>
      </c>
      <c r="E57" s="128">
        <v>155000</v>
      </c>
      <c r="F57" s="128">
        <v>130000</v>
      </c>
      <c r="G57" s="128">
        <v>90000</v>
      </c>
      <c r="H57" s="75" t="s">
        <v>1206</v>
      </c>
      <c r="I57" s="191"/>
      <c r="K57" s="22"/>
      <c r="L57" s="22"/>
      <c r="M57" s="210"/>
      <c r="N57" s="210"/>
      <c r="O57" s="210"/>
      <c r="P57" s="210"/>
      <c r="Q57" s="210"/>
    </row>
    <row r="58" spans="1:17" x14ac:dyDescent="0.25">
      <c r="A58" s="288"/>
      <c r="B58" s="288"/>
      <c r="C58" s="198" t="s">
        <v>1207</v>
      </c>
      <c r="D58" s="128">
        <v>450000</v>
      </c>
      <c r="E58" s="128">
        <v>300000</v>
      </c>
      <c r="F58" s="209"/>
      <c r="G58" s="209"/>
      <c r="H58" s="75" t="s">
        <v>1208</v>
      </c>
      <c r="I58" s="191"/>
      <c r="K58" s="22"/>
      <c r="L58" s="22"/>
      <c r="M58" s="210"/>
      <c r="N58" s="210"/>
      <c r="O58" s="210"/>
      <c r="P58" s="210"/>
      <c r="Q58" s="210"/>
    </row>
    <row r="59" spans="1:17" x14ac:dyDescent="0.25">
      <c r="A59" s="288"/>
      <c r="B59" s="288"/>
      <c r="C59" s="198" t="s">
        <v>1209</v>
      </c>
      <c r="D59" s="128">
        <v>405000</v>
      </c>
      <c r="E59" s="128">
        <v>290000</v>
      </c>
      <c r="F59" s="209"/>
      <c r="G59" s="209"/>
      <c r="H59" s="191"/>
      <c r="I59" s="191"/>
      <c r="K59" s="22"/>
      <c r="L59" s="22"/>
      <c r="M59" s="210"/>
      <c r="N59" s="210"/>
      <c r="O59" s="210"/>
      <c r="P59" s="210"/>
      <c r="Q59" s="210"/>
    </row>
    <row r="60" spans="1:17" x14ac:dyDescent="0.25">
      <c r="A60" s="288"/>
      <c r="B60" s="288"/>
      <c r="C60" s="198" t="s">
        <v>1210</v>
      </c>
      <c r="D60" s="128">
        <v>505000</v>
      </c>
      <c r="E60" s="128">
        <v>365000</v>
      </c>
      <c r="F60" s="209"/>
      <c r="G60" s="209"/>
      <c r="H60" s="191"/>
      <c r="I60" s="191"/>
      <c r="K60" s="22"/>
      <c r="L60" s="22"/>
      <c r="M60" s="210"/>
      <c r="N60" s="210"/>
      <c r="O60" s="210"/>
      <c r="P60" s="210"/>
      <c r="Q60" s="210"/>
    </row>
    <row r="61" spans="1:17" x14ac:dyDescent="0.25">
      <c r="A61" s="288"/>
      <c r="B61" s="288"/>
      <c r="C61" s="198" t="s">
        <v>1211</v>
      </c>
      <c r="D61" s="128">
        <v>380000</v>
      </c>
      <c r="E61" s="128">
        <v>235000</v>
      </c>
      <c r="F61" s="128">
        <v>230000</v>
      </c>
      <c r="G61" s="128">
        <v>190000</v>
      </c>
      <c r="H61" s="191"/>
      <c r="I61" s="191"/>
      <c r="K61" s="22"/>
      <c r="L61" s="22"/>
      <c r="M61" s="210"/>
      <c r="N61" s="210"/>
      <c r="O61" s="210"/>
      <c r="P61" s="210"/>
      <c r="Q61" s="210"/>
    </row>
    <row r="62" spans="1:17" x14ac:dyDescent="0.25">
      <c r="A62" s="288"/>
      <c r="B62" s="288"/>
      <c r="C62" s="198" t="s">
        <v>1212</v>
      </c>
      <c r="D62" s="128">
        <v>675000</v>
      </c>
      <c r="E62" s="211">
        <v>450000</v>
      </c>
      <c r="F62" s="209"/>
      <c r="G62" s="209"/>
      <c r="H62" s="191"/>
      <c r="I62" s="191"/>
      <c r="K62" s="22"/>
      <c r="L62" s="22"/>
      <c r="M62" s="210"/>
      <c r="N62" s="210"/>
      <c r="O62" s="210"/>
      <c r="P62" s="210"/>
      <c r="Q62" s="210"/>
    </row>
    <row r="63" spans="1:17" x14ac:dyDescent="0.25">
      <c r="A63" s="289"/>
      <c r="B63" s="289"/>
      <c r="C63" s="198" t="s">
        <v>1213</v>
      </c>
      <c r="D63" s="128">
        <v>900000</v>
      </c>
      <c r="E63" s="128">
        <v>575000</v>
      </c>
      <c r="F63" s="209"/>
      <c r="G63" s="209"/>
      <c r="H63" s="191"/>
      <c r="I63" s="191"/>
      <c r="K63" s="22"/>
      <c r="L63" s="22"/>
      <c r="M63" s="210"/>
      <c r="N63" s="210"/>
      <c r="O63" s="210"/>
      <c r="P63" s="210"/>
      <c r="Q63" s="210"/>
    </row>
    <row r="64" spans="1:17" x14ac:dyDescent="0.25">
      <c r="A64" s="439">
        <v>9</v>
      </c>
      <c r="B64" s="349" t="s">
        <v>1214</v>
      </c>
      <c r="C64" s="426" t="s">
        <v>1215</v>
      </c>
      <c r="D64" s="128">
        <v>280000</v>
      </c>
      <c r="E64" s="128">
        <v>200000</v>
      </c>
      <c r="F64" s="128">
        <v>110000</v>
      </c>
      <c r="G64" s="128">
        <v>85000</v>
      </c>
      <c r="H64" s="198" t="s">
        <v>1216</v>
      </c>
      <c r="I64" s="191"/>
      <c r="K64" s="22"/>
      <c r="L64" s="22"/>
      <c r="M64" s="210">
        <v>375500</v>
      </c>
      <c r="N64" s="210">
        <v>265500</v>
      </c>
      <c r="O64" s="210">
        <v>119500</v>
      </c>
      <c r="P64" s="210">
        <v>77500</v>
      </c>
      <c r="Q64" s="210"/>
    </row>
    <row r="65" spans="1:17" x14ac:dyDescent="0.25">
      <c r="A65" s="288"/>
      <c r="B65" s="288"/>
      <c r="C65" s="289"/>
      <c r="D65" s="128">
        <v>250000</v>
      </c>
      <c r="E65" s="128">
        <v>180000</v>
      </c>
      <c r="F65" s="212" t="s">
        <v>1049</v>
      </c>
      <c r="G65" s="128">
        <v>75000</v>
      </c>
      <c r="H65" s="198" t="s">
        <v>1217</v>
      </c>
      <c r="I65" s="191"/>
      <c r="K65" s="22"/>
      <c r="L65" s="22"/>
      <c r="M65" s="210"/>
      <c r="N65" s="210"/>
      <c r="O65" s="210"/>
      <c r="P65" s="210"/>
      <c r="Q65" s="210"/>
    </row>
    <row r="66" spans="1:17" x14ac:dyDescent="0.25">
      <c r="A66" s="288"/>
      <c r="B66" s="288"/>
      <c r="C66" s="426" t="s">
        <v>1218</v>
      </c>
      <c r="D66" s="128">
        <v>685000</v>
      </c>
      <c r="E66" s="128">
        <v>485000</v>
      </c>
      <c r="F66" s="209"/>
      <c r="G66" s="209"/>
      <c r="H66" s="198" t="s">
        <v>1216</v>
      </c>
      <c r="I66" s="191"/>
      <c r="K66" s="22"/>
      <c r="L66" s="22"/>
      <c r="M66" s="210">
        <v>890500</v>
      </c>
      <c r="N66" s="210">
        <v>665500</v>
      </c>
      <c r="O66" s="210"/>
      <c r="P66" s="210"/>
      <c r="Q66" s="210"/>
    </row>
    <row r="67" spans="1:17" x14ac:dyDescent="0.25">
      <c r="A67" s="288"/>
      <c r="B67" s="288"/>
      <c r="C67" s="289"/>
      <c r="D67" s="128">
        <v>620000</v>
      </c>
      <c r="E67" s="128">
        <v>440000</v>
      </c>
      <c r="F67" s="209"/>
      <c r="G67" s="209"/>
      <c r="H67" s="198" t="s">
        <v>1217</v>
      </c>
      <c r="I67" s="191"/>
      <c r="K67" s="22"/>
      <c r="L67" s="22"/>
      <c r="M67" s="210"/>
      <c r="N67" s="210"/>
      <c r="O67" s="210"/>
      <c r="P67" s="210"/>
      <c r="Q67" s="210"/>
    </row>
    <row r="68" spans="1:17" x14ac:dyDescent="0.25">
      <c r="A68" s="288"/>
      <c r="B68" s="288"/>
      <c r="C68" s="426" t="s">
        <v>1219</v>
      </c>
      <c r="D68" s="128">
        <v>800000</v>
      </c>
      <c r="E68" s="128">
        <v>560000</v>
      </c>
      <c r="F68" s="209"/>
      <c r="G68" s="209"/>
      <c r="H68" s="198" t="s">
        <v>1216</v>
      </c>
      <c r="I68" s="191"/>
      <c r="K68" s="22"/>
      <c r="L68" s="22"/>
      <c r="M68" s="210"/>
      <c r="N68" s="210"/>
      <c r="O68" s="210"/>
      <c r="P68" s="210"/>
      <c r="Q68" s="210"/>
    </row>
    <row r="69" spans="1:17" x14ac:dyDescent="0.25">
      <c r="A69" s="288"/>
      <c r="B69" s="288"/>
      <c r="C69" s="289"/>
      <c r="D69" s="128">
        <v>720000</v>
      </c>
      <c r="E69" s="128">
        <v>510000</v>
      </c>
      <c r="F69" s="209"/>
      <c r="G69" s="209"/>
      <c r="H69" s="198" t="s">
        <v>1217</v>
      </c>
      <c r="I69" s="191"/>
      <c r="K69" s="22"/>
      <c r="L69" s="22"/>
      <c r="M69" s="210"/>
      <c r="N69" s="210"/>
      <c r="O69" s="210"/>
      <c r="P69" s="210"/>
      <c r="Q69" s="210"/>
    </row>
    <row r="70" spans="1:17" x14ac:dyDescent="0.25">
      <c r="A70" s="288"/>
      <c r="B70" s="288"/>
      <c r="C70" s="425" t="s">
        <v>1220</v>
      </c>
      <c r="D70" s="128">
        <v>650000</v>
      </c>
      <c r="E70" s="128">
        <v>460000</v>
      </c>
      <c r="F70" s="209"/>
      <c r="G70" s="209"/>
      <c r="H70" s="198" t="s">
        <v>1216</v>
      </c>
      <c r="I70" s="191"/>
      <c r="K70" s="22"/>
      <c r="L70" s="22"/>
      <c r="M70" s="210"/>
      <c r="N70" s="210"/>
      <c r="O70" s="210"/>
      <c r="P70" s="210"/>
      <c r="Q70" s="210"/>
    </row>
    <row r="71" spans="1:17" x14ac:dyDescent="0.25">
      <c r="A71" s="288"/>
      <c r="B71" s="288"/>
      <c r="C71" s="289"/>
      <c r="D71" s="128">
        <v>585000</v>
      </c>
      <c r="E71" s="128">
        <v>415000</v>
      </c>
      <c r="F71" s="209"/>
      <c r="G71" s="209"/>
      <c r="H71" s="198" t="s">
        <v>1217</v>
      </c>
      <c r="I71" s="191"/>
      <c r="K71" s="22"/>
      <c r="L71" s="22"/>
      <c r="M71" s="210"/>
      <c r="N71" s="210"/>
      <c r="O71" s="210"/>
      <c r="P71" s="210"/>
      <c r="Q71" s="210"/>
    </row>
    <row r="72" spans="1:17" x14ac:dyDescent="0.25">
      <c r="A72" s="288"/>
      <c r="B72" s="288"/>
      <c r="C72" s="425" t="s">
        <v>1221</v>
      </c>
      <c r="D72" s="128">
        <v>1125000</v>
      </c>
      <c r="E72" s="128">
        <v>785000</v>
      </c>
      <c r="F72" s="209"/>
      <c r="G72" s="209"/>
      <c r="H72" s="198" t="s">
        <v>1216</v>
      </c>
      <c r="I72" s="191"/>
      <c r="K72" s="22"/>
      <c r="L72" s="22"/>
      <c r="M72" s="210"/>
      <c r="N72" s="210"/>
      <c r="O72" s="210"/>
      <c r="P72" s="210"/>
      <c r="Q72" s="210"/>
    </row>
    <row r="73" spans="1:17" x14ac:dyDescent="0.25">
      <c r="A73" s="288"/>
      <c r="B73" s="288"/>
      <c r="C73" s="289"/>
      <c r="D73" s="128">
        <v>1015000</v>
      </c>
      <c r="E73" s="128">
        <v>710000</v>
      </c>
      <c r="F73" s="209"/>
      <c r="G73" s="209"/>
      <c r="H73" s="198" t="s">
        <v>1217</v>
      </c>
      <c r="I73" s="191"/>
      <c r="K73" s="22"/>
      <c r="L73" s="22"/>
      <c r="M73" s="210"/>
      <c r="N73" s="210"/>
      <c r="O73" s="210"/>
      <c r="P73" s="210"/>
      <c r="Q73" s="210"/>
    </row>
    <row r="74" spans="1:17" x14ac:dyDescent="0.25">
      <c r="A74" s="288"/>
      <c r="B74" s="288"/>
      <c r="C74" s="425" t="s">
        <v>1222</v>
      </c>
      <c r="D74" s="128">
        <v>1270000</v>
      </c>
      <c r="E74" s="128">
        <v>890000</v>
      </c>
      <c r="F74" s="209"/>
      <c r="G74" s="209"/>
      <c r="H74" s="198" t="s">
        <v>1216</v>
      </c>
      <c r="I74" s="191"/>
      <c r="K74" s="22"/>
      <c r="L74" s="22"/>
      <c r="M74" s="210"/>
      <c r="N74" s="210"/>
      <c r="O74" s="210"/>
      <c r="P74" s="210"/>
      <c r="Q74" s="210"/>
    </row>
    <row r="75" spans="1:17" x14ac:dyDescent="0.25">
      <c r="A75" s="288"/>
      <c r="B75" s="288"/>
      <c r="C75" s="289"/>
      <c r="D75" s="128">
        <v>1145000</v>
      </c>
      <c r="E75" s="128">
        <v>800000</v>
      </c>
      <c r="F75" s="209"/>
      <c r="G75" s="209"/>
      <c r="H75" s="198" t="s">
        <v>1217</v>
      </c>
      <c r="I75" s="191"/>
      <c r="K75" s="22"/>
      <c r="L75" s="22"/>
      <c r="M75" s="210"/>
      <c r="N75" s="210"/>
      <c r="O75" s="210"/>
      <c r="P75" s="210"/>
      <c r="Q75" s="210"/>
    </row>
    <row r="76" spans="1:17" x14ac:dyDescent="0.25">
      <c r="A76" s="288"/>
      <c r="B76" s="288"/>
      <c r="C76" s="425" t="s">
        <v>1223</v>
      </c>
      <c r="D76" s="128">
        <v>910000</v>
      </c>
      <c r="E76" s="128">
        <v>640000</v>
      </c>
      <c r="F76" s="209"/>
      <c r="G76" s="209"/>
      <c r="H76" s="198" t="s">
        <v>1216</v>
      </c>
      <c r="I76" s="191"/>
      <c r="K76" s="22"/>
      <c r="L76" s="22"/>
      <c r="M76" s="210"/>
      <c r="N76" s="210"/>
      <c r="O76" s="210"/>
      <c r="P76" s="210"/>
      <c r="Q76" s="210"/>
    </row>
    <row r="77" spans="1:17" x14ac:dyDescent="0.25">
      <c r="A77" s="288"/>
      <c r="B77" s="288"/>
      <c r="C77" s="289"/>
      <c r="D77" s="128">
        <v>820000</v>
      </c>
      <c r="E77" s="128">
        <v>580000</v>
      </c>
      <c r="F77" s="209"/>
      <c r="G77" s="209"/>
      <c r="H77" s="198" t="s">
        <v>1217</v>
      </c>
      <c r="I77" s="191"/>
      <c r="K77" s="22"/>
      <c r="L77" s="22"/>
      <c r="M77" s="210"/>
      <c r="N77" s="210"/>
      <c r="O77" s="210"/>
      <c r="P77" s="210"/>
      <c r="Q77" s="210"/>
    </row>
    <row r="78" spans="1:17" x14ac:dyDescent="0.25">
      <c r="A78" s="288"/>
      <c r="B78" s="288"/>
      <c r="C78" s="425" t="s">
        <v>1224</v>
      </c>
      <c r="D78" s="128">
        <v>1265000</v>
      </c>
      <c r="E78" s="209"/>
      <c r="F78" s="209"/>
      <c r="G78" s="209"/>
      <c r="H78" s="198" t="s">
        <v>1216</v>
      </c>
      <c r="I78" s="191"/>
      <c r="K78" s="22"/>
      <c r="L78" s="22"/>
      <c r="M78" s="210"/>
      <c r="N78" s="210"/>
      <c r="O78" s="210"/>
      <c r="P78" s="210"/>
      <c r="Q78" s="210"/>
    </row>
    <row r="79" spans="1:17" x14ac:dyDescent="0.25">
      <c r="A79" s="288"/>
      <c r="B79" s="288"/>
      <c r="C79" s="289"/>
      <c r="D79" s="128">
        <v>1140000</v>
      </c>
      <c r="E79" s="209"/>
      <c r="F79" s="209"/>
      <c r="G79" s="209"/>
      <c r="H79" s="198" t="s">
        <v>1217</v>
      </c>
      <c r="I79" s="191"/>
      <c r="K79" s="22"/>
      <c r="L79" s="22"/>
      <c r="M79" s="210"/>
      <c r="N79" s="210"/>
      <c r="O79" s="210"/>
      <c r="P79" s="210"/>
      <c r="Q79" s="210"/>
    </row>
    <row r="80" spans="1:17" x14ac:dyDescent="0.25">
      <c r="A80" s="288"/>
      <c r="B80" s="288"/>
      <c r="C80" s="425" t="s">
        <v>1225</v>
      </c>
      <c r="D80" s="128">
        <v>1150000</v>
      </c>
      <c r="E80" s="209"/>
      <c r="F80" s="209"/>
      <c r="G80" s="209"/>
      <c r="H80" s="198" t="s">
        <v>1216</v>
      </c>
      <c r="I80" s="191"/>
      <c r="K80" s="22"/>
      <c r="L80" s="22"/>
      <c r="M80" s="210"/>
      <c r="N80" s="210"/>
      <c r="O80" s="210"/>
      <c r="P80" s="210"/>
      <c r="Q80" s="210"/>
    </row>
    <row r="81" spans="1:17" x14ac:dyDescent="0.25">
      <c r="A81" s="288"/>
      <c r="B81" s="288"/>
      <c r="C81" s="289"/>
      <c r="D81" s="128">
        <v>1035000</v>
      </c>
      <c r="E81" s="209"/>
      <c r="F81" s="209"/>
      <c r="G81" s="209"/>
      <c r="H81" s="198" t="s">
        <v>1217</v>
      </c>
      <c r="I81" s="191"/>
      <c r="K81" s="22"/>
      <c r="L81" s="22"/>
      <c r="M81" s="210"/>
      <c r="N81" s="210"/>
      <c r="O81" s="210"/>
      <c r="P81" s="210"/>
      <c r="Q81" s="210"/>
    </row>
    <row r="82" spans="1:17" x14ac:dyDescent="0.25">
      <c r="A82" s="288"/>
      <c r="B82" s="288"/>
      <c r="C82" s="425" t="s">
        <v>1226</v>
      </c>
      <c r="D82" s="128">
        <v>1600000</v>
      </c>
      <c r="E82" s="209"/>
      <c r="F82" s="209"/>
      <c r="G82" s="209"/>
      <c r="H82" s="198" t="s">
        <v>1216</v>
      </c>
      <c r="I82" s="191"/>
      <c r="K82" s="22"/>
      <c r="L82" s="22"/>
      <c r="M82" s="210"/>
      <c r="N82" s="210"/>
      <c r="O82" s="210"/>
      <c r="P82" s="210"/>
      <c r="Q82" s="210"/>
    </row>
    <row r="83" spans="1:17" x14ac:dyDescent="0.25">
      <c r="A83" s="288"/>
      <c r="B83" s="288"/>
      <c r="C83" s="289"/>
      <c r="D83" s="212" t="s">
        <v>1227</v>
      </c>
      <c r="E83" s="209"/>
      <c r="F83" s="209"/>
      <c r="G83" s="209"/>
      <c r="H83" s="198" t="s">
        <v>1217</v>
      </c>
      <c r="I83" s="191"/>
      <c r="K83" s="22"/>
      <c r="L83" s="22"/>
      <c r="M83" s="210"/>
      <c r="N83" s="210"/>
      <c r="O83" s="210"/>
      <c r="P83" s="210"/>
      <c r="Q83" s="210"/>
    </row>
    <row r="84" spans="1:17" x14ac:dyDescent="0.25">
      <c r="A84" s="288"/>
      <c r="B84" s="288"/>
      <c r="C84" s="425" t="s">
        <v>1228</v>
      </c>
      <c r="D84" s="128">
        <v>1450000</v>
      </c>
      <c r="E84" s="209"/>
      <c r="F84" s="209"/>
      <c r="G84" s="209"/>
      <c r="H84" s="198" t="s">
        <v>1216</v>
      </c>
      <c r="I84" s="191"/>
      <c r="K84" s="22"/>
      <c r="L84" s="22"/>
      <c r="M84" s="22"/>
      <c r="N84" s="22"/>
    </row>
    <row r="85" spans="1:17" x14ac:dyDescent="0.25">
      <c r="A85" s="288"/>
      <c r="B85" s="288"/>
      <c r="C85" s="289"/>
      <c r="D85" s="128">
        <v>1305000</v>
      </c>
      <c r="E85" s="209"/>
      <c r="F85" s="209"/>
      <c r="G85" s="209"/>
      <c r="H85" s="198" t="s">
        <v>1217</v>
      </c>
      <c r="I85" s="191"/>
      <c r="K85" s="22"/>
      <c r="L85" s="22"/>
      <c r="M85" s="22"/>
      <c r="N85" s="22"/>
    </row>
    <row r="86" spans="1:17" x14ac:dyDescent="0.25">
      <c r="A86" s="288"/>
      <c r="B86" s="288"/>
      <c r="C86" s="425" t="s">
        <v>1229</v>
      </c>
      <c r="D86" s="209"/>
      <c r="E86" s="209"/>
      <c r="F86" s="128">
        <v>360000</v>
      </c>
      <c r="G86" s="128">
        <v>255000</v>
      </c>
      <c r="H86" s="198" t="s">
        <v>1216</v>
      </c>
      <c r="I86" s="191"/>
      <c r="K86" s="22"/>
      <c r="L86" s="22"/>
      <c r="M86" s="22"/>
      <c r="N86" s="22"/>
    </row>
    <row r="87" spans="1:17" x14ac:dyDescent="0.25">
      <c r="A87" s="288"/>
      <c r="B87" s="288"/>
      <c r="C87" s="289"/>
      <c r="D87" s="209"/>
      <c r="E87" s="209"/>
      <c r="F87" s="128">
        <v>325000</v>
      </c>
      <c r="G87" s="128">
        <v>230000</v>
      </c>
      <c r="H87" s="198" t="s">
        <v>1217</v>
      </c>
      <c r="I87" s="191"/>
      <c r="K87" s="22"/>
      <c r="L87" s="22"/>
      <c r="M87" s="22"/>
      <c r="N87" s="22"/>
    </row>
    <row r="88" spans="1:17" x14ac:dyDescent="0.25">
      <c r="A88" s="288"/>
      <c r="B88" s="288"/>
      <c r="C88" s="75" t="s">
        <v>1230</v>
      </c>
      <c r="D88" s="209"/>
      <c r="E88" s="209"/>
      <c r="F88" s="128">
        <v>335000</v>
      </c>
      <c r="G88" s="209"/>
      <c r="H88" s="198" t="s">
        <v>1217</v>
      </c>
      <c r="I88" s="191"/>
      <c r="K88" s="22"/>
      <c r="L88" s="22"/>
      <c r="M88" s="22"/>
      <c r="N88" s="22"/>
    </row>
    <row r="89" spans="1:17" x14ac:dyDescent="0.25">
      <c r="A89" s="288"/>
      <c r="B89" s="288"/>
      <c r="C89" s="75" t="s">
        <v>1231</v>
      </c>
      <c r="D89" s="209"/>
      <c r="E89" s="209"/>
      <c r="F89" s="128">
        <v>260000</v>
      </c>
      <c r="G89" s="209"/>
      <c r="H89" s="198" t="s">
        <v>1217</v>
      </c>
      <c r="I89" s="191"/>
      <c r="K89" s="22"/>
      <c r="L89" s="22"/>
      <c r="M89" s="22"/>
      <c r="N89" s="22"/>
    </row>
    <row r="90" spans="1:17" x14ac:dyDescent="0.25">
      <c r="A90" s="289"/>
      <c r="B90" s="289"/>
      <c r="C90" s="75" t="s">
        <v>1232</v>
      </c>
      <c r="D90" s="209"/>
      <c r="E90" s="209"/>
      <c r="F90" s="128">
        <v>335000</v>
      </c>
      <c r="G90" s="209"/>
      <c r="H90" s="198" t="s">
        <v>1217</v>
      </c>
      <c r="I90" s="191"/>
      <c r="K90" s="22"/>
      <c r="L90" s="22"/>
      <c r="M90" s="22"/>
      <c r="N90" s="22"/>
    </row>
    <row r="91" spans="1:17" x14ac:dyDescent="0.25">
      <c r="A91" s="347">
        <v>10</v>
      </c>
      <c r="B91" s="347" t="s">
        <v>1233</v>
      </c>
      <c r="C91" s="198" t="s">
        <v>1234</v>
      </c>
      <c r="D91" s="128">
        <v>180000</v>
      </c>
      <c r="E91" s="209"/>
      <c r="F91" s="128">
        <v>180000</v>
      </c>
      <c r="G91" s="209"/>
      <c r="H91" s="75" t="s">
        <v>1235</v>
      </c>
      <c r="I91" s="191"/>
      <c r="K91" s="22"/>
      <c r="L91" s="22"/>
      <c r="M91" s="22"/>
      <c r="N91" s="22"/>
    </row>
    <row r="92" spans="1:17" x14ac:dyDescent="0.25">
      <c r="A92" s="288"/>
      <c r="B92" s="288"/>
      <c r="C92" s="198" t="s">
        <v>1236</v>
      </c>
      <c r="D92" s="128">
        <v>225000</v>
      </c>
      <c r="E92" s="209"/>
      <c r="F92" s="128">
        <v>225000</v>
      </c>
      <c r="G92" s="209"/>
      <c r="H92" s="75" t="s">
        <v>1235</v>
      </c>
      <c r="I92" s="191"/>
      <c r="K92" s="22"/>
      <c r="L92" s="22"/>
      <c r="M92" s="22"/>
      <c r="N92" s="22"/>
    </row>
    <row r="93" spans="1:17" ht="31.5" x14ac:dyDescent="0.25">
      <c r="A93" s="288"/>
      <c r="B93" s="288"/>
      <c r="C93" s="75" t="s">
        <v>1237</v>
      </c>
      <c r="D93" s="128">
        <v>250000</v>
      </c>
      <c r="E93" s="209"/>
      <c r="F93" s="128">
        <v>250000</v>
      </c>
      <c r="G93" s="209"/>
      <c r="H93" s="75" t="s">
        <v>1238</v>
      </c>
      <c r="I93" s="191"/>
      <c r="K93" s="22"/>
      <c r="L93" s="22"/>
      <c r="M93" s="22"/>
      <c r="N93" s="22"/>
    </row>
    <row r="94" spans="1:17" x14ac:dyDescent="0.25">
      <c r="A94" s="289"/>
      <c r="B94" s="289"/>
      <c r="C94" s="198" t="s">
        <v>1239</v>
      </c>
      <c r="D94" s="128">
        <v>250000</v>
      </c>
      <c r="E94" s="209"/>
      <c r="F94" s="128">
        <v>250000</v>
      </c>
      <c r="G94" s="209"/>
      <c r="H94" s="75" t="s">
        <v>1235</v>
      </c>
      <c r="I94" s="191"/>
      <c r="K94" s="22"/>
      <c r="L94" s="22"/>
      <c r="M94" s="22"/>
      <c r="N94" s="22"/>
    </row>
    <row r="95" spans="1:17" x14ac:dyDescent="0.25">
      <c r="A95" s="347">
        <v>11</v>
      </c>
      <c r="B95" s="347" t="s">
        <v>1240</v>
      </c>
      <c r="C95" s="198" t="s">
        <v>1241</v>
      </c>
      <c r="D95" s="128">
        <v>455000</v>
      </c>
      <c r="E95" s="128">
        <v>364000</v>
      </c>
      <c r="F95" s="209"/>
      <c r="G95" s="209"/>
      <c r="H95" s="431" t="s">
        <v>1242</v>
      </c>
      <c r="I95" s="455" t="s">
        <v>1243</v>
      </c>
      <c r="K95" s="22"/>
      <c r="L95" s="22"/>
      <c r="M95" s="210">
        <v>629500</v>
      </c>
      <c r="N95" s="210">
        <v>499500</v>
      </c>
      <c r="O95" s="210"/>
      <c r="P95" s="210"/>
    </row>
    <row r="96" spans="1:17" x14ac:dyDescent="0.25">
      <c r="A96" s="288"/>
      <c r="B96" s="288"/>
      <c r="C96" s="198" t="s">
        <v>1244</v>
      </c>
      <c r="D96" s="128">
        <v>525000</v>
      </c>
      <c r="E96" s="128">
        <v>434000</v>
      </c>
      <c r="F96" s="209"/>
      <c r="G96" s="209"/>
      <c r="H96" s="288"/>
      <c r="I96" s="288"/>
      <c r="K96" s="22"/>
      <c r="L96" s="22"/>
      <c r="M96" s="210">
        <v>729500</v>
      </c>
      <c r="N96" s="210">
        <v>599500</v>
      </c>
    </row>
    <row r="97" spans="1:16" x14ac:dyDescent="0.25">
      <c r="A97" s="288"/>
      <c r="B97" s="288"/>
      <c r="C97" s="198" t="s">
        <v>1245</v>
      </c>
      <c r="D97" s="128">
        <v>960000</v>
      </c>
      <c r="E97" s="128">
        <v>784000</v>
      </c>
      <c r="F97" s="209"/>
      <c r="G97" s="209"/>
      <c r="H97" s="288"/>
      <c r="I97" s="288"/>
      <c r="K97" s="22"/>
      <c r="L97" s="22"/>
      <c r="M97" s="210">
        <v>1179500</v>
      </c>
      <c r="N97" s="210">
        <v>959500</v>
      </c>
    </row>
    <row r="98" spans="1:16" x14ac:dyDescent="0.25">
      <c r="A98" s="288"/>
      <c r="B98" s="288"/>
      <c r="C98" s="198" t="s">
        <v>1246</v>
      </c>
      <c r="D98" s="128">
        <v>1000000</v>
      </c>
      <c r="E98" s="128">
        <v>800000</v>
      </c>
      <c r="F98" s="209"/>
      <c r="G98" s="209"/>
      <c r="H98" s="288"/>
      <c r="I98" s="288"/>
      <c r="K98" s="22"/>
      <c r="L98" s="22"/>
      <c r="M98" s="22"/>
      <c r="N98" s="22"/>
    </row>
    <row r="99" spans="1:16" x14ac:dyDescent="0.25">
      <c r="A99" s="289"/>
      <c r="B99" s="289"/>
      <c r="C99" s="198" t="s">
        <v>1247</v>
      </c>
      <c r="D99" s="128">
        <v>1400000</v>
      </c>
      <c r="E99" s="128">
        <v>1200000</v>
      </c>
      <c r="F99" s="209"/>
      <c r="G99" s="209"/>
      <c r="H99" s="289"/>
      <c r="I99" s="288"/>
      <c r="K99" s="22"/>
      <c r="L99" s="22"/>
      <c r="M99" s="22"/>
      <c r="N99" s="22"/>
    </row>
    <row r="100" spans="1:16" x14ac:dyDescent="0.25">
      <c r="A100" s="347">
        <v>12</v>
      </c>
      <c r="B100" s="347" t="s">
        <v>1248</v>
      </c>
      <c r="C100" s="198" t="s">
        <v>1249</v>
      </c>
      <c r="D100" s="209"/>
      <c r="E100" s="209"/>
      <c r="F100" s="128">
        <v>160000</v>
      </c>
      <c r="G100" s="128">
        <v>128000</v>
      </c>
      <c r="H100" s="431" t="s">
        <v>1242</v>
      </c>
      <c r="I100" s="288"/>
      <c r="K100" s="22"/>
      <c r="L100" s="22"/>
      <c r="M100" s="22"/>
      <c r="N100" s="22"/>
      <c r="O100" s="210">
        <v>179500</v>
      </c>
      <c r="P100" s="210">
        <v>139500</v>
      </c>
    </row>
    <row r="101" spans="1:16" x14ac:dyDescent="0.25">
      <c r="A101" s="288"/>
      <c r="B101" s="288"/>
      <c r="C101" s="198" t="s">
        <v>1250</v>
      </c>
      <c r="D101" s="209"/>
      <c r="E101" s="209"/>
      <c r="F101" s="128">
        <v>200000</v>
      </c>
      <c r="G101" s="128">
        <v>160000</v>
      </c>
      <c r="H101" s="288"/>
      <c r="I101" s="288"/>
      <c r="K101" s="22"/>
      <c r="L101" s="22"/>
      <c r="M101" s="22"/>
      <c r="N101" s="22"/>
      <c r="O101" s="210">
        <v>229500</v>
      </c>
      <c r="P101" s="210">
        <v>179500</v>
      </c>
    </row>
    <row r="102" spans="1:16" x14ac:dyDescent="0.25">
      <c r="A102" s="288"/>
      <c r="B102" s="288"/>
      <c r="C102" s="198" t="s">
        <v>1245</v>
      </c>
      <c r="D102" s="209"/>
      <c r="E102" s="209"/>
      <c r="F102" s="128">
        <v>480000</v>
      </c>
      <c r="G102" s="128">
        <v>400000</v>
      </c>
      <c r="H102" s="288"/>
      <c r="I102" s="288"/>
      <c r="K102" s="22"/>
      <c r="L102" s="22"/>
      <c r="M102" s="22"/>
      <c r="N102" s="22"/>
      <c r="O102" s="210">
        <v>579500</v>
      </c>
      <c r="P102" s="210">
        <v>479500</v>
      </c>
    </row>
    <row r="103" spans="1:16" x14ac:dyDescent="0.25">
      <c r="A103" s="288"/>
      <c r="B103" s="288"/>
      <c r="C103" s="198" t="s">
        <v>1246</v>
      </c>
      <c r="D103" s="209"/>
      <c r="E103" s="209"/>
      <c r="F103" s="128">
        <v>500000</v>
      </c>
      <c r="G103" s="128">
        <v>430000</v>
      </c>
      <c r="H103" s="288"/>
      <c r="I103" s="288"/>
      <c r="K103" s="22"/>
      <c r="L103" s="22"/>
      <c r="M103" s="22"/>
      <c r="N103" s="22"/>
      <c r="O103" s="210"/>
      <c r="P103" s="210"/>
    </row>
    <row r="104" spans="1:16" x14ac:dyDescent="0.25">
      <c r="A104" s="289"/>
      <c r="B104" s="289"/>
      <c r="C104" s="198" t="s">
        <v>1247</v>
      </c>
      <c r="D104" s="209"/>
      <c r="E104" s="209"/>
      <c r="F104" s="128">
        <v>1400000</v>
      </c>
      <c r="G104" s="128">
        <v>1200000</v>
      </c>
      <c r="H104" s="289"/>
      <c r="I104" s="288"/>
      <c r="K104" s="22"/>
      <c r="L104" s="22"/>
      <c r="M104" s="22"/>
      <c r="N104" s="22"/>
    </row>
    <row r="105" spans="1:16" x14ac:dyDescent="0.25">
      <c r="A105" s="347">
        <v>13</v>
      </c>
      <c r="B105" s="347" t="s">
        <v>1251</v>
      </c>
      <c r="C105" s="198" t="s">
        <v>1252</v>
      </c>
      <c r="D105" s="128">
        <v>455000</v>
      </c>
      <c r="E105" s="128">
        <v>364000</v>
      </c>
      <c r="F105" s="214">
        <v>200000</v>
      </c>
      <c r="G105" s="214">
        <v>160000</v>
      </c>
      <c r="H105" s="431" t="s">
        <v>1242</v>
      </c>
      <c r="I105" s="288"/>
      <c r="K105" s="22"/>
      <c r="L105" s="22"/>
      <c r="M105" s="210">
        <v>629500</v>
      </c>
      <c r="N105" s="210">
        <v>499500</v>
      </c>
      <c r="O105" s="210">
        <v>229500</v>
      </c>
      <c r="P105" s="210">
        <v>229500</v>
      </c>
    </row>
    <row r="106" spans="1:16" x14ac:dyDescent="0.25">
      <c r="A106" s="288"/>
      <c r="B106" s="288"/>
      <c r="C106" s="198" t="s">
        <v>1253</v>
      </c>
      <c r="D106" s="128">
        <v>720000</v>
      </c>
      <c r="E106" s="128">
        <v>576000</v>
      </c>
      <c r="F106" s="214">
        <v>380000</v>
      </c>
      <c r="G106" s="214">
        <v>304000</v>
      </c>
      <c r="H106" s="288"/>
      <c r="I106" s="288"/>
      <c r="K106" s="22"/>
      <c r="L106" s="22"/>
      <c r="M106" s="210">
        <v>879500</v>
      </c>
      <c r="N106" s="210">
        <v>699500</v>
      </c>
      <c r="O106" s="210">
        <v>455000</v>
      </c>
      <c r="P106" s="210">
        <v>359500</v>
      </c>
    </row>
    <row r="107" spans="1:16" x14ac:dyDescent="0.25">
      <c r="A107" s="288"/>
      <c r="B107" s="288"/>
      <c r="C107" s="198" t="s">
        <v>1254</v>
      </c>
      <c r="D107" s="128">
        <v>800000</v>
      </c>
      <c r="E107" s="128">
        <v>640000</v>
      </c>
      <c r="F107" s="214">
        <v>520000</v>
      </c>
      <c r="G107" s="214">
        <v>416000</v>
      </c>
      <c r="H107" s="288"/>
      <c r="I107" s="289"/>
      <c r="K107" s="22"/>
      <c r="L107" s="22"/>
      <c r="M107" s="210">
        <v>979500</v>
      </c>
      <c r="N107" s="210">
        <v>779500</v>
      </c>
      <c r="O107" s="210">
        <v>629500</v>
      </c>
      <c r="P107" s="210">
        <v>499500</v>
      </c>
    </row>
    <row r="108" spans="1:16" x14ac:dyDescent="0.25">
      <c r="A108" s="347">
        <v>14</v>
      </c>
      <c r="B108" s="349" t="s">
        <v>1255</v>
      </c>
      <c r="C108" s="431" t="s">
        <v>1256</v>
      </c>
      <c r="D108" s="128">
        <v>500000</v>
      </c>
      <c r="E108" s="209"/>
      <c r="F108" s="128">
        <v>500000</v>
      </c>
      <c r="G108" s="209"/>
      <c r="H108" s="198" t="s">
        <v>1257</v>
      </c>
      <c r="K108" s="22"/>
      <c r="L108" s="22"/>
      <c r="M108" s="210">
        <v>750000</v>
      </c>
      <c r="N108" s="22"/>
      <c r="O108" s="210">
        <v>750000</v>
      </c>
    </row>
    <row r="109" spans="1:16" x14ac:dyDescent="0.25">
      <c r="A109" s="288"/>
      <c r="B109" s="288"/>
      <c r="C109" s="289"/>
      <c r="D109" s="128">
        <v>400000</v>
      </c>
      <c r="E109" s="209"/>
      <c r="F109" s="128">
        <v>400000</v>
      </c>
      <c r="G109" s="209"/>
      <c r="H109" s="198" t="s">
        <v>1258</v>
      </c>
      <c r="K109" s="22"/>
      <c r="L109" s="22"/>
      <c r="M109" s="210">
        <v>650000</v>
      </c>
      <c r="N109" s="22"/>
      <c r="O109" s="210">
        <v>650000</v>
      </c>
    </row>
    <row r="110" spans="1:16" x14ac:dyDescent="0.25">
      <c r="A110" s="288"/>
      <c r="B110" s="288"/>
      <c r="C110" s="431" t="s">
        <v>1259</v>
      </c>
      <c r="D110" s="128">
        <v>750000</v>
      </c>
      <c r="E110" s="209"/>
      <c r="F110" s="128">
        <v>750000</v>
      </c>
      <c r="G110" s="209"/>
      <c r="H110" s="198" t="s">
        <v>1260</v>
      </c>
      <c r="K110" s="22"/>
      <c r="L110" s="22"/>
      <c r="M110" s="210">
        <v>1000000</v>
      </c>
      <c r="N110" s="22"/>
      <c r="O110" s="210">
        <v>1000000</v>
      </c>
    </row>
    <row r="111" spans="1:16" x14ac:dyDescent="0.25">
      <c r="A111" s="288"/>
      <c r="B111" s="288"/>
      <c r="C111" s="289"/>
      <c r="D111" s="128">
        <v>600000</v>
      </c>
      <c r="E111" s="209"/>
      <c r="F111" s="128">
        <v>600000</v>
      </c>
      <c r="G111" s="209"/>
      <c r="H111" s="198" t="s">
        <v>1258</v>
      </c>
      <c r="K111" s="22"/>
      <c r="L111" s="22"/>
      <c r="M111" s="210">
        <v>850000</v>
      </c>
      <c r="N111" s="22"/>
      <c r="O111" s="210">
        <v>850000</v>
      </c>
    </row>
    <row r="112" spans="1:16" x14ac:dyDescent="0.25">
      <c r="A112" s="289"/>
      <c r="B112" s="289"/>
      <c r="C112" s="198" t="s">
        <v>1261</v>
      </c>
      <c r="D112" s="128">
        <v>200000</v>
      </c>
      <c r="E112" s="209"/>
      <c r="F112" s="128">
        <v>200000</v>
      </c>
      <c r="G112" s="209"/>
      <c r="H112" s="191"/>
      <c r="K112" s="22"/>
      <c r="L112" s="22"/>
      <c r="M112" s="210"/>
      <c r="N112" s="22"/>
    </row>
    <row r="113" spans="1:14" x14ac:dyDescent="0.25">
      <c r="A113" s="113">
        <v>15</v>
      </c>
      <c r="B113" s="113" t="s">
        <v>1262</v>
      </c>
      <c r="C113" s="198" t="s">
        <v>1263</v>
      </c>
      <c r="D113" s="128">
        <v>750000</v>
      </c>
      <c r="E113" s="209"/>
      <c r="F113" s="209"/>
      <c r="G113" s="209"/>
      <c r="H113" s="198" t="s">
        <v>1264</v>
      </c>
      <c r="K113" s="22"/>
      <c r="L113" s="22"/>
      <c r="M113" s="22"/>
      <c r="N113" s="22"/>
    </row>
    <row r="114" spans="1:14" x14ac:dyDescent="0.25">
      <c r="A114" s="347">
        <v>16</v>
      </c>
      <c r="B114" s="347" t="s">
        <v>1265</v>
      </c>
      <c r="C114" s="191"/>
      <c r="D114" s="128">
        <v>1186000</v>
      </c>
      <c r="E114" s="209"/>
      <c r="F114" s="209"/>
      <c r="G114" s="209"/>
      <c r="H114" s="198" t="s">
        <v>1266</v>
      </c>
      <c r="K114" s="22"/>
      <c r="L114" s="22"/>
      <c r="M114" s="22"/>
      <c r="N114" s="22"/>
    </row>
    <row r="115" spans="1:14" x14ac:dyDescent="0.25">
      <c r="A115" s="289"/>
      <c r="B115" s="289"/>
      <c r="C115" s="191"/>
      <c r="D115" s="128">
        <v>1146000</v>
      </c>
      <c r="E115" s="209"/>
      <c r="F115" s="209"/>
      <c r="G115" s="209"/>
      <c r="H115" s="198" t="s">
        <v>1267</v>
      </c>
      <c r="K115" s="22"/>
      <c r="L115" s="22"/>
      <c r="M115" s="22"/>
      <c r="N115" s="22"/>
    </row>
    <row r="116" spans="1:14" x14ac:dyDescent="0.25">
      <c r="A116" s="347">
        <v>17</v>
      </c>
      <c r="B116" s="347" t="s">
        <v>1268</v>
      </c>
      <c r="C116" s="198" t="s">
        <v>1269</v>
      </c>
      <c r="D116" s="128">
        <v>490000</v>
      </c>
      <c r="E116" s="209"/>
      <c r="F116" s="209"/>
      <c r="G116" s="209"/>
      <c r="H116" s="456" t="s">
        <v>1270</v>
      </c>
      <c r="K116" s="22"/>
      <c r="L116" s="22"/>
      <c r="M116" s="22"/>
      <c r="N116" s="22"/>
    </row>
    <row r="117" spans="1:14" x14ac:dyDescent="0.25">
      <c r="A117" s="288"/>
      <c r="B117" s="288"/>
      <c r="C117" s="198" t="s">
        <v>1271</v>
      </c>
      <c r="D117" s="128">
        <v>525000</v>
      </c>
      <c r="E117" s="209"/>
      <c r="F117" s="209"/>
      <c r="G117" s="209"/>
      <c r="H117" s="288"/>
      <c r="K117" s="22"/>
      <c r="L117" s="22"/>
      <c r="M117" s="22"/>
      <c r="N117" s="22"/>
    </row>
    <row r="118" spans="1:14" x14ac:dyDescent="0.25">
      <c r="A118" s="288"/>
      <c r="B118" s="288"/>
      <c r="C118" s="75" t="s">
        <v>1272</v>
      </c>
      <c r="D118" s="128">
        <v>575000</v>
      </c>
      <c r="E118" s="209"/>
      <c r="F118" s="209"/>
      <c r="G118" s="209"/>
      <c r="H118" s="288"/>
      <c r="K118" s="22"/>
      <c r="L118" s="22"/>
      <c r="M118" s="22"/>
      <c r="N118" s="22"/>
    </row>
    <row r="119" spans="1:14" x14ac:dyDescent="0.25">
      <c r="A119" s="288"/>
      <c r="B119" s="288"/>
      <c r="C119" s="75" t="s">
        <v>1273</v>
      </c>
      <c r="D119" s="128">
        <v>600000</v>
      </c>
      <c r="E119" s="209"/>
      <c r="F119" s="209"/>
      <c r="G119" s="209"/>
      <c r="H119" s="288"/>
      <c r="K119" s="22"/>
      <c r="L119" s="22"/>
      <c r="M119" s="22"/>
      <c r="N119" s="22"/>
    </row>
    <row r="120" spans="1:14" x14ac:dyDescent="0.25">
      <c r="A120" s="288"/>
      <c r="B120" s="288"/>
      <c r="C120" s="75" t="s">
        <v>1274</v>
      </c>
      <c r="D120" s="128">
        <v>525000</v>
      </c>
      <c r="E120" s="209"/>
      <c r="F120" s="209"/>
      <c r="G120" s="209"/>
      <c r="H120" s="288"/>
      <c r="K120" s="22"/>
      <c r="L120" s="22"/>
      <c r="M120" s="22"/>
      <c r="N120" s="22"/>
    </row>
    <row r="121" spans="1:14" x14ac:dyDescent="0.25">
      <c r="A121" s="288"/>
      <c r="B121" s="288"/>
      <c r="C121" s="75" t="s">
        <v>1275</v>
      </c>
      <c r="D121" s="128">
        <v>1400000</v>
      </c>
      <c r="E121" s="209"/>
      <c r="F121" s="209"/>
      <c r="G121" s="209"/>
      <c r="H121" s="288"/>
      <c r="K121" s="22"/>
      <c r="L121" s="22"/>
      <c r="M121" s="22"/>
      <c r="N121" s="22"/>
    </row>
    <row r="122" spans="1:14" x14ac:dyDescent="0.25">
      <c r="A122" s="288"/>
      <c r="B122" s="288"/>
      <c r="C122" s="75" t="s">
        <v>1276</v>
      </c>
      <c r="D122" s="128">
        <v>575000</v>
      </c>
      <c r="E122" s="209"/>
      <c r="F122" s="209"/>
      <c r="G122" s="209"/>
      <c r="H122" s="288"/>
      <c r="K122" s="22"/>
      <c r="L122" s="22"/>
      <c r="M122" s="22"/>
      <c r="N122" s="22"/>
    </row>
    <row r="123" spans="1:14" x14ac:dyDescent="0.25">
      <c r="A123" s="288"/>
      <c r="B123" s="288"/>
      <c r="C123" s="75" t="s">
        <v>1277</v>
      </c>
      <c r="D123" s="128">
        <v>575000</v>
      </c>
      <c r="E123" s="209"/>
      <c r="F123" s="209"/>
      <c r="G123" s="209"/>
      <c r="H123" s="289"/>
      <c r="K123" s="22"/>
      <c r="L123" s="22"/>
      <c r="M123" s="22"/>
      <c r="N123" s="22"/>
    </row>
    <row r="124" spans="1:14" x14ac:dyDescent="0.25">
      <c r="A124" s="288"/>
      <c r="B124" s="288"/>
      <c r="C124" s="198" t="s">
        <v>1269</v>
      </c>
      <c r="D124" s="128">
        <v>477750</v>
      </c>
      <c r="E124" s="209"/>
      <c r="F124" s="209"/>
      <c r="G124" s="209"/>
      <c r="H124" s="456" t="s">
        <v>1278</v>
      </c>
      <c r="K124" s="22"/>
      <c r="L124" s="22"/>
      <c r="M124" s="22"/>
      <c r="N124" s="22"/>
    </row>
    <row r="125" spans="1:14" x14ac:dyDescent="0.25">
      <c r="A125" s="288"/>
      <c r="B125" s="288"/>
      <c r="C125" s="198" t="s">
        <v>1271</v>
      </c>
      <c r="D125" s="128">
        <v>513500</v>
      </c>
      <c r="E125" s="209"/>
      <c r="F125" s="209"/>
      <c r="G125" s="209"/>
      <c r="H125" s="288"/>
      <c r="K125" s="22"/>
      <c r="L125" s="22"/>
      <c r="M125" s="22"/>
      <c r="N125" s="22"/>
    </row>
    <row r="126" spans="1:14" x14ac:dyDescent="0.25">
      <c r="A126" s="288"/>
      <c r="B126" s="288"/>
      <c r="C126" s="75" t="s">
        <v>1272</v>
      </c>
      <c r="D126" s="128">
        <v>565500</v>
      </c>
      <c r="E126" s="209"/>
      <c r="F126" s="209"/>
      <c r="G126" s="209"/>
      <c r="H126" s="288"/>
      <c r="K126" s="22"/>
      <c r="L126" s="22"/>
      <c r="M126" s="22"/>
      <c r="N126" s="22"/>
    </row>
    <row r="127" spans="1:14" x14ac:dyDescent="0.25">
      <c r="A127" s="288"/>
      <c r="B127" s="288"/>
      <c r="C127" s="75" t="s">
        <v>1273</v>
      </c>
      <c r="D127" s="128">
        <v>585000</v>
      </c>
      <c r="E127" s="209"/>
      <c r="F127" s="209"/>
      <c r="G127" s="209"/>
      <c r="H127" s="288"/>
      <c r="K127" s="22"/>
      <c r="L127" s="22"/>
      <c r="M127" s="22"/>
      <c r="N127" s="22"/>
    </row>
    <row r="128" spans="1:14" x14ac:dyDescent="0.25">
      <c r="A128" s="288"/>
      <c r="B128" s="288"/>
      <c r="C128" s="75" t="s">
        <v>1274</v>
      </c>
      <c r="D128" s="128">
        <v>513500</v>
      </c>
      <c r="E128" s="209"/>
      <c r="F128" s="209"/>
      <c r="G128" s="209"/>
      <c r="H128" s="288"/>
      <c r="K128" s="22"/>
      <c r="L128" s="22"/>
      <c r="M128" s="22"/>
      <c r="N128" s="22"/>
    </row>
    <row r="129" spans="1:16" x14ac:dyDescent="0.25">
      <c r="A129" s="288"/>
      <c r="B129" s="288"/>
      <c r="C129" s="75" t="s">
        <v>1275</v>
      </c>
      <c r="D129" s="128">
        <v>1365000</v>
      </c>
      <c r="E129" s="209"/>
      <c r="F129" s="209"/>
      <c r="G129" s="209"/>
      <c r="H129" s="288"/>
      <c r="K129" s="22"/>
      <c r="L129" s="22"/>
      <c r="M129" s="22"/>
      <c r="N129" s="22"/>
    </row>
    <row r="130" spans="1:16" x14ac:dyDescent="0.25">
      <c r="A130" s="288"/>
      <c r="B130" s="288"/>
      <c r="C130" s="75" t="s">
        <v>1276</v>
      </c>
      <c r="D130" s="128">
        <v>565500</v>
      </c>
      <c r="E130" s="209"/>
      <c r="F130" s="209"/>
      <c r="G130" s="209"/>
      <c r="H130" s="288"/>
      <c r="K130" s="22"/>
      <c r="L130" s="22"/>
      <c r="M130" s="22"/>
      <c r="N130" s="22"/>
    </row>
    <row r="131" spans="1:16" x14ac:dyDescent="0.25">
      <c r="A131" s="288"/>
      <c r="B131" s="288"/>
      <c r="C131" s="75" t="s">
        <v>1277</v>
      </c>
      <c r="D131" s="128">
        <v>565500</v>
      </c>
      <c r="E131" s="209"/>
      <c r="F131" s="209"/>
      <c r="G131" s="209"/>
      <c r="H131" s="288"/>
      <c r="K131" s="22"/>
      <c r="L131" s="22"/>
      <c r="M131" s="22"/>
      <c r="N131" s="22"/>
    </row>
    <row r="132" spans="1:16" x14ac:dyDescent="0.25">
      <c r="A132" s="288"/>
      <c r="B132" s="288"/>
      <c r="C132" s="198" t="s">
        <v>1279</v>
      </c>
      <c r="D132" s="128">
        <v>383500</v>
      </c>
      <c r="E132" s="209"/>
      <c r="F132" s="209"/>
      <c r="G132" s="209"/>
      <c r="H132" s="289"/>
      <c r="K132" s="22"/>
      <c r="L132" s="22"/>
      <c r="M132" s="22"/>
      <c r="N132" s="22"/>
    </row>
    <row r="133" spans="1:16" x14ac:dyDescent="0.25">
      <c r="A133" s="288"/>
      <c r="B133" s="288"/>
      <c r="C133" s="198" t="s">
        <v>1269</v>
      </c>
      <c r="D133" s="128">
        <v>367500</v>
      </c>
      <c r="E133" s="209"/>
      <c r="F133" s="209"/>
      <c r="G133" s="209"/>
      <c r="H133" s="457" t="s">
        <v>1280</v>
      </c>
      <c r="K133" s="22"/>
      <c r="L133" s="22"/>
      <c r="M133" s="22"/>
      <c r="N133" s="22"/>
    </row>
    <row r="134" spans="1:16" x14ac:dyDescent="0.25">
      <c r="A134" s="289"/>
      <c r="B134" s="289"/>
      <c r="C134" s="198" t="s">
        <v>1279</v>
      </c>
      <c r="D134" s="128">
        <v>292500</v>
      </c>
      <c r="E134" s="209"/>
      <c r="F134" s="209"/>
      <c r="G134" s="209"/>
      <c r="H134" s="289"/>
      <c r="K134" s="22"/>
      <c r="L134" s="22"/>
      <c r="M134" s="22"/>
      <c r="N134" s="22"/>
    </row>
    <row r="135" spans="1:16" x14ac:dyDescent="0.25">
      <c r="A135" s="113">
        <v>18</v>
      </c>
      <c r="B135" s="113" t="s">
        <v>1281</v>
      </c>
      <c r="C135" s="198" t="s">
        <v>1282</v>
      </c>
      <c r="D135" s="128">
        <v>200000</v>
      </c>
      <c r="E135" s="209"/>
      <c r="F135" s="128">
        <v>200000</v>
      </c>
      <c r="G135" s="209"/>
      <c r="H135" s="191"/>
      <c r="I135" s="191"/>
      <c r="K135" s="22"/>
      <c r="L135" s="22"/>
      <c r="M135" s="22"/>
      <c r="N135" s="22"/>
    </row>
    <row r="136" spans="1:16" x14ac:dyDescent="0.25">
      <c r="A136" s="349">
        <v>19</v>
      </c>
      <c r="B136" s="349" t="s">
        <v>1283</v>
      </c>
      <c r="C136" s="198" t="s">
        <v>1284</v>
      </c>
      <c r="D136" s="128">
        <v>800000</v>
      </c>
      <c r="E136" s="128">
        <v>800000</v>
      </c>
      <c r="F136" s="128">
        <v>700000</v>
      </c>
      <c r="G136" s="128">
        <v>700000</v>
      </c>
      <c r="H136" s="191"/>
      <c r="I136" s="440" t="s">
        <v>1285</v>
      </c>
      <c r="K136" s="22"/>
      <c r="L136" s="22"/>
      <c r="M136" s="210"/>
      <c r="N136" s="22"/>
    </row>
    <row r="137" spans="1:16" x14ac:dyDescent="0.25">
      <c r="A137" s="288"/>
      <c r="B137" s="288"/>
      <c r="C137" s="198" t="s">
        <v>1286</v>
      </c>
      <c r="D137" s="128">
        <v>500000</v>
      </c>
      <c r="E137" s="128">
        <v>250000</v>
      </c>
      <c r="F137" s="128">
        <v>400000</v>
      </c>
      <c r="G137" s="128">
        <v>200000</v>
      </c>
      <c r="H137" s="191"/>
      <c r="I137" s="288"/>
      <c r="K137" s="22"/>
      <c r="L137" s="22"/>
      <c r="M137" s="210">
        <v>829500</v>
      </c>
      <c r="N137" s="22"/>
      <c r="O137" s="210">
        <v>679500</v>
      </c>
    </row>
    <row r="138" spans="1:16" x14ac:dyDescent="0.25">
      <c r="A138" s="288"/>
      <c r="B138" s="288"/>
      <c r="C138" s="198" t="s">
        <v>1287</v>
      </c>
      <c r="D138" s="128">
        <v>350000</v>
      </c>
      <c r="E138" s="128">
        <v>175000</v>
      </c>
      <c r="F138" s="128">
        <v>250000</v>
      </c>
      <c r="G138" s="128">
        <v>125000</v>
      </c>
      <c r="H138" s="191"/>
      <c r="I138" s="288"/>
      <c r="K138" s="22"/>
      <c r="L138" s="22"/>
      <c r="M138" s="210">
        <v>579500</v>
      </c>
      <c r="N138" s="22"/>
      <c r="O138" s="210">
        <v>429500</v>
      </c>
    </row>
    <row r="139" spans="1:16" x14ac:dyDescent="0.25">
      <c r="A139" s="289"/>
      <c r="B139" s="289"/>
      <c r="C139" s="198" t="s">
        <v>1288</v>
      </c>
      <c r="D139" s="128">
        <v>200000</v>
      </c>
      <c r="E139" s="128">
        <v>100000</v>
      </c>
      <c r="F139" s="128">
        <v>150000</v>
      </c>
      <c r="G139" s="128">
        <v>75000</v>
      </c>
      <c r="H139" s="191"/>
      <c r="I139" s="289"/>
      <c r="K139" s="22"/>
      <c r="L139" s="22"/>
      <c r="M139" s="210">
        <v>379500</v>
      </c>
      <c r="N139" s="210"/>
      <c r="O139" s="210">
        <v>229500</v>
      </c>
      <c r="P139" s="210"/>
    </row>
    <row r="140" spans="1:16" x14ac:dyDescent="0.25">
      <c r="A140" s="347">
        <v>20</v>
      </c>
      <c r="B140" s="347" t="s">
        <v>1289</v>
      </c>
      <c r="C140" s="198" t="s">
        <v>1290</v>
      </c>
      <c r="D140" s="128">
        <v>285000</v>
      </c>
      <c r="E140" s="209"/>
      <c r="F140" s="128">
        <v>275000</v>
      </c>
      <c r="G140" s="209"/>
      <c r="H140" s="191"/>
      <c r="I140" s="191"/>
      <c r="K140" s="22"/>
      <c r="L140" s="22"/>
      <c r="M140" s="22"/>
      <c r="N140" s="22"/>
    </row>
    <row r="141" spans="1:16" x14ac:dyDescent="0.25">
      <c r="A141" s="288"/>
      <c r="B141" s="288"/>
      <c r="C141" s="198" t="s">
        <v>1291</v>
      </c>
      <c r="D141" s="128">
        <v>200000</v>
      </c>
      <c r="E141" s="209"/>
      <c r="F141" s="128">
        <v>200000</v>
      </c>
      <c r="G141" s="209"/>
      <c r="H141" s="191"/>
      <c r="I141" s="191"/>
      <c r="K141" s="22"/>
      <c r="L141" s="22"/>
      <c r="M141" s="210">
        <v>519500</v>
      </c>
      <c r="N141" s="22"/>
      <c r="O141" s="210">
        <v>519500</v>
      </c>
    </row>
    <row r="142" spans="1:16" x14ac:dyDescent="0.25">
      <c r="A142" s="288"/>
      <c r="B142" s="288"/>
      <c r="C142" s="198" t="s">
        <v>1292</v>
      </c>
      <c r="D142" s="16">
        <v>200000</v>
      </c>
      <c r="E142" s="209"/>
      <c r="F142" s="16">
        <v>200000</v>
      </c>
      <c r="G142" s="209"/>
      <c r="H142" s="198" t="s">
        <v>1293</v>
      </c>
      <c r="I142" s="191"/>
      <c r="J142" s="216"/>
      <c r="K142" s="22"/>
      <c r="L142" s="22"/>
      <c r="M142" s="210">
        <v>254500</v>
      </c>
      <c r="N142" s="22"/>
      <c r="O142" s="210">
        <v>254500</v>
      </c>
    </row>
    <row r="143" spans="1:16" x14ac:dyDescent="0.25">
      <c r="A143" s="289"/>
      <c r="B143" s="289"/>
      <c r="C143" s="198" t="s">
        <v>1294</v>
      </c>
      <c r="D143" s="16">
        <v>400000</v>
      </c>
      <c r="E143" s="209"/>
      <c r="F143" s="16">
        <v>400000</v>
      </c>
      <c r="G143" s="209"/>
      <c r="H143" s="198" t="s">
        <v>1295</v>
      </c>
      <c r="I143" s="191"/>
      <c r="J143" s="169"/>
      <c r="K143" s="22"/>
      <c r="L143" s="22"/>
      <c r="M143" s="22"/>
      <c r="N143" s="22"/>
    </row>
    <row r="144" spans="1:16" x14ac:dyDescent="0.25">
      <c r="A144" s="347">
        <v>21</v>
      </c>
      <c r="B144" s="347" t="s">
        <v>1296</v>
      </c>
      <c r="C144" s="440" t="s">
        <v>1297</v>
      </c>
      <c r="D144" s="128">
        <v>235000</v>
      </c>
      <c r="E144" s="209"/>
      <c r="F144" s="128">
        <v>235000</v>
      </c>
      <c r="G144" s="209"/>
      <c r="H144" s="198" t="s">
        <v>1298</v>
      </c>
      <c r="K144" s="22"/>
      <c r="L144" s="22"/>
      <c r="M144" s="22"/>
      <c r="N144" s="22"/>
    </row>
    <row r="145" spans="1:14" x14ac:dyDescent="0.25">
      <c r="A145" s="288"/>
      <c r="B145" s="288"/>
      <c r="C145" s="288"/>
      <c r="D145" s="128">
        <v>305000</v>
      </c>
      <c r="E145" s="209"/>
      <c r="F145" s="128">
        <v>305000</v>
      </c>
      <c r="G145" s="209"/>
      <c r="H145" s="198" t="s">
        <v>1299</v>
      </c>
      <c r="K145" s="22"/>
      <c r="L145" s="22"/>
      <c r="M145" s="22"/>
      <c r="N145" s="22"/>
    </row>
    <row r="146" spans="1:14" x14ac:dyDescent="0.25">
      <c r="A146" s="288"/>
      <c r="B146" s="288"/>
      <c r="C146" s="289"/>
      <c r="D146" s="128">
        <v>345000</v>
      </c>
      <c r="E146" s="209"/>
      <c r="F146" s="128">
        <v>345000</v>
      </c>
      <c r="G146" s="209"/>
      <c r="H146" s="198" t="s">
        <v>1300</v>
      </c>
      <c r="K146" s="22"/>
      <c r="L146" s="22"/>
      <c r="M146" s="22"/>
      <c r="N146" s="22"/>
    </row>
    <row r="147" spans="1:14" x14ac:dyDescent="0.25">
      <c r="A147" s="288"/>
      <c r="B147" s="288"/>
      <c r="C147" s="440" t="s">
        <v>1301</v>
      </c>
      <c r="D147" s="128">
        <v>235000</v>
      </c>
      <c r="E147" s="209"/>
      <c r="F147" s="128">
        <v>235000</v>
      </c>
      <c r="G147" s="209"/>
      <c r="H147" s="198" t="s">
        <v>1298</v>
      </c>
      <c r="K147" s="22"/>
      <c r="L147" s="22"/>
      <c r="M147" s="22"/>
      <c r="N147" s="22"/>
    </row>
    <row r="148" spans="1:14" x14ac:dyDescent="0.25">
      <c r="A148" s="288"/>
      <c r="B148" s="288"/>
      <c r="C148" s="288"/>
      <c r="D148" s="128">
        <v>305000</v>
      </c>
      <c r="E148" s="209"/>
      <c r="F148" s="128">
        <v>305000</v>
      </c>
      <c r="G148" s="209"/>
      <c r="H148" s="198" t="s">
        <v>1299</v>
      </c>
      <c r="K148" s="22"/>
      <c r="L148" s="22"/>
      <c r="M148" s="22"/>
      <c r="N148" s="22"/>
    </row>
    <row r="149" spans="1:14" x14ac:dyDescent="0.25">
      <c r="A149" s="288"/>
      <c r="B149" s="288"/>
      <c r="C149" s="289"/>
      <c r="D149" s="128">
        <v>345000</v>
      </c>
      <c r="E149" s="209"/>
      <c r="F149" s="128">
        <v>345000</v>
      </c>
      <c r="G149" s="209"/>
      <c r="H149" s="198" t="s">
        <v>1300</v>
      </c>
      <c r="K149" s="22"/>
      <c r="L149" s="22"/>
      <c r="M149" s="22"/>
      <c r="N149" s="22"/>
    </row>
    <row r="150" spans="1:14" x14ac:dyDescent="0.25">
      <c r="A150" s="288"/>
      <c r="B150" s="288"/>
      <c r="C150" s="440" t="s">
        <v>1302</v>
      </c>
      <c r="D150" s="128">
        <v>235000</v>
      </c>
      <c r="E150" s="209"/>
      <c r="F150" s="128">
        <v>235000</v>
      </c>
      <c r="G150" s="209"/>
      <c r="H150" s="198" t="s">
        <v>1298</v>
      </c>
      <c r="K150" s="22"/>
      <c r="L150" s="22"/>
      <c r="M150" s="22"/>
      <c r="N150" s="22"/>
    </row>
    <row r="151" spans="1:14" x14ac:dyDescent="0.25">
      <c r="A151" s="288"/>
      <c r="B151" s="288"/>
      <c r="C151" s="288"/>
      <c r="D151" s="128">
        <v>305000</v>
      </c>
      <c r="E151" s="209"/>
      <c r="F151" s="128">
        <v>305000</v>
      </c>
      <c r="G151" s="209"/>
      <c r="H151" s="198" t="s">
        <v>1299</v>
      </c>
      <c r="K151" s="22"/>
      <c r="L151" s="22"/>
      <c r="M151" s="22"/>
      <c r="N151" s="22"/>
    </row>
    <row r="152" spans="1:14" x14ac:dyDescent="0.25">
      <c r="A152" s="288"/>
      <c r="B152" s="288"/>
      <c r="C152" s="289"/>
      <c r="D152" s="128">
        <v>345000</v>
      </c>
      <c r="E152" s="209"/>
      <c r="F152" s="128">
        <v>345000</v>
      </c>
      <c r="G152" s="209"/>
      <c r="H152" s="198" t="s">
        <v>1300</v>
      </c>
      <c r="K152" s="22"/>
      <c r="L152" s="22"/>
      <c r="M152" s="22"/>
      <c r="N152" s="22"/>
    </row>
    <row r="153" spans="1:14" x14ac:dyDescent="0.25">
      <c r="A153" s="288"/>
      <c r="B153" s="288"/>
      <c r="C153" s="440" t="s">
        <v>1303</v>
      </c>
      <c r="D153" s="128">
        <v>400000</v>
      </c>
      <c r="E153" s="209"/>
      <c r="F153" s="128">
        <v>400000</v>
      </c>
      <c r="G153" s="209"/>
      <c r="H153" s="198" t="s">
        <v>1298</v>
      </c>
      <c r="K153" s="22"/>
      <c r="L153" s="22"/>
      <c r="M153" s="22"/>
      <c r="N153" s="22"/>
    </row>
    <row r="154" spans="1:14" x14ac:dyDescent="0.25">
      <c r="A154" s="288"/>
      <c r="B154" s="288"/>
      <c r="C154" s="288"/>
      <c r="D154" s="128">
        <v>500000</v>
      </c>
      <c r="E154" s="209"/>
      <c r="F154" s="128">
        <v>500000</v>
      </c>
      <c r="G154" s="209"/>
      <c r="H154" s="198" t="s">
        <v>1299</v>
      </c>
      <c r="K154" s="22"/>
      <c r="L154" s="22"/>
      <c r="M154" s="22"/>
      <c r="N154" s="22"/>
    </row>
    <row r="155" spans="1:14" x14ac:dyDescent="0.25">
      <c r="A155" s="288"/>
      <c r="B155" s="288"/>
      <c r="C155" s="289"/>
      <c r="D155" s="128">
        <v>570000</v>
      </c>
      <c r="E155" s="209"/>
      <c r="F155" s="128">
        <v>570000</v>
      </c>
      <c r="G155" s="209"/>
      <c r="H155" s="198" t="s">
        <v>1300</v>
      </c>
      <c r="K155" s="22"/>
      <c r="L155" s="22"/>
      <c r="M155" s="22"/>
      <c r="N155" s="22"/>
    </row>
    <row r="156" spans="1:14" x14ac:dyDescent="0.25">
      <c r="A156" s="288"/>
      <c r="B156" s="288"/>
      <c r="C156" s="440" t="s">
        <v>1304</v>
      </c>
      <c r="D156" s="128">
        <v>265000</v>
      </c>
      <c r="E156" s="209"/>
      <c r="F156" s="128">
        <v>265000</v>
      </c>
      <c r="G156" s="209"/>
      <c r="H156" s="198" t="s">
        <v>1298</v>
      </c>
      <c r="K156" s="22"/>
      <c r="L156" s="22"/>
      <c r="M156" s="22"/>
      <c r="N156" s="22"/>
    </row>
    <row r="157" spans="1:14" x14ac:dyDescent="0.25">
      <c r="A157" s="288"/>
      <c r="B157" s="288"/>
      <c r="C157" s="288"/>
      <c r="D157" s="128">
        <v>355000</v>
      </c>
      <c r="E157" s="209"/>
      <c r="F157" s="128">
        <v>355000</v>
      </c>
      <c r="G157" s="209"/>
      <c r="H157" s="198" t="s">
        <v>1299</v>
      </c>
      <c r="K157" s="22"/>
      <c r="L157" s="22"/>
      <c r="M157" s="22"/>
      <c r="N157" s="22"/>
    </row>
    <row r="158" spans="1:14" x14ac:dyDescent="0.25">
      <c r="A158" s="288"/>
      <c r="B158" s="288"/>
      <c r="C158" s="289"/>
      <c r="D158" s="128">
        <v>445000</v>
      </c>
      <c r="E158" s="209"/>
      <c r="F158" s="128">
        <v>445000</v>
      </c>
      <c r="G158" s="209"/>
      <c r="H158" s="198" t="s">
        <v>1300</v>
      </c>
      <c r="K158" s="22"/>
      <c r="L158" s="22"/>
      <c r="M158" s="22"/>
      <c r="N158" s="22"/>
    </row>
    <row r="159" spans="1:14" x14ac:dyDescent="0.25">
      <c r="A159" s="288"/>
      <c r="B159" s="288"/>
      <c r="C159" s="431" t="s">
        <v>1305</v>
      </c>
      <c r="D159" s="128">
        <v>310000</v>
      </c>
      <c r="E159" s="209"/>
      <c r="F159" s="128">
        <v>310000</v>
      </c>
      <c r="G159" s="209"/>
      <c r="H159" s="198" t="s">
        <v>1299</v>
      </c>
      <c r="K159" s="22"/>
      <c r="L159" s="22"/>
      <c r="M159" s="22"/>
      <c r="N159" s="22"/>
    </row>
    <row r="160" spans="1:14" x14ac:dyDescent="0.25">
      <c r="A160" s="288"/>
      <c r="B160" s="288"/>
      <c r="C160" s="289"/>
      <c r="D160" s="128">
        <v>365000</v>
      </c>
      <c r="E160" s="209"/>
      <c r="F160" s="128">
        <v>365000</v>
      </c>
      <c r="G160" s="209"/>
      <c r="H160" s="198" t="s">
        <v>1300</v>
      </c>
      <c r="K160" s="22"/>
      <c r="L160" s="22"/>
      <c r="M160" s="22"/>
      <c r="N160" s="22"/>
    </row>
    <row r="161" spans="1:14" x14ac:dyDescent="0.25">
      <c r="A161" s="288"/>
      <c r="B161" s="288"/>
      <c r="C161" s="431" t="s">
        <v>1306</v>
      </c>
      <c r="D161" s="128">
        <v>335000</v>
      </c>
      <c r="E161" s="209"/>
      <c r="F161" s="128">
        <v>335000</v>
      </c>
      <c r="G161" s="209"/>
      <c r="H161" s="198" t="s">
        <v>1299</v>
      </c>
      <c r="K161" s="22"/>
      <c r="L161" s="22"/>
      <c r="M161" s="22"/>
      <c r="N161" s="22"/>
    </row>
    <row r="162" spans="1:14" x14ac:dyDescent="0.25">
      <c r="A162" s="288"/>
      <c r="B162" s="288"/>
      <c r="C162" s="289"/>
      <c r="D162" s="128">
        <v>375000</v>
      </c>
      <c r="E162" s="209"/>
      <c r="F162" s="128">
        <v>375000</v>
      </c>
      <c r="G162" s="209"/>
      <c r="H162" s="198" t="s">
        <v>1300</v>
      </c>
      <c r="K162" s="22"/>
      <c r="L162" s="22"/>
      <c r="M162" s="22"/>
      <c r="N162" s="22"/>
    </row>
    <row r="163" spans="1:14" x14ac:dyDescent="0.25">
      <c r="A163" s="288"/>
      <c r="B163" s="288"/>
      <c r="C163" s="431" t="s">
        <v>1307</v>
      </c>
      <c r="D163" s="128">
        <v>185000</v>
      </c>
      <c r="E163" s="209"/>
      <c r="F163" s="128">
        <v>185000</v>
      </c>
      <c r="G163" s="209"/>
      <c r="H163" s="198" t="s">
        <v>1298</v>
      </c>
      <c r="K163" s="22"/>
      <c r="L163" s="22"/>
      <c r="M163" s="22"/>
      <c r="N163" s="22"/>
    </row>
    <row r="164" spans="1:14" x14ac:dyDescent="0.25">
      <c r="A164" s="288"/>
      <c r="B164" s="288"/>
      <c r="C164" s="288"/>
      <c r="D164" s="128">
        <v>210000</v>
      </c>
      <c r="E164" s="209"/>
      <c r="F164" s="128">
        <v>210000</v>
      </c>
      <c r="G164" s="209"/>
      <c r="H164" s="198" t="s">
        <v>1299</v>
      </c>
      <c r="K164" s="22"/>
      <c r="L164" s="22"/>
      <c r="M164" s="22"/>
      <c r="N164" s="22"/>
    </row>
    <row r="165" spans="1:14" x14ac:dyDescent="0.25">
      <c r="A165" s="288"/>
      <c r="B165" s="288"/>
      <c r="C165" s="289"/>
      <c r="D165" s="128">
        <v>235000</v>
      </c>
      <c r="E165" s="209"/>
      <c r="F165" s="128">
        <v>235000</v>
      </c>
      <c r="G165" s="209"/>
      <c r="H165" s="198" t="s">
        <v>1300</v>
      </c>
      <c r="K165" s="22"/>
      <c r="L165" s="22"/>
      <c r="M165" s="22"/>
      <c r="N165" s="22"/>
    </row>
    <row r="166" spans="1:14" x14ac:dyDescent="0.25">
      <c r="A166" s="288"/>
      <c r="B166" s="288"/>
      <c r="C166" s="431" t="s">
        <v>1306</v>
      </c>
      <c r="D166" s="128">
        <v>230000</v>
      </c>
      <c r="E166" s="209"/>
      <c r="F166" s="128">
        <v>230000</v>
      </c>
      <c r="G166" s="209"/>
      <c r="H166" s="198" t="s">
        <v>1299</v>
      </c>
      <c r="K166" s="22"/>
      <c r="L166" s="22"/>
      <c r="M166" s="22"/>
      <c r="N166" s="22"/>
    </row>
    <row r="167" spans="1:14" x14ac:dyDescent="0.25">
      <c r="A167" s="288"/>
      <c r="B167" s="288"/>
      <c r="C167" s="289"/>
      <c r="D167" s="128">
        <v>265000</v>
      </c>
      <c r="E167" s="209"/>
      <c r="F167" s="128">
        <v>265000</v>
      </c>
      <c r="G167" s="209"/>
      <c r="H167" s="198" t="s">
        <v>1300</v>
      </c>
      <c r="K167" s="22"/>
      <c r="L167" s="22"/>
      <c r="M167" s="22"/>
      <c r="N167" s="22"/>
    </row>
    <row r="168" spans="1:14" x14ac:dyDescent="0.25">
      <c r="A168" s="288"/>
      <c r="B168" s="288"/>
      <c r="C168" s="431" t="s">
        <v>1308</v>
      </c>
      <c r="D168" s="128">
        <v>280000</v>
      </c>
      <c r="E168" s="209"/>
      <c r="F168" s="128">
        <v>280000</v>
      </c>
      <c r="G168" s="209"/>
      <c r="H168" s="198" t="s">
        <v>1299</v>
      </c>
      <c r="K168" s="22"/>
      <c r="L168" s="22"/>
      <c r="M168" s="22"/>
      <c r="N168" s="22"/>
    </row>
    <row r="169" spans="1:14" x14ac:dyDescent="0.25">
      <c r="A169" s="288"/>
      <c r="B169" s="288"/>
      <c r="C169" s="289"/>
      <c r="D169" s="128">
        <v>310000</v>
      </c>
      <c r="E169" s="209"/>
      <c r="F169" s="128">
        <v>310000</v>
      </c>
      <c r="G169" s="209"/>
      <c r="H169" s="198" t="s">
        <v>1300</v>
      </c>
      <c r="K169" s="22"/>
      <c r="L169" s="22"/>
      <c r="M169" s="22"/>
      <c r="N169" s="22"/>
    </row>
    <row r="170" spans="1:14" x14ac:dyDescent="0.25">
      <c r="A170" s="288"/>
      <c r="B170" s="288"/>
      <c r="C170" s="431" t="s">
        <v>1309</v>
      </c>
      <c r="D170" s="128">
        <v>170000</v>
      </c>
      <c r="E170" s="209"/>
      <c r="F170" s="128">
        <v>170000</v>
      </c>
      <c r="G170" s="209"/>
      <c r="H170" s="198" t="s">
        <v>1298</v>
      </c>
      <c r="K170" s="22"/>
      <c r="L170" s="22"/>
      <c r="M170" s="22"/>
      <c r="N170" s="22"/>
    </row>
    <row r="171" spans="1:14" x14ac:dyDescent="0.25">
      <c r="A171" s="288"/>
      <c r="B171" s="288"/>
      <c r="C171" s="288"/>
      <c r="D171" s="128">
        <v>205000</v>
      </c>
      <c r="E171" s="209"/>
      <c r="F171" s="128">
        <v>205000</v>
      </c>
      <c r="G171" s="209"/>
      <c r="H171" s="198" t="s">
        <v>1299</v>
      </c>
      <c r="K171" s="22"/>
      <c r="L171" s="22"/>
      <c r="M171" s="22"/>
      <c r="N171" s="22"/>
    </row>
    <row r="172" spans="1:14" x14ac:dyDescent="0.25">
      <c r="A172" s="288"/>
      <c r="B172" s="288"/>
      <c r="C172" s="288"/>
      <c r="D172" s="128">
        <v>225000</v>
      </c>
      <c r="E172" s="209"/>
      <c r="F172" s="128">
        <v>225000</v>
      </c>
      <c r="G172" s="209"/>
      <c r="H172" s="198" t="s">
        <v>1300</v>
      </c>
      <c r="K172" s="22"/>
      <c r="L172" s="22"/>
      <c r="M172" s="22"/>
      <c r="N172" s="22"/>
    </row>
    <row r="173" spans="1:14" x14ac:dyDescent="0.25">
      <c r="A173" s="288"/>
      <c r="B173" s="288"/>
      <c r="C173" s="288"/>
      <c r="D173" s="128">
        <v>285000</v>
      </c>
      <c r="E173" s="209"/>
      <c r="F173" s="128">
        <v>285000</v>
      </c>
      <c r="G173" s="209"/>
      <c r="H173" s="198" t="s">
        <v>1310</v>
      </c>
      <c r="K173" s="22"/>
      <c r="L173" s="22"/>
      <c r="M173" s="22"/>
      <c r="N173" s="22"/>
    </row>
    <row r="174" spans="1:14" x14ac:dyDescent="0.25">
      <c r="A174" s="288"/>
      <c r="B174" s="288"/>
      <c r="C174" s="289"/>
      <c r="D174" s="128">
        <v>330000</v>
      </c>
      <c r="E174" s="209"/>
      <c r="F174" s="128">
        <v>330000</v>
      </c>
      <c r="G174" s="209"/>
      <c r="H174" s="198" t="s">
        <v>1311</v>
      </c>
      <c r="K174" s="22"/>
      <c r="L174" s="22"/>
      <c r="M174" s="22"/>
      <c r="N174" s="22"/>
    </row>
    <row r="175" spans="1:14" x14ac:dyDescent="0.25">
      <c r="A175" s="288"/>
      <c r="B175" s="288"/>
      <c r="C175" s="217" t="s">
        <v>1312</v>
      </c>
      <c r="D175" s="128">
        <v>405000</v>
      </c>
      <c r="E175" s="209"/>
      <c r="F175" s="128">
        <v>405000</v>
      </c>
      <c r="G175" s="209"/>
      <c r="H175" s="198" t="s">
        <v>1300</v>
      </c>
      <c r="K175" s="22"/>
      <c r="L175" s="22"/>
      <c r="M175" s="22"/>
      <c r="N175" s="22"/>
    </row>
    <row r="176" spans="1:14" x14ac:dyDescent="0.25">
      <c r="A176" s="288"/>
      <c r="B176" s="288"/>
      <c r="C176" s="215" t="s">
        <v>1313</v>
      </c>
      <c r="D176" s="128">
        <v>475000</v>
      </c>
      <c r="E176" s="209"/>
      <c r="F176" s="128">
        <v>475000</v>
      </c>
      <c r="G176" s="209"/>
      <c r="H176" s="198" t="s">
        <v>1300</v>
      </c>
      <c r="K176" s="22"/>
      <c r="L176" s="22"/>
      <c r="M176" s="22"/>
      <c r="N176" s="22"/>
    </row>
    <row r="177" spans="1:14" x14ac:dyDescent="0.25">
      <c r="A177" s="288"/>
      <c r="B177" s="288"/>
      <c r="C177" s="198" t="s">
        <v>1314</v>
      </c>
      <c r="D177" s="128">
        <v>405000</v>
      </c>
      <c r="E177" s="209"/>
      <c r="F177" s="128">
        <v>405000</v>
      </c>
      <c r="G177" s="209"/>
      <c r="H177" s="198" t="s">
        <v>1300</v>
      </c>
      <c r="K177" s="22"/>
      <c r="L177" s="22"/>
      <c r="M177" s="22"/>
      <c r="N177" s="22"/>
    </row>
    <row r="178" spans="1:14" x14ac:dyDescent="0.25">
      <c r="A178" s="288"/>
      <c r="B178" s="288"/>
      <c r="C178" s="198" t="s">
        <v>1315</v>
      </c>
      <c r="D178" s="128">
        <v>405000</v>
      </c>
      <c r="E178" s="209"/>
      <c r="F178" s="128">
        <v>405000</v>
      </c>
      <c r="G178" s="209"/>
      <c r="H178" s="198" t="s">
        <v>1316</v>
      </c>
      <c r="K178" s="22"/>
      <c r="L178" s="22"/>
      <c r="M178" s="22"/>
      <c r="N178" s="22"/>
    </row>
    <row r="179" spans="1:14" x14ac:dyDescent="0.25">
      <c r="A179" s="288"/>
      <c r="B179" s="288"/>
      <c r="C179" s="198" t="s">
        <v>1317</v>
      </c>
      <c r="D179" s="128">
        <v>435000</v>
      </c>
      <c r="E179" s="209"/>
      <c r="F179" s="128">
        <v>435000</v>
      </c>
      <c r="G179" s="209"/>
      <c r="H179" s="198" t="s">
        <v>1300</v>
      </c>
      <c r="K179" s="22"/>
      <c r="L179" s="22"/>
      <c r="M179" s="22"/>
      <c r="N179" s="22"/>
    </row>
    <row r="180" spans="1:14" x14ac:dyDescent="0.25">
      <c r="A180" s="289"/>
      <c r="B180" s="289"/>
      <c r="C180" s="198" t="s">
        <v>1318</v>
      </c>
      <c r="D180" s="128">
        <v>435000</v>
      </c>
      <c r="E180" s="209"/>
      <c r="F180" s="128">
        <v>435000</v>
      </c>
      <c r="G180" s="209"/>
      <c r="H180" s="198" t="s">
        <v>1300</v>
      </c>
      <c r="K180" s="22"/>
      <c r="L180" s="22"/>
      <c r="M180" s="22"/>
      <c r="N180" s="22"/>
    </row>
    <row r="181" spans="1:14" ht="31.5" x14ac:dyDescent="0.25">
      <c r="A181" s="347">
        <v>22</v>
      </c>
      <c r="B181" s="347" t="s">
        <v>1027</v>
      </c>
      <c r="C181" s="49" t="s">
        <v>1319</v>
      </c>
      <c r="D181" s="16">
        <v>100000</v>
      </c>
      <c r="E181" s="195"/>
      <c r="F181" s="16">
        <v>100000</v>
      </c>
      <c r="G181" s="209"/>
      <c r="H181" s="75" t="s">
        <v>1320</v>
      </c>
      <c r="I181" s="191"/>
      <c r="K181" s="22"/>
      <c r="L181" s="22"/>
      <c r="M181" s="22"/>
      <c r="N181" s="22"/>
    </row>
    <row r="182" spans="1:14" x14ac:dyDescent="0.25">
      <c r="A182" s="288"/>
      <c r="B182" s="288"/>
      <c r="C182" s="198" t="s">
        <v>1321</v>
      </c>
      <c r="D182" s="128">
        <v>350000</v>
      </c>
      <c r="E182" s="209"/>
      <c r="F182" s="128">
        <v>350000</v>
      </c>
      <c r="G182" s="209"/>
      <c r="H182" s="198" t="s">
        <v>1322</v>
      </c>
      <c r="I182" s="191"/>
      <c r="K182" s="22"/>
      <c r="L182" s="22"/>
      <c r="M182" s="22"/>
      <c r="N182" s="22"/>
    </row>
    <row r="183" spans="1:14" x14ac:dyDescent="0.25">
      <c r="A183" s="288"/>
      <c r="B183" s="288"/>
      <c r="C183" s="198" t="s">
        <v>1321</v>
      </c>
      <c r="D183" s="128">
        <v>450000</v>
      </c>
      <c r="E183" s="209"/>
      <c r="F183" s="128">
        <v>450000</v>
      </c>
      <c r="G183" s="209"/>
      <c r="H183" s="198" t="s">
        <v>1323</v>
      </c>
      <c r="I183" s="191"/>
      <c r="K183" s="22"/>
      <c r="L183" s="22"/>
      <c r="M183" s="22"/>
      <c r="N183" s="22"/>
    </row>
    <row r="184" spans="1:14" x14ac:dyDescent="0.25">
      <c r="A184" s="288"/>
      <c r="B184" s="288"/>
      <c r="C184" s="198" t="s">
        <v>1324</v>
      </c>
      <c r="D184" s="128">
        <v>135000</v>
      </c>
      <c r="E184" s="209"/>
      <c r="F184" s="128">
        <v>135000</v>
      </c>
      <c r="G184" s="209"/>
      <c r="H184" s="198" t="s">
        <v>1325</v>
      </c>
      <c r="I184" s="431" t="s">
        <v>1326</v>
      </c>
      <c r="K184" s="22"/>
      <c r="L184" s="22"/>
      <c r="M184" s="22"/>
      <c r="N184" s="22"/>
    </row>
    <row r="185" spans="1:14" x14ac:dyDescent="0.25">
      <c r="A185" s="288"/>
      <c r="B185" s="288"/>
      <c r="C185" s="198" t="s">
        <v>1327</v>
      </c>
      <c r="D185" s="128">
        <v>100000</v>
      </c>
      <c r="E185" s="209"/>
      <c r="F185" s="128">
        <v>100000</v>
      </c>
      <c r="G185" s="209"/>
      <c r="H185" s="198" t="s">
        <v>1328</v>
      </c>
      <c r="I185" s="288"/>
      <c r="K185" s="22"/>
      <c r="L185" s="22"/>
      <c r="M185" s="22"/>
      <c r="N185" s="22"/>
    </row>
    <row r="186" spans="1:14" x14ac:dyDescent="0.25">
      <c r="A186" s="288"/>
      <c r="B186" s="288"/>
      <c r="C186" s="198" t="s">
        <v>1329</v>
      </c>
      <c r="D186" s="128">
        <v>250000</v>
      </c>
      <c r="E186" s="209"/>
      <c r="F186" s="128">
        <v>250000</v>
      </c>
      <c r="G186" s="209"/>
      <c r="H186" s="207" t="s">
        <v>1330</v>
      </c>
      <c r="I186" s="288"/>
      <c r="K186" s="22"/>
      <c r="L186" s="22"/>
      <c r="M186" s="22"/>
      <c r="N186" s="22"/>
    </row>
    <row r="187" spans="1:14" x14ac:dyDescent="0.25">
      <c r="A187" s="288"/>
      <c r="B187" s="288"/>
      <c r="C187" s="198" t="s">
        <v>1329</v>
      </c>
      <c r="D187" s="128">
        <v>750000</v>
      </c>
      <c r="E187" s="209"/>
      <c r="F187" s="128">
        <v>750000</v>
      </c>
      <c r="G187" s="209"/>
      <c r="H187" s="198" t="s">
        <v>1331</v>
      </c>
      <c r="I187" s="288"/>
      <c r="K187" s="22"/>
      <c r="L187" s="22"/>
      <c r="M187" s="22"/>
      <c r="N187" s="22"/>
    </row>
    <row r="188" spans="1:14" x14ac:dyDescent="0.25">
      <c r="A188" s="288"/>
      <c r="B188" s="288"/>
      <c r="C188" s="198" t="s">
        <v>1324</v>
      </c>
      <c r="D188" s="128">
        <v>135000</v>
      </c>
      <c r="E188" s="209"/>
      <c r="F188" s="128">
        <v>135000</v>
      </c>
      <c r="G188" s="209"/>
      <c r="H188" s="198" t="s">
        <v>1325</v>
      </c>
      <c r="I188" s="288"/>
      <c r="K188" s="22"/>
      <c r="L188" s="22"/>
      <c r="M188" s="22"/>
      <c r="N188" s="22"/>
    </row>
    <row r="189" spans="1:14" x14ac:dyDescent="0.25">
      <c r="A189" s="288"/>
      <c r="B189" s="288"/>
      <c r="C189" s="198" t="s">
        <v>1332</v>
      </c>
      <c r="D189" s="128">
        <v>100000</v>
      </c>
      <c r="E189" s="209"/>
      <c r="F189" s="128">
        <v>100000</v>
      </c>
      <c r="G189" s="209"/>
      <c r="H189" s="198" t="s">
        <v>1328</v>
      </c>
      <c r="I189" s="288"/>
      <c r="K189" s="22"/>
      <c r="L189" s="22"/>
      <c r="M189" s="22"/>
      <c r="N189" s="22"/>
    </row>
    <row r="190" spans="1:14" x14ac:dyDescent="0.25">
      <c r="A190" s="288"/>
      <c r="B190" s="288"/>
      <c r="C190" s="198" t="s">
        <v>1333</v>
      </c>
      <c r="D190" s="128">
        <v>450000</v>
      </c>
      <c r="E190" s="209"/>
      <c r="F190" s="128">
        <v>450000</v>
      </c>
      <c r="G190" s="209"/>
      <c r="H190" s="191"/>
      <c r="I190" s="288"/>
      <c r="K190" s="22"/>
      <c r="L190" s="22"/>
      <c r="M190" s="22"/>
      <c r="N190" s="22"/>
    </row>
    <row r="191" spans="1:14" x14ac:dyDescent="0.25">
      <c r="A191" s="288"/>
      <c r="B191" s="288"/>
      <c r="C191" s="198" t="s">
        <v>1324</v>
      </c>
      <c r="D191" s="128">
        <v>135000</v>
      </c>
      <c r="E191" s="209"/>
      <c r="F191" s="128">
        <v>135000</v>
      </c>
      <c r="G191" s="209"/>
      <c r="H191" s="198" t="s">
        <v>1325</v>
      </c>
      <c r="I191" s="288"/>
      <c r="K191" s="22"/>
      <c r="L191" s="22"/>
      <c r="M191" s="22"/>
      <c r="N191" s="22"/>
    </row>
    <row r="192" spans="1:14" x14ac:dyDescent="0.25">
      <c r="A192" s="288"/>
      <c r="B192" s="288"/>
      <c r="C192" s="198" t="s">
        <v>1327</v>
      </c>
      <c r="D192" s="128">
        <v>100000</v>
      </c>
      <c r="E192" s="209"/>
      <c r="F192" s="128">
        <v>100000</v>
      </c>
      <c r="G192" s="209"/>
      <c r="H192" s="198" t="s">
        <v>1328</v>
      </c>
      <c r="I192" s="288"/>
      <c r="K192" s="22"/>
      <c r="L192" s="22"/>
      <c r="M192" s="22"/>
      <c r="N192" s="22"/>
    </row>
    <row r="193" spans="1:14" x14ac:dyDescent="0.25">
      <c r="A193" s="288"/>
      <c r="B193" s="288"/>
      <c r="C193" s="198" t="s">
        <v>1334</v>
      </c>
      <c r="D193" s="128">
        <v>285000</v>
      </c>
      <c r="E193" s="209"/>
      <c r="F193" s="128">
        <v>285000</v>
      </c>
      <c r="G193" s="209"/>
      <c r="H193" s="191"/>
      <c r="I193" s="288"/>
      <c r="K193" s="22"/>
      <c r="L193" s="22"/>
      <c r="M193" s="22"/>
      <c r="N193" s="22"/>
    </row>
    <row r="194" spans="1:14" x14ac:dyDescent="0.25">
      <c r="A194" s="288"/>
      <c r="B194" s="288"/>
      <c r="C194" s="198" t="s">
        <v>1335</v>
      </c>
      <c r="D194" s="128">
        <v>250000</v>
      </c>
      <c r="E194" s="209"/>
      <c r="F194" s="128">
        <v>250000</v>
      </c>
      <c r="G194" s="209"/>
      <c r="H194" s="191"/>
      <c r="I194" s="289"/>
      <c r="K194" s="22"/>
      <c r="L194" s="22"/>
      <c r="M194" s="22"/>
      <c r="N194" s="22"/>
    </row>
    <row r="195" spans="1:14" x14ac:dyDescent="0.25">
      <c r="A195" s="288"/>
      <c r="B195" s="288"/>
      <c r="C195" s="426" t="s">
        <v>1336</v>
      </c>
      <c r="D195" s="128">
        <v>450000</v>
      </c>
      <c r="E195" s="209"/>
      <c r="F195" s="128">
        <v>450000</v>
      </c>
      <c r="G195" s="209"/>
      <c r="H195" s="198" t="s">
        <v>1337</v>
      </c>
      <c r="I195" s="431" t="s">
        <v>1338</v>
      </c>
      <c r="K195" s="22"/>
      <c r="L195" s="22"/>
      <c r="M195" s="22"/>
      <c r="N195" s="22"/>
    </row>
    <row r="196" spans="1:14" x14ac:dyDescent="0.25">
      <c r="A196" s="288"/>
      <c r="B196" s="288"/>
      <c r="C196" s="288"/>
      <c r="D196" s="128">
        <v>525000</v>
      </c>
      <c r="E196" s="209"/>
      <c r="F196" s="128">
        <v>525000</v>
      </c>
      <c r="G196" s="209"/>
      <c r="H196" s="198" t="s">
        <v>1339</v>
      </c>
      <c r="I196" s="288"/>
      <c r="K196" s="22"/>
      <c r="L196" s="22"/>
      <c r="M196" s="22"/>
      <c r="N196" s="22"/>
    </row>
    <row r="197" spans="1:14" x14ac:dyDescent="0.25">
      <c r="A197" s="288"/>
      <c r="B197" s="288"/>
      <c r="C197" s="289"/>
      <c r="D197" s="128">
        <v>600000</v>
      </c>
      <c r="E197" s="209"/>
      <c r="F197" s="128">
        <v>600000</v>
      </c>
      <c r="G197" s="209"/>
      <c r="H197" s="198" t="s">
        <v>1340</v>
      </c>
      <c r="I197" s="288"/>
      <c r="K197" s="22"/>
      <c r="L197" s="22"/>
      <c r="M197" s="22"/>
      <c r="N197" s="22"/>
    </row>
    <row r="198" spans="1:14" x14ac:dyDescent="0.25">
      <c r="A198" s="288"/>
      <c r="B198" s="288"/>
      <c r="C198" s="198" t="s">
        <v>1324</v>
      </c>
      <c r="D198" s="128">
        <v>135000</v>
      </c>
      <c r="E198" s="209"/>
      <c r="F198" s="128">
        <v>135000</v>
      </c>
      <c r="G198" s="209"/>
      <c r="H198" s="198" t="s">
        <v>1325</v>
      </c>
      <c r="I198" s="288"/>
      <c r="K198" s="22"/>
      <c r="L198" s="22"/>
      <c r="M198" s="22"/>
      <c r="N198" s="22"/>
    </row>
    <row r="199" spans="1:14" x14ac:dyDescent="0.25">
      <c r="A199" s="289"/>
      <c r="B199" s="289"/>
      <c r="C199" s="198" t="s">
        <v>1327</v>
      </c>
      <c r="D199" s="128">
        <v>100000</v>
      </c>
      <c r="E199" s="209"/>
      <c r="F199" s="128">
        <v>100000</v>
      </c>
      <c r="G199" s="209"/>
      <c r="H199" s="198" t="s">
        <v>1328</v>
      </c>
      <c r="I199" s="289"/>
      <c r="K199" s="22"/>
      <c r="L199" s="22"/>
      <c r="M199" s="22"/>
      <c r="N199" s="22"/>
    </row>
    <row r="200" spans="1:14" x14ac:dyDescent="0.25">
      <c r="A200" s="347">
        <v>23</v>
      </c>
      <c r="B200" s="347" t="s">
        <v>1341</v>
      </c>
      <c r="C200" s="198" t="s">
        <v>1342</v>
      </c>
      <c r="D200" s="128">
        <v>100000</v>
      </c>
      <c r="E200" s="209"/>
      <c r="F200" s="128">
        <v>100000</v>
      </c>
      <c r="G200" s="209"/>
      <c r="H200" s="198" t="s">
        <v>1343</v>
      </c>
      <c r="I200" s="425" t="s">
        <v>1344</v>
      </c>
      <c r="K200" s="22"/>
      <c r="L200" s="22"/>
      <c r="M200" s="22"/>
      <c r="N200" s="22"/>
    </row>
    <row r="201" spans="1:14" x14ac:dyDescent="0.25">
      <c r="A201" s="288"/>
      <c r="B201" s="288"/>
      <c r="C201" s="198" t="s">
        <v>1345</v>
      </c>
      <c r="D201" s="128">
        <v>450000</v>
      </c>
      <c r="E201" s="209"/>
      <c r="F201" s="128">
        <v>450000</v>
      </c>
      <c r="G201" s="209"/>
      <c r="H201" s="198" t="s">
        <v>1346</v>
      </c>
      <c r="I201" s="288"/>
      <c r="K201" s="22"/>
      <c r="L201" s="22"/>
      <c r="M201" s="22"/>
      <c r="N201" s="22"/>
    </row>
    <row r="202" spans="1:14" x14ac:dyDescent="0.25">
      <c r="A202" s="288"/>
      <c r="B202" s="288"/>
      <c r="C202" s="198" t="s">
        <v>1347</v>
      </c>
      <c r="D202" s="128">
        <v>550000</v>
      </c>
      <c r="E202" s="209"/>
      <c r="F202" s="128">
        <v>550000</v>
      </c>
      <c r="G202" s="209"/>
      <c r="H202" s="198" t="s">
        <v>1348</v>
      </c>
      <c r="I202" s="288"/>
      <c r="K202" s="22"/>
      <c r="L202" s="22"/>
      <c r="M202" s="22"/>
      <c r="N202" s="22"/>
    </row>
    <row r="203" spans="1:14" x14ac:dyDescent="0.25">
      <c r="A203" s="288"/>
      <c r="B203" s="288"/>
      <c r="C203" s="198" t="s">
        <v>1349</v>
      </c>
      <c r="D203" s="128">
        <v>135000</v>
      </c>
      <c r="E203" s="209"/>
      <c r="F203" s="128">
        <v>135000</v>
      </c>
      <c r="G203" s="209"/>
      <c r="H203" s="198" t="s">
        <v>1346</v>
      </c>
      <c r="I203" s="289"/>
      <c r="K203" s="22"/>
      <c r="L203" s="22"/>
      <c r="M203" s="22"/>
      <c r="N203" s="22"/>
    </row>
    <row r="204" spans="1:14" x14ac:dyDescent="0.25">
      <c r="A204" s="288"/>
      <c r="B204" s="288"/>
      <c r="C204" s="426" t="s">
        <v>1152</v>
      </c>
      <c r="D204" s="128">
        <v>450000</v>
      </c>
      <c r="E204" s="209"/>
      <c r="F204" s="128">
        <v>450000</v>
      </c>
      <c r="G204" s="209"/>
      <c r="H204" s="198" t="s">
        <v>1337</v>
      </c>
      <c r="I204" s="454" t="s">
        <v>1350</v>
      </c>
      <c r="K204" s="22"/>
      <c r="L204" s="22"/>
      <c r="M204" s="22"/>
      <c r="N204" s="22"/>
    </row>
    <row r="205" spans="1:14" x14ac:dyDescent="0.25">
      <c r="A205" s="288"/>
      <c r="B205" s="288"/>
      <c r="C205" s="288"/>
      <c r="D205" s="128">
        <v>525000</v>
      </c>
      <c r="E205" s="209"/>
      <c r="F205" s="128">
        <v>525000</v>
      </c>
      <c r="G205" s="209"/>
      <c r="H205" s="198" t="s">
        <v>1339</v>
      </c>
      <c r="I205" s="288"/>
      <c r="K205" s="22"/>
      <c r="L205" s="22"/>
      <c r="M205" s="22"/>
      <c r="N205" s="22"/>
    </row>
    <row r="206" spans="1:14" x14ac:dyDescent="0.25">
      <c r="A206" s="288"/>
      <c r="B206" s="288"/>
      <c r="C206" s="289"/>
      <c r="D206" s="128">
        <v>600000</v>
      </c>
      <c r="E206" s="209"/>
      <c r="F206" s="128">
        <v>600000</v>
      </c>
      <c r="G206" s="209"/>
      <c r="H206" s="198" t="s">
        <v>1340</v>
      </c>
      <c r="I206" s="288"/>
      <c r="K206" s="22"/>
      <c r="L206" s="22"/>
      <c r="M206" s="22"/>
      <c r="N206" s="22"/>
    </row>
    <row r="207" spans="1:14" x14ac:dyDescent="0.25">
      <c r="A207" s="288"/>
      <c r="B207" s="288"/>
      <c r="C207" s="198" t="s">
        <v>1351</v>
      </c>
      <c r="D207" s="128">
        <v>135000</v>
      </c>
      <c r="E207" s="209"/>
      <c r="F207" s="128">
        <v>135000</v>
      </c>
      <c r="G207" s="209"/>
      <c r="H207" s="198" t="s">
        <v>1325</v>
      </c>
      <c r="I207" s="288"/>
      <c r="K207" s="22"/>
      <c r="L207" s="22"/>
      <c r="M207" s="22"/>
      <c r="N207" s="22"/>
    </row>
    <row r="208" spans="1:14" x14ac:dyDescent="0.25">
      <c r="A208" s="289"/>
      <c r="B208" s="289"/>
      <c r="C208" s="198" t="s">
        <v>1352</v>
      </c>
      <c r="D208" s="128">
        <v>100000</v>
      </c>
      <c r="E208" s="209"/>
      <c r="F208" s="128">
        <v>100000</v>
      </c>
      <c r="G208" s="209"/>
      <c r="H208" s="198" t="s">
        <v>1328</v>
      </c>
      <c r="I208" s="289"/>
      <c r="K208" s="22"/>
      <c r="L208" s="22"/>
      <c r="M208" s="22"/>
      <c r="N208" s="22"/>
    </row>
    <row r="209" spans="1:14" ht="31.5" x14ac:dyDescent="0.25">
      <c r="A209" s="347">
        <v>24</v>
      </c>
      <c r="B209" s="290" t="s">
        <v>1353</v>
      </c>
      <c r="C209" s="49" t="s">
        <v>1354</v>
      </c>
      <c r="D209" s="16">
        <v>1120000</v>
      </c>
      <c r="E209" s="16">
        <v>980000</v>
      </c>
      <c r="F209" s="209"/>
      <c r="G209" s="209"/>
      <c r="H209" s="75" t="s">
        <v>1355</v>
      </c>
      <c r="I209" s="440" t="s">
        <v>1356</v>
      </c>
      <c r="K209" s="22"/>
      <c r="L209" s="22"/>
      <c r="M209" s="22"/>
      <c r="N209" s="22"/>
    </row>
    <row r="210" spans="1:14" x14ac:dyDescent="0.25">
      <c r="A210" s="288"/>
      <c r="B210" s="288"/>
      <c r="C210" s="198" t="s">
        <v>1357</v>
      </c>
      <c r="D210" s="128">
        <v>517000</v>
      </c>
      <c r="E210" s="128">
        <v>306000</v>
      </c>
      <c r="F210" s="209"/>
      <c r="G210" s="209"/>
      <c r="H210" s="75" t="s">
        <v>1358</v>
      </c>
      <c r="I210" s="288"/>
      <c r="K210" s="22"/>
      <c r="L210" s="22"/>
      <c r="M210" s="22"/>
      <c r="N210" s="22"/>
    </row>
    <row r="211" spans="1:14" x14ac:dyDescent="0.25">
      <c r="A211" s="288"/>
      <c r="B211" s="288"/>
      <c r="C211" s="198" t="s">
        <v>1359</v>
      </c>
      <c r="D211" s="128">
        <v>826000</v>
      </c>
      <c r="E211" s="128">
        <v>518000</v>
      </c>
      <c r="F211" s="209"/>
      <c r="G211" s="209"/>
      <c r="H211" s="75" t="s">
        <v>1360</v>
      </c>
      <c r="I211" s="288"/>
      <c r="K211" s="22"/>
      <c r="L211" s="22"/>
      <c r="M211" s="22"/>
      <c r="N211" s="22"/>
    </row>
    <row r="212" spans="1:14" x14ac:dyDescent="0.25">
      <c r="A212" s="288"/>
      <c r="B212" s="288"/>
      <c r="C212" s="198" t="s">
        <v>1361</v>
      </c>
      <c r="D212" s="128">
        <v>330000</v>
      </c>
      <c r="E212" s="128">
        <v>239000</v>
      </c>
      <c r="F212" s="209"/>
      <c r="G212" s="209"/>
      <c r="H212" s="75" t="s">
        <v>1362</v>
      </c>
      <c r="I212" s="288"/>
      <c r="K212" s="22"/>
      <c r="L212" s="22"/>
      <c r="M212" s="22"/>
      <c r="N212" s="22"/>
    </row>
    <row r="213" spans="1:14" x14ac:dyDescent="0.25">
      <c r="A213" s="289"/>
      <c r="B213" s="289"/>
      <c r="C213" s="198" t="s">
        <v>1363</v>
      </c>
      <c r="D213" s="128">
        <v>784000</v>
      </c>
      <c r="E213" s="128">
        <v>728000</v>
      </c>
      <c r="F213" s="209"/>
      <c r="G213" s="209"/>
      <c r="H213" s="75" t="s">
        <v>1364</v>
      </c>
      <c r="I213" s="289"/>
      <c r="K213" s="22"/>
      <c r="L213" s="22"/>
      <c r="M213" s="22"/>
      <c r="N213" s="22"/>
    </row>
    <row r="214" spans="1:14" x14ac:dyDescent="0.25">
      <c r="A214" s="347">
        <v>25</v>
      </c>
      <c r="B214" s="290" t="s">
        <v>1365</v>
      </c>
      <c r="C214" s="198" t="s">
        <v>1366</v>
      </c>
      <c r="D214" s="128">
        <v>320000</v>
      </c>
      <c r="E214" s="128">
        <v>240000</v>
      </c>
      <c r="F214" s="128">
        <v>120000</v>
      </c>
      <c r="G214" s="128">
        <v>100000</v>
      </c>
      <c r="H214" s="191"/>
      <c r="I214" s="440" t="s">
        <v>1367</v>
      </c>
      <c r="K214" s="22"/>
      <c r="L214" s="22"/>
      <c r="M214" s="22"/>
      <c r="N214" s="22"/>
    </row>
    <row r="215" spans="1:14" x14ac:dyDescent="0.25">
      <c r="A215" s="288"/>
      <c r="B215" s="288"/>
      <c r="C215" s="198" t="s">
        <v>1368</v>
      </c>
      <c r="D215" s="128">
        <v>440000</v>
      </c>
      <c r="E215" s="128">
        <v>320000</v>
      </c>
      <c r="F215" s="128">
        <v>160000</v>
      </c>
      <c r="G215" s="128">
        <v>120000</v>
      </c>
      <c r="H215" s="191"/>
      <c r="I215" s="288"/>
      <c r="K215" s="22"/>
      <c r="L215" s="22"/>
      <c r="M215" s="22"/>
      <c r="N215" s="22"/>
    </row>
    <row r="216" spans="1:14" x14ac:dyDescent="0.25">
      <c r="A216" s="288"/>
      <c r="B216" s="288"/>
      <c r="C216" s="198" t="s">
        <v>1369</v>
      </c>
      <c r="D216" s="128">
        <v>640000</v>
      </c>
      <c r="E216" s="128">
        <v>480000</v>
      </c>
      <c r="F216" s="128">
        <v>320000</v>
      </c>
      <c r="G216" s="128">
        <v>280000</v>
      </c>
      <c r="H216" s="191"/>
      <c r="I216" s="288"/>
      <c r="K216" s="22"/>
      <c r="L216" s="22"/>
      <c r="M216" s="22"/>
      <c r="N216" s="22"/>
    </row>
    <row r="217" spans="1:14" x14ac:dyDescent="0.25">
      <c r="A217" s="289"/>
      <c r="B217" s="289"/>
      <c r="C217" s="198" t="s">
        <v>1370</v>
      </c>
      <c r="D217" s="128">
        <v>800000</v>
      </c>
      <c r="E217" s="128">
        <v>640000</v>
      </c>
      <c r="F217" s="128">
        <v>480000</v>
      </c>
      <c r="G217" s="128">
        <v>440000</v>
      </c>
      <c r="H217" s="191"/>
      <c r="I217" s="289"/>
      <c r="K217" s="22"/>
      <c r="L217" s="22"/>
      <c r="M217" s="22"/>
      <c r="N217" s="22"/>
    </row>
    <row r="218" spans="1:14" x14ac:dyDescent="0.25">
      <c r="A218" s="441">
        <v>26</v>
      </c>
      <c r="B218" s="442" t="s">
        <v>1371</v>
      </c>
      <c r="C218" s="198" t="s">
        <v>1372</v>
      </c>
      <c r="D218" s="218">
        <v>550000</v>
      </c>
      <c r="E218" s="219"/>
      <c r="F218" s="218">
        <v>550000</v>
      </c>
      <c r="G218" s="219"/>
      <c r="H218" s="220"/>
      <c r="I218" s="455" t="s">
        <v>1373</v>
      </c>
      <c r="K218" s="22"/>
      <c r="L218" s="22"/>
      <c r="M218" s="22"/>
      <c r="N218" s="22"/>
    </row>
    <row r="219" spans="1:14" x14ac:dyDescent="0.25">
      <c r="A219" s="288"/>
      <c r="B219" s="367"/>
      <c r="C219" s="198" t="s">
        <v>1374</v>
      </c>
      <c r="D219" s="218">
        <v>800000</v>
      </c>
      <c r="E219" s="219"/>
      <c r="F219" s="218">
        <v>800000</v>
      </c>
      <c r="G219" s="219"/>
      <c r="H219" s="220"/>
      <c r="I219" s="288"/>
      <c r="K219" s="22"/>
      <c r="L219" s="22"/>
      <c r="M219" s="22"/>
      <c r="N219" s="22"/>
    </row>
    <row r="220" spans="1:14" x14ac:dyDescent="0.25">
      <c r="A220" s="289"/>
      <c r="B220" s="368"/>
      <c r="C220" s="198" t="s">
        <v>1375</v>
      </c>
      <c r="D220" s="221">
        <v>1040000</v>
      </c>
      <c r="E220" s="219"/>
      <c r="F220" s="221">
        <v>1040000</v>
      </c>
      <c r="G220" s="219"/>
      <c r="H220" s="220"/>
      <c r="I220" s="288"/>
      <c r="K220" s="22"/>
      <c r="L220" s="22"/>
      <c r="M220" s="22"/>
      <c r="N220" s="22"/>
    </row>
    <row r="221" spans="1:14" x14ac:dyDescent="0.25">
      <c r="A221" s="441">
        <v>27</v>
      </c>
      <c r="B221" s="442" t="s">
        <v>1376</v>
      </c>
      <c r="C221" s="198" t="s">
        <v>1372</v>
      </c>
      <c r="D221" s="218">
        <v>550000</v>
      </c>
      <c r="E221" s="219"/>
      <c r="F221" s="218">
        <v>550000</v>
      </c>
      <c r="G221" s="219"/>
      <c r="H221" s="220"/>
      <c r="I221" s="288"/>
      <c r="K221" s="22"/>
      <c r="L221" s="22"/>
      <c r="M221" s="22"/>
      <c r="N221" s="22"/>
    </row>
    <row r="222" spans="1:14" x14ac:dyDescent="0.25">
      <c r="A222" s="288"/>
      <c r="B222" s="367"/>
      <c r="C222" s="198" t="s">
        <v>1374</v>
      </c>
      <c r="D222" s="218">
        <v>800000</v>
      </c>
      <c r="E222" s="219"/>
      <c r="F222" s="218">
        <v>800000</v>
      </c>
      <c r="G222" s="219"/>
      <c r="H222" s="220"/>
      <c r="I222" s="288"/>
      <c r="K222" s="22"/>
      <c r="L222" s="22"/>
      <c r="M222" s="22"/>
      <c r="N222" s="22"/>
    </row>
    <row r="223" spans="1:14" x14ac:dyDescent="0.25">
      <c r="A223" s="289"/>
      <c r="B223" s="368"/>
      <c r="C223" s="198" t="s">
        <v>1375</v>
      </c>
      <c r="D223" s="221">
        <v>1040000</v>
      </c>
      <c r="E223" s="219"/>
      <c r="F223" s="221">
        <v>1040000</v>
      </c>
      <c r="G223" s="219"/>
      <c r="H223" s="220"/>
      <c r="I223" s="288"/>
      <c r="K223" s="22"/>
      <c r="L223" s="22"/>
      <c r="M223" s="22"/>
      <c r="N223" s="22"/>
    </row>
    <row r="224" spans="1:14" x14ac:dyDescent="0.25">
      <c r="A224" s="441">
        <v>28</v>
      </c>
      <c r="B224" s="442" t="s">
        <v>1377</v>
      </c>
      <c r="C224" s="198" t="s">
        <v>1372</v>
      </c>
      <c r="D224" s="218">
        <v>550000</v>
      </c>
      <c r="E224" s="219"/>
      <c r="F224" s="218">
        <v>550000</v>
      </c>
      <c r="G224" s="219"/>
      <c r="H224" s="220"/>
      <c r="I224" s="288"/>
      <c r="K224" s="22"/>
      <c r="L224" s="22"/>
      <c r="M224" s="22"/>
      <c r="N224" s="22"/>
    </row>
    <row r="225" spans="1:14" x14ac:dyDescent="0.25">
      <c r="A225" s="288"/>
      <c r="B225" s="367"/>
      <c r="C225" s="198" t="s">
        <v>1374</v>
      </c>
      <c r="D225" s="218">
        <v>800000</v>
      </c>
      <c r="E225" s="219"/>
      <c r="F225" s="218">
        <v>800000</v>
      </c>
      <c r="G225" s="219"/>
      <c r="H225" s="220"/>
      <c r="I225" s="288"/>
      <c r="K225" s="22"/>
      <c r="L225" s="22"/>
      <c r="M225" s="22"/>
      <c r="N225" s="22"/>
    </row>
    <row r="226" spans="1:14" x14ac:dyDescent="0.25">
      <c r="A226" s="289"/>
      <c r="B226" s="368"/>
      <c r="C226" s="198" t="s">
        <v>1375</v>
      </c>
      <c r="D226" s="221">
        <v>1040000</v>
      </c>
      <c r="E226" s="219"/>
      <c r="F226" s="221">
        <v>1040000</v>
      </c>
      <c r="G226" s="219"/>
      <c r="H226" s="220"/>
      <c r="I226" s="288"/>
      <c r="K226" s="22"/>
      <c r="L226" s="22"/>
      <c r="M226" s="22"/>
      <c r="N226" s="22"/>
    </row>
    <row r="227" spans="1:14" x14ac:dyDescent="0.25">
      <c r="A227" s="441">
        <v>29</v>
      </c>
      <c r="B227" s="442" t="s">
        <v>1378</v>
      </c>
      <c r="C227" s="198" t="s">
        <v>1372</v>
      </c>
      <c r="D227" s="218">
        <v>550000</v>
      </c>
      <c r="E227" s="219"/>
      <c r="F227" s="218">
        <v>550000</v>
      </c>
      <c r="G227" s="219"/>
      <c r="H227" s="220"/>
      <c r="I227" s="288"/>
      <c r="K227" s="22"/>
      <c r="L227" s="22"/>
      <c r="M227" s="22"/>
      <c r="N227" s="22"/>
    </row>
    <row r="228" spans="1:14" x14ac:dyDescent="0.25">
      <c r="A228" s="288"/>
      <c r="B228" s="367"/>
      <c r="C228" s="198" t="s">
        <v>1374</v>
      </c>
      <c r="D228" s="218">
        <v>800000</v>
      </c>
      <c r="E228" s="219"/>
      <c r="F228" s="218">
        <v>800000</v>
      </c>
      <c r="G228" s="219"/>
      <c r="H228" s="220"/>
      <c r="I228" s="288"/>
      <c r="K228" s="22"/>
      <c r="L228" s="22"/>
      <c r="M228" s="22"/>
      <c r="N228" s="22"/>
    </row>
    <row r="229" spans="1:14" x14ac:dyDescent="0.25">
      <c r="A229" s="289"/>
      <c r="B229" s="368"/>
      <c r="C229" s="198" t="s">
        <v>1375</v>
      </c>
      <c r="D229" s="221">
        <v>1040000</v>
      </c>
      <c r="E229" s="219"/>
      <c r="F229" s="221">
        <v>1040000</v>
      </c>
      <c r="G229" s="219"/>
      <c r="H229" s="220"/>
      <c r="I229" s="288"/>
      <c r="K229" s="22"/>
      <c r="L229" s="22"/>
      <c r="M229" s="22"/>
      <c r="N229" s="22"/>
    </row>
    <row r="230" spans="1:14" x14ac:dyDescent="0.25">
      <c r="A230" s="441">
        <v>30</v>
      </c>
      <c r="B230" s="442" t="s">
        <v>1379</v>
      </c>
      <c r="C230" s="198" t="s">
        <v>1372</v>
      </c>
      <c r="D230" s="218">
        <v>550000</v>
      </c>
      <c r="E230" s="219"/>
      <c r="F230" s="218">
        <v>550000</v>
      </c>
      <c r="G230" s="219"/>
      <c r="H230" s="220"/>
      <c r="I230" s="288"/>
      <c r="K230" s="22"/>
      <c r="L230" s="22"/>
      <c r="M230" s="22"/>
      <c r="N230" s="22"/>
    </row>
    <row r="231" spans="1:14" x14ac:dyDescent="0.25">
      <c r="A231" s="288"/>
      <c r="B231" s="367"/>
      <c r="C231" s="198" t="s">
        <v>1374</v>
      </c>
      <c r="D231" s="218">
        <v>800000</v>
      </c>
      <c r="E231" s="219"/>
      <c r="F231" s="218">
        <v>800000</v>
      </c>
      <c r="G231" s="219"/>
      <c r="H231" s="220"/>
      <c r="I231" s="288"/>
      <c r="K231" s="22"/>
      <c r="L231" s="22"/>
      <c r="M231" s="22"/>
      <c r="N231" s="22"/>
    </row>
    <row r="232" spans="1:14" x14ac:dyDescent="0.25">
      <c r="A232" s="289"/>
      <c r="B232" s="368"/>
      <c r="C232" s="198" t="s">
        <v>1375</v>
      </c>
      <c r="D232" s="221">
        <v>1040000</v>
      </c>
      <c r="E232" s="219"/>
      <c r="F232" s="221">
        <v>1040000</v>
      </c>
      <c r="G232" s="219"/>
      <c r="H232" s="220"/>
      <c r="I232" s="288"/>
      <c r="K232" s="22"/>
      <c r="L232" s="22"/>
      <c r="M232" s="22"/>
      <c r="N232" s="22"/>
    </row>
    <row r="233" spans="1:14" x14ac:dyDescent="0.25">
      <c r="A233" s="441">
        <v>31</v>
      </c>
      <c r="B233" s="442" t="s">
        <v>1380</v>
      </c>
      <c r="C233" s="198" t="s">
        <v>1372</v>
      </c>
      <c r="D233" s="218">
        <v>550000</v>
      </c>
      <c r="E233" s="219"/>
      <c r="F233" s="218">
        <v>550000</v>
      </c>
      <c r="G233" s="219"/>
      <c r="H233" s="220"/>
      <c r="I233" s="288"/>
      <c r="K233" s="22"/>
      <c r="L233" s="22"/>
      <c r="M233" s="22"/>
      <c r="N233" s="22"/>
    </row>
    <row r="234" spans="1:14" x14ac:dyDescent="0.25">
      <c r="A234" s="288"/>
      <c r="B234" s="367"/>
      <c r="C234" s="198" t="s">
        <v>1374</v>
      </c>
      <c r="D234" s="218">
        <v>800000</v>
      </c>
      <c r="E234" s="219"/>
      <c r="F234" s="218">
        <v>800000</v>
      </c>
      <c r="G234" s="219"/>
      <c r="H234" s="220"/>
      <c r="I234" s="288"/>
      <c r="K234" s="22"/>
      <c r="L234" s="22"/>
      <c r="M234" s="22"/>
      <c r="N234" s="22"/>
    </row>
    <row r="235" spans="1:14" x14ac:dyDescent="0.25">
      <c r="A235" s="289"/>
      <c r="B235" s="368"/>
      <c r="C235" s="198" t="s">
        <v>1375</v>
      </c>
      <c r="D235" s="221">
        <v>1040000</v>
      </c>
      <c r="E235" s="219"/>
      <c r="F235" s="221">
        <v>1040000</v>
      </c>
      <c r="G235" s="219"/>
      <c r="H235" s="220"/>
      <c r="I235" s="288"/>
      <c r="K235" s="22"/>
      <c r="L235" s="22"/>
      <c r="M235" s="22"/>
      <c r="N235" s="22"/>
    </row>
    <row r="236" spans="1:14" x14ac:dyDescent="0.25">
      <c r="A236" s="441">
        <v>32</v>
      </c>
      <c r="B236" s="442" t="s">
        <v>1381</v>
      </c>
      <c r="C236" s="198" t="s">
        <v>1372</v>
      </c>
      <c r="D236" s="218">
        <v>550000</v>
      </c>
      <c r="E236" s="219"/>
      <c r="F236" s="218">
        <v>550000</v>
      </c>
      <c r="G236" s="219"/>
      <c r="H236" s="220"/>
      <c r="I236" s="288"/>
      <c r="K236" s="22"/>
      <c r="L236" s="22"/>
      <c r="M236" s="22"/>
      <c r="N236" s="22"/>
    </row>
    <row r="237" spans="1:14" x14ac:dyDescent="0.25">
      <c r="A237" s="288"/>
      <c r="B237" s="367"/>
      <c r="C237" s="198" t="s">
        <v>1374</v>
      </c>
      <c r="D237" s="218">
        <v>800000</v>
      </c>
      <c r="E237" s="219"/>
      <c r="F237" s="218">
        <v>800000</v>
      </c>
      <c r="G237" s="219"/>
      <c r="H237" s="220"/>
      <c r="I237" s="288"/>
      <c r="K237" s="22"/>
      <c r="L237" s="22"/>
      <c r="M237" s="22"/>
      <c r="N237" s="22"/>
    </row>
    <row r="238" spans="1:14" x14ac:dyDescent="0.25">
      <c r="A238" s="289"/>
      <c r="B238" s="368"/>
      <c r="C238" s="198" t="s">
        <v>1375</v>
      </c>
      <c r="D238" s="221">
        <v>1040000</v>
      </c>
      <c r="E238" s="219"/>
      <c r="F238" s="221">
        <v>1040000</v>
      </c>
      <c r="G238" s="219"/>
      <c r="H238" s="220"/>
      <c r="I238" s="288"/>
      <c r="K238" s="22"/>
      <c r="L238" s="22"/>
      <c r="M238" s="22"/>
      <c r="N238" s="22"/>
    </row>
    <row r="239" spans="1:14" x14ac:dyDescent="0.25">
      <c r="A239" s="441">
        <v>33</v>
      </c>
      <c r="B239" s="442" t="s">
        <v>1382</v>
      </c>
      <c r="C239" s="198" t="s">
        <v>1372</v>
      </c>
      <c r="D239" s="218">
        <v>550000</v>
      </c>
      <c r="E239" s="219"/>
      <c r="F239" s="218">
        <v>550000</v>
      </c>
      <c r="G239" s="219"/>
      <c r="H239" s="220"/>
      <c r="I239" s="288"/>
      <c r="K239" s="22"/>
      <c r="L239" s="22"/>
      <c r="M239" s="22"/>
      <c r="N239" s="22"/>
    </row>
    <row r="240" spans="1:14" x14ac:dyDescent="0.25">
      <c r="A240" s="288"/>
      <c r="B240" s="367"/>
      <c r="C240" s="198" t="s">
        <v>1374</v>
      </c>
      <c r="D240" s="218">
        <v>800000</v>
      </c>
      <c r="E240" s="219"/>
      <c r="F240" s="218">
        <v>800000</v>
      </c>
      <c r="G240" s="219"/>
      <c r="H240" s="220"/>
      <c r="I240" s="288"/>
      <c r="K240" s="22"/>
      <c r="L240" s="22"/>
      <c r="M240" s="22"/>
      <c r="N240" s="22"/>
    </row>
    <row r="241" spans="1:16" x14ac:dyDescent="0.25">
      <c r="A241" s="289"/>
      <c r="B241" s="368"/>
      <c r="C241" s="198" t="s">
        <v>1375</v>
      </c>
      <c r="D241" s="221">
        <v>1040000</v>
      </c>
      <c r="E241" s="219"/>
      <c r="F241" s="221">
        <v>1040000</v>
      </c>
      <c r="G241" s="219"/>
      <c r="H241" s="220"/>
      <c r="I241" s="289"/>
      <c r="K241" s="22"/>
      <c r="L241" s="22"/>
      <c r="M241" s="22"/>
      <c r="N241" s="22"/>
    </row>
    <row r="242" spans="1:16" x14ac:dyDescent="0.25">
      <c r="A242" s="347">
        <v>34</v>
      </c>
      <c r="B242" s="347" t="s">
        <v>1383</v>
      </c>
      <c r="C242" s="198" t="s">
        <v>1345</v>
      </c>
      <c r="D242" s="128">
        <v>550000</v>
      </c>
      <c r="E242" s="222"/>
      <c r="F242" s="222">
        <v>450000</v>
      </c>
      <c r="G242" s="222"/>
      <c r="H242" s="198" t="s">
        <v>1300</v>
      </c>
      <c r="I242" s="450" t="s">
        <v>1384</v>
      </c>
      <c r="J242" s="22" t="s">
        <v>1385</v>
      </c>
      <c r="K242" s="22"/>
      <c r="L242" s="22"/>
      <c r="M242" s="22"/>
      <c r="N242" s="22"/>
    </row>
    <row r="243" spans="1:16" x14ac:dyDescent="0.25">
      <c r="A243" s="289"/>
      <c r="B243" s="289"/>
      <c r="C243" s="198" t="s">
        <v>1347</v>
      </c>
      <c r="D243" s="128">
        <v>850000</v>
      </c>
      <c r="E243" s="222"/>
      <c r="F243" s="222">
        <v>650000</v>
      </c>
      <c r="G243" s="222"/>
      <c r="H243" s="198" t="s">
        <v>1300</v>
      </c>
      <c r="I243" s="289"/>
      <c r="K243" s="22"/>
      <c r="L243" s="22"/>
      <c r="M243" s="22"/>
      <c r="N243" s="22"/>
    </row>
    <row r="244" spans="1:16" x14ac:dyDescent="0.25">
      <c r="A244" s="347">
        <v>35</v>
      </c>
      <c r="B244" s="347" t="s">
        <v>1386</v>
      </c>
      <c r="C244" s="198" t="s">
        <v>1387</v>
      </c>
      <c r="D244" s="128">
        <v>150000</v>
      </c>
      <c r="E244" s="222">
        <v>125000</v>
      </c>
      <c r="F244" s="222">
        <v>110000</v>
      </c>
      <c r="G244" s="222">
        <v>90000</v>
      </c>
      <c r="H244" s="198"/>
      <c r="I244" s="450" t="s">
        <v>1386</v>
      </c>
      <c r="K244" s="22"/>
      <c r="L244" s="22"/>
      <c r="M244" s="210">
        <v>164500</v>
      </c>
      <c r="N244" s="210">
        <v>129500</v>
      </c>
      <c r="O244" s="210">
        <v>114500</v>
      </c>
      <c r="P244" s="210">
        <v>95000</v>
      </c>
    </row>
    <row r="245" spans="1:16" x14ac:dyDescent="0.25">
      <c r="A245" s="289"/>
      <c r="B245" s="289"/>
      <c r="C245" s="198" t="s">
        <v>1388</v>
      </c>
      <c r="D245" s="128">
        <v>300000</v>
      </c>
      <c r="E245" s="222"/>
      <c r="F245" s="222">
        <v>265000</v>
      </c>
      <c r="G245" s="222"/>
      <c r="H245" s="198"/>
      <c r="I245" s="289"/>
      <c r="K245" s="22"/>
      <c r="L245" s="22"/>
      <c r="M245" s="210">
        <v>314500</v>
      </c>
      <c r="N245" s="22"/>
      <c r="O245" s="210">
        <v>274500</v>
      </c>
    </row>
    <row r="246" spans="1:16" x14ac:dyDescent="0.25">
      <c r="A246" s="347">
        <v>36</v>
      </c>
      <c r="B246" s="347" t="s">
        <v>1389</v>
      </c>
      <c r="C246" s="198" t="s">
        <v>1390</v>
      </c>
      <c r="D246" s="128">
        <v>125000</v>
      </c>
      <c r="E246" s="128">
        <v>110000</v>
      </c>
      <c r="F246" s="214">
        <v>125000</v>
      </c>
      <c r="G246" s="128">
        <v>110000</v>
      </c>
      <c r="H246" s="215" t="s">
        <v>1391</v>
      </c>
      <c r="I246" s="451" t="s">
        <v>1392</v>
      </c>
      <c r="K246" s="22"/>
      <c r="L246" s="22"/>
      <c r="M246" s="210">
        <v>279500</v>
      </c>
      <c r="N246" s="210">
        <v>179500</v>
      </c>
      <c r="O246" s="210">
        <v>279500</v>
      </c>
      <c r="P246" s="210">
        <v>179500</v>
      </c>
    </row>
    <row r="247" spans="1:16" x14ac:dyDescent="0.25">
      <c r="A247" s="288"/>
      <c r="B247" s="288"/>
      <c r="C247" s="198" t="s">
        <v>1393</v>
      </c>
      <c r="D247" s="128">
        <v>90000</v>
      </c>
      <c r="E247" s="128">
        <v>75000</v>
      </c>
      <c r="F247" s="128">
        <v>90000</v>
      </c>
      <c r="G247" s="128">
        <v>75000</v>
      </c>
      <c r="H247" s="223" t="s">
        <v>1391</v>
      </c>
      <c r="I247" s="288"/>
      <c r="K247" s="22"/>
      <c r="L247" s="22"/>
      <c r="M247" s="210">
        <v>104500</v>
      </c>
      <c r="N247" s="210">
        <v>79500</v>
      </c>
      <c r="O247" s="210">
        <v>104500</v>
      </c>
      <c r="P247" s="210">
        <v>79500</v>
      </c>
    </row>
    <row r="248" spans="1:16" x14ac:dyDescent="0.25">
      <c r="A248" s="288"/>
      <c r="B248" s="288"/>
      <c r="C248" s="198" t="s">
        <v>1394</v>
      </c>
      <c r="D248" s="128">
        <v>580000</v>
      </c>
      <c r="E248" s="128"/>
      <c r="F248" s="128">
        <v>580000</v>
      </c>
      <c r="G248" s="222"/>
      <c r="H248" s="223" t="s">
        <v>1395</v>
      </c>
      <c r="I248" s="288"/>
      <c r="K248" s="22"/>
      <c r="L248" s="22"/>
      <c r="M248" s="210">
        <v>709500</v>
      </c>
      <c r="N248" s="22"/>
      <c r="O248" s="210">
        <v>709500</v>
      </c>
    </row>
    <row r="249" spans="1:16" x14ac:dyDescent="0.25">
      <c r="A249" s="288"/>
      <c r="B249" s="288"/>
      <c r="C249" s="198" t="s">
        <v>1396</v>
      </c>
      <c r="D249" s="128">
        <v>575000</v>
      </c>
      <c r="E249" s="128"/>
      <c r="F249" s="214">
        <v>575000</v>
      </c>
      <c r="G249" s="128"/>
      <c r="H249" s="223" t="s">
        <v>1397</v>
      </c>
      <c r="I249" s="288"/>
      <c r="K249" s="22"/>
      <c r="L249" s="22"/>
      <c r="M249" s="210">
        <v>729500</v>
      </c>
      <c r="N249" s="22"/>
      <c r="O249" s="210">
        <v>729500</v>
      </c>
    </row>
    <row r="250" spans="1:16" x14ac:dyDescent="0.25">
      <c r="A250" s="289"/>
      <c r="B250" s="289"/>
      <c r="C250" s="198" t="s">
        <v>1398</v>
      </c>
      <c r="D250" s="128">
        <v>605000</v>
      </c>
      <c r="E250" s="128"/>
      <c r="F250" s="128">
        <v>605000</v>
      </c>
      <c r="G250" s="128"/>
      <c r="H250" s="217" t="s">
        <v>1399</v>
      </c>
      <c r="I250" s="289"/>
      <c r="K250" s="22"/>
      <c r="L250" s="22"/>
      <c r="M250" s="210">
        <v>779500</v>
      </c>
      <c r="N250" s="22"/>
      <c r="O250" s="210">
        <v>779500</v>
      </c>
    </row>
    <row r="251" spans="1:16" x14ac:dyDescent="0.25">
      <c r="A251" s="347">
        <v>37</v>
      </c>
      <c r="B251" s="347" t="s">
        <v>1400</v>
      </c>
      <c r="C251" s="198" t="s">
        <v>1401</v>
      </c>
      <c r="D251" s="128">
        <v>12500</v>
      </c>
      <c r="E251" s="128">
        <v>12500</v>
      </c>
      <c r="F251" s="128">
        <v>12500</v>
      </c>
      <c r="G251" s="128">
        <v>12500</v>
      </c>
      <c r="H251" s="215"/>
      <c r="I251" s="451" t="s">
        <v>1400</v>
      </c>
      <c r="K251" s="22"/>
      <c r="L251" s="22"/>
      <c r="M251" s="22"/>
      <c r="N251" s="22"/>
    </row>
    <row r="252" spans="1:16" x14ac:dyDescent="0.25">
      <c r="A252" s="288"/>
      <c r="B252" s="288"/>
      <c r="C252" s="198" t="s">
        <v>1402</v>
      </c>
      <c r="D252" s="128">
        <v>50000</v>
      </c>
      <c r="E252" s="128"/>
      <c r="F252" s="128">
        <v>50000</v>
      </c>
      <c r="G252" s="128"/>
      <c r="H252" s="223"/>
      <c r="I252" s="288"/>
      <c r="K252" s="22"/>
      <c r="L252" s="22"/>
      <c r="M252" s="22"/>
      <c r="N252" s="22"/>
    </row>
    <row r="253" spans="1:16" x14ac:dyDescent="0.25">
      <c r="A253" s="288"/>
      <c r="B253" s="288"/>
      <c r="C253" s="198" t="s">
        <v>1403</v>
      </c>
      <c r="D253" s="128">
        <v>20000</v>
      </c>
      <c r="E253" s="128">
        <v>20000</v>
      </c>
      <c r="F253" s="128">
        <v>20000</v>
      </c>
      <c r="G253" s="128">
        <v>20000</v>
      </c>
      <c r="H253" s="223"/>
      <c r="I253" s="288"/>
      <c r="K253" s="22"/>
      <c r="L253" s="22"/>
      <c r="M253" s="22"/>
      <c r="N253" s="22"/>
    </row>
    <row r="254" spans="1:16" x14ac:dyDescent="0.25">
      <c r="A254" s="288"/>
      <c r="B254" s="288"/>
      <c r="C254" s="198" t="s">
        <v>1404</v>
      </c>
      <c r="D254" s="128">
        <v>125000</v>
      </c>
      <c r="E254" s="128"/>
      <c r="F254" s="214">
        <v>125000</v>
      </c>
      <c r="G254" s="128"/>
      <c r="H254" s="223"/>
      <c r="I254" s="288"/>
      <c r="K254" s="22"/>
      <c r="L254" s="22"/>
      <c r="M254" s="22"/>
      <c r="N254" s="22"/>
    </row>
    <row r="255" spans="1:16" x14ac:dyDescent="0.25">
      <c r="A255" s="289"/>
      <c r="B255" s="289"/>
      <c r="C255" s="198" t="s">
        <v>1170</v>
      </c>
      <c r="D255" s="128">
        <v>150000</v>
      </c>
      <c r="E255" s="128"/>
      <c r="F255" s="128">
        <v>150000</v>
      </c>
      <c r="G255" s="128"/>
      <c r="H255" s="217"/>
      <c r="I255" s="289"/>
      <c r="K255" s="22"/>
      <c r="L255" s="22"/>
      <c r="M255" s="22"/>
      <c r="N255" s="22"/>
    </row>
    <row r="256" spans="1:16" x14ac:dyDescent="0.25">
      <c r="A256" s="347">
        <v>38</v>
      </c>
      <c r="B256" s="349" t="s">
        <v>1405</v>
      </c>
      <c r="C256" s="444" t="s">
        <v>1406</v>
      </c>
      <c r="D256" s="128">
        <v>465000</v>
      </c>
      <c r="E256" s="214">
        <v>233000</v>
      </c>
      <c r="F256" s="214">
        <v>325000</v>
      </c>
      <c r="G256" s="214">
        <v>163000</v>
      </c>
      <c r="H256" s="198" t="s">
        <v>1407</v>
      </c>
      <c r="I256" s="450" t="s">
        <v>1405</v>
      </c>
      <c r="K256" s="22"/>
      <c r="L256" s="22"/>
      <c r="M256" s="210">
        <v>849500</v>
      </c>
      <c r="N256" s="210">
        <v>425000</v>
      </c>
      <c r="O256" s="210">
        <v>429500</v>
      </c>
      <c r="P256" s="210">
        <v>214500</v>
      </c>
    </row>
    <row r="257" spans="1:16" x14ac:dyDescent="0.25">
      <c r="A257" s="289"/>
      <c r="B257" s="289"/>
      <c r="C257" s="368"/>
      <c r="D257" s="128"/>
      <c r="E257" s="222"/>
      <c r="F257" s="222"/>
      <c r="G257" s="222"/>
      <c r="H257" s="198" t="s">
        <v>1408</v>
      </c>
      <c r="I257" s="289"/>
      <c r="K257" s="22"/>
      <c r="L257" s="22"/>
      <c r="M257" s="210"/>
      <c r="N257" s="22"/>
    </row>
    <row r="258" spans="1:16" x14ac:dyDescent="0.25">
      <c r="A258" s="347">
        <v>39</v>
      </c>
      <c r="B258" s="347" t="s">
        <v>1409</v>
      </c>
      <c r="C258" s="198" t="s">
        <v>1410</v>
      </c>
      <c r="D258" s="128">
        <v>275000</v>
      </c>
      <c r="E258" s="222"/>
      <c r="F258" s="222">
        <v>275000</v>
      </c>
      <c r="G258" s="222"/>
      <c r="H258" s="198" t="s">
        <v>1411</v>
      </c>
      <c r="I258" s="452"/>
      <c r="K258" s="22"/>
      <c r="L258" s="22"/>
      <c r="M258" s="210"/>
      <c r="N258" s="22"/>
    </row>
    <row r="259" spans="1:16" x14ac:dyDescent="0.25">
      <c r="A259" s="289"/>
      <c r="B259" s="289"/>
      <c r="C259" s="198" t="s">
        <v>1259</v>
      </c>
      <c r="D259" s="128">
        <v>375000</v>
      </c>
      <c r="E259" s="222"/>
      <c r="F259" s="222">
        <v>375000</v>
      </c>
      <c r="G259" s="222"/>
      <c r="H259" s="198" t="s">
        <v>1411</v>
      </c>
      <c r="I259" s="289"/>
      <c r="K259" s="22"/>
      <c r="L259" s="22"/>
      <c r="M259" s="22"/>
      <c r="N259" s="22"/>
    </row>
    <row r="260" spans="1:16" ht="31.5" x14ac:dyDescent="0.25">
      <c r="A260" s="347">
        <v>40</v>
      </c>
      <c r="B260" s="347" t="s">
        <v>1412</v>
      </c>
      <c r="C260" s="198" t="s">
        <v>1234</v>
      </c>
      <c r="D260" s="128">
        <v>175000</v>
      </c>
      <c r="E260" s="209"/>
      <c r="F260" s="128">
        <v>175000</v>
      </c>
      <c r="G260" s="209"/>
      <c r="H260" s="75" t="s">
        <v>1413</v>
      </c>
      <c r="I260" s="191"/>
      <c r="K260" s="22"/>
      <c r="L260" s="22"/>
      <c r="M260" s="22"/>
      <c r="N260" s="22"/>
    </row>
    <row r="261" spans="1:16" ht="31.5" x14ac:dyDescent="0.25">
      <c r="A261" s="288"/>
      <c r="B261" s="288"/>
      <c r="C261" s="198" t="s">
        <v>1414</v>
      </c>
      <c r="D261" s="128">
        <v>150000</v>
      </c>
      <c r="E261" s="209"/>
      <c r="F261" s="128">
        <v>150000</v>
      </c>
      <c r="G261" s="209"/>
      <c r="H261" s="75" t="s">
        <v>1413</v>
      </c>
      <c r="I261" s="191"/>
      <c r="K261" s="22"/>
      <c r="L261" s="22"/>
      <c r="M261" s="22"/>
      <c r="N261" s="22"/>
    </row>
    <row r="262" spans="1:16" ht="31.5" x14ac:dyDescent="0.25">
      <c r="A262" s="288"/>
      <c r="B262" s="288"/>
      <c r="C262" s="75" t="s">
        <v>1415</v>
      </c>
      <c r="D262" s="128">
        <v>250000</v>
      </c>
      <c r="E262" s="209"/>
      <c r="F262" s="128">
        <v>250000</v>
      </c>
      <c r="G262" s="209"/>
      <c r="H262" s="75" t="s">
        <v>1416</v>
      </c>
      <c r="I262" s="191"/>
      <c r="K262" s="22"/>
      <c r="L262" s="22"/>
      <c r="M262" s="22"/>
      <c r="N262" s="22"/>
    </row>
    <row r="263" spans="1:16" ht="31.5" x14ac:dyDescent="0.25">
      <c r="A263" s="289"/>
      <c r="B263" s="289"/>
      <c r="C263" s="198" t="s">
        <v>1417</v>
      </c>
      <c r="D263" s="128">
        <v>250000</v>
      </c>
      <c r="E263" s="209"/>
      <c r="F263" s="128">
        <v>250000</v>
      </c>
      <c r="G263" s="209"/>
      <c r="H263" s="75" t="s">
        <v>1418</v>
      </c>
      <c r="I263" s="191"/>
      <c r="K263" s="22"/>
      <c r="L263" s="22"/>
      <c r="M263" s="22"/>
      <c r="N263" s="22"/>
    </row>
    <row r="264" spans="1:16" x14ac:dyDescent="0.25">
      <c r="A264" s="347">
        <v>39</v>
      </c>
      <c r="B264" s="349" t="s">
        <v>1419</v>
      </c>
      <c r="C264" s="198" t="s">
        <v>1420</v>
      </c>
      <c r="D264" s="128">
        <v>595000</v>
      </c>
      <c r="E264" s="222"/>
      <c r="F264" s="225">
        <v>365000</v>
      </c>
      <c r="G264" s="222"/>
      <c r="H264" s="198"/>
      <c r="I264" s="224" t="s">
        <v>1421</v>
      </c>
      <c r="K264" s="22"/>
      <c r="L264" s="22"/>
      <c r="M264" s="22"/>
      <c r="N264" s="22"/>
    </row>
    <row r="265" spans="1:16" x14ac:dyDescent="0.25">
      <c r="A265" s="288"/>
      <c r="B265" s="288"/>
      <c r="C265" s="198" t="s">
        <v>1008</v>
      </c>
      <c r="D265" s="128">
        <v>495000</v>
      </c>
      <c r="E265" s="222"/>
      <c r="F265" s="225">
        <v>320000</v>
      </c>
      <c r="G265" s="222"/>
      <c r="H265" s="198"/>
      <c r="I265" s="226" t="s">
        <v>1422</v>
      </c>
      <c r="K265" s="22"/>
      <c r="L265" s="22"/>
      <c r="M265" s="22"/>
      <c r="N265" s="22"/>
    </row>
    <row r="266" spans="1:16" ht="15" x14ac:dyDescent="0.2">
      <c r="A266" s="289"/>
      <c r="B266" s="289"/>
      <c r="C266" s="169" t="s">
        <v>26</v>
      </c>
      <c r="D266" s="443">
        <v>2010000</v>
      </c>
      <c r="E266" s="318"/>
      <c r="F266" s="443">
        <v>1210000</v>
      </c>
      <c r="G266" s="318"/>
      <c r="H266" s="15" t="s">
        <v>1423</v>
      </c>
      <c r="I266" s="227" t="s">
        <v>1424</v>
      </c>
      <c r="K266" s="22"/>
      <c r="L266" s="22"/>
      <c r="M266" s="22"/>
      <c r="N266" s="22"/>
    </row>
    <row r="267" spans="1:16" x14ac:dyDescent="0.25">
      <c r="A267" s="449">
        <v>38</v>
      </c>
      <c r="B267" s="349" t="s">
        <v>1425</v>
      </c>
      <c r="C267" s="366" t="s">
        <v>1426</v>
      </c>
      <c r="D267" s="128">
        <v>510000</v>
      </c>
      <c r="E267" s="211">
        <v>255000</v>
      </c>
      <c r="F267" s="211">
        <v>255000</v>
      </c>
      <c r="G267" s="211">
        <v>127500</v>
      </c>
      <c r="H267" s="198" t="s">
        <v>1427</v>
      </c>
      <c r="I267" s="453"/>
      <c r="K267" s="22"/>
      <c r="L267" s="22"/>
      <c r="M267" s="210">
        <v>929500</v>
      </c>
      <c r="N267" s="210">
        <v>465000</v>
      </c>
      <c r="O267" s="210">
        <v>489500</v>
      </c>
      <c r="P267" s="210">
        <v>245000</v>
      </c>
    </row>
    <row r="268" spans="1:16" x14ac:dyDescent="0.25">
      <c r="A268" s="289"/>
      <c r="B268" s="289"/>
      <c r="C268" s="368"/>
      <c r="D268" s="222"/>
      <c r="E268" s="222"/>
      <c r="F268" s="222"/>
      <c r="G268" s="222"/>
      <c r="H268" s="198" t="s">
        <v>1428</v>
      </c>
      <c r="I268" s="289"/>
      <c r="K268" s="22"/>
      <c r="L268" s="22"/>
      <c r="M268" s="210"/>
      <c r="N268" s="22"/>
    </row>
    <row r="269" spans="1:16" x14ac:dyDescent="0.25">
      <c r="A269" s="347">
        <v>39</v>
      </c>
      <c r="B269" s="349" t="s">
        <v>1429</v>
      </c>
      <c r="C269" s="169" t="s">
        <v>1430</v>
      </c>
      <c r="D269" s="128">
        <v>350000</v>
      </c>
      <c r="E269" s="222">
        <v>245000</v>
      </c>
      <c r="F269" s="222">
        <v>180000</v>
      </c>
      <c r="G269" s="222">
        <v>120000</v>
      </c>
      <c r="H269" s="198"/>
      <c r="I269" s="224" t="s">
        <v>1421</v>
      </c>
      <c r="K269" s="22"/>
      <c r="L269" s="22"/>
      <c r="M269" s="210">
        <v>579500</v>
      </c>
      <c r="N269" s="210">
        <v>329500</v>
      </c>
      <c r="O269" s="210">
        <v>229500</v>
      </c>
      <c r="P269" s="210">
        <v>370000</v>
      </c>
    </row>
    <row r="270" spans="1:16" x14ac:dyDescent="0.25">
      <c r="A270" s="288"/>
      <c r="B270" s="288"/>
      <c r="C270" s="169" t="s">
        <v>1431</v>
      </c>
      <c r="D270" s="128">
        <v>455000</v>
      </c>
      <c r="E270" s="222">
        <v>350000</v>
      </c>
      <c r="F270" s="222">
        <v>300000</v>
      </c>
      <c r="G270" s="222">
        <v>240000</v>
      </c>
      <c r="H270" s="198" t="s">
        <v>1432</v>
      </c>
      <c r="I270" s="226" t="s">
        <v>1422</v>
      </c>
      <c r="K270" s="22"/>
      <c r="L270" s="22"/>
      <c r="M270" s="210">
        <v>729500</v>
      </c>
      <c r="N270" s="210">
        <v>479500</v>
      </c>
      <c r="O270" s="210">
        <v>129500</v>
      </c>
      <c r="P270" s="210">
        <v>279500</v>
      </c>
    </row>
    <row r="271" spans="1:16" ht="15" x14ac:dyDescent="0.2">
      <c r="A271" s="289"/>
      <c r="B271" s="289"/>
      <c r="C271" s="169" t="s">
        <v>26</v>
      </c>
      <c r="D271" s="443">
        <v>1260000</v>
      </c>
      <c r="E271" s="318"/>
      <c r="F271" s="443"/>
      <c r="G271" s="318"/>
      <c r="H271" s="15"/>
      <c r="I271" s="227" t="s">
        <v>1424</v>
      </c>
      <c r="K271" s="22"/>
      <c r="L271" s="22"/>
      <c r="M271" s="22"/>
      <c r="N271" s="22"/>
    </row>
    <row r="272" spans="1:16" x14ac:dyDescent="0.25">
      <c r="A272" s="347"/>
      <c r="B272" s="349" t="s">
        <v>1433</v>
      </c>
      <c r="C272" s="32" t="s">
        <v>1434</v>
      </c>
      <c r="D272" s="128">
        <v>236000</v>
      </c>
      <c r="E272" s="228">
        <v>120000</v>
      </c>
      <c r="F272" s="228">
        <v>180000</v>
      </c>
      <c r="G272" s="228">
        <v>75000</v>
      </c>
      <c r="H272" s="229"/>
      <c r="I272" s="230" t="s">
        <v>1421</v>
      </c>
      <c r="K272" s="22"/>
      <c r="L272" s="22"/>
      <c r="M272" s="22"/>
      <c r="N272" s="22"/>
    </row>
    <row r="273" spans="1:14" x14ac:dyDescent="0.25">
      <c r="A273" s="288"/>
      <c r="B273" s="288"/>
      <c r="C273" s="169" t="s">
        <v>1435</v>
      </c>
      <c r="D273" s="128">
        <v>316000</v>
      </c>
      <c r="E273" s="228">
        <v>160000</v>
      </c>
      <c r="F273" s="228">
        <v>260000</v>
      </c>
      <c r="G273" s="228">
        <v>100000</v>
      </c>
      <c r="H273" s="198" t="s">
        <v>1436</v>
      </c>
      <c r="I273" s="231" t="s">
        <v>1422</v>
      </c>
      <c r="K273" s="22"/>
      <c r="L273" s="22"/>
      <c r="M273" s="22"/>
      <c r="N273" s="22"/>
    </row>
    <row r="274" spans="1:14" ht="15" x14ac:dyDescent="0.2">
      <c r="A274" s="289"/>
      <c r="B274" s="289"/>
      <c r="C274" s="169" t="s">
        <v>1437</v>
      </c>
      <c r="D274" s="445">
        <v>452000</v>
      </c>
      <c r="E274" s="318"/>
      <c r="F274" s="446">
        <v>356000</v>
      </c>
      <c r="G274" s="318"/>
      <c r="H274" s="229"/>
      <c r="I274" s="227" t="s">
        <v>1438</v>
      </c>
      <c r="K274" s="22"/>
      <c r="L274" s="22"/>
      <c r="M274" s="22"/>
      <c r="N274" s="22"/>
    </row>
    <row r="275" spans="1:14" x14ac:dyDescent="0.25">
      <c r="A275" s="347">
        <v>40</v>
      </c>
      <c r="B275" s="447" t="s">
        <v>1439</v>
      </c>
      <c r="C275" s="448" t="s">
        <v>1440</v>
      </c>
      <c r="D275" s="128">
        <v>561000</v>
      </c>
      <c r="E275" s="209"/>
      <c r="F275" s="128">
        <v>561000</v>
      </c>
      <c r="G275" s="209"/>
      <c r="H275" s="198" t="s">
        <v>1441</v>
      </c>
      <c r="K275" s="22"/>
      <c r="L275" s="22"/>
      <c r="M275" s="22"/>
      <c r="N275" s="22"/>
    </row>
    <row r="276" spans="1:14" x14ac:dyDescent="0.25">
      <c r="A276" s="288"/>
      <c r="B276" s="367"/>
      <c r="C276" s="367"/>
      <c r="D276" s="128">
        <v>1487500</v>
      </c>
      <c r="E276" s="209"/>
      <c r="F276" s="128">
        <v>1487500</v>
      </c>
      <c r="G276" s="209"/>
      <c r="H276" s="198" t="s">
        <v>1442</v>
      </c>
      <c r="K276" s="22"/>
      <c r="L276" s="22"/>
      <c r="M276" s="22"/>
      <c r="N276" s="22"/>
    </row>
    <row r="277" spans="1:14" x14ac:dyDescent="0.25">
      <c r="A277" s="288"/>
      <c r="B277" s="367"/>
      <c r="C277" s="368"/>
      <c r="D277" s="128">
        <v>2337500</v>
      </c>
      <c r="E277" s="209"/>
      <c r="F277" s="128">
        <v>2337500</v>
      </c>
      <c r="G277" s="209"/>
      <c r="H277" s="198" t="s">
        <v>1443</v>
      </c>
      <c r="K277" s="22"/>
      <c r="L277" s="22"/>
      <c r="M277" s="22"/>
      <c r="N277" s="22"/>
    </row>
    <row r="278" spans="1:14" x14ac:dyDescent="0.25">
      <c r="A278" s="288"/>
      <c r="B278" s="367"/>
      <c r="C278" s="448" t="s">
        <v>1444</v>
      </c>
      <c r="D278" s="128">
        <v>391000</v>
      </c>
      <c r="E278" s="209"/>
      <c r="F278" s="128">
        <v>391000</v>
      </c>
      <c r="G278" s="209"/>
      <c r="H278" s="198" t="s">
        <v>1441</v>
      </c>
      <c r="K278" s="22"/>
      <c r="L278" s="22"/>
      <c r="M278" s="22"/>
      <c r="N278" s="22"/>
    </row>
    <row r="279" spans="1:14" x14ac:dyDescent="0.25">
      <c r="A279" s="288"/>
      <c r="B279" s="367"/>
      <c r="C279" s="367"/>
      <c r="D279" s="128">
        <v>1147500</v>
      </c>
      <c r="E279" s="209"/>
      <c r="F279" s="128">
        <v>1147500</v>
      </c>
      <c r="G279" s="209"/>
      <c r="H279" s="198" t="s">
        <v>1442</v>
      </c>
      <c r="K279" s="22"/>
      <c r="L279" s="22"/>
      <c r="M279" s="22"/>
      <c r="N279" s="22"/>
    </row>
    <row r="280" spans="1:14" x14ac:dyDescent="0.25">
      <c r="A280" s="288"/>
      <c r="B280" s="367"/>
      <c r="C280" s="368"/>
      <c r="D280" s="128">
        <v>1827500</v>
      </c>
      <c r="E280" s="209"/>
      <c r="F280" s="128">
        <v>1827500</v>
      </c>
      <c r="G280" s="209"/>
      <c r="H280" s="198" t="s">
        <v>1443</v>
      </c>
      <c r="K280" s="22"/>
      <c r="L280" s="22"/>
      <c r="M280" s="22"/>
      <c r="N280" s="22"/>
    </row>
    <row r="281" spans="1:14" x14ac:dyDescent="0.25">
      <c r="A281" s="288"/>
      <c r="B281" s="367"/>
      <c r="C281" s="448" t="s">
        <v>1445</v>
      </c>
      <c r="D281" s="128">
        <v>680000</v>
      </c>
      <c r="E281" s="209"/>
      <c r="F281" s="128">
        <v>680000</v>
      </c>
      <c r="G281" s="209"/>
      <c r="H281" s="198" t="s">
        <v>1441</v>
      </c>
      <c r="K281" s="22"/>
      <c r="L281" s="22"/>
      <c r="M281" s="22"/>
      <c r="N281" s="22"/>
    </row>
    <row r="282" spans="1:14" x14ac:dyDescent="0.25">
      <c r="A282" s="288"/>
      <c r="B282" s="367"/>
      <c r="C282" s="367"/>
      <c r="D282" s="128">
        <v>1912500</v>
      </c>
      <c r="E282" s="209"/>
      <c r="F282" s="128">
        <v>1912500</v>
      </c>
      <c r="G282" s="209"/>
      <c r="H282" s="198" t="s">
        <v>1442</v>
      </c>
      <c r="K282" s="22"/>
      <c r="L282" s="22"/>
      <c r="M282" s="22"/>
      <c r="N282" s="22"/>
    </row>
    <row r="283" spans="1:14" x14ac:dyDescent="0.25">
      <c r="A283" s="288"/>
      <c r="B283" s="367"/>
      <c r="C283" s="368"/>
      <c r="D283" s="128">
        <v>2975000</v>
      </c>
      <c r="E283" s="209"/>
      <c r="F283" s="128">
        <v>2975000</v>
      </c>
      <c r="G283" s="209"/>
      <c r="H283" s="198" t="s">
        <v>1443</v>
      </c>
      <c r="K283" s="22"/>
      <c r="L283" s="22"/>
      <c r="M283" s="22"/>
      <c r="N283" s="22"/>
    </row>
    <row r="284" spans="1:14" x14ac:dyDescent="0.25">
      <c r="A284" s="288"/>
      <c r="B284" s="367"/>
      <c r="C284" s="448" t="s">
        <v>1446</v>
      </c>
      <c r="D284" s="128">
        <v>1020000</v>
      </c>
      <c r="E284" s="209"/>
      <c r="F284" s="128">
        <v>1020000</v>
      </c>
      <c r="G284" s="209"/>
      <c r="H284" s="198" t="s">
        <v>1441</v>
      </c>
      <c r="K284" s="22"/>
      <c r="L284" s="22"/>
      <c r="M284" s="22"/>
      <c r="N284" s="22"/>
    </row>
    <row r="285" spans="1:14" x14ac:dyDescent="0.25">
      <c r="A285" s="288"/>
      <c r="B285" s="367"/>
      <c r="C285" s="367"/>
      <c r="D285" s="128">
        <v>2210000</v>
      </c>
      <c r="E285" s="209"/>
      <c r="F285" s="128">
        <v>2210000</v>
      </c>
      <c r="G285" s="209"/>
      <c r="H285" s="198" t="s">
        <v>1442</v>
      </c>
      <c r="K285" s="22"/>
      <c r="L285" s="22"/>
      <c r="M285" s="22"/>
      <c r="N285" s="22"/>
    </row>
    <row r="286" spans="1:14" x14ac:dyDescent="0.25">
      <c r="A286" s="289"/>
      <c r="B286" s="368"/>
      <c r="C286" s="368"/>
      <c r="D286" s="128">
        <v>3315000</v>
      </c>
      <c r="E286" s="209"/>
      <c r="F286" s="128">
        <v>3315000</v>
      </c>
      <c r="G286" s="209"/>
      <c r="H286" s="198" t="s">
        <v>1443</v>
      </c>
      <c r="K286" s="22"/>
      <c r="L286" s="22"/>
      <c r="M286" s="22"/>
      <c r="N286" s="22"/>
    </row>
    <row r="287" spans="1:14" ht="15" x14ac:dyDescent="0.2">
      <c r="B287" s="58"/>
      <c r="K287" s="22"/>
      <c r="L287" s="22"/>
      <c r="M287" s="22"/>
      <c r="N287" s="22"/>
    </row>
    <row r="288" spans="1:14" ht="15" x14ac:dyDescent="0.2">
      <c r="B288" s="58"/>
      <c r="K288" s="22"/>
      <c r="L288" s="22"/>
      <c r="M288" s="22"/>
      <c r="N288" s="22"/>
    </row>
    <row r="289" spans="2:14" ht="15" x14ac:dyDescent="0.2">
      <c r="B289" s="58"/>
      <c r="K289" s="22"/>
      <c r="L289" s="22"/>
      <c r="M289" s="22"/>
      <c r="N289" s="22"/>
    </row>
    <row r="290" spans="2:14" ht="15" x14ac:dyDescent="0.2">
      <c r="B290" s="58"/>
      <c r="K290" s="22"/>
      <c r="L290" s="22"/>
      <c r="M290" s="22"/>
      <c r="N290" s="22"/>
    </row>
    <row r="291" spans="2:14" ht="15" x14ac:dyDescent="0.2">
      <c r="B291" s="58"/>
      <c r="K291" s="22"/>
      <c r="L291" s="22"/>
      <c r="M291" s="22"/>
      <c r="N291" s="22"/>
    </row>
    <row r="292" spans="2:14" ht="15" x14ac:dyDescent="0.2">
      <c r="B292" s="58"/>
      <c r="K292" s="22"/>
      <c r="L292" s="22"/>
      <c r="M292" s="22"/>
      <c r="N292" s="22"/>
    </row>
    <row r="293" spans="2:14" ht="15" x14ac:dyDescent="0.2">
      <c r="B293" s="58"/>
      <c r="K293" s="22"/>
      <c r="L293" s="22"/>
      <c r="M293" s="22"/>
      <c r="N293" s="22"/>
    </row>
    <row r="294" spans="2:14" ht="15" x14ac:dyDescent="0.2">
      <c r="B294" s="58"/>
      <c r="K294" s="22"/>
      <c r="L294" s="22"/>
      <c r="M294" s="22"/>
      <c r="N294" s="22"/>
    </row>
    <row r="295" spans="2:14" ht="15" x14ac:dyDescent="0.2">
      <c r="B295" s="58"/>
      <c r="K295" s="22"/>
      <c r="L295" s="22"/>
      <c r="M295" s="22"/>
      <c r="N295" s="22"/>
    </row>
    <row r="296" spans="2:14" ht="15" x14ac:dyDescent="0.2">
      <c r="B296" s="58"/>
      <c r="K296" s="22"/>
      <c r="L296" s="22"/>
      <c r="M296" s="22"/>
      <c r="N296" s="22"/>
    </row>
    <row r="297" spans="2:14" ht="15" x14ac:dyDescent="0.2">
      <c r="B297" s="58"/>
      <c r="K297" s="22"/>
      <c r="L297" s="22"/>
      <c r="M297" s="22"/>
      <c r="N297" s="22"/>
    </row>
    <row r="298" spans="2:14" ht="15" x14ac:dyDescent="0.2">
      <c r="B298" s="58"/>
      <c r="K298" s="22"/>
      <c r="L298" s="22"/>
      <c r="M298" s="22"/>
      <c r="N298" s="22"/>
    </row>
    <row r="299" spans="2:14" ht="15" x14ac:dyDescent="0.2">
      <c r="B299" s="58"/>
      <c r="K299" s="22"/>
      <c r="L299" s="22"/>
      <c r="M299" s="22"/>
      <c r="N299" s="22"/>
    </row>
    <row r="300" spans="2:14" ht="15" x14ac:dyDescent="0.2">
      <c r="B300" s="58"/>
      <c r="K300" s="22"/>
      <c r="L300" s="22"/>
      <c r="M300" s="22"/>
      <c r="N300" s="22"/>
    </row>
    <row r="301" spans="2:14" ht="15" x14ac:dyDescent="0.2">
      <c r="B301" s="58"/>
      <c r="K301" s="22"/>
      <c r="L301" s="22"/>
      <c r="M301" s="22"/>
      <c r="N301" s="22"/>
    </row>
    <row r="302" spans="2:14" ht="15" x14ac:dyDescent="0.2">
      <c r="B302" s="58"/>
      <c r="K302" s="22"/>
      <c r="L302" s="22"/>
      <c r="M302" s="22"/>
      <c r="N302" s="22"/>
    </row>
    <row r="303" spans="2:14" ht="15" x14ac:dyDescent="0.2">
      <c r="B303" s="58"/>
      <c r="K303" s="22"/>
      <c r="L303" s="22"/>
      <c r="M303" s="22"/>
      <c r="N303" s="22"/>
    </row>
    <row r="304" spans="2:14" ht="15" x14ac:dyDescent="0.2">
      <c r="B304" s="58"/>
      <c r="K304" s="22"/>
      <c r="L304" s="22"/>
      <c r="M304" s="22"/>
      <c r="N304" s="22"/>
    </row>
    <row r="305" spans="2:14" ht="15" x14ac:dyDescent="0.2">
      <c r="B305" s="58"/>
      <c r="K305" s="22"/>
      <c r="L305" s="22"/>
      <c r="M305" s="22"/>
      <c r="N305" s="22"/>
    </row>
    <row r="306" spans="2:14" ht="15" x14ac:dyDescent="0.2">
      <c r="B306" s="58"/>
      <c r="K306" s="22"/>
      <c r="L306" s="22"/>
      <c r="M306" s="22"/>
      <c r="N306" s="22"/>
    </row>
    <row r="307" spans="2:14" ht="15" x14ac:dyDescent="0.2">
      <c r="B307" s="58"/>
      <c r="K307" s="22"/>
      <c r="L307" s="22"/>
      <c r="M307" s="22"/>
      <c r="N307" s="22"/>
    </row>
    <row r="308" spans="2:14" ht="15" x14ac:dyDescent="0.2">
      <c r="B308" s="58"/>
      <c r="K308" s="22"/>
      <c r="L308" s="22"/>
      <c r="M308" s="22"/>
      <c r="N308" s="22"/>
    </row>
    <row r="309" spans="2:14" ht="15" x14ac:dyDescent="0.2">
      <c r="B309" s="58"/>
      <c r="K309" s="22"/>
      <c r="L309" s="22"/>
      <c r="M309" s="22"/>
      <c r="N309" s="22"/>
    </row>
    <row r="310" spans="2:14" ht="15" x14ac:dyDescent="0.2">
      <c r="B310" s="58"/>
      <c r="K310" s="22"/>
      <c r="L310" s="22"/>
      <c r="M310" s="22"/>
      <c r="N310" s="22"/>
    </row>
    <row r="311" spans="2:14" ht="15" x14ac:dyDescent="0.2">
      <c r="B311" s="58"/>
      <c r="K311" s="22"/>
      <c r="L311" s="22"/>
      <c r="M311" s="22"/>
      <c r="N311" s="22"/>
    </row>
    <row r="312" spans="2:14" ht="15" x14ac:dyDescent="0.2">
      <c r="B312" s="58"/>
      <c r="K312" s="22"/>
      <c r="L312" s="22"/>
      <c r="M312" s="22"/>
      <c r="N312" s="22"/>
    </row>
    <row r="313" spans="2:14" ht="15" x14ac:dyDescent="0.2">
      <c r="B313" s="58"/>
      <c r="K313" s="22"/>
      <c r="L313" s="22"/>
      <c r="M313" s="22"/>
      <c r="N313" s="22"/>
    </row>
    <row r="314" spans="2:14" ht="15" x14ac:dyDescent="0.2">
      <c r="B314" s="58"/>
      <c r="K314" s="22"/>
      <c r="L314" s="22"/>
      <c r="M314" s="22"/>
      <c r="N314" s="22"/>
    </row>
    <row r="315" spans="2:14" ht="15" x14ac:dyDescent="0.2">
      <c r="B315" s="58"/>
      <c r="K315" s="22"/>
      <c r="L315" s="22"/>
      <c r="M315" s="22"/>
      <c r="N315" s="22"/>
    </row>
    <row r="316" spans="2:14" ht="15" x14ac:dyDescent="0.2">
      <c r="B316" s="58"/>
      <c r="K316" s="22"/>
      <c r="L316" s="22"/>
      <c r="M316" s="22"/>
      <c r="N316" s="22"/>
    </row>
    <row r="317" spans="2:14" ht="15" x14ac:dyDescent="0.2">
      <c r="B317" s="58"/>
      <c r="K317" s="22"/>
      <c r="L317" s="22"/>
      <c r="M317" s="22"/>
      <c r="N317" s="22"/>
    </row>
    <row r="318" spans="2:14" ht="15" x14ac:dyDescent="0.2">
      <c r="B318" s="58"/>
      <c r="K318" s="22"/>
      <c r="L318" s="22"/>
      <c r="M318" s="22"/>
      <c r="N318" s="22"/>
    </row>
    <row r="319" spans="2:14" ht="15" x14ac:dyDescent="0.2">
      <c r="B319" s="58"/>
      <c r="K319" s="22"/>
      <c r="L319" s="22"/>
      <c r="M319" s="22"/>
      <c r="N319" s="22"/>
    </row>
    <row r="320" spans="2:14" ht="15" x14ac:dyDescent="0.2">
      <c r="B320" s="58"/>
      <c r="K320" s="22"/>
      <c r="L320" s="22"/>
      <c r="M320" s="22"/>
      <c r="N320" s="22"/>
    </row>
    <row r="321" spans="2:14" ht="15" x14ac:dyDescent="0.2">
      <c r="B321" s="58"/>
      <c r="K321" s="22"/>
      <c r="L321" s="22"/>
      <c r="M321" s="22"/>
      <c r="N321" s="22"/>
    </row>
    <row r="322" spans="2:14" ht="15" x14ac:dyDescent="0.2">
      <c r="B322" s="58"/>
      <c r="K322" s="22"/>
      <c r="L322" s="22"/>
      <c r="M322" s="22"/>
      <c r="N322" s="22"/>
    </row>
    <row r="323" spans="2:14" ht="15" x14ac:dyDescent="0.2">
      <c r="B323" s="58"/>
      <c r="K323" s="22"/>
      <c r="L323" s="22"/>
      <c r="M323" s="22"/>
      <c r="N323" s="22"/>
    </row>
    <row r="324" spans="2:14" ht="15" x14ac:dyDescent="0.2">
      <c r="B324" s="58"/>
      <c r="K324" s="22"/>
      <c r="L324" s="22"/>
      <c r="M324" s="22"/>
      <c r="N324" s="22"/>
    </row>
    <row r="325" spans="2:14" ht="15" x14ac:dyDescent="0.2">
      <c r="B325" s="58"/>
      <c r="K325" s="22"/>
      <c r="L325" s="22"/>
      <c r="M325" s="22"/>
      <c r="N325" s="22"/>
    </row>
    <row r="326" spans="2:14" ht="15" x14ac:dyDescent="0.2">
      <c r="B326" s="58"/>
      <c r="K326" s="22"/>
      <c r="L326" s="22"/>
      <c r="M326" s="22"/>
      <c r="N326" s="22"/>
    </row>
    <row r="327" spans="2:14" ht="15" x14ac:dyDescent="0.2">
      <c r="B327" s="58"/>
      <c r="K327" s="22"/>
      <c r="L327" s="22"/>
      <c r="M327" s="22"/>
      <c r="N327" s="22"/>
    </row>
    <row r="328" spans="2:14" ht="15" x14ac:dyDescent="0.2">
      <c r="B328" s="58"/>
      <c r="K328" s="22"/>
      <c r="L328" s="22"/>
      <c r="M328" s="22"/>
      <c r="N328" s="22"/>
    </row>
    <row r="329" spans="2:14" ht="15" x14ac:dyDescent="0.2">
      <c r="B329" s="58"/>
      <c r="K329" s="22"/>
      <c r="L329" s="22"/>
      <c r="M329" s="22"/>
      <c r="N329" s="22"/>
    </row>
    <row r="330" spans="2:14" ht="15" x14ac:dyDescent="0.2">
      <c r="B330" s="58"/>
      <c r="K330" s="22"/>
      <c r="L330" s="22"/>
      <c r="M330" s="22"/>
      <c r="N330" s="22"/>
    </row>
    <row r="331" spans="2:14" ht="15" x14ac:dyDescent="0.2">
      <c r="B331" s="58"/>
      <c r="K331" s="22"/>
      <c r="L331" s="22"/>
      <c r="M331" s="22"/>
      <c r="N331" s="22"/>
    </row>
    <row r="332" spans="2:14" ht="15" x14ac:dyDescent="0.2">
      <c r="B332" s="58"/>
      <c r="K332" s="22"/>
      <c r="L332" s="22"/>
      <c r="M332" s="22"/>
      <c r="N332" s="22"/>
    </row>
    <row r="333" spans="2:14" ht="15" x14ac:dyDescent="0.2">
      <c r="B333" s="58"/>
      <c r="K333" s="22"/>
      <c r="L333" s="22"/>
      <c r="M333" s="22"/>
      <c r="N333" s="22"/>
    </row>
    <row r="334" spans="2:14" ht="15" x14ac:dyDescent="0.2">
      <c r="B334" s="58"/>
      <c r="K334" s="22"/>
      <c r="L334" s="22"/>
      <c r="M334" s="22"/>
      <c r="N334" s="22"/>
    </row>
    <row r="335" spans="2:14" ht="15" x14ac:dyDescent="0.2">
      <c r="B335" s="58"/>
      <c r="K335" s="22"/>
      <c r="L335" s="22"/>
      <c r="M335" s="22"/>
      <c r="N335" s="22"/>
    </row>
    <row r="336" spans="2:14" ht="15" x14ac:dyDescent="0.2">
      <c r="B336" s="58"/>
      <c r="K336" s="22"/>
      <c r="L336" s="22"/>
      <c r="M336" s="22"/>
      <c r="N336" s="22"/>
    </row>
    <row r="337" spans="2:14" ht="15" x14ac:dyDescent="0.2">
      <c r="B337" s="58"/>
      <c r="K337" s="22"/>
      <c r="L337" s="22"/>
      <c r="M337" s="22"/>
      <c r="N337" s="22"/>
    </row>
    <row r="338" spans="2:14" ht="15" x14ac:dyDescent="0.2">
      <c r="B338" s="58"/>
      <c r="K338" s="22"/>
      <c r="L338" s="22"/>
      <c r="M338" s="22"/>
      <c r="N338" s="22"/>
    </row>
    <row r="339" spans="2:14" ht="15" x14ac:dyDescent="0.2">
      <c r="B339" s="58"/>
      <c r="K339" s="22"/>
      <c r="L339" s="22"/>
      <c r="M339" s="22"/>
      <c r="N339" s="22"/>
    </row>
    <row r="340" spans="2:14" ht="15" x14ac:dyDescent="0.2">
      <c r="B340" s="58"/>
      <c r="K340" s="22"/>
      <c r="L340" s="22"/>
      <c r="M340" s="22"/>
      <c r="N340" s="22"/>
    </row>
    <row r="341" spans="2:14" ht="15" x14ac:dyDescent="0.2">
      <c r="B341" s="58"/>
      <c r="K341" s="22"/>
      <c r="L341" s="22"/>
      <c r="M341" s="22"/>
      <c r="N341" s="22"/>
    </row>
    <row r="342" spans="2:14" ht="15" x14ac:dyDescent="0.2">
      <c r="B342" s="58"/>
      <c r="K342" s="22"/>
      <c r="L342" s="22"/>
      <c r="M342" s="22"/>
      <c r="N342" s="22"/>
    </row>
    <row r="343" spans="2:14" ht="15" x14ac:dyDescent="0.2">
      <c r="B343" s="58"/>
      <c r="K343" s="22"/>
      <c r="L343" s="22"/>
      <c r="M343" s="22"/>
      <c r="N343" s="22"/>
    </row>
    <row r="344" spans="2:14" ht="15" x14ac:dyDescent="0.2">
      <c r="B344" s="58"/>
      <c r="K344" s="22"/>
      <c r="L344" s="22"/>
      <c r="M344" s="22"/>
      <c r="N344" s="22"/>
    </row>
    <row r="345" spans="2:14" ht="15" x14ac:dyDescent="0.2">
      <c r="B345" s="58"/>
      <c r="K345" s="22"/>
      <c r="L345" s="22"/>
      <c r="M345" s="22"/>
      <c r="N345" s="22"/>
    </row>
    <row r="346" spans="2:14" ht="15" x14ac:dyDescent="0.2">
      <c r="B346" s="58"/>
      <c r="K346" s="22"/>
      <c r="L346" s="22"/>
      <c r="M346" s="22"/>
      <c r="N346" s="22"/>
    </row>
    <row r="347" spans="2:14" ht="15" x14ac:dyDescent="0.2">
      <c r="B347" s="58"/>
      <c r="K347" s="22"/>
      <c r="L347" s="22"/>
      <c r="M347" s="22"/>
      <c r="N347" s="22"/>
    </row>
    <row r="348" spans="2:14" ht="15" x14ac:dyDescent="0.2">
      <c r="B348" s="58"/>
      <c r="K348" s="22"/>
      <c r="L348" s="22"/>
      <c r="M348" s="22"/>
      <c r="N348" s="22"/>
    </row>
    <row r="349" spans="2:14" ht="15" x14ac:dyDescent="0.2">
      <c r="B349" s="58"/>
      <c r="K349" s="22"/>
      <c r="L349" s="22"/>
      <c r="M349" s="22"/>
      <c r="N349" s="22"/>
    </row>
    <row r="350" spans="2:14" ht="15" x14ac:dyDescent="0.2">
      <c r="B350" s="58"/>
      <c r="K350" s="22"/>
      <c r="L350" s="22"/>
      <c r="M350" s="22"/>
      <c r="N350" s="22"/>
    </row>
    <row r="351" spans="2:14" ht="15" x14ac:dyDescent="0.2">
      <c r="B351" s="58"/>
      <c r="K351" s="22"/>
      <c r="L351" s="22"/>
      <c r="M351" s="22"/>
      <c r="N351" s="22"/>
    </row>
    <row r="352" spans="2:14" ht="15" x14ac:dyDescent="0.2">
      <c r="B352" s="58"/>
      <c r="K352" s="22"/>
      <c r="L352" s="22"/>
      <c r="M352" s="22"/>
      <c r="N352" s="22"/>
    </row>
    <row r="353" spans="2:14" ht="15" x14ac:dyDescent="0.2">
      <c r="B353" s="58"/>
      <c r="K353" s="22"/>
      <c r="L353" s="22"/>
      <c r="M353" s="22"/>
      <c r="N353" s="22"/>
    </row>
    <row r="354" spans="2:14" ht="15" x14ac:dyDescent="0.2">
      <c r="B354" s="58"/>
      <c r="K354" s="22"/>
      <c r="L354" s="22"/>
      <c r="M354" s="22"/>
      <c r="N354" s="22"/>
    </row>
    <row r="355" spans="2:14" ht="15" x14ac:dyDescent="0.2">
      <c r="B355" s="58"/>
      <c r="K355" s="22"/>
      <c r="L355" s="22"/>
      <c r="M355" s="22"/>
      <c r="N355" s="22"/>
    </row>
    <row r="356" spans="2:14" ht="15" x14ac:dyDescent="0.2">
      <c r="B356" s="58"/>
      <c r="K356" s="22"/>
      <c r="L356" s="22"/>
      <c r="M356" s="22"/>
      <c r="N356" s="22"/>
    </row>
    <row r="357" spans="2:14" ht="15" x14ac:dyDescent="0.2">
      <c r="B357" s="58"/>
      <c r="K357" s="22"/>
      <c r="L357" s="22"/>
      <c r="M357" s="22"/>
      <c r="N357" s="22"/>
    </row>
    <row r="358" spans="2:14" ht="15" x14ac:dyDescent="0.2">
      <c r="B358" s="58"/>
      <c r="K358" s="22"/>
      <c r="L358" s="22"/>
      <c r="M358" s="22"/>
      <c r="N358" s="22"/>
    </row>
    <row r="359" spans="2:14" ht="15" x14ac:dyDescent="0.2">
      <c r="B359" s="58"/>
      <c r="K359" s="22"/>
      <c r="L359" s="22"/>
      <c r="M359" s="22"/>
      <c r="N359" s="22"/>
    </row>
    <row r="360" spans="2:14" ht="15" x14ac:dyDescent="0.2">
      <c r="B360" s="58"/>
      <c r="K360" s="22"/>
      <c r="L360" s="22"/>
      <c r="M360" s="22"/>
      <c r="N360" s="22"/>
    </row>
    <row r="361" spans="2:14" ht="15" x14ac:dyDescent="0.2">
      <c r="B361" s="58"/>
      <c r="K361" s="22"/>
      <c r="L361" s="22"/>
      <c r="M361" s="22"/>
      <c r="N361" s="22"/>
    </row>
    <row r="362" spans="2:14" ht="15" x14ac:dyDescent="0.2">
      <c r="B362" s="58"/>
      <c r="K362" s="22"/>
      <c r="L362" s="22"/>
      <c r="M362" s="22"/>
      <c r="N362" s="22"/>
    </row>
    <row r="363" spans="2:14" ht="15" x14ac:dyDescent="0.2">
      <c r="B363" s="58"/>
      <c r="K363" s="22"/>
      <c r="L363" s="22"/>
      <c r="M363" s="22"/>
      <c r="N363" s="22"/>
    </row>
    <row r="364" spans="2:14" ht="15" x14ac:dyDescent="0.2">
      <c r="B364" s="58"/>
      <c r="K364" s="22"/>
      <c r="L364" s="22"/>
      <c r="M364" s="22"/>
      <c r="N364" s="22"/>
    </row>
    <row r="365" spans="2:14" ht="15" x14ac:dyDescent="0.2">
      <c r="B365" s="58"/>
      <c r="K365" s="22"/>
      <c r="L365" s="22"/>
      <c r="M365" s="22"/>
      <c r="N365" s="22"/>
    </row>
    <row r="366" spans="2:14" ht="15" x14ac:dyDescent="0.2">
      <c r="B366" s="58"/>
      <c r="K366" s="22"/>
      <c r="L366" s="22"/>
      <c r="M366" s="22"/>
      <c r="N366" s="22"/>
    </row>
    <row r="367" spans="2:14" ht="15" x14ac:dyDescent="0.2">
      <c r="B367" s="58"/>
      <c r="K367" s="22"/>
      <c r="L367" s="22"/>
      <c r="M367" s="22"/>
      <c r="N367" s="22"/>
    </row>
    <row r="368" spans="2:14" ht="15" x14ac:dyDescent="0.2">
      <c r="B368" s="58"/>
      <c r="K368" s="22"/>
      <c r="L368" s="22"/>
      <c r="M368" s="22"/>
      <c r="N368" s="22"/>
    </row>
    <row r="369" spans="2:14" ht="15" x14ac:dyDescent="0.2">
      <c r="B369" s="58"/>
      <c r="K369" s="22"/>
      <c r="L369" s="22"/>
      <c r="M369" s="22"/>
      <c r="N369" s="22"/>
    </row>
    <row r="370" spans="2:14" ht="15" x14ac:dyDescent="0.2">
      <c r="B370" s="58"/>
      <c r="K370" s="22"/>
      <c r="L370" s="22"/>
      <c r="M370" s="22"/>
      <c r="N370" s="22"/>
    </row>
    <row r="371" spans="2:14" ht="15" x14ac:dyDescent="0.2">
      <c r="B371" s="58"/>
      <c r="K371" s="22"/>
      <c r="L371" s="22"/>
      <c r="M371" s="22"/>
      <c r="N371" s="22"/>
    </row>
    <row r="372" spans="2:14" ht="15" x14ac:dyDescent="0.2">
      <c r="B372" s="58"/>
      <c r="K372" s="22"/>
      <c r="L372" s="22"/>
      <c r="M372" s="22"/>
      <c r="N372" s="22"/>
    </row>
    <row r="373" spans="2:14" ht="15" x14ac:dyDescent="0.2">
      <c r="B373" s="58"/>
      <c r="K373" s="22"/>
      <c r="L373" s="22"/>
      <c r="M373" s="22"/>
      <c r="N373" s="22"/>
    </row>
    <row r="374" spans="2:14" ht="15" x14ac:dyDescent="0.2">
      <c r="B374" s="58"/>
      <c r="K374" s="22"/>
      <c r="L374" s="22"/>
      <c r="M374" s="22"/>
      <c r="N374" s="22"/>
    </row>
    <row r="375" spans="2:14" ht="15" x14ac:dyDescent="0.2">
      <c r="B375" s="58"/>
      <c r="K375" s="22"/>
      <c r="L375" s="22"/>
      <c r="M375" s="22"/>
      <c r="N375" s="22"/>
    </row>
    <row r="376" spans="2:14" ht="15" x14ac:dyDescent="0.2">
      <c r="B376" s="58"/>
      <c r="K376" s="22"/>
      <c r="L376" s="22"/>
      <c r="M376" s="22"/>
      <c r="N376" s="22"/>
    </row>
    <row r="377" spans="2:14" ht="15" x14ac:dyDescent="0.2">
      <c r="B377" s="58"/>
      <c r="K377" s="22"/>
      <c r="L377" s="22"/>
      <c r="M377" s="22"/>
      <c r="N377" s="22"/>
    </row>
    <row r="378" spans="2:14" ht="15" x14ac:dyDescent="0.2">
      <c r="B378" s="58"/>
      <c r="K378" s="22"/>
      <c r="L378" s="22"/>
      <c r="M378" s="22"/>
      <c r="N378" s="22"/>
    </row>
    <row r="379" spans="2:14" ht="15" x14ac:dyDescent="0.2">
      <c r="B379" s="58"/>
      <c r="K379" s="22"/>
      <c r="L379" s="22"/>
      <c r="M379" s="22"/>
      <c r="N379" s="22"/>
    </row>
    <row r="380" spans="2:14" ht="15" x14ac:dyDescent="0.2">
      <c r="B380" s="58"/>
      <c r="K380" s="22"/>
      <c r="L380" s="22"/>
      <c r="M380" s="22"/>
      <c r="N380" s="22"/>
    </row>
    <row r="381" spans="2:14" ht="15" x14ac:dyDescent="0.2">
      <c r="B381" s="58"/>
      <c r="K381" s="22"/>
      <c r="L381" s="22"/>
      <c r="M381" s="22"/>
      <c r="N381" s="22"/>
    </row>
    <row r="382" spans="2:14" ht="15" x14ac:dyDescent="0.2">
      <c r="B382" s="58"/>
      <c r="K382" s="22"/>
      <c r="L382" s="22"/>
      <c r="M382" s="22"/>
      <c r="N382" s="22"/>
    </row>
    <row r="383" spans="2:14" ht="15" x14ac:dyDescent="0.2">
      <c r="B383" s="58"/>
      <c r="K383" s="22"/>
      <c r="L383" s="22"/>
      <c r="M383" s="22"/>
      <c r="N383" s="22"/>
    </row>
    <row r="384" spans="2:14" ht="15" x14ac:dyDescent="0.2">
      <c r="B384" s="58"/>
      <c r="K384" s="22"/>
      <c r="L384" s="22"/>
      <c r="M384" s="22"/>
      <c r="N384" s="22"/>
    </row>
    <row r="385" spans="2:14" ht="15" x14ac:dyDescent="0.2">
      <c r="B385" s="58"/>
      <c r="K385" s="22"/>
      <c r="L385" s="22"/>
      <c r="M385" s="22"/>
      <c r="N385" s="22"/>
    </row>
    <row r="386" spans="2:14" ht="15" x14ac:dyDescent="0.2">
      <c r="B386" s="58"/>
      <c r="K386" s="22"/>
      <c r="L386" s="22"/>
      <c r="M386" s="22"/>
      <c r="N386" s="22"/>
    </row>
    <row r="387" spans="2:14" ht="15" x14ac:dyDescent="0.2">
      <c r="B387" s="58"/>
      <c r="K387" s="22"/>
      <c r="L387" s="22"/>
      <c r="M387" s="22"/>
      <c r="N387" s="22"/>
    </row>
    <row r="388" spans="2:14" ht="15" x14ac:dyDescent="0.2">
      <c r="B388" s="58"/>
      <c r="K388" s="22"/>
      <c r="L388" s="22"/>
      <c r="M388" s="22"/>
      <c r="N388" s="22"/>
    </row>
    <row r="389" spans="2:14" ht="15" x14ac:dyDescent="0.2">
      <c r="B389" s="58"/>
      <c r="K389" s="22"/>
      <c r="L389" s="22"/>
      <c r="M389" s="22"/>
      <c r="N389" s="22"/>
    </row>
    <row r="390" spans="2:14" ht="15" x14ac:dyDescent="0.2">
      <c r="B390" s="58"/>
      <c r="K390" s="22"/>
      <c r="L390" s="22"/>
      <c r="M390" s="22"/>
      <c r="N390" s="22"/>
    </row>
    <row r="391" spans="2:14" ht="15" x14ac:dyDescent="0.2">
      <c r="B391" s="58"/>
      <c r="K391" s="22"/>
      <c r="L391" s="22"/>
      <c r="M391" s="22"/>
      <c r="N391" s="22"/>
    </row>
    <row r="392" spans="2:14" ht="15" x14ac:dyDescent="0.2">
      <c r="B392" s="58"/>
      <c r="K392" s="22"/>
      <c r="L392" s="22"/>
      <c r="M392" s="22"/>
      <c r="N392" s="22"/>
    </row>
    <row r="393" spans="2:14" ht="15" x14ac:dyDescent="0.2">
      <c r="B393" s="58"/>
      <c r="K393" s="22"/>
      <c r="L393" s="22"/>
      <c r="M393" s="22"/>
      <c r="N393" s="22"/>
    </row>
    <row r="394" spans="2:14" ht="15" x14ac:dyDescent="0.2">
      <c r="B394" s="58"/>
      <c r="K394" s="22"/>
      <c r="L394" s="22"/>
      <c r="M394" s="22"/>
      <c r="N394" s="22"/>
    </row>
    <row r="395" spans="2:14" ht="15" x14ac:dyDescent="0.2">
      <c r="B395" s="58"/>
      <c r="K395" s="22"/>
      <c r="L395" s="22"/>
      <c r="M395" s="22"/>
      <c r="N395" s="22"/>
    </row>
    <row r="396" spans="2:14" ht="15" x14ac:dyDescent="0.2">
      <c r="B396" s="58"/>
      <c r="K396" s="22"/>
      <c r="L396" s="22"/>
      <c r="M396" s="22"/>
      <c r="N396" s="22"/>
    </row>
    <row r="397" spans="2:14" ht="15" x14ac:dyDescent="0.2">
      <c r="B397" s="58"/>
      <c r="K397" s="22"/>
      <c r="L397" s="22"/>
      <c r="M397" s="22"/>
      <c r="N397" s="22"/>
    </row>
    <row r="398" spans="2:14" ht="15" x14ac:dyDescent="0.2">
      <c r="B398" s="58"/>
      <c r="K398" s="22"/>
      <c r="L398" s="22"/>
      <c r="M398" s="22"/>
      <c r="N398" s="22"/>
    </row>
    <row r="399" spans="2:14" ht="15" x14ac:dyDescent="0.2">
      <c r="B399" s="58"/>
      <c r="K399" s="22"/>
      <c r="L399" s="22"/>
      <c r="M399" s="22"/>
      <c r="N399" s="22"/>
    </row>
    <row r="400" spans="2:14" ht="15" x14ac:dyDescent="0.2">
      <c r="B400" s="58"/>
      <c r="K400" s="22"/>
      <c r="L400" s="22"/>
      <c r="M400" s="22"/>
      <c r="N400" s="22"/>
    </row>
    <row r="401" spans="2:14" ht="15" x14ac:dyDescent="0.2">
      <c r="B401" s="58"/>
      <c r="K401" s="22"/>
      <c r="L401" s="22"/>
      <c r="M401" s="22"/>
      <c r="N401" s="22"/>
    </row>
    <row r="402" spans="2:14" ht="15" x14ac:dyDescent="0.2">
      <c r="B402" s="58"/>
      <c r="K402" s="22"/>
      <c r="L402" s="22"/>
      <c r="M402" s="22"/>
      <c r="N402" s="22"/>
    </row>
    <row r="403" spans="2:14" ht="15" x14ac:dyDescent="0.2">
      <c r="B403" s="58"/>
      <c r="K403" s="22"/>
      <c r="L403" s="22"/>
      <c r="M403" s="22"/>
      <c r="N403" s="22"/>
    </row>
    <row r="404" spans="2:14" ht="15" x14ac:dyDescent="0.2">
      <c r="B404" s="58"/>
      <c r="K404" s="22"/>
      <c r="L404" s="22"/>
      <c r="M404" s="22"/>
      <c r="N404" s="22"/>
    </row>
    <row r="405" spans="2:14" ht="15" x14ac:dyDescent="0.2">
      <c r="B405" s="58"/>
      <c r="K405" s="22"/>
      <c r="L405" s="22"/>
      <c r="M405" s="22"/>
      <c r="N405" s="22"/>
    </row>
    <row r="406" spans="2:14" ht="15" x14ac:dyDescent="0.2">
      <c r="B406" s="58"/>
      <c r="K406" s="22"/>
      <c r="L406" s="22"/>
      <c r="M406" s="22"/>
      <c r="N406" s="22"/>
    </row>
    <row r="407" spans="2:14" ht="15" x14ac:dyDescent="0.2">
      <c r="B407" s="58"/>
      <c r="K407" s="22"/>
      <c r="L407" s="22"/>
      <c r="M407" s="22"/>
      <c r="N407" s="22"/>
    </row>
    <row r="408" spans="2:14" ht="15" x14ac:dyDescent="0.2">
      <c r="B408" s="58"/>
      <c r="K408" s="22"/>
      <c r="L408" s="22"/>
      <c r="M408" s="22"/>
      <c r="N408" s="22"/>
    </row>
    <row r="409" spans="2:14" ht="15" x14ac:dyDescent="0.2">
      <c r="B409" s="58"/>
      <c r="K409" s="22"/>
      <c r="L409" s="22"/>
      <c r="M409" s="22"/>
      <c r="N409" s="22"/>
    </row>
    <row r="410" spans="2:14" ht="15" x14ac:dyDescent="0.2">
      <c r="B410" s="58"/>
      <c r="K410" s="22"/>
      <c r="L410" s="22"/>
      <c r="M410" s="22"/>
      <c r="N410" s="22"/>
    </row>
    <row r="411" spans="2:14" ht="15" x14ac:dyDescent="0.2">
      <c r="B411" s="58"/>
      <c r="K411" s="22"/>
      <c r="L411" s="22"/>
      <c r="M411" s="22"/>
      <c r="N411" s="22"/>
    </row>
    <row r="412" spans="2:14" ht="15" x14ac:dyDescent="0.2">
      <c r="B412" s="58"/>
      <c r="K412" s="22"/>
      <c r="L412" s="22"/>
      <c r="M412" s="22"/>
      <c r="N412" s="22"/>
    </row>
    <row r="413" spans="2:14" ht="15" x14ac:dyDescent="0.2">
      <c r="B413" s="58"/>
      <c r="K413" s="22"/>
      <c r="L413" s="22"/>
      <c r="M413" s="22"/>
      <c r="N413" s="22"/>
    </row>
    <row r="414" spans="2:14" ht="15" x14ac:dyDescent="0.2">
      <c r="B414" s="58"/>
      <c r="K414" s="22"/>
      <c r="L414" s="22"/>
      <c r="M414" s="22"/>
      <c r="N414" s="22"/>
    </row>
    <row r="415" spans="2:14" ht="15" x14ac:dyDescent="0.2">
      <c r="B415" s="58"/>
      <c r="K415" s="22"/>
      <c r="L415" s="22"/>
      <c r="M415" s="22"/>
      <c r="N415" s="22"/>
    </row>
    <row r="416" spans="2:14" ht="15" x14ac:dyDescent="0.2">
      <c r="B416" s="58"/>
      <c r="K416" s="22"/>
      <c r="L416" s="22"/>
      <c r="M416" s="22"/>
      <c r="N416" s="22"/>
    </row>
    <row r="417" spans="2:14" ht="15" x14ac:dyDescent="0.2">
      <c r="B417" s="58"/>
      <c r="K417" s="22"/>
      <c r="L417" s="22"/>
      <c r="M417" s="22"/>
      <c r="N417" s="22"/>
    </row>
    <row r="418" spans="2:14" ht="15" x14ac:dyDescent="0.2">
      <c r="B418" s="58"/>
      <c r="K418" s="22"/>
      <c r="L418" s="22"/>
      <c r="M418" s="22"/>
      <c r="N418" s="22"/>
    </row>
    <row r="419" spans="2:14" ht="15" x14ac:dyDescent="0.2">
      <c r="B419" s="58"/>
      <c r="K419" s="22"/>
      <c r="L419" s="22"/>
      <c r="M419" s="22"/>
      <c r="N419" s="22"/>
    </row>
    <row r="420" spans="2:14" ht="15" x14ac:dyDescent="0.2">
      <c r="B420" s="58"/>
      <c r="K420" s="22"/>
      <c r="L420" s="22"/>
      <c r="M420" s="22"/>
      <c r="N420" s="22"/>
    </row>
    <row r="421" spans="2:14" ht="15" x14ac:dyDescent="0.2">
      <c r="B421" s="58"/>
      <c r="K421" s="22"/>
      <c r="L421" s="22"/>
      <c r="M421" s="22"/>
      <c r="N421" s="22"/>
    </row>
    <row r="422" spans="2:14" ht="15" x14ac:dyDescent="0.2">
      <c r="B422" s="58"/>
      <c r="K422" s="22"/>
      <c r="L422" s="22"/>
      <c r="M422" s="22"/>
      <c r="N422" s="22"/>
    </row>
    <row r="423" spans="2:14" ht="15" x14ac:dyDescent="0.2">
      <c r="B423" s="58"/>
      <c r="K423" s="22"/>
      <c r="L423" s="22"/>
      <c r="M423" s="22"/>
      <c r="N423" s="22"/>
    </row>
    <row r="424" spans="2:14" ht="15" x14ac:dyDescent="0.2">
      <c r="B424" s="58"/>
      <c r="K424" s="22"/>
      <c r="L424" s="22"/>
      <c r="M424" s="22"/>
      <c r="N424" s="22"/>
    </row>
    <row r="425" spans="2:14" ht="15" x14ac:dyDescent="0.2">
      <c r="B425" s="58"/>
      <c r="K425" s="22"/>
      <c r="L425" s="22"/>
      <c r="M425" s="22"/>
      <c r="N425" s="22"/>
    </row>
    <row r="426" spans="2:14" ht="15" x14ac:dyDescent="0.2">
      <c r="B426" s="58"/>
      <c r="K426" s="22"/>
      <c r="L426" s="22"/>
      <c r="M426" s="22"/>
      <c r="N426" s="22"/>
    </row>
    <row r="427" spans="2:14" ht="15" x14ac:dyDescent="0.2">
      <c r="B427" s="58"/>
      <c r="K427" s="22"/>
      <c r="L427" s="22"/>
      <c r="M427" s="22"/>
      <c r="N427" s="22"/>
    </row>
    <row r="428" spans="2:14" ht="15" x14ac:dyDescent="0.2">
      <c r="B428" s="58"/>
      <c r="K428" s="22"/>
      <c r="L428" s="22"/>
      <c r="M428" s="22"/>
      <c r="N428" s="22"/>
    </row>
    <row r="429" spans="2:14" ht="15" x14ac:dyDescent="0.2">
      <c r="B429" s="58"/>
      <c r="K429" s="22"/>
      <c r="L429" s="22"/>
      <c r="M429" s="22"/>
      <c r="N429" s="22"/>
    </row>
    <row r="430" spans="2:14" ht="15" x14ac:dyDescent="0.2">
      <c r="B430" s="58"/>
      <c r="K430" s="22"/>
      <c r="L430" s="22"/>
      <c r="M430" s="22"/>
      <c r="N430" s="22"/>
    </row>
    <row r="431" spans="2:14" ht="15" x14ac:dyDescent="0.2">
      <c r="B431" s="58"/>
      <c r="K431" s="22"/>
      <c r="L431" s="22"/>
      <c r="M431" s="22"/>
      <c r="N431" s="22"/>
    </row>
    <row r="432" spans="2:14" ht="15" x14ac:dyDescent="0.2">
      <c r="B432" s="58"/>
      <c r="K432" s="22"/>
      <c r="L432" s="22"/>
      <c r="M432" s="22"/>
      <c r="N432" s="22"/>
    </row>
    <row r="433" spans="2:14" ht="15" x14ac:dyDescent="0.2">
      <c r="B433" s="58"/>
      <c r="K433" s="22"/>
      <c r="L433" s="22"/>
      <c r="M433" s="22"/>
      <c r="N433" s="22"/>
    </row>
    <row r="434" spans="2:14" ht="15" x14ac:dyDescent="0.2">
      <c r="B434" s="58"/>
      <c r="K434" s="22"/>
      <c r="L434" s="22"/>
      <c r="M434" s="22"/>
      <c r="N434" s="22"/>
    </row>
    <row r="435" spans="2:14" ht="15" x14ac:dyDescent="0.2">
      <c r="B435" s="58"/>
      <c r="K435" s="22"/>
      <c r="L435" s="22"/>
      <c r="M435" s="22"/>
      <c r="N435" s="22"/>
    </row>
    <row r="436" spans="2:14" ht="15" x14ac:dyDescent="0.2">
      <c r="B436" s="58"/>
      <c r="K436" s="22"/>
      <c r="L436" s="22"/>
      <c r="M436" s="22"/>
      <c r="N436" s="22"/>
    </row>
    <row r="437" spans="2:14" ht="15" x14ac:dyDescent="0.2">
      <c r="B437" s="58"/>
      <c r="K437" s="22"/>
      <c r="L437" s="22"/>
      <c r="M437" s="22"/>
      <c r="N437" s="22"/>
    </row>
    <row r="438" spans="2:14" ht="15" x14ac:dyDescent="0.2">
      <c r="B438" s="58"/>
      <c r="K438" s="22"/>
      <c r="L438" s="22"/>
      <c r="M438" s="22"/>
      <c r="N438" s="22"/>
    </row>
    <row r="439" spans="2:14" ht="15" x14ac:dyDescent="0.2">
      <c r="B439" s="58"/>
      <c r="K439" s="22"/>
      <c r="L439" s="22"/>
      <c r="M439" s="22"/>
      <c r="N439" s="22"/>
    </row>
    <row r="440" spans="2:14" ht="15" x14ac:dyDescent="0.2">
      <c r="B440" s="58"/>
      <c r="K440" s="22"/>
      <c r="L440" s="22"/>
      <c r="M440" s="22"/>
      <c r="N440" s="22"/>
    </row>
    <row r="441" spans="2:14" ht="15" x14ac:dyDescent="0.2">
      <c r="B441" s="58"/>
      <c r="K441" s="22"/>
      <c r="L441" s="22"/>
      <c r="M441" s="22"/>
      <c r="N441" s="22"/>
    </row>
    <row r="442" spans="2:14" ht="15" x14ac:dyDescent="0.2">
      <c r="B442" s="58"/>
      <c r="K442" s="22"/>
      <c r="L442" s="22"/>
      <c r="M442" s="22"/>
      <c r="N442" s="22"/>
    </row>
    <row r="443" spans="2:14" ht="15" x14ac:dyDescent="0.2">
      <c r="B443" s="58"/>
      <c r="K443" s="22"/>
      <c r="L443" s="22"/>
      <c r="M443" s="22"/>
      <c r="N443" s="22"/>
    </row>
    <row r="444" spans="2:14" ht="15" x14ac:dyDescent="0.2">
      <c r="B444" s="58"/>
      <c r="K444" s="22"/>
      <c r="L444" s="22"/>
      <c r="M444" s="22"/>
      <c r="N444" s="22"/>
    </row>
    <row r="445" spans="2:14" ht="15" x14ac:dyDescent="0.2">
      <c r="B445" s="58"/>
      <c r="K445" s="22"/>
      <c r="L445" s="22"/>
      <c r="M445" s="22"/>
      <c r="N445" s="22"/>
    </row>
    <row r="446" spans="2:14" ht="15" x14ac:dyDescent="0.2">
      <c r="B446" s="58"/>
      <c r="K446" s="22"/>
      <c r="L446" s="22"/>
      <c r="M446" s="22"/>
      <c r="N446" s="22"/>
    </row>
    <row r="447" spans="2:14" ht="15" x14ac:dyDescent="0.2">
      <c r="B447" s="58"/>
      <c r="K447" s="22"/>
      <c r="L447" s="22"/>
      <c r="M447" s="22"/>
      <c r="N447" s="22"/>
    </row>
    <row r="448" spans="2:14" ht="15" x14ac:dyDescent="0.2">
      <c r="B448" s="58"/>
      <c r="K448" s="22"/>
      <c r="L448" s="22"/>
      <c r="M448" s="22"/>
      <c r="N448" s="22"/>
    </row>
    <row r="449" spans="2:14" ht="15" x14ac:dyDescent="0.2">
      <c r="B449" s="58"/>
      <c r="K449" s="22"/>
      <c r="L449" s="22"/>
      <c r="M449" s="22"/>
      <c r="N449" s="22"/>
    </row>
    <row r="450" spans="2:14" ht="15" x14ac:dyDescent="0.2">
      <c r="B450" s="58"/>
      <c r="K450" s="22"/>
      <c r="L450" s="22"/>
      <c r="M450" s="22"/>
      <c r="N450" s="22"/>
    </row>
    <row r="451" spans="2:14" ht="15" x14ac:dyDescent="0.2">
      <c r="B451" s="58"/>
      <c r="K451" s="22"/>
      <c r="L451" s="22"/>
      <c r="M451" s="22"/>
      <c r="N451" s="22"/>
    </row>
    <row r="452" spans="2:14" ht="15" x14ac:dyDescent="0.2">
      <c r="B452" s="58"/>
      <c r="K452" s="22"/>
      <c r="L452" s="22"/>
      <c r="M452" s="22"/>
      <c r="N452" s="22"/>
    </row>
    <row r="453" spans="2:14" ht="15" x14ac:dyDescent="0.2">
      <c r="B453" s="58"/>
      <c r="K453" s="22"/>
      <c r="L453" s="22"/>
      <c r="M453" s="22"/>
      <c r="N453" s="22"/>
    </row>
    <row r="454" spans="2:14" ht="15" x14ac:dyDescent="0.2">
      <c r="B454" s="58"/>
      <c r="K454" s="22"/>
      <c r="L454" s="22"/>
      <c r="M454" s="22"/>
      <c r="N454" s="22"/>
    </row>
    <row r="455" spans="2:14" ht="15" x14ac:dyDescent="0.2">
      <c r="B455" s="58"/>
      <c r="K455" s="22"/>
      <c r="L455" s="22"/>
      <c r="M455" s="22"/>
      <c r="N455" s="22"/>
    </row>
    <row r="456" spans="2:14" ht="15" x14ac:dyDescent="0.2">
      <c r="B456" s="58"/>
      <c r="K456" s="22"/>
      <c r="L456" s="22"/>
      <c r="M456" s="22"/>
      <c r="N456" s="22"/>
    </row>
    <row r="457" spans="2:14" ht="15" x14ac:dyDescent="0.2">
      <c r="B457" s="58"/>
      <c r="K457" s="22"/>
      <c r="L457" s="22"/>
      <c r="M457" s="22"/>
      <c r="N457" s="22"/>
    </row>
    <row r="458" spans="2:14" ht="15" x14ac:dyDescent="0.2">
      <c r="B458" s="58"/>
      <c r="K458" s="22"/>
      <c r="L458" s="22"/>
      <c r="M458" s="22"/>
      <c r="N458" s="22"/>
    </row>
    <row r="459" spans="2:14" ht="15" x14ac:dyDescent="0.2">
      <c r="B459" s="58"/>
      <c r="K459" s="22"/>
      <c r="L459" s="22"/>
      <c r="M459" s="22"/>
      <c r="N459" s="22"/>
    </row>
    <row r="460" spans="2:14" ht="15" x14ac:dyDescent="0.2">
      <c r="B460" s="58"/>
      <c r="K460" s="22"/>
      <c r="L460" s="22"/>
      <c r="M460" s="22"/>
      <c r="N460" s="22"/>
    </row>
    <row r="461" spans="2:14" ht="15" x14ac:dyDescent="0.2">
      <c r="B461" s="58"/>
      <c r="K461" s="22"/>
      <c r="L461" s="22"/>
      <c r="M461" s="22"/>
      <c r="N461" s="22"/>
    </row>
    <row r="462" spans="2:14" ht="15" x14ac:dyDescent="0.2">
      <c r="B462" s="58"/>
      <c r="K462" s="22"/>
      <c r="L462" s="22"/>
      <c r="M462" s="22"/>
      <c r="N462" s="22"/>
    </row>
    <row r="463" spans="2:14" ht="15" x14ac:dyDescent="0.2">
      <c r="B463" s="58"/>
      <c r="K463" s="22"/>
      <c r="L463" s="22"/>
      <c r="M463" s="22"/>
      <c r="N463" s="22"/>
    </row>
    <row r="464" spans="2:14" ht="15" x14ac:dyDescent="0.2">
      <c r="B464" s="58"/>
      <c r="K464" s="22"/>
      <c r="L464" s="22"/>
      <c r="M464" s="22"/>
      <c r="N464" s="22"/>
    </row>
    <row r="465" spans="2:14" ht="15" x14ac:dyDescent="0.2">
      <c r="B465" s="58"/>
      <c r="K465" s="22"/>
      <c r="L465" s="22"/>
      <c r="M465" s="22"/>
      <c r="N465" s="22"/>
    </row>
    <row r="466" spans="2:14" ht="15" x14ac:dyDescent="0.2">
      <c r="B466" s="58"/>
      <c r="K466" s="22"/>
      <c r="L466" s="22"/>
      <c r="M466" s="22"/>
      <c r="N466" s="22"/>
    </row>
    <row r="467" spans="2:14" ht="15" x14ac:dyDescent="0.2">
      <c r="B467" s="58"/>
      <c r="K467" s="22"/>
      <c r="L467" s="22"/>
      <c r="M467" s="22"/>
      <c r="N467" s="22"/>
    </row>
    <row r="468" spans="2:14" ht="15" x14ac:dyDescent="0.2">
      <c r="B468" s="58"/>
      <c r="K468" s="22"/>
      <c r="L468" s="22"/>
      <c r="M468" s="22"/>
      <c r="N468" s="22"/>
    </row>
    <row r="469" spans="2:14" ht="15" x14ac:dyDescent="0.2">
      <c r="B469" s="58"/>
      <c r="K469" s="22"/>
      <c r="L469" s="22"/>
      <c r="M469" s="22"/>
      <c r="N469" s="22"/>
    </row>
    <row r="470" spans="2:14" ht="15" x14ac:dyDescent="0.2">
      <c r="B470" s="58"/>
      <c r="K470" s="22"/>
      <c r="L470" s="22"/>
      <c r="M470" s="22"/>
      <c r="N470" s="22"/>
    </row>
    <row r="471" spans="2:14" ht="15" x14ac:dyDescent="0.2">
      <c r="B471" s="58"/>
      <c r="K471" s="22"/>
      <c r="L471" s="22"/>
      <c r="M471" s="22"/>
      <c r="N471" s="22"/>
    </row>
    <row r="472" spans="2:14" ht="15" x14ac:dyDescent="0.2">
      <c r="B472" s="58"/>
      <c r="K472" s="22"/>
      <c r="L472" s="22"/>
      <c r="M472" s="22"/>
      <c r="N472" s="22"/>
    </row>
    <row r="473" spans="2:14" ht="15" x14ac:dyDescent="0.2">
      <c r="B473" s="58"/>
      <c r="K473" s="22"/>
      <c r="L473" s="22"/>
      <c r="M473" s="22"/>
      <c r="N473" s="22"/>
    </row>
    <row r="474" spans="2:14" ht="15" x14ac:dyDescent="0.2">
      <c r="B474" s="58"/>
      <c r="K474" s="22"/>
      <c r="L474" s="22"/>
      <c r="M474" s="22"/>
      <c r="N474" s="22"/>
    </row>
    <row r="475" spans="2:14" ht="15" x14ac:dyDescent="0.2">
      <c r="B475" s="58"/>
      <c r="K475" s="22"/>
      <c r="L475" s="22"/>
      <c r="M475" s="22"/>
      <c r="N475" s="22"/>
    </row>
    <row r="476" spans="2:14" ht="15" x14ac:dyDescent="0.2">
      <c r="B476" s="58"/>
      <c r="K476" s="22"/>
      <c r="L476" s="22"/>
      <c r="M476" s="22"/>
      <c r="N476" s="22"/>
    </row>
    <row r="477" spans="2:14" ht="15" x14ac:dyDescent="0.2">
      <c r="B477" s="58"/>
      <c r="K477" s="22"/>
      <c r="L477" s="22"/>
      <c r="M477" s="22"/>
      <c r="N477" s="22"/>
    </row>
    <row r="478" spans="2:14" ht="15" x14ac:dyDescent="0.2">
      <c r="B478" s="58"/>
      <c r="K478" s="22"/>
      <c r="L478" s="22"/>
      <c r="M478" s="22"/>
      <c r="N478" s="22"/>
    </row>
    <row r="479" spans="2:14" ht="15" x14ac:dyDescent="0.2">
      <c r="B479" s="58"/>
      <c r="K479" s="22"/>
      <c r="L479" s="22"/>
      <c r="M479" s="22"/>
      <c r="N479" s="22"/>
    </row>
    <row r="480" spans="2:14" ht="15" x14ac:dyDescent="0.2">
      <c r="B480" s="58"/>
      <c r="K480" s="22"/>
      <c r="L480" s="22"/>
      <c r="M480" s="22"/>
      <c r="N480" s="22"/>
    </row>
    <row r="481" spans="2:14" ht="15" x14ac:dyDescent="0.2">
      <c r="B481" s="58"/>
      <c r="K481" s="22"/>
      <c r="L481" s="22"/>
      <c r="M481" s="22"/>
      <c r="N481" s="22"/>
    </row>
    <row r="482" spans="2:14" ht="15" x14ac:dyDescent="0.2">
      <c r="B482" s="58"/>
      <c r="K482" s="22"/>
      <c r="L482" s="22"/>
      <c r="M482" s="22"/>
      <c r="N482" s="22"/>
    </row>
    <row r="483" spans="2:14" ht="15" x14ac:dyDescent="0.2">
      <c r="B483" s="58"/>
      <c r="K483" s="22"/>
      <c r="L483" s="22"/>
      <c r="M483" s="22"/>
      <c r="N483" s="22"/>
    </row>
    <row r="484" spans="2:14" ht="15" x14ac:dyDescent="0.2">
      <c r="B484" s="58"/>
      <c r="K484" s="22"/>
      <c r="L484" s="22"/>
      <c r="M484" s="22"/>
      <c r="N484" s="22"/>
    </row>
    <row r="485" spans="2:14" ht="15" x14ac:dyDescent="0.2">
      <c r="B485" s="58"/>
      <c r="K485" s="22"/>
      <c r="L485" s="22"/>
      <c r="M485" s="22"/>
      <c r="N485" s="22"/>
    </row>
    <row r="486" spans="2:14" ht="15" x14ac:dyDescent="0.2">
      <c r="B486" s="58"/>
      <c r="K486" s="22"/>
      <c r="L486" s="22"/>
      <c r="M486" s="22"/>
      <c r="N486" s="22"/>
    </row>
    <row r="487" spans="2:14" ht="15" x14ac:dyDescent="0.2">
      <c r="B487" s="58"/>
      <c r="K487" s="22"/>
      <c r="L487" s="22"/>
      <c r="M487" s="22"/>
      <c r="N487" s="22"/>
    </row>
    <row r="488" spans="2:14" ht="15" x14ac:dyDescent="0.2">
      <c r="B488" s="58"/>
      <c r="K488" s="22"/>
      <c r="L488" s="22"/>
      <c r="M488" s="22"/>
      <c r="N488" s="22"/>
    </row>
    <row r="489" spans="2:14" ht="15" x14ac:dyDescent="0.2">
      <c r="B489" s="58"/>
      <c r="K489" s="22"/>
      <c r="L489" s="22"/>
      <c r="M489" s="22"/>
      <c r="N489" s="22"/>
    </row>
    <row r="490" spans="2:14" ht="15" x14ac:dyDescent="0.2">
      <c r="B490" s="58"/>
      <c r="K490" s="22"/>
      <c r="L490" s="22"/>
      <c r="M490" s="22"/>
      <c r="N490" s="22"/>
    </row>
    <row r="491" spans="2:14" ht="15" x14ac:dyDescent="0.2">
      <c r="B491" s="58"/>
      <c r="K491" s="22"/>
      <c r="L491" s="22"/>
      <c r="M491" s="22"/>
      <c r="N491" s="22"/>
    </row>
    <row r="492" spans="2:14" ht="15" x14ac:dyDescent="0.2">
      <c r="B492" s="58"/>
      <c r="K492" s="22"/>
      <c r="L492" s="22"/>
      <c r="M492" s="22"/>
      <c r="N492" s="22"/>
    </row>
    <row r="493" spans="2:14" ht="15" x14ac:dyDescent="0.2">
      <c r="B493" s="58"/>
      <c r="K493" s="22"/>
      <c r="L493" s="22"/>
      <c r="M493" s="22"/>
      <c r="N493" s="22"/>
    </row>
    <row r="494" spans="2:14" ht="15" x14ac:dyDescent="0.2">
      <c r="B494" s="58"/>
      <c r="K494" s="22"/>
      <c r="L494" s="22"/>
      <c r="M494" s="22"/>
      <c r="N494" s="22"/>
    </row>
    <row r="495" spans="2:14" ht="15" x14ac:dyDescent="0.2">
      <c r="B495" s="58"/>
      <c r="K495" s="22"/>
      <c r="L495" s="22"/>
      <c r="M495" s="22"/>
      <c r="N495" s="22"/>
    </row>
    <row r="496" spans="2:14" ht="15" x14ac:dyDescent="0.2">
      <c r="B496" s="58"/>
      <c r="K496" s="22"/>
      <c r="L496" s="22"/>
      <c r="M496" s="22"/>
      <c r="N496" s="22"/>
    </row>
    <row r="497" spans="2:14" ht="15" x14ac:dyDescent="0.2">
      <c r="B497" s="58"/>
      <c r="K497" s="22"/>
      <c r="L497" s="22"/>
      <c r="M497" s="22"/>
      <c r="N497" s="22"/>
    </row>
    <row r="498" spans="2:14" ht="15" x14ac:dyDescent="0.2">
      <c r="B498" s="58"/>
      <c r="K498" s="22"/>
      <c r="L498" s="22"/>
      <c r="M498" s="22"/>
      <c r="N498" s="22"/>
    </row>
    <row r="499" spans="2:14" ht="15" x14ac:dyDescent="0.2">
      <c r="B499" s="58"/>
      <c r="K499" s="22"/>
      <c r="L499" s="22"/>
      <c r="M499" s="22"/>
      <c r="N499" s="22"/>
    </row>
    <row r="500" spans="2:14" ht="15" x14ac:dyDescent="0.2">
      <c r="B500" s="58"/>
      <c r="K500" s="22"/>
      <c r="L500" s="22"/>
      <c r="M500" s="22"/>
      <c r="N500" s="22"/>
    </row>
    <row r="501" spans="2:14" ht="15" x14ac:dyDescent="0.2">
      <c r="B501" s="58"/>
      <c r="K501" s="22"/>
      <c r="L501" s="22"/>
      <c r="M501" s="22"/>
      <c r="N501" s="22"/>
    </row>
    <row r="502" spans="2:14" ht="15" x14ac:dyDescent="0.2">
      <c r="B502" s="58"/>
      <c r="K502" s="22"/>
      <c r="L502" s="22"/>
      <c r="M502" s="22"/>
      <c r="N502" s="22"/>
    </row>
    <row r="503" spans="2:14" ht="15" x14ac:dyDescent="0.2">
      <c r="B503" s="58"/>
      <c r="K503" s="22"/>
      <c r="L503" s="22"/>
      <c r="M503" s="22"/>
      <c r="N503" s="22"/>
    </row>
    <row r="504" spans="2:14" ht="15" x14ac:dyDescent="0.2">
      <c r="B504" s="58"/>
      <c r="K504" s="22"/>
      <c r="L504" s="22"/>
      <c r="M504" s="22"/>
      <c r="N504" s="22"/>
    </row>
    <row r="505" spans="2:14" ht="15" x14ac:dyDescent="0.2">
      <c r="B505" s="58"/>
      <c r="K505" s="22"/>
      <c r="L505" s="22"/>
      <c r="M505" s="22"/>
      <c r="N505" s="22"/>
    </row>
    <row r="506" spans="2:14" ht="15" x14ac:dyDescent="0.2">
      <c r="B506" s="58"/>
      <c r="K506" s="22"/>
      <c r="L506" s="22"/>
      <c r="M506" s="22"/>
      <c r="N506" s="22"/>
    </row>
    <row r="507" spans="2:14" ht="15" x14ac:dyDescent="0.2">
      <c r="B507" s="58"/>
      <c r="K507" s="22"/>
      <c r="L507" s="22"/>
      <c r="M507" s="22"/>
      <c r="N507" s="22"/>
    </row>
    <row r="508" spans="2:14" ht="15" x14ac:dyDescent="0.2">
      <c r="B508" s="58"/>
      <c r="K508" s="22"/>
      <c r="L508" s="22"/>
      <c r="M508" s="22"/>
      <c r="N508" s="22"/>
    </row>
    <row r="509" spans="2:14" ht="15" x14ac:dyDescent="0.2">
      <c r="B509" s="58"/>
      <c r="K509" s="22"/>
      <c r="L509" s="22"/>
      <c r="M509" s="22"/>
      <c r="N509" s="22"/>
    </row>
    <row r="510" spans="2:14" ht="15" x14ac:dyDescent="0.2">
      <c r="B510" s="58"/>
      <c r="K510" s="22"/>
      <c r="L510" s="22"/>
      <c r="M510" s="22"/>
      <c r="N510" s="22"/>
    </row>
    <row r="511" spans="2:14" ht="15" x14ac:dyDescent="0.2">
      <c r="B511" s="58"/>
      <c r="K511" s="22"/>
      <c r="L511" s="22"/>
      <c r="M511" s="22"/>
      <c r="N511" s="22"/>
    </row>
    <row r="512" spans="2:14" ht="15" x14ac:dyDescent="0.2">
      <c r="B512" s="58"/>
      <c r="K512" s="22"/>
      <c r="L512" s="22"/>
      <c r="M512" s="22"/>
      <c r="N512" s="22"/>
    </row>
    <row r="513" spans="2:14" ht="15" x14ac:dyDescent="0.2">
      <c r="B513" s="58"/>
      <c r="K513" s="22"/>
      <c r="L513" s="22"/>
      <c r="M513" s="22"/>
      <c r="N513" s="22"/>
    </row>
    <row r="514" spans="2:14" ht="15" x14ac:dyDescent="0.2">
      <c r="B514" s="58"/>
      <c r="K514" s="22"/>
      <c r="L514" s="22"/>
      <c r="M514" s="22"/>
      <c r="N514" s="22"/>
    </row>
    <row r="515" spans="2:14" ht="15" x14ac:dyDescent="0.2">
      <c r="B515" s="58"/>
      <c r="K515" s="22"/>
      <c r="L515" s="22"/>
      <c r="M515" s="22"/>
      <c r="N515" s="22"/>
    </row>
    <row r="516" spans="2:14" ht="15" x14ac:dyDescent="0.2">
      <c r="B516" s="58"/>
      <c r="K516" s="22"/>
      <c r="L516" s="22"/>
      <c r="M516" s="22"/>
      <c r="N516" s="22"/>
    </row>
    <row r="517" spans="2:14" ht="15" x14ac:dyDescent="0.2">
      <c r="B517" s="58"/>
      <c r="K517" s="22"/>
      <c r="L517" s="22"/>
      <c r="M517" s="22"/>
      <c r="N517" s="22"/>
    </row>
    <row r="518" spans="2:14" ht="15" x14ac:dyDescent="0.2">
      <c r="B518" s="58"/>
      <c r="K518" s="22"/>
      <c r="L518" s="22"/>
      <c r="M518" s="22"/>
      <c r="N518" s="22"/>
    </row>
    <row r="519" spans="2:14" ht="15" x14ac:dyDescent="0.2">
      <c r="B519" s="58"/>
      <c r="K519" s="22"/>
      <c r="L519" s="22"/>
      <c r="M519" s="22"/>
      <c r="N519" s="22"/>
    </row>
    <row r="520" spans="2:14" ht="15" x14ac:dyDescent="0.2">
      <c r="B520" s="58"/>
      <c r="K520" s="22"/>
      <c r="L520" s="22"/>
      <c r="M520" s="22"/>
      <c r="N520" s="22"/>
    </row>
    <row r="521" spans="2:14" ht="15" x14ac:dyDescent="0.2">
      <c r="B521" s="58"/>
      <c r="K521" s="22"/>
      <c r="L521" s="22"/>
      <c r="M521" s="22"/>
      <c r="N521" s="22"/>
    </row>
    <row r="522" spans="2:14" ht="15" x14ac:dyDescent="0.2">
      <c r="B522" s="58"/>
      <c r="K522" s="22"/>
      <c r="L522" s="22"/>
      <c r="M522" s="22"/>
      <c r="N522" s="22"/>
    </row>
    <row r="523" spans="2:14" ht="15" x14ac:dyDescent="0.2">
      <c r="B523" s="58"/>
      <c r="K523" s="22"/>
      <c r="L523" s="22"/>
      <c r="M523" s="22"/>
      <c r="N523" s="22"/>
    </row>
    <row r="524" spans="2:14" ht="15" x14ac:dyDescent="0.2">
      <c r="B524" s="58"/>
      <c r="K524" s="22"/>
      <c r="L524" s="22"/>
      <c r="M524" s="22"/>
      <c r="N524" s="22"/>
    </row>
    <row r="525" spans="2:14" ht="15" x14ac:dyDescent="0.2">
      <c r="B525" s="58"/>
      <c r="K525" s="22"/>
      <c r="L525" s="22"/>
      <c r="M525" s="22"/>
      <c r="N525" s="22"/>
    </row>
    <row r="526" spans="2:14" ht="15" x14ac:dyDescent="0.2">
      <c r="B526" s="58"/>
      <c r="K526" s="22"/>
      <c r="L526" s="22"/>
      <c r="M526" s="22"/>
      <c r="N526" s="22"/>
    </row>
    <row r="527" spans="2:14" ht="15" x14ac:dyDescent="0.2">
      <c r="B527" s="58"/>
      <c r="K527" s="22"/>
      <c r="L527" s="22"/>
      <c r="M527" s="22"/>
      <c r="N527" s="22"/>
    </row>
    <row r="528" spans="2:14" ht="15" x14ac:dyDescent="0.2">
      <c r="B528" s="58"/>
      <c r="K528" s="22"/>
      <c r="L528" s="22"/>
      <c r="M528" s="22"/>
      <c r="N528" s="22"/>
    </row>
    <row r="529" spans="2:14" ht="15" x14ac:dyDescent="0.2">
      <c r="B529" s="58"/>
      <c r="K529" s="22"/>
      <c r="L529" s="22"/>
      <c r="M529" s="22"/>
      <c r="N529" s="22"/>
    </row>
    <row r="530" spans="2:14" ht="15" x14ac:dyDescent="0.2">
      <c r="B530" s="58"/>
      <c r="K530" s="22"/>
      <c r="L530" s="22"/>
      <c r="M530" s="22"/>
      <c r="N530" s="22"/>
    </row>
    <row r="531" spans="2:14" ht="15" x14ac:dyDescent="0.2">
      <c r="B531" s="58"/>
      <c r="K531" s="22"/>
      <c r="L531" s="22"/>
      <c r="M531" s="22"/>
      <c r="N531" s="22"/>
    </row>
    <row r="532" spans="2:14" ht="15" x14ac:dyDescent="0.2">
      <c r="B532" s="58"/>
      <c r="K532" s="22"/>
      <c r="L532" s="22"/>
      <c r="M532" s="22"/>
      <c r="N532" s="22"/>
    </row>
    <row r="533" spans="2:14" ht="15" x14ac:dyDescent="0.2">
      <c r="B533" s="58"/>
      <c r="K533" s="22"/>
      <c r="L533" s="22"/>
      <c r="M533" s="22"/>
      <c r="N533" s="22"/>
    </row>
    <row r="534" spans="2:14" ht="15" x14ac:dyDescent="0.2">
      <c r="B534" s="58"/>
      <c r="K534" s="22"/>
      <c r="L534" s="22"/>
      <c r="M534" s="22"/>
      <c r="N534" s="22"/>
    </row>
    <row r="535" spans="2:14" ht="15" x14ac:dyDescent="0.2">
      <c r="B535" s="58"/>
      <c r="K535" s="22"/>
      <c r="L535" s="22"/>
      <c r="M535" s="22"/>
      <c r="N535" s="22"/>
    </row>
    <row r="536" spans="2:14" ht="15" x14ac:dyDescent="0.2">
      <c r="B536" s="58"/>
      <c r="K536" s="22"/>
      <c r="L536" s="22"/>
      <c r="M536" s="22"/>
      <c r="N536" s="22"/>
    </row>
    <row r="537" spans="2:14" ht="15" x14ac:dyDescent="0.2">
      <c r="B537" s="58"/>
      <c r="K537" s="22"/>
      <c r="L537" s="22"/>
      <c r="M537" s="22"/>
      <c r="N537" s="22"/>
    </row>
    <row r="538" spans="2:14" ht="15" x14ac:dyDescent="0.2">
      <c r="B538" s="58"/>
      <c r="K538" s="22"/>
      <c r="L538" s="22"/>
      <c r="M538" s="22"/>
      <c r="N538" s="22"/>
    </row>
    <row r="539" spans="2:14" ht="15" x14ac:dyDescent="0.2">
      <c r="B539" s="58"/>
      <c r="K539" s="22"/>
      <c r="L539" s="22"/>
      <c r="M539" s="22"/>
      <c r="N539" s="22"/>
    </row>
    <row r="540" spans="2:14" ht="15" x14ac:dyDescent="0.2">
      <c r="B540" s="58"/>
      <c r="K540" s="22"/>
      <c r="L540" s="22"/>
      <c r="M540" s="22"/>
      <c r="N540" s="22"/>
    </row>
    <row r="541" spans="2:14" ht="15" x14ac:dyDescent="0.2">
      <c r="B541" s="58"/>
      <c r="K541" s="22"/>
      <c r="L541" s="22"/>
      <c r="M541" s="22"/>
      <c r="N541" s="22"/>
    </row>
    <row r="542" spans="2:14" ht="15" x14ac:dyDescent="0.2">
      <c r="B542" s="58"/>
      <c r="K542" s="22"/>
      <c r="L542" s="22"/>
      <c r="M542" s="22"/>
      <c r="N542" s="22"/>
    </row>
    <row r="543" spans="2:14" ht="15" x14ac:dyDescent="0.2">
      <c r="B543" s="58"/>
      <c r="K543" s="22"/>
      <c r="L543" s="22"/>
      <c r="M543" s="22"/>
      <c r="N543" s="22"/>
    </row>
    <row r="544" spans="2:14" ht="15" x14ac:dyDescent="0.2">
      <c r="B544" s="58"/>
      <c r="K544" s="22"/>
      <c r="L544" s="22"/>
      <c r="M544" s="22"/>
      <c r="N544" s="22"/>
    </row>
    <row r="545" spans="2:14" ht="15" x14ac:dyDescent="0.2">
      <c r="B545" s="58"/>
      <c r="K545" s="22"/>
      <c r="L545" s="22"/>
      <c r="M545" s="22"/>
      <c r="N545" s="22"/>
    </row>
    <row r="546" spans="2:14" ht="15" x14ac:dyDescent="0.2">
      <c r="B546" s="58"/>
      <c r="K546" s="22"/>
      <c r="L546" s="22"/>
      <c r="M546" s="22"/>
      <c r="N546" s="22"/>
    </row>
    <row r="547" spans="2:14" ht="15" x14ac:dyDescent="0.2">
      <c r="B547" s="58"/>
      <c r="K547" s="22"/>
      <c r="L547" s="22"/>
      <c r="M547" s="22"/>
      <c r="N547" s="22"/>
    </row>
    <row r="548" spans="2:14" ht="15" x14ac:dyDescent="0.2">
      <c r="B548" s="58"/>
      <c r="K548" s="22"/>
      <c r="L548" s="22"/>
      <c r="M548" s="22"/>
      <c r="N548" s="22"/>
    </row>
    <row r="549" spans="2:14" ht="15" x14ac:dyDescent="0.2">
      <c r="B549" s="58"/>
      <c r="K549" s="22"/>
      <c r="L549" s="22"/>
      <c r="M549" s="22"/>
      <c r="N549" s="22"/>
    </row>
    <row r="550" spans="2:14" ht="15" x14ac:dyDescent="0.2">
      <c r="B550" s="58"/>
      <c r="K550" s="22"/>
      <c r="L550" s="22"/>
      <c r="M550" s="22"/>
      <c r="N550" s="22"/>
    </row>
    <row r="551" spans="2:14" ht="15" x14ac:dyDescent="0.2">
      <c r="B551" s="58"/>
      <c r="K551" s="22"/>
      <c r="L551" s="22"/>
      <c r="M551" s="22"/>
      <c r="N551" s="22"/>
    </row>
    <row r="552" spans="2:14" ht="15" x14ac:dyDescent="0.2">
      <c r="B552" s="58"/>
      <c r="K552" s="22"/>
      <c r="L552" s="22"/>
      <c r="M552" s="22"/>
      <c r="N552" s="22"/>
    </row>
    <row r="553" spans="2:14" ht="15" x14ac:dyDescent="0.2">
      <c r="B553" s="58"/>
      <c r="K553" s="22"/>
      <c r="L553" s="22"/>
      <c r="M553" s="22"/>
      <c r="N553" s="22"/>
    </row>
    <row r="554" spans="2:14" ht="15" x14ac:dyDescent="0.2">
      <c r="B554" s="58"/>
      <c r="K554" s="22"/>
      <c r="L554" s="22"/>
      <c r="M554" s="22"/>
      <c r="N554" s="22"/>
    </row>
    <row r="555" spans="2:14" ht="15" x14ac:dyDescent="0.2">
      <c r="B555" s="58"/>
      <c r="K555" s="22"/>
      <c r="L555" s="22"/>
      <c r="M555" s="22"/>
      <c r="N555" s="22"/>
    </row>
    <row r="556" spans="2:14" ht="15" x14ac:dyDescent="0.2">
      <c r="B556" s="58"/>
      <c r="K556" s="22"/>
      <c r="L556" s="22"/>
      <c r="M556" s="22"/>
      <c r="N556" s="22"/>
    </row>
    <row r="557" spans="2:14" ht="15" x14ac:dyDescent="0.2">
      <c r="B557" s="58"/>
      <c r="K557" s="22"/>
      <c r="L557" s="22"/>
      <c r="M557" s="22"/>
      <c r="N557" s="22"/>
    </row>
    <row r="558" spans="2:14" ht="15" x14ac:dyDescent="0.2">
      <c r="B558" s="58"/>
      <c r="K558" s="22"/>
      <c r="L558" s="22"/>
      <c r="M558" s="22"/>
      <c r="N558" s="22"/>
    </row>
    <row r="559" spans="2:14" ht="15" x14ac:dyDescent="0.2">
      <c r="B559" s="58"/>
      <c r="K559" s="22"/>
      <c r="L559" s="22"/>
      <c r="M559" s="22"/>
      <c r="N559" s="22"/>
    </row>
    <row r="560" spans="2:14" ht="15" x14ac:dyDescent="0.2">
      <c r="B560" s="58"/>
      <c r="K560" s="22"/>
      <c r="L560" s="22"/>
      <c r="M560" s="22"/>
      <c r="N560" s="22"/>
    </row>
    <row r="561" spans="2:14" ht="15" x14ac:dyDescent="0.2">
      <c r="B561" s="58"/>
      <c r="K561" s="22"/>
      <c r="L561" s="22"/>
      <c r="M561" s="22"/>
      <c r="N561" s="22"/>
    </row>
    <row r="562" spans="2:14" ht="15" x14ac:dyDescent="0.2">
      <c r="B562" s="58"/>
      <c r="K562" s="22"/>
      <c r="L562" s="22"/>
      <c r="M562" s="22"/>
      <c r="N562" s="22"/>
    </row>
    <row r="563" spans="2:14" ht="15" x14ac:dyDescent="0.2">
      <c r="B563" s="58"/>
      <c r="K563" s="22"/>
      <c r="L563" s="22"/>
      <c r="M563" s="22"/>
      <c r="N563" s="22"/>
    </row>
    <row r="564" spans="2:14" ht="15" x14ac:dyDescent="0.2">
      <c r="B564" s="58"/>
      <c r="K564" s="22"/>
      <c r="L564" s="22"/>
      <c r="M564" s="22"/>
      <c r="N564" s="22"/>
    </row>
    <row r="565" spans="2:14" ht="15" x14ac:dyDescent="0.2">
      <c r="B565" s="58"/>
      <c r="K565" s="22"/>
      <c r="L565" s="22"/>
      <c r="M565" s="22"/>
      <c r="N565" s="22"/>
    </row>
    <row r="566" spans="2:14" ht="15" x14ac:dyDescent="0.2">
      <c r="B566" s="58"/>
      <c r="K566" s="22"/>
      <c r="L566" s="22"/>
      <c r="M566" s="22"/>
      <c r="N566" s="22"/>
    </row>
    <row r="567" spans="2:14" ht="15" x14ac:dyDescent="0.2">
      <c r="B567" s="58"/>
      <c r="K567" s="22"/>
      <c r="L567" s="22"/>
      <c r="M567" s="22"/>
      <c r="N567" s="22"/>
    </row>
    <row r="568" spans="2:14" ht="15" x14ac:dyDescent="0.2">
      <c r="B568" s="58"/>
      <c r="K568" s="22"/>
      <c r="L568" s="22"/>
      <c r="M568" s="22"/>
      <c r="N568" s="22"/>
    </row>
    <row r="569" spans="2:14" ht="15" x14ac:dyDescent="0.2">
      <c r="B569" s="58"/>
      <c r="K569" s="22"/>
      <c r="L569" s="22"/>
      <c r="M569" s="22"/>
      <c r="N569" s="22"/>
    </row>
    <row r="570" spans="2:14" ht="15" x14ac:dyDescent="0.2">
      <c r="B570" s="58"/>
      <c r="K570" s="22"/>
      <c r="L570" s="22"/>
      <c r="M570" s="22"/>
      <c r="N570" s="22"/>
    </row>
    <row r="571" spans="2:14" ht="15" x14ac:dyDescent="0.2">
      <c r="B571" s="58"/>
      <c r="K571" s="22"/>
      <c r="L571" s="22"/>
      <c r="M571" s="22"/>
      <c r="N571" s="22"/>
    </row>
    <row r="572" spans="2:14" ht="15" x14ac:dyDescent="0.2">
      <c r="B572" s="58"/>
      <c r="K572" s="22"/>
      <c r="L572" s="22"/>
      <c r="M572" s="22"/>
      <c r="N572" s="22"/>
    </row>
    <row r="573" spans="2:14" ht="15" x14ac:dyDescent="0.2">
      <c r="B573" s="58"/>
      <c r="K573" s="22"/>
      <c r="L573" s="22"/>
      <c r="M573" s="22"/>
      <c r="N573" s="22"/>
    </row>
    <row r="574" spans="2:14" ht="15" x14ac:dyDescent="0.2">
      <c r="B574" s="58"/>
      <c r="K574" s="22"/>
      <c r="L574" s="22"/>
      <c r="M574" s="22"/>
      <c r="N574" s="22"/>
    </row>
    <row r="575" spans="2:14" ht="15" x14ac:dyDescent="0.2">
      <c r="B575" s="58"/>
      <c r="K575" s="22"/>
      <c r="L575" s="22"/>
      <c r="M575" s="22"/>
      <c r="N575" s="22"/>
    </row>
    <row r="576" spans="2:14" ht="15" x14ac:dyDescent="0.2">
      <c r="B576" s="58"/>
      <c r="K576" s="22"/>
      <c r="L576" s="22"/>
      <c r="M576" s="22"/>
      <c r="N576" s="22"/>
    </row>
    <row r="577" spans="2:14" ht="15" x14ac:dyDescent="0.2">
      <c r="B577" s="58"/>
      <c r="K577" s="22"/>
      <c r="L577" s="22"/>
      <c r="M577" s="22"/>
      <c r="N577" s="22"/>
    </row>
    <row r="578" spans="2:14" ht="15" x14ac:dyDescent="0.2">
      <c r="B578" s="58"/>
      <c r="K578" s="22"/>
      <c r="L578" s="22"/>
      <c r="M578" s="22"/>
      <c r="N578" s="22"/>
    </row>
    <row r="579" spans="2:14" ht="15" x14ac:dyDescent="0.2">
      <c r="B579" s="58"/>
      <c r="K579" s="22"/>
      <c r="L579" s="22"/>
      <c r="M579" s="22"/>
      <c r="N579" s="22"/>
    </row>
    <row r="580" spans="2:14" ht="15" x14ac:dyDescent="0.2">
      <c r="B580" s="58"/>
      <c r="K580" s="22"/>
      <c r="L580" s="22"/>
      <c r="M580" s="22"/>
      <c r="N580" s="22"/>
    </row>
    <row r="581" spans="2:14" ht="15" x14ac:dyDescent="0.2">
      <c r="B581" s="58"/>
      <c r="K581" s="22"/>
      <c r="L581" s="22"/>
      <c r="M581" s="22"/>
      <c r="N581" s="22"/>
    </row>
    <row r="582" spans="2:14" ht="15" x14ac:dyDescent="0.2">
      <c r="B582" s="58"/>
      <c r="K582" s="22"/>
      <c r="L582" s="22"/>
      <c r="M582" s="22"/>
      <c r="N582" s="22"/>
    </row>
    <row r="583" spans="2:14" ht="15" x14ac:dyDescent="0.2">
      <c r="B583" s="58"/>
      <c r="K583" s="22"/>
      <c r="L583" s="22"/>
      <c r="M583" s="22"/>
      <c r="N583" s="22"/>
    </row>
    <row r="584" spans="2:14" ht="15" x14ac:dyDescent="0.2">
      <c r="B584" s="58"/>
      <c r="K584" s="22"/>
      <c r="L584" s="22"/>
      <c r="M584" s="22"/>
      <c r="N584" s="22"/>
    </row>
    <row r="585" spans="2:14" ht="15" x14ac:dyDescent="0.2">
      <c r="B585" s="58"/>
      <c r="K585" s="22"/>
      <c r="L585" s="22"/>
      <c r="M585" s="22"/>
      <c r="N585" s="22"/>
    </row>
    <row r="586" spans="2:14" ht="15" x14ac:dyDescent="0.2">
      <c r="B586" s="58"/>
      <c r="K586" s="22"/>
      <c r="L586" s="22"/>
      <c r="M586" s="22"/>
      <c r="N586" s="22"/>
    </row>
    <row r="587" spans="2:14" ht="15" x14ac:dyDescent="0.2">
      <c r="B587" s="58"/>
      <c r="K587" s="22"/>
      <c r="L587" s="22"/>
      <c r="M587" s="22"/>
      <c r="N587" s="22"/>
    </row>
    <row r="588" spans="2:14" ht="15" x14ac:dyDescent="0.2">
      <c r="B588" s="58"/>
      <c r="K588" s="22"/>
      <c r="L588" s="22"/>
      <c r="M588" s="22"/>
      <c r="N588" s="22"/>
    </row>
    <row r="589" spans="2:14" ht="15" x14ac:dyDescent="0.2">
      <c r="B589" s="58"/>
      <c r="K589" s="22"/>
      <c r="L589" s="22"/>
      <c r="M589" s="22"/>
      <c r="N589" s="22"/>
    </row>
    <row r="590" spans="2:14" ht="15" x14ac:dyDescent="0.2">
      <c r="B590" s="58"/>
      <c r="K590" s="22"/>
      <c r="L590" s="22"/>
      <c r="M590" s="22"/>
      <c r="N590" s="22"/>
    </row>
    <row r="591" spans="2:14" ht="15" x14ac:dyDescent="0.2">
      <c r="B591" s="58"/>
      <c r="K591" s="22"/>
      <c r="L591" s="22"/>
      <c r="M591" s="22"/>
      <c r="N591" s="22"/>
    </row>
    <row r="592" spans="2:14" ht="15" x14ac:dyDescent="0.2">
      <c r="B592" s="58"/>
      <c r="K592" s="22"/>
      <c r="L592" s="22"/>
      <c r="M592" s="22"/>
      <c r="N592" s="22"/>
    </row>
    <row r="593" spans="2:14" ht="15" x14ac:dyDescent="0.2">
      <c r="B593" s="58"/>
      <c r="K593" s="22"/>
      <c r="L593" s="22"/>
      <c r="M593" s="22"/>
      <c r="N593" s="22"/>
    </row>
    <row r="594" spans="2:14" ht="15" x14ac:dyDescent="0.2">
      <c r="B594" s="58"/>
      <c r="K594" s="22"/>
      <c r="L594" s="22"/>
      <c r="M594" s="22"/>
      <c r="N594" s="22"/>
    </row>
    <row r="595" spans="2:14" ht="15" x14ac:dyDescent="0.2">
      <c r="B595" s="58"/>
      <c r="K595" s="22"/>
      <c r="L595" s="22"/>
      <c r="M595" s="22"/>
      <c r="N595" s="22"/>
    </row>
    <row r="596" spans="2:14" ht="15" x14ac:dyDescent="0.2">
      <c r="B596" s="58"/>
      <c r="K596" s="22"/>
      <c r="L596" s="22"/>
      <c r="M596" s="22"/>
      <c r="N596" s="22"/>
    </row>
    <row r="597" spans="2:14" ht="15" x14ac:dyDescent="0.2">
      <c r="B597" s="58"/>
      <c r="K597" s="22"/>
      <c r="L597" s="22"/>
      <c r="M597" s="22"/>
      <c r="N597" s="22"/>
    </row>
    <row r="598" spans="2:14" ht="15" x14ac:dyDescent="0.2">
      <c r="B598" s="58"/>
      <c r="K598" s="22"/>
      <c r="L598" s="22"/>
      <c r="M598" s="22"/>
      <c r="N598" s="22"/>
    </row>
    <row r="599" spans="2:14" ht="15" x14ac:dyDescent="0.2">
      <c r="B599" s="58"/>
      <c r="K599" s="22"/>
      <c r="L599" s="22"/>
      <c r="M599" s="22"/>
      <c r="N599" s="22"/>
    </row>
    <row r="600" spans="2:14" ht="15" x14ac:dyDescent="0.2">
      <c r="B600" s="58"/>
      <c r="K600" s="22"/>
      <c r="L600" s="22"/>
      <c r="M600" s="22"/>
      <c r="N600" s="22"/>
    </row>
    <row r="601" spans="2:14" ht="15" x14ac:dyDescent="0.2">
      <c r="B601" s="58"/>
      <c r="K601" s="22"/>
      <c r="L601" s="22"/>
      <c r="M601" s="22"/>
      <c r="N601" s="22"/>
    </row>
    <row r="602" spans="2:14" ht="15" x14ac:dyDescent="0.2">
      <c r="B602" s="58"/>
      <c r="K602" s="22"/>
      <c r="L602" s="22"/>
      <c r="M602" s="22"/>
      <c r="N602" s="22"/>
    </row>
    <row r="603" spans="2:14" ht="15" x14ac:dyDescent="0.2">
      <c r="B603" s="58"/>
      <c r="K603" s="22"/>
      <c r="L603" s="22"/>
      <c r="M603" s="22"/>
      <c r="N603" s="22"/>
    </row>
    <row r="604" spans="2:14" ht="15" x14ac:dyDescent="0.2">
      <c r="B604" s="58"/>
      <c r="K604" s="22"/>
      <c r="L604" s="22"/>
      <c r="M604" s="22"/>
      <c r="N604" s="22"/>
    </row>
    <row r="605" spans="2:14" ht="15" x14ac:dyDescent="0.2">
      <c r="B605" s="58"/>
      <c r="K605" s="22"/>
      <c r="L605" s="22"/>
      <c r="M605" s="22"/>
      <c r="N605" s="22"/>
    </row>
    <row r="606" spans="2:14" ht="15" x14ac:dyDescent="0.2">
      <c r="B606" s="58"/>
      <c r="K606" s="22"/>
      <c r="L606" s="22"/>
      <c r="M606" s="22"/>
      <c r="N606" s="22"/>
    </row>
    <row r="607" spans="2:14" ht="15" x14ac:dyDescent="0.2">
      <c r="B607" s="58"/>
      <c r="K607" s="22"/>
      <c r="L607" s="22"/>
      <c r="M607" s="22"/>
      <c r="N607" s="22"/>
    </row>
    <row r="608" spans="2:14" ht="15" x14ac:dyDescent="0.2">
      <c r="B608" s="58"/>
      <c r="K608" s="22"/>
      <c r="L608" s="22"/>
      <c r="M608" s="22"/>
      <c r="N608" s="22"/>
    </row>
    <row r="609" spans="2:14" ht="15" x14ac:dyDescent="0.2">
      <c r="B609" s="58"/>
      <c r="K609" s="22"/>
      <c r="L609" s="22"/>
      <c r="M609" s="22"/>
      <c r="N609" s="22"/>
    </row>
    <row r="610" spans="2:14" ht="15" x14ac:dyDescent="0.2">
      <c r="B610" s="58"/>
      <c r="K610" s="22"/>
      <c r="L610" s="22"/>
      <c r="M610" s="22"/>
      <c r="N610" s="22"/>
    </row>
    <row r="611" spans="2:14" ht="15" x14ac:dyDescent="0.2">
      <c r="B611" s="58"/>
      <c r="K611" s="22"/>
      <c r="L611" s="22"/>
      <c r="M611" s="22"/>
      <c r="N611" s="22"/>
    </row>
    <row r="612" spans="2:14" ht="15" x14ac:dyDescent="0.2">
      <c r="B612" s="58"/>
      <c r="K612" s="22"/>
      <c r="L612" s="22"/>
      <c r="M612" s="22"/>
      <c r="N612" s="22"/>
    </row>
    <row r="613" spans="2:14" ht="15" x14ac:dyDescent="0.2">
      <c r="B613" s="58"/>
      <c r="K613" s="22"/>
      <c r="L613" s="22"/>
      <c r="M613" s="22"/>
      <c r="N613" s="22"/>
    </row>
    <row r="614" spans="2:14" ht="15" x14ac:dyDescent="0.2">
      <c r="B614" s="58"/>
      <c r="K614" s="22"/>
      <c r="L614" s="22"/>
      <c r="M614" s="22"/>
      <c r="N614" s="22"/>
    </row>
    <row r="615" spans="2:14" ht="15" x14ac:dyDescent="0.2">
      <c r="B615" s="58"/>
      <c r="K615" s="22"/>
      <c r="L615" s="22"/>
      <c r="M615" s="22"/>
      <c r="N615" s="22"/>
    </row>
    <row r="616" spans="2:14" ht="15" x14ac:dyDescent="0.2">
      <c r="B616" s="58"/>
      <c r="K616" s="22"/>
      <c r="L616" s="22"/>
      <c r="M616" s="22"/>
      <c r="N616" s="22"/>
    </row>
    <row r="617" spans="2:14" ht="15" x14ac:dyDescent="0.2">
      <c r="B617" s="58"/>
      <c r="K617" s="22"/>
      <c r="L617" s="22"/>
      <c r="M617" s="22"/>
      <c r="N617" s="22"/>
    </row>
    <row r="618" spans="2:14" ht="15" x14ac:dyDescent="0.2">
      <c r="B618" s="58"/>
      <c r="K618" s="22"/>
      <c r="L618" s="22"/>
      <c r="M618" s="22"/>
      <c r="N618" s="22"/>
    </row>
    <row r="619" spans="2:14" ht="15" x14ac:dyDescent="0.2">
      <c r="B619" s="58"/>
      <c r="K619" s="22"/>
      <c r="L619" s="22"/>
      <c r="M619" s="22"/>
      <c r="N619" s="22"/>
    </row>
    <row r="620" spans="2:14" ht="15" x14ac:dyDescent="0.2">
      <c r="B620" s="58"/>
      <c r="K620" s="22"/>
      <c r="L620" s="22"/>
      <c r="M620" s="22"/>
      <c r="N620" s="22"/>
    </row>
    <row r="621" spans="2:14" ht="15" x14ac:dyDescent="0.2">
      <c r="B621" s="58"/>
      <c r="K621" s="22"/>
      <c r="L621" s="22"/>
      <c r="M621" s="22"/>
      <c r="N621" s="22"/>
    </row>
    <row r="622" spans="2:14" ht="15" x14ac:dyDescent="0.2">
      <c r="B622" s="58"/>
      <c r="K622" s="22"/>
      <c r="L622" s="22"/>
      <c r="M622" s="22"/>
      <c r="N622" s="22"/>
    </row>
    <row r="623" spans="2:14" ht="15" x14ac:dyDescent="0.2">
      <c r="B623" s="58"/>
      <c r="K623" s="22"/>
      <c r="L623" s="22"/>
      <c r="M623" s="22"/>
      <c r="N623" s="22"/>
    </row>
    <row r="624" spans="2:14" ht="15" x14ac:dyDescent="0.2">
      <c r="B624" s="58"/>
      <c r="K624" s="22"/>
      <c r="L624" s="22"/>
      <c r="M624" s="22"/>
      <c r="N624" s="22"/>
    </row>
    <row r="625" spans="2:14" ht="15" x14ac:dyDescent="0.2">
      <c r="B625" s="58"/>
      <c r="K625" s="22"/>
      <c r="L625" s="22"/>
      <c r="M625" s="22"/>
      <c r="N625" s="22"/>
    </row>
    <row r="626" spans="2:14" ht="15" x14ac:dyDescent="0.2">
      <c r="B626" s="58"/>
      <c r="K626" s="22"/>
      <c r="L626" s="22"/>
      <c r="M626" s="22"/>
      <c r="N626" s="22"/>
    </row>
    <row r="627" spans="2:14" ht="15" x14ac:dyDescent="0.2">
      <c r="B627" s="58"/>
      <c r="K627" s="22"/>
      <c r="L627" s="22"/>
      <c r="M627" s="22"/>
      <c r="N627" s="22"/>
    </row>
    <row r="628" spans="2:14" ht="15" x14ac:dyDescent="0.2">
      <c r="B628" s="58"/>
      <c r="K628" s="22"/>
      <c r="L628" s="22"/>
      <c r="M628" s="22"/>
      <c r="N628" s="22"/>
    </row>
    <row r="629" spans="2:14" ht="15" x14ac:dyDescent="0.2">
      <c r="B629" s="58"/>
      <c r="K629" s="22"/>
      <c r="L629" s="22"/>
      <c r="M629" s="22"/>
      <c r="N629" s="22"/>
    </row>
    <row r="630" spans="2:14" ht="15" x14ac:dyDescent="0.2">
      <c r="B630" s="58"/>
      <c r="K630" s="22"/>
      <c r="L630" s="22"/>
      <c r="M630" s="22"/>
      <c r="N630" s="22"/>
    </row>
    <row r="631" spans="2:14" ht="15" x14ac:dyDescent="0.2">
      <c r="B631" s="58"/>
      <c r="K631" s="22"/>
      <c r="L631" s="22"/>
      <c r="M631" s="22"/>
      <c r="N631" s="22"/>
    </row>
    <row r="632" spans="2:14" ht="15" x14ac:dyDescent="0.2">
      <c r="B632" s="58"/>
      <c r="K632" s="22"/>
      <c r="L632" s="22"/>
      <c r="M632" s="22"/>
      <c r="N632" s="22"/>
    </row>
    <row r="633" spans="2:14" ht="15" x14ac:dyDescent="0.2">
      <c r="B633" s="58"/>
      <c r="K633" s="22"/>
      <c r="L633" s="22"/>
      <c r="M633" s="22"/>
      <c r="N633" s="22"/>
    </row>
    <row r="634" spans="2:14" ht="15" x14ac:dyDescent="0.2">
      <c r="B634" s="58"/>
      <c r="K634" s="22"/>
      <c r="L634" s="22"/>
      <c r="M634" s="22"/>
      <c r="N634" s="22"/>
    </row>
    <row r="635" spans="2:14" ht="15" x14ac:dyDescent="0.2">
      <c r="B635" s="58"/>
      <c r="K635" s="22"/>
      <c r="L635" s="22"/>
      <c r="M635" s="22"/>
      <c r="N635" s="22"/>
    </row>
    <row r="636" spans="2:14" ht="15" x14ac:dyDescent="0.2">
      <c r="B636" s="58"/>
      <c r="K636" s="22"/>
      <c r="L636" s="22"/>
      <c r="M636" s="22"/>
      <c r="N636" s="22"/>
    </row>
    <row r="637" spans="2:14" ht="15" x14ac:dyDescent="0.2">
      <c r="B637" s="58"/>
      <c r="K637" s="22"/>
      <c r="L637" s="22"/>
      <c r="M637" s="22"/>
      <c r="N637" s="22"/>
    </row>
    <row r="638" spans="2:14" ht="15" x14ac:dyDescent="0.2">
      <c r="B638" s="58"/>
      <c r="K638" s="22"/>
      <c r="L638" s="22"/>
      <c r="M638" s="22"/>
      <c r="N638" s="22"/>
    </row>
    <row r="639" spans="2:14" ht="15" x14ac:dyDescent="0.2">
      <c r="B639" s="58"/>
      <c r="K639" s="22"/>
      <c r="L639" s="22"/>
      <c r="M639" s="22"/>
      <c r="N639" s="22"/>
    </row>
    <row r="640" spans="2:14" ht="15" x14ac:dyDescent="0.2">
      <c r="B640" s="58"/>
      <c r="K640" s="22"/>
      <c r="L640" s="22"/>
      <c r="M640" s="22"/>
      <c r="N640" s="22"/>
    </row>
    <row r="641" spans="2:14" ht="15" x14ac:dyDescent="0.2">
      <c r="B641" s="58"/>
      <c r="K641" s="22"/>
      <c r="L641" s="22"/>
      <c r="M641" s="22"/>
      <c r="N641" s="22"/>
    </row>
    <row r="642" spans="2:14" ht="15" x14ac:dyDescent="0.2">
      <c r="B642" s="58"/>
      <c r="K642" s="22"/>
      <c r="L642" s="22"/>
      <c r="M642" s="22"/>
      <c r="N642" s="22"/>
    </row>
    <row r="643" spans="2:14" ht="15" x14ac:dyDescent="0.2">
      <c r="B643" s="58"/>
      <c r="K643" s="22"/>
      <c r="L643" s="22"/>
      <c r="M643" s="22"/>
      <c r="N643" s="22"/>
    </row>
    <row r="644" spans="2:14" ht="15" x14ac:dyDescent="0.2">
      <c r="B644" s="58"/>
      <c r="K644" s="22"/>
      <c r="L644" s="22"/>
      <c r="M644" s="22"/>
      <c r="N644" s="22"/>
    </row>
    <row r="645" spans="2:14" ht="15" x14ac:dyDescent="0.2">
      <c r="B645" s="58"/>
      <c r="K645" s="22"/>
      <c r="L645" s="22"/>
      <c r="M645" s="22"/>
      <c r="N645" s="22"/>
    </row>
    <row r="646" spans="2:14" ht="15" x14ac:dyDescent="0.2">
      <c r="B646" s="58"/>
      <c r="K646" s="22"/>
      <c r="L646" s="22"/>
      <c r="M646" s="22"/>
      <c r="N646" s="22"/>
    </row>
    <row r="647" spans="2:14" ht="15" x14ac:dyDescent="0.2">
      <c r="B647" s="58"/>
      <c r="K647" s="22"/>
      <c r="L647" s="22"/>
      <c r="M647" s="22"/>
      <c r="N647" s="22"/>
    </row>
    <row r="648" spans="2:14" ht="15" x14ac:dyDescent="0.2">
      <c r="B648" s="58"/>
      <c r="K648" s="22"/>
      <c r="L648" s="22"/>
      <c r="M648" s="22"/>
      <c r="N648" s="22"/>
    </row>
    <row r="649" spans="2:14" ht="15" x14ac:dyDescent="0.2">
      <c r="B649" s="58"/>
      <c r="K649" s="22"/>
      <c r="L649" s="22"/>
      <c r="M649" s="22"/>
      <c r="N649" s="22"/>
    </row>
    <row r="650" spans="2:14" ht="15" x14ac:dyDescent="0.2">
      <c r="B650" s="58"/>
      <c r="K650" s="22"/>
      <c r="L650" s="22"/>
      <c r="M650" s="22"/>
      <c r="N650" s="22"/>
    </row>
    <row r="651" spans="2:14" ht="15" x14ac:dyDescent="0.2">
      <c r="B651" s="58"/>
      <c r="K651" s="22"/>
      <c r="L651" s="22"/>
      <c r="M651" s="22"/>
      <c r="N651" s="22"/>
    </row>
    <row r="652" spans="2:14" ht="15" x14ac:dyDescent="0.2">
      <c r="B652" s="58"/>
      <c r="K652" s="22"/>
      <c r="L652" s="22"/>
      <c r="M652" s="22"/>
      <c r="N652" s="22"/>
    </row>
    <row r="653" spans="2:14" ht="15" x14ac:dyDescent="0.2">
      <c r="B653" s="58"/>
      <c r="K653" s="22"/>
      <c r="L653" s="22"/>
      <c r="M653" s="22"/>
      <c r="N653" s="22"/>
    </row>
    <row r="654" spans="2:14" ht="15" x14ac:dyDescent="0.2">
      <c r="B654" s="58"/>
      <c r="K654" s="22"/>
      <c r="L654" s="22"/>
      <c r="M654" s="22"/>
      <c r="N654" s="22"/>
    </row>
    <row r="655" spans="2:14" ht="15" x14ac:dyDescent="0.2">
      <c r="B655" s="58"/>
      <c r="K655" s="22"/>
      <c r="L655" s="22"/>
      <c r="M655" s="22"/>
      <c r="N655" s="22"/>
    </row>
    <row r="656" spans="2:14" ht="15" x14ac:dyDescent="0.2">
      <c r="B656" s="58"/>
      <c r="K656" s="22"/>
      <c r="L656" s="22"/>
      <c r="M656" s="22"/>
      <c r="N656" s="22"/>
    </row>
    <row r="657" spans="2:14" ht="15" x14ac:dyDescent="0.2">
      <c r="B657" s="58"/>
      <c r="K657" s="22"/>
      <c r="L657" s="22"/>
      <c r="M657" s="22"/>
      <c r="N657" s="22"/>
    </row>
    <row r="658" spans="2:14" ht="15" x14ac:dyDescent="0.2">
      <c r="B658" s="58"/>
      <c r="K658" s="22"/>
      <c r="L658" s="22"/>
      <c r="M658" s="22"/>
      <c r="N658" s="22"/>
    </row>
    <row r="659" spans="2:14" ht="15" x14ac:dyDescent="0.2">
      <c r="B659" s="58"/>
      <c r="K659" s="22"/>
      <c r="L659" s="22"/>
      <c r="M659" s="22"/>
      <c r="N659" s="22"/>
    </row>
    <row r="660" spans="2:14" ht="15" x14ac:dyDescent="0.2">
      <c r="B660" s="58"/>
      <c r="K660" s="22"/>
      <c r="L660" s="22"/>
      <c r="M660" s="22"/>
      <c r="N660" s="22"/>
    </row>
    <row r="661" spans="2:14" ht="15" x14ac:dyDescent="0.2">
      <c r="B661" s="58"/>
      <c r="K661" s="22"/>
      <c r="L661" s="22"/>
      <c r="M661" s="22"/>
      <c r="N661" s="22"/>
    </row>
    <row r="662" spans="2:14" ht="15" x14ac:dyDescent="0.2">
      <c r="B662" s="58"/>
      <c r="K662" s="22"/>
      <c r="L662" s="22"/>
      <c r="M662" s="22"/>
      <c r="N662" s="22"/>
    </row>
    <row r="663" spans="2:14" ht="15" x14ac:dyDescent="0.2">
      <c r="B663" s="58"/>
      <c r="K663" s="22"/>
      <c r="L663" s="22"/>
      <c r="M663" s="22"/>
      <c r="N663" s="22"/>
    </row>
    <row r="664" spans="2:14" ht="15" x14ac:dyDescent="0.2">
      <c r="B664" s="58"/>
      <c r="K664" s="22"/>
      <c r="L664" s="22"/>
      <c r="M664" s="22"/>
      <c r="N664" s="22"/>
    </row>
    <row r="665" spans="2:14" ht="15" x14ac:dyDescent="0.2">
      <c r="B665" s="58"/>
      <c r="K665" s="22"/>
      <c r="L665" s="22"/>
      <c r="M665" s="22"/>
      <c r="N665" s="22"/>
    </row>
    <row r="666" spans="2:14" ht="15" x14ac:dyDescent="0.2">
      <c r="B666" s="58"/>
      <c r="K666" s="22"/>
      <c r="L666" s="22"/>
      <c r="M666" s="22"/>
      <c r="N666" s="22"/>
    </row>
    <row r="667" spans="2:14" ht="15" x14ac:dyDescent="0.2">
      <c r="B667" s="58"/>
      <c r="K667" s="22"/>
      <c r="L667" s="22"/>
      <c r="M667" s="22"/>
      <c r="N667" s="22"/>
    </row>
    <row r="668" spans="2:14" ht="15" x14ac:dyDescent="0.2">
      <c r="B668" s="58"/>
      <c r="K668" s="22"/>
      <c r="L668" s="22"/>
      <c r="M668" s="22"/>
      <c r="N668" s="22"/>
    </row>
    <row r="669" spans="2:14" ht="15" x14ac:dyDescent="0.2">
      <c r="B669" s="58"/>
      <c r="K669" s="22"/>
      <c r="L669" s="22"/>
      <c r="M669" s="22"/>
      <c r="N669" s="22"/>
    </row>
    <row r="670" spans="2:14" ht="15" x14ac:dyDescent="0.2">
      <c r="B670" s="58"/>
      <c r="K670" s="22"/>
      <c r="L670" s="22"/>
      <c r="M670" s="22"/>
      <c r="N670" s="22"/>
    </row>
    <row r="671" spans="2:14" ht="15" x14ac:dyDescent="0.2">
      <c r="B671" s="58"/>
      <c r="K671" s="22"/>
      <c r="L671" s="22"/>
      <c r="M671" s="22"/>
      <c r="N671" s="22"/>
    </row>
    <row r="672" spans="2:14" ht="15" x14ac:dyDescent="0.2">
      <c r="B672" s="58"/>
      <c r="K672" s="22"/>
      <c r="L672" s="22"/>
      <c r="M672" s="22"/>
      <c r="N672" s="22"/>
    </row>
    <row r="673" spans="2:14" ht="15" x14ac:dyDescent="0.2">
      <c r="B673" s="58"/>
      <c r="K673" s="22"/>
      <c r="L673" s="22"/>
      <c r="M673" s="22"/>
      <c r="N673" s="22"/>
    </row>
    <row r="674" spans="2:14" ht="15" x14ac:dyDescent="0.2">
      <c r="B674" s="58"/>
      <c r="K674" s="22"/>
      <c r="L674" s="22"/>
      <c r="M674" s="22"/>
      <c r="N674" s="22"/>
    </row>
    <row r="675" spans="2:14" ht="15" x14ac:dyDescent="0.2">
      <c r="B675" s="58"/>
      <c r="K675" s="22"/>
      <c r="L675" s="22"/>
      <c r="M675" s="22"/>
      <c r="N675" s="22"/>
    </row>
    <row r="676" spans="2:14" ht="15" x14ac:dyDescent="0.2">
      <c r="B676" s="58"/>
      <c r="K676" s="22"/>
      <c r="L676" s="22"/>
      <c r="M676" s="22"/>
      <c r="N676" s="22"/>
    </row>
    <row r="677" spans="2:14" ht="15" x14ac:dyDescent="0.2">
      <c r="B677" s="58"/>
      <c r="K677" s="22"/>
      <c r="L677" s="22"/>
      <c r="M677" s="22"/>
      <c r="N677" s="22"/>
    </row>
    <row r="678" spans="2:14" ht="15" x14ac:dyDescent="0.2">
      <c r="B678" s="58"/>
      <c r="K678" s="22"/>
      <c r="L678" s="22"/>
      <c r="M678" s="22"/>
      <c r="N678" s="22"/>
    </row>
    <row r="679" spans="2:14" ht="15" x14ac:dyDescent="0.2">
      <c r="B679" s="58"/>
      <c r="K679" s="22"/>
      <c r="L679" s="22"/>
      <c r="M679" s="22"/>
      <c r="N679" s="22"/>
    </row>
    <row r="680" spans="2:14" ht="15" x14ac:dyDescent="0.2">
      <c r="B680" s="58"/>
      <c r="K680" s="22"/>
      <c r="L680" s="22"/>
      <c r="M680" s="22"/>
      <c r="N680" s="22"/>
    </row>
    <row r="681" spans="2:14" ht="15" x14ac:dyDescent="0.2">
      <c r="B681" s="58"/>
      <c r="K681" s="22"/>
      <c r="L681" s="22"/>
      <c r="M681" s="22"/>
      <c r="N681" s="22"/>
    </row>
    <row r="682" spans="2:14" ht="15" x14ac:dyDescent="0.2">
      <c r="B682" s="58"/>
      <c r="K682" s="22"/>
      <c r="L682" s="22"/>
      <c r="M682" s="22"/>
      <c r="N682" s="22"/>
    </row>
    <row r="683" spans="2:14" ht="15" x14ac:dyDescent="0.2">
      <c r="B683" s="58"/>
      <c r="K683" s="22"/>
      <c r="L683" s="22"/>
      <c r="M683" s="22"/>
      <c r="N683" s="22"/>
    </row>
    <row r="684" spans="2:14" ht="15" x14ac:dyDescent="0.2">
      <c r="B684" s="58"/>
      <c r="K684" s="22"/>
      <c r="L684" s="22"/>
      <c r="M684" s="22"/>
      <c r="N684" s="22"/>
    </row>
    <row r="685" spans="2:14" ht="15" x14ac:dyDescent="0.2">
      <c r="B685" s="58"/>
      <c r="K685" s="22"/>
      <c r="L685" s="22"/>
      <c r="M685" s="22"/>
      <c r="N685" s="22"/>
    </row>
    <row r="686" spans="2:14" ht="15" x14ac:dyDescent="0.2">
      <c r="B686" s="58"/>
      <c r="K686" s="22"/>
      <c r="L686" s="22"/>
      <c r="M686" s="22"/>
      <c r="N686" s="22"/>
    </row>
    <row r="687" spans="2:14" ht="15" x14ac:dyDescent="0.2">
      <c r="B687" s="58"/>
      <c r="K687" s="22"/>
      <c r="L687" s="22"/>
      <c r="M687" s="22"/>
      <c r="N687" s="22"/>
    </row>
    <row r="688" spans="2:14" ht="15" x14ac:dyDescent="0.2">
      <c r="B688" s="58"/>
      <c r="K688" s="22"/>
      <c r="L688" s="22"/>
      <c r="M688" s="22"/>
      <c r="N688" s="22"/>
    </row>
    <row r="689" spans="2:14" ht="15" x14ac:dyDescent="0.2">
      <c r="B689" s="58"/>
      <c r="K689" s="22"/>
      <c r="L689" s="22"/>
      <c r="M689" s="22"/>
      <c r="N689" s="22"/>
    </row>
    <row r="690" spans="2:14" ht="15" x14ac:dyDescent="0.2">
      <c r="B690" s="58"/>
      <c r="K690" s="22"/>
      <c r="L690" s="22"/>
      <c r="M690" s="22"/>
      <c r="N690" s="22"/>
    </row>
    <row r="691" spans="2:14" ht="15" x14ac:dyDescent="0.2">
      <c r="B691" s="58"/>
      <c r="K691" s="22"/>
      <c r="L691" s="22"/>
      <c r="M691" s="22"/>
      <c r="N691" s="22"/>
    </row>
    <row r="692" spans="2:14" ht="15" x14ac:dyDescent="0.2">
      <c r="B692" s="58"/>
      <c r="K692" s="22"/>
      <c r="L692" s="22"/>
      <c r="M692" s="22"/>
      <c r="N692" s="22"/>
    </row>
    <row r="693" spans="2:14" ht="15" x14ac:dyDescent="0.2">
      <c r="B693" s="58"/>
      <c r="K693" s="22"/>
      <c r="L693" s="22"/>
      <c r="M693" s="22"/>
      <c r="N693" s="22"/>
    </row>
    <row r="694" spans="2:14" ht="15" x14ac:dyDescent="0.2">
      <c r="B694" s="58"/>
      <c r="K694" s="22"/>
      <c r="L694" s="22"/>
      <c r="M694" s="22"/>
      <c r="N694" s="22"/>
    </row>
    <row r="695" spans="2:14" ht="15" x14ac:dyDescent="0.2">
      <c r="B695" s="58"/>
      <c r="K695" s="22"/>
      <c r="L695" s="22"/>
      <c r="M695" s="22"/>
      <c r="N695" s="22"/>
    </row>
    <row r="696" spans="2:14" ht="15" x14ac:dyDescent="0.2">
      <c r="B696" s="58"/>
      <c r="K696" s="22"/>
      <c r="L696" s="22"/>
      <c r="M696" s="22"/>
      <c r="N696" s="22"/>
    </row>
    <row r="697" spans="2:14" ht="15" x14ac:dyDescent="0.2">
      <c r="B697" s="58"/>
      <c r="K697" s="22"/>
      <c r="L697" s="22"/>
      <c r="M697" s="22"/>
      <c r="N697" s="22"/>
    </row>
    <row r="698" spans="2:14" ht="15" x14ac:dyDescent="0.2">
      <c r="B698" s="58"/>
      <c r="K698" s="22"/>
      <c r="L698" s="22"/>
      <c r="M698" s="22"/>
      <c r="N698" s="22"/>
    </row>
    <row r="699" spans="2:14" ht="15" x14ac:dyDescent="0.2">
      <c r="B699" s="58"/>
      <c r="K699" s="22"/>
      <c r="L699" s="22"/>
      <c r="M699" s="22"/>
      <c r="N699" s="22"/>
    </row>
    <row r="700" spans="2:14" ht="15" x14ac:dyDescent="0.2">
      <c r="B700" s="58"/>
      <c r="K700" s="22"/>
      <c r="L700" s="22"/>
      <c r="M700" s="22"/>
      <c r="N700" s="22"/>
    </row>
    <row r="701" spans="2:14" ht="15" x14ac:dyDescent="0.2">
      <c r="B701" s="58"/>
      <c r="K701" s="22"/>
      <c r="L701" s="22"/>
      <c r="M701" s="22"/>
      <c r="N701" s="22"/>
    </row>
    <row r="702" spans="2:14" ht="15" x14ac:dyDescent="0.2">
      <c r="B702" s="58"/>
      <c r="K702" s="22"/>
      <c r="L702" s="22"/>
      <c r="M702" s="22"/>
      <c r="N702" s="22"/>
    </row>
    <row r="703" spans="2:14" ht="15" x14ac:dyDescent="0.2">
      <c r="B703" s="58"/>
      <c r="K703" s="22"/>
      <c r="L703" s="22"/>
      <c r="M703" s="22"/>
      <c r="N703" s="22"/>
    </row>
    <row r="704" spans="2:14" ht="15" x14ac:dyDescent="0.2">
      <c r="B704" s="58"/>
      <c r="K704" s="22"/>
      <c r="L704" s="22"/>
      <c r="M704" s="22"/>
      <c r="N704" s="22"/>
    </row>
    <row r="705" spans="2:14" ht="15" x14ac:dyDescent="0.2">
      <c r="B705" s="58"/>
      <c r="K705" s="22"/>
      <c r="L705" s="22"/>
      <c r="M705" s="22"/>
      <c r="N705" s="22"/>
    </row>
    <row r="706" spans="2:14" ht="15" x14ac:dyDescent="0.2">
      <c r="B706" s="58"/>
      <c r="K706" s="22"/>
      <c r="L706" s="22"/>
      <c r="M706" s="22"/>
      <c r="N706" s="22"/>
    </row>
    <row r="707" spans="2:14" ht="15" x14ac:dyDescent="0.2">
      <c r="B707" s="58"/>
      <c r="K707" s="22"/>
      <c r="L707" s="22"/>
      <c r="M707" s="22"/>
      <c r="N707" s="22"/>
    </row>
    <row r="708" spans="2:14" ht="15" x14ac:dyDescent="0.2">
      <c r="B708" s="58"/>
      <c r="K708" s="22"/>
      <c r="L708" s="22"/>
      <c r="M708" s="22"/>
      <c r="N708" s="22"/>
    </row>
    <row r="709" spans="2:14" ht="15" x14ac:dyDescent="0.2">
      <c r="B709" s="58"/>
      <c r="K709" s="22"/>
      <c r="L709" s="22"/>
      <c r="M709" s="22"/>
      <c r="N709" s="22"/>
    </row>
    <row r="710" spans="2:14" ht="15" x14ac:dyDescent="0.2">
      <c r="B710" s="58"/>
      <c r="K710" s="22"/>
      <c r="L710" s="22"/>
      <c r="M710" s="22"/>
      <c r="N710" s="22"/>
    </row>
    <row r="711" spans="2:14" ht="15" x14ac:dyDescent="0.2">
      <c r="B711" s="58"/>
      <c r="K711" s="22"/>
      <c r="L711" s="22"/>
      <c r="M711" s="22"/>
      <c r="N711" s="22"/>
    </row>
    <row r="712" spans="2:14" ht="15" x14ac:dyDescent="0.2">
      <c r="B712" s="58"/>
      <c r="K712" s="22"/>
      <c r="L712" s="22"/>
      <c r="M712" s="22"/>
      <c r="N712" s="22"/>
    </row>
    <row r="713" spans="2:14" ht="15" x14ac:dyDescent="0.2">
      <c r="B713" s="58"/>
      <c r="K713" s="22"/>
      <c r="L713" s="22"/>
      <c r="M713" s="22"/>
      <c r="N713" s="22"/>
    </row>
    <row r="714" spans="2:14" ht="15" x14ac:dyDescent="0.2">
      <c r="B714" s="58"/>
      <c r="K714" s="22"/>
      <c r="L714" s="22"/>
      <c r="M714" s="22"/>
      <c r="N714" s="22"/>
    </row>
    <row r="715" spans="2:14" ht="15" x14ac:dyDescent="0.2">
      <c r="B715" s="58"/>
      <c r="K715" s="22"/>
      <c r="L715" s="22"/>
      <c r="M715" s="22"/>
      <c r="N715" s="22"/>
    </row>
    <row r="716" spans="2:14" ht="15" x14ac:dyDescent="0.2">
      <c r="B716" s="58"/>
      <c r="K716" s="22"/>
      <c r="L716" s="22"/>
      <c r="M716" s="22"/>
      <c r="N716" s="22"/>
    </row>
    <row r="717" spans="2:14" ht="15" x14ac:dyDescent="0.2">
      <c r="B717" s="58"/>
      <c r="K717" s="22"/>
      <c r="L717" s="22"/>
      <c r="M717" s="22"/>
      <c r="N717" s="22"/>
    </row>
    <row r="718" spans="2:14" ht="15" x14ac:dyDescent="0.2">
      <c r="B718" s="58"/>
      <c r="K718" s="22"/>
      <c r="L718" s="22"/>
      <c r="M718" s="22"/>
      <c r="N718" s="22"/>
    </row>
    <row r="719" spans="2:14" ht="15" x14ac:dyDescent="0.2">
      <c r="B719" s="58"/>
      <c r="K719" s="22"/>
      <c r="L719" s="22"/>
      <c r="M719" s="22"/>
      <c r="N719" s="22"/>
    </row>
    <row r="720" spans="2:14" ht="15" x14ac:dyDescent="0.2">
      <c r="B720" s="58"/>
      <c r="K720" s="22"/>
      <c r="L720" s="22"/>
      <c r="M720" s="22"/>
      <c r="N720" s="22"/>
    </row>
    <row r="721" spans="2:14" ht="15" x14ac:dyDescent="0.2">
      <c r="B721" s="58"/>
      <c r="K721" s="22"/>
      <c r="L721" s="22"/>
      <c r="M721" s="22"/>
      <c r="N721" s="22"/>
    </row>
    <row r="722" spans="2:14" ht="15" x14ac:dyDescent="0.2">
      <c r="B722" s="58"/>
      <c r="K722" s="22"/>
      <c r="L722" s="22"/>
      <c r="M722" s="22"/>
      <c r="N722" s="22"/>
    </row>
    <row r="723" spans="2:14" ht="15" x14ac:dyDescent="0.2">
      <c r="B723" s="58"/>
      <c r="K723" s="22"/>
      <c r="L723" s="22"/>
      <c r="M723" s="22"/>
      <c r="N723" s="22"/>
    </row>
    <row r="724" spans="2:14" ht="15" x14ac:dyDescent="0.2">
      <c r="B724" s="58"/>
      <c r="K724" s="22"/>
      <c r="L724" s="22"/>
      <c r="M724" s="22"/>
      <c r="N724" s="22"/>
    </row>
    <row r="725" spans="2:14" ht="15" x14ac:dyDescent="0.2">
      <c r="B725" s="58"/>
      <c r="K725" s="22"/>
      <c r="L725" s="22"/>
      <c r="M725" s="22"/>
      <c r="N725" s="22"/>
    </row>
    <row r="726" spans="2:14" ht="15" x14ac:dyDescent="0.2">
      <c r="B726" s="58"/>
      <c r="K726" s="22"/>
      <c r="L726" s="22"/>
      <c r="M726" s="22"/>
      <c r="N726" s="22"/>
    </row>
    <row r="727" spans="2:14" ht="15" x14ac:dyDescent="0.2">
      <c r="B727" s="58"/>
      <c r="K727" s="22"/>
      <c r="L727" s="22"/>
      <c r="M727" s="22"/>
      <c r="N727" s="22"/>
    </row>
    <row r="728" spans="2:14" ht="15" x14ac:dyDescent="0.2">
      <c r="B728" s="58"/>
      <c r="K728" s="22"/>
      <c r="L728" s="22"/>
      <c r="M728" s="22"/>
      <c r="N728" s="22"/>
    </row>
    <row r="729" spans="2:14" ht="15" x14ac:dyDescent="0.2">
      <c r="B729" s="58"/>
      <c r="K729" s="22"/>
      <c r="L729" s="22"/>
      <c r="M729" s="22"/>
      <c r="N729" s="22"/>
    </row>
    <row r="730" spans="2:14" ht="15" x14ac:dyDescent="0.2">
      <c r="B730" s="58"/>
      <c r="K730" s="22"/>
      <c r="L730" s="22"/>
      <c r="M730" s="22"/>
      <c r="N730" s="22"/>
    </row>
    <row r="731" spans="2:14" ht="15" x14ac:dyDescent="0.2">
      <c r="B731" s="58"/>
      <c r="K731" s="22"/>
      <c r="L731" s="22"/>
      <c r="M731" s="22"/>
      <c r="N731" s="22"/>
    </row>
    <row r="732" spans="2:14" ht="15" x14ac:dyDescent="0.2">
      <c r="B732" s="58"/>
      <c r="K732" s="22"/>
      <c r="L732" s="22"/>
      <c r="M732" s="22"/>
      <c r="N732" s="22"/>
    </row>
    <row r="733" spans="2:14" ht="15" x14ac:dyDescent="0.2">
      <c r="B733" s="58"/>
      <c r="K733" s="22"/>
      <c r="L733" s="22"/>
      <c r="M733" s="22"/>
      <c r="N733" s="22"/>
    </row>
    <row r="734" spans="2:14" ht="15" x14ac:dyDescent="0.2">
      <c r="B734" s="58"/>
      <c r="K734" s="22"/>
      <c r="L734" s="22"/>
      <c r="M734" s="22"/>
      <c r="N734" s="22"/>
    </row>
    <row r="735" spans="2:14" ht="15" x14ac:dyDescent="0.2">
      <c r="B735" s="58"/>
      <c r="K735" s="22"/>
      <c r="L735" s="22"/>
      <c r="M735" s="22"/>
      <c r="N735" s="22"/>
    </row>
    <row r="736" spans="2:14" ht="15" x14ac:dyDescent="0.2">
      <c r="B736" s="58"/>
      <c r="K736" s="22"/>
      <c r="L736" s="22"/>
      <c r="M736" s="22"/>
      <c r="N736" s="22"/>
    </row>
    <row r="737" spans="2:14" ht="15" x14ac:dyDescent="0.2">
      <c r="B737" s="58"/>
      <c r="K737" s="22"/>
      <c r="L737" s="22"/>
      <c r="M737" s="22"/>
      <c r="N737" s="22"/>
    </row>
    <row r="738" spans="2:14" ht="15" x14ac:dyDescent="0.2">
      <c r="B738" s="58"/>
      <c r="K738" s="22"/>
      <c r="L738" s="22"/>
      <c r="M738" s="22"/>
      <c r="N738" s="22"/>
    </row>
    <row r="739" spans="2:14" ht="15" x14ac:dyDescent="0.2">
      <c r="B739" s="58"/>
      <c r="K739" s="22"/>
      <c r="L739" s="22"/>
      <c r="M739" s="22"/>
      <c r="N739" s="22"/>
    </row>
    <row r="740" spans="2:14" ht="15" x14ac:dyDescent="0.2">
      <c r="B740" s="58"/>
      <c r="K740" s="22"/>
      <c r="L740" s="22"/>
      <c r="M740" s="22"/>
      <c r="N740" s="22"/>
    </row>
    <row r="741" spans="2:14" ht="15" x14ac:dyDescent="0.2">
      <c r="B741" s="58"/>
      <c r="K741" s="22"/>
      <c r="L741" s="22"/>
      <c r="M741" s="22"/>
      <c r="N741" s="22"/>
    </row>
    <row r="742" spans="2:14" ht="15" x14ac:dyDescent="0.2">
      <c r="B742" s="58"/>
      <c r="K742" s="22"/>
      <c r="L742" s="22"/>
      <c r="M742" s="22"/>
      <c r="N742" s="22"/>
    </row>
    <row r="743" spans="2:14" ht="15" x14ac:dyDescent="0.2">
      <c r="B743" s="58"/>
      <c r="K743" s="22"/>
      <c r="L743" s="22"/>
      <c r="M743" s="22"/>
      <c r="N743" s="22"/>
    </row>
    <row r="744" spans="2:14" ht="15" x14ac:dyDescent="0.2">
      <c r="B744" s="58"/>
      <c r="K744" s="22"/>
      <c r="L744" s="22"/>
      <c r="M744" s="22"/>
      <c r="N744" s="22"/>
    </row>
    <row r="745" spans="2:14" ht="15" x14ac:dyDescent="0.2">
      <c r="B745" s="58"/>
      <c r="K745" s="22"/>
      <c r="L745" s="22"/>
      <c r="M745" s="22"/>
      <c r="N745" s="22"/>
    </row>
    <row r="746" spans="2:14" ht="15" x14ac:dyDescent="0.2">
      <c r="B746" s="58"/>
      <c r="K746" s="22"/>
      <c r="L746" s="22"/>
      <c r="M746" s="22"/>
      <c r="N746" s="22"/>
    </row>
    <row r="747" spans="2:14" ht="15" x14ac:dyDescent="0.2">
      <c r="B747" s="58"/>
      <c r="K747" s="22"/>
      <c r="L747" s="22"/>
      <c r="M747" s="22"/>
      <c r="N747" s="22"/>
    </row>
    <row r="748" spans="2:14" ht="15" x14ac:dyDescent="0.2">
      <c r="B748" s="58"/>
      <c r="K748" s="22"/>
      <c r="L748" s="22"/>
      <c r="M748" s="22"/>
      <c r="N748" s="22"/>
    </row>
    <row r="749" spans="2:14" ht="15" x14ac:dyDescent="0.2">
      <c r="B749" s="58"/>
      <c r="K749" s="22"/>
      <c r="L749" s="22"/>
      <c r="M749" s="22"/>
      <c r="N749" s="22"/>
    </row>
    <row r="750" spans="2:14" ht="15" x14ac:dyDescent="0.2">
      <c r="B750" s="58"/>
      <c r="K750" s="22"/>
      <c r="L750" s="22"/>
      <c r="M750" s="22"/>
      <c r="N750" s="22"/>
    </row>
    <row r="751" spans="2:14" ht="15" x14ac:dyDescent="0.2">
      <c r="B751" s="58"/>
      <c r="K751" s="22"/>
      <c r="L751" s="22"/>
      <c r="M751" s="22"/>
      <c r="N751" s="22"/>
    </row>
    <row r="752" spans="2:14" ht="15" x14ac:dyDescent="0.2">
      <c r="B752" s="58"/>
      <c r="K752" s="22"/>
      <c r="L752" s="22"/>
      <c r="M752" s="22"/>
      <c r="N752" s="22"/>
    </row>
    <row r="753" spans="2:14" ht="15" x14ac:dyDescent="0.2">
      <c r="B753" s="58"/>
      <c r="K753" s="22"/>
      <c r="L753" s="22"/>
      <c r="M753" s="22"/>
      <c r="N753" s="22"/>
    </row>
    <row r="754" spans="2:14" ht="15" x14ac:dyDescent="0.2">
      <c r="B754" s="58"/>
      <c r="K754" s="22"/>
      <c r="L754" s="22"/>
      <c r="M754" s="22"/>
      <c r="N754" s="22"/>
    </row>
    <row r="755" spans="2:14" ht="15" x14ac:dyDescent="0.2">
      <c r="B755" s="58"/>
      <c r="K755" s="22"/>
      <c r="L755" s="22"/>
      <c r="M755" s="22"/>
      <c r="N755" s="22"/>
    </row>
    <row r="756" spans="2:14" ht="15" x14ac:dyDescent="0.2">
      <c r="B756" s="58"/>
      <c r="K756" s="22"/>
      <c r="L756" s="22"/>
      <c r="M756" s="22"/>
      <c r="N756" s="22"/>
    </row>
    <row r="757" spans="2:14" ht="15" x14ac:dyDescent="0.2">
      <c r="B757" s="58"/>
      <c r="K757" s="22"/>
      <c r="L757" s="22"/>
      <c r="M757" s="22"/>
      <c r="N757" s="22"/>
    </row>
    <row r="758" spans="2:14" ht="15" x14ac:dyDescent="0.2">
      <c r="B758" s="58"/>
      <c r="K758" s="22"/>
      <c r="L758" s="22"/>
      <c r="M758" s="22"/>
      <c r="N758" s="22"/>
    </row>
    <row r="759" spans="2:14" ht="15" x14ac:dyDescent="0.2">
      <c r="B759" s="58"/>
      <c r="K759" s="22"/>
      <c r="L759" s="22"/>
      <c r="M759" s="22"/>
      <c r="N759" s="22"/>
    </row>
    <row r="760" spans="2:14" ht="15" x14ac:dyDescent="0.2">
      <c r="B760" s="58"/>
      <c r="K760" s="22"/>
      <c r="L760" s="22"/>
      <c r="M760" s="22"/>
      <c r="N760" s="22"/>
    </row>
    <row r="761" spans="2:14" ht="15" x14ac:dyDescent="0.2">
      <c r="B761" s="58"/>
      <c r="K761" s="22"/>
      <c r="L761" s="22"/>
      <c r="M761" s="22"/>
      <c r="N761" s="22"/>
    </row>
    <row r="762" spans="2:14" ht="15" x14ac:dyDescent="0.2">
      <c r="B762" s="58"/>
      <c r="K762" s="22"/>
      <c r="L762" s="22"/>
      <c r="M762" s="22"/>
      <c r="N762" s="22"/>
    </row>
    <row r="763" spans="2:14" ht="15" x14ac:dyDescent="0.2">
      <c r="B763" s="58"/>
      <c r="K763" s="22"/>
      <c r="L763" s="22"/>
      <c r="M763" s="22"/>
      <c r="N763" s="22"/>
    </row>
    <row r="764" spans="2:14" ht="15" x14ac:dyDescent="0.2">
      <c r="B764" s="58"/>
      <c r="K764" s="22"/>
      <c r="L764" s="22"/>
      <c r="M764" s="22"/>
      <c r="N764" s="22"/>
    </row>
    <row r="765" spans="2:14" ht="15" x14ac:dyDescent="0.2">
      <c r="B765" s="58"/>
      <c r="K765" s="22"/>
      <c r="L765" s="22"/>
      <c r="M765" s="22"/>
      <c r="N765" s="22"/>
    </row>
    <row r="766" spans="2:14" ht="15" x14ac:dyDescent="0.2">
      <c r="B766" s="58"/>
      <c r="K766" s="22"/>
      <c r="L766" s="22"/>
      <c r="M766" s="22"/>
      <c r="N766" s="22"/>
    </row>
    <row r="767" spans="2:14" ht="15" x14ac:dyDescent="0.2">
      <c r="B767" s="58"/>
      <c r="K767" s="22"/>
      <c r="L767" s="22"/>
      <c r="M767" s="22"/>
      <c r="N767" s="22"/>
    </row>
    <row r="768" spans="2:14" ht="15" x14ac:dyDescent="0.2">
      <c r="B768" s="58"/>
      <c r="K768" s="22"/>
      <c r="L768" s="22"/>
      <c r="M768" s="22"/>
      <c r="N768" s="22"/>
    </row>
    <row r="769" spans="2:14" ht="15" x14ac:dyDescent="0.2">
      <c r="B769" s="58"/>
      <c r="K769" s="22"/>
      <c r="L769" s="22"/>
      <c r="M769" s="22"/>
      <c r="N769" s="22"/>
    </row>
    <row r="770" spans="2:14" ht="15" x14ac:dyDescent="0.2">
      <c r="B770" s="58"/>
      <c r="K770" s="22"/>
      <c r="L770" s="22"/>
      <c r="M770" s="22"/>
      <c r="N770" s="22"/>
    </row>
    <row r="771" spans="2:14" ht="15" x14ac:dyDescent="0.2">
      <c r="B771" s="58"/>
      <c r="K771" s="22"/>
      <c r="L771" s="22"/>
      <c r="M771" s="22"/>
      <c r="N771" s="22"/>
    </row>
    <row r="772" spans="2:14" ht="15" x14ac:dyDescent="0.2">
      <c r="B772" s="58"/>
      <c r="K772" s="22"/>
      <c r="L772" s="22"/>
      <c r="M772" s="22"/>
      <c r="N772" s="22"/>
    </row>
    <row r="773" spans="2:14" ht="15" x14ac:dyDescent="0.2">
      <c r="B773" s="58"/>
      <c r="K773" s="22"/>
      <c r="L773" s="22"/>
      <c r="M773" s="22"/>
      <c r="N773" s="22"/>
    </row>
    <row r="774" spans="2:14" ht="15" x14ac:dyDescent="0.2">
      <c r="B774" s="58"/>
      <c r="K774" s="22"/>
      <c r="L774" s="22"/>
      <c r="M774" s="22"/>
      <c r="N774" s="22"/>
    </row>
    <row r="775" spans="2:14" ht="15" x14ac:dyDescent="0.2">
      <c r="B775" s="58"/>
      <c r="K775" s="22"/>
      <c r="L775" s="22"/>
      <c r="M775" s="22"/>
      <c r="N775" s="22"/>
    </row>
    <row r="776" spans="2:14" ht="15" x14ac:dyDescent="0.2">
      <c r="B776" s="58"/>
      <c r="K776" s="22"/>
      <c r="L776" s="22"/>
      <c r="M776" s="22"/>
      <c r="N776" s="22"/>
    </row>
    <row r="777" spans="2:14" ht="15" x14ac:dyDescent="0.2">
      <c r="B777" s="58"/>
      <c r="K777" s="22"/>
      <c r="L777" s="22"/>
      <c r="M777" s="22"/>
      <c r="N777" s="22"/>
    </row>
    <row r="778" spans="2:14" ht="15" x14ac:dyDescent="0.2">
      <c r="B778" s="58"/>
      <c r="K778" s="22"/>
      <c r="L778" s="22"/>
      <c r="M778" s="22"/>
      <c r="N778" s="22"/>
    </row>
    <row r="779" spans="2:14" ht="15" x14ac:dyDescent="0.2">
      <c r="B779" s="58"/>
      <c r="K779" s="22"/>
      <c r="L779" s="22"/>
      <c r="M779" s="22"/>
      <c r="N779" s="22"/>
    </row>
    <row r="780" spans="2:14" ht="15" x14ac:dyDescent="0.2">
      <c r="B780" s="58"/>
      <c r="K780" s="22"/>
      <c r="L780" s="22"/>
      <c r="M780" s="22"/>
      <c r="N780" s="22"/>
    </row>
    <row r="781" spans="2:14" ht="15" x14ac:dyDescent="0.2">
      <c r="B781" s="58"/>
      <c r="K781" s="22"/>
      <c r="L781" s="22"/>
      <c r="M781" s="22"/>
      <c r="N781" s="22"/>
    </row>
    <row r="782" spans="2:14" ht="15" x14ac:dyDescent="0.2">
      <c r="B782" s="58"/>
      <c r="K782" s="22"/>
      <c r="L782" s="22"/>
      <c r="M782" s="22"/>
      <c r="N782" s="22"/>
    </row>
    <row r="783" spans="2:14" ht="15" x14ac:dyDescent="0.2">
      <c r="B783" s="58"/>
      <c r="K783" s="22"/>
      <c r="L783" s="22"/>
      <c r="M783" s="22"/>
      <c r="N783" s="22"/>
    </row>
    <row r="784" spans="2:14" ht="15" x14ac:dyDescent="0.2">
      <c r="B784" s="58"/>
      <c r="K784" s="22"/>
      <c r="L784" s="22"/>
      <c r="M784" s="22"/>
      <c r="N784" s="22"/>
    </row>
    <row r="785" spans="2:14" ht="15" x14ac:dyDescent="0.2">
      <c r="B785" s="58"/>
      <c r="K785" s="22"/>
      <c r="L785" s="22"/>
      <c r="M785" s="22"/>
      <c r="N785" s="22"/>
    </row>
    <row r="786" spans="2:14" ht="15" x14ac:dyDescent="0.2">
      <c r="B786" s="58"/>
      <c r="K786" s="22"/>
      <c r="L786" s="22"/>
      <c r="M786" s="22"/>
      <c r="N786" s="22"/>
    </row>
    <row r="787" spans="2:14" ht="15" x14ac:dyDescent="0.2">
      <c r="B787" s="58"/>
      <c r="K787" s="22"/>
      <c r="L787" s="22"/>
      <c r="M787" s="22"/>
      <c r="N787" s="22"/>
    </row>
    <row r="788" spans="2:14" ht="15" x14ac:dyDescent="0.2">
      <c r="B788" s="58"/>
      <c r="K788" s="22"/>
      <c r="L788" s="22"/>
      <c r="M788" s="22"/>
      <c r="N788" s="22"/>
    </row>
    <row r="789" spans="2:14" ht="15" x14ac:dyDescent="0.2">
      <c r="B789" s="58"/>
      <c r="K789" s="22"/>
      <c r="L789" s="22"/>
      <c r="M789" s="22"/>
      <c r="N789" s="22"/>
    </row>
    <row r="790" spans="2:14" ht="15" x14ac:dyDescent="0.2">
      <c r="B790" s="58"/>
      <c r="K790" s="22"/>
      <c r="L790" s="22"/>
      <c r="M790" s="22"/>
      <c r="N790" s="22"/>
    </row>
    <row r="791" spans="2:14" ht="15" x14ac:dyDescent="0.2">
      <c r="B791" s="58"/>
      <c r="K791" s="22"/>
      <c r="L791" s="22"/>
      <c r="M791" s="22"/>
      <c r="N791" s="22"/>
    </row>
    <row r="792" spans="2:14" ht="15" x14ac:dyDescent="0.2">
      <c r="B792" s="58"/>
      <c r="K792" s="22"/>
      <c r="L792" s="22"/>
      <c r="M792" s="22"/>
      <c r="N792" s="22"/>
    </row>
    <row r="793" spans="2:14" ht="15" x14ac:dyDescent="0.2">
      <c r="B793" s="58"/>
      <c r="K793" s="22"/>
      <c r="L793" s="22"/>
      <c r="M793" s="22"/>
      <c r="N793" s="22"/>
    </row>
    <row r="794" spans="2:14" ht="15" x14ac:dyDescent="0.2">
      <c r="B794" s="58"/>
      <c r="K794" s="22"/>
      <c r="L794" s="22"/>
      <c r="M794" s="22"/>
      <c r="N794" s="22"/>
    </row>
    <row r="795" spans="2:14" ht="15" x14ac:dyDescent="0.2">
      <c r="B795" s="58"/>
      <c r="K795" s="22"/>
      <c r="L795" s="22"/>
      <c r="M795" s="22"/>
      <c r="N795" s="22"/>
    </row>
    <row r="796" spans="2:14" ht="15" x14ac:dyDescent="0.2">
      <c r="B796" s="58"/>
      <c r="K796" s="22"/>
      <c r="L796" s="22"/>
      <c r="M796" s="22"/>
      <c r="N796" s="22"/>
    </row>
    <row r="797" spans="2:14" ht="15" x14ac:dyDescent="0.2">
      <c r="B797" s="58"/>
      <c r="K797" s="22"/>
      <c r="L797" s="22"/>
      <c r="M797" s="22"/>
      <c r="N797" s="22"/>
    </row>
    <row r="798" spans="2:14" ht="15" x14ac:dyDescent="0.2">
      <c r="B798" s="58"/>
      <c r="K798" s="22"/>
      <c r="L798" s="22"/>
      <c r="M798" s="22"/>
      <c r="N798" s="22"/>
    </row>
    <row r="799" spans="2:14" ht="15" x14ac:dyDescent="0.2">
      <c r="B799" s="58"/>
      <c r="K799" s="22"/>
      <c r="L799" s="22"/>
      <c r="M799" s="22"/>
      <c r="N799" s="22"/>
    </row>
    <row r="800" spans="2:14" ht="15" x14ac:dyDescent="0.2">
      <c r="B800" s="58"/>
      <c r="K800" s="22"/>
      <c r="L800" s="22"/>
      <c r="M800" s="22"/>
      <c r="N800" s="22"/>
    </row>
    <row r="801" spans="2:14" ht="15" x14ac:dyDescent="0.2">
      <c r="B801" s="58"/>
      <c r="K801" s="22"/>
      <c r="L801" s="22"/>
      <c r="M801" s="22"/>
      <c r="N801" s="22"/>
    </row>
    <row r="802" spans="2:14" ht="15" x14ac:dyDescent="0.2">
      <c r="B802" s="58"/>
      <c r="K802" s="22"/>
      <c r="L802" s="22"/>
      <c r="M802" s="22"/>
      <c r="N802" s="22"/>
    </row>
    <row r="803" spans="2:14" ht="15" x14ac:dyDescent="0.2">
      <c r="B803" s="58"/>
      <c r="K803" s="22"/>
      <c r="L803" s="22"/>
      <c r="M803" s="22"/>
      <c r="N803" s="22"/>
    </row>
    <row r="804" spans="2:14" ht="15" x14ac:dyDescent="0.2">
      <c r="B804" s="58"/>
      <c r="K804" s="22"/>
      <c r="L804" s="22"/>
      <c r="M804" s="22"/>
      <c r="N804" s="22"/>
    </row>
    <row r="805" spans="2:14" ht="15" x14ac:dyDescent="0.2">
      <c r="B805" s="58"/>
      <c r="K805" s="22"/>
      <c r="L805" s="22"/>
      <c r="M805" s="22"/>
      <c r="N805" s="22"/>
    </row>
    <row r="806" spans="2:14" ht="15" x14ac:dyDescent="0.2">
      <c r="B806" s="58"/>
      <c r="K806" s="22"/>
      <c r="L806" s="22"/>
      <c r="M806" s="22"/>
      <c r="N806" s="22"/>
    </row>
    <row r="807" spans="2:14" ht="15" x14ac:dyDescent="0.2">
      <c r="B807" s="58"/>
      <c r="K807" s="22"/>
      <c r="L807" s="22"/>
      <c r="M807" s="22"/>
      <c r="N807" s="22"/>
    </row>
    <row r="808" spans="2:14" ht="15" x14ac:dyDescent="0.2">
      <c r="B808" s="58"/>
      <c r="K808" s="22"/>
      <c r="L808" s="22"/>
      <c r="M808" s="22"/>
      <c r="N808" s="22"/>
    </row>
    <row r="809" spans="2:14" ht="15" x14ac:dyDescent="0.2">
      <c r="B809" s="58"/>
      <c r="K809" s="22"/>
      <c r="L809" s="22"/>
      <c r="M809" s="22"/>
      <c r="N809" s="22"/>
    </row>
    <row r="810" spans="2:14" ht="15" x14ac:dyDescent="0.2">
      <c r="B810" s="58"/>
      <c r="K810" s="22"/>
      <c r="L810" s="22"/>
      <c r="M810" s="22"/>
      <c r="N810" s="22"/>
    </row>
    <row r="811" spans="2:14" ht="15" x14ac:dyDescent="0.2">
      <c r="B811" s="58"/>
      <c r="K811" s="22"/>
      <c r="L811" s="22"/>
      <c r="M811" s="22"/>
      <c r="N811" s="22"/>
    </row>
    <row r="812" spans="2:14" ht="15" x14ac:dyDescent="0.2">
      <c r="B812" s="58"/>
      <c r="K812" s="22"/>
      <c r="L812" s="22"/>
      <c r="M812" s="22"/>
      <c r="N812" s="22"/>
    </row>
    <row r="813" spans="2:14" ht="15" x14ac:dyDescent="0.2">
      <c r="B813" s="58"/>
      <c r="K813" s="22"/>
      <c r="L813" s="22"/>
      <c r="M813" s="22"/>
      <c r="N813" s="22"/>
    </row>
    <row r="814" spans="2:14" ht="15" x14ac:dyDescent="0.2">
      <c r="B814" s="58"/>
      <c r="K814" s="22"/>
      <c r="L814" s="22"/>
      <c r="M814" s="22"/>
      <c r="N814" s="22"/>
    </row>
    <row r="815" spans="2:14" ht="15" x14ac:dyDescent="0.2">
      <c r="B815" s="58"/>
      <c r="K815" s="22"/>
      <c r="L815" s="22"/>
      <c r="M815" s="22"/>
      <c r="N815" s="22"/>
    </row>
    <row r="816" spans="2:14" ht="15" x14ac:dyDescent="0.2">
      <c r="B816" s="58"/>
      <c r="K816" s="22"/>
      <c r="L816" s="22"/>
      <c r="M816" s="22"/>
      <c r="N816" s="22"/>
    </row>
    <row r="817" spans="2:14" ht="15" x14ac:dyDescent="0.2">
      <c r="B817" s="58"/>
      <c r="K817" s="22"/>
      <c r="L817" s="22"/>
      <c r="M817" s="22"/>
      <c r="N817" s="22"/>
    </row>
    <row r="818" spans="2:14" ht="15" x14ac:dyDescent="0.2">
      <c r="B818" s="58"/>
      <c r="K818" s="22"/>
      <c r="L818" s="22"/>
      <c r="M818" s="22"/>
      <c r="N818" s="22"/>
    </row>
    <row r="819" spans="2:14" ht="15" x14ac:dyDescent="0.2">
      <c r="B819" s="58"/>
      <c r="K819" s="22"/>
      <c r="L819" s="22"/>
      <c r="M819" s="22"/>
      <c r="N819" s="22"/>
    </row>
    <row r="820" spans="2:14" ht="15" x14ac:dyDescent="0.2">
      <c r="B820" s="58"/>
      <c r="K820" s="22"/>
      <c r="L820" s="22"/>
      <c r="M820" s="22"/>
      <c r="N820" s="22"/>
    </row>
    <row r="821" spans="2:14" ht="15" x14ac:dyDescent="0.2">
      <c r="B821" s="58"/>
      <c r="K821" s="22"/>
      <c r="L821" s="22"/>
      <c r="M821" s="22"/>
      <c r="N821" s="22"/>
    </row>
    <row r="822" spans="2:14" ht="15" x14ac:dyDescent="0.2">
      <c r="B822" s="58"/>
      <c r="K822" s="22"/>
      <c r="L822" s="22"/>
      <c r="M822" s="22"/>
      <c r="N822" s="22"/>
    </row>
    <row r="823" spans="2:14" ht="15" x14ac:dyDescent="0.2">
      <c r="B823" s="58"/>
      <c r="K823" s="22"/>
      <c r="L823" s="22"/>
      <c r="M823" s="22"/>
      <c r="N823" s="22"/>
    </row>
    <row r="824" spans="2:14" ht="15" x14ac:dyDescent="0.2">
      <c r="B824" s="58"/>
      <c r="K824" s="22"/>
      <c r="L824" s="22"/>
      <c r="M824" s="22"/>
      <c r="N824" s="22"/>
    </row>
    <row r="825" spans="2:14" ht="15" x14ac:dyDescent="0.2">
      <c r="B825" s="58"/>
      <c r="K825" s="22"/>
      <c r="L825" s="22"/>
      <c r="M825" s="22"/>
      <c r="N825" s="22"/>
    </row>
    <row r="826" spans="2:14" ht="15" x14ac:dyDescent="0.2">
      <c r="B826" s="58"/>
      <c r="K826" s="22"/>
      <c r="L826" s="22"/>
      <c r="M826" s="22"/>
      <c r="N826" s="22"/>
    </row>
    <row r="827" spans="2:14" ht="15" x14ac:dyDescent="0.2">
      <c r="B827" s="58"/>
      <c r="K827" s="22"/>
      <c r="L827" s="22"/>
      <c r="M827" s="22"/>
      <c r="N827" s="22"/>
    </row>
    <row r="828" spans="2:14" ht="15" x14ac:dyDescent="0.2">
      <c r="B828" s="58"/>
      <c r="K828" s="22"/>
      <c r="L828" s="22"/>
      <c r="M828" s="22"/>
      <c r="N828" s="22"/>
    </row>
    <row r="829" spans="2:14" ht="15" x14ac:dyDescent="0.2">
      <c r="B829" s="58"/>
      <c r="K829" s="22"/>
      <c r="L829" s="22"/>
      <c r="M829" s="22"/>
      <c r="N829" s="22"/>
    </row>
    <row r="830" spans="2:14" ht="15" x14ac:dyDescent="0.2">
      <c r="B830" s="58"/>
      <c r="K830" s="22"/>
      <c r="L830" s="22"/>
      <c r="M830" s="22"/>
      <c r="N830" s="22"/>
    </row>
    <row r="831" spans="2:14" ht="15" x14ac:dyDescent="0.2">
      <c r="B831" s="58"/>
      <c r="K831" s="22"/>
      <c r="L831" s="22"/>
      <c r="M831" s="22"/>
      <c r="N831" s="22"/>
    </row>
    <row r="832" spans="2:14" ht="15" x14ac:dyDescent="0.2">
      <c r="B832" s="58"/>
      <c r="K832" s="22"/>
      <c r="L832" s="22"/>
      <c r="M832" s="22"/>
      <c r="N832" s="22"/>
    </row>
    <row r="833" spans="2:14" ht="15" x14ac:dyDescent="0.2">
      <c r="B833" s="58"/>
      <c r="K833" s="22"/>
      <c r="L833" s="22"/>
      <c r="M833" s="22"/>
      <c r="N833" s="22"/>
    </row>
    <row r="834" spans="2:14" ht="15" x14ac:dyDescent="0.2">
      <c r="B834" s="58"/>
      <c r="K834" s="22"/>
      <c r="L834" s="22"/>
      <c r="M834" s="22"/>
      <c r="N834" s="22"/>
    </row>
    <row r="835" spans="2:14" ht="15" x14ac:dyDescent="0.2">
      <c r="B835" s="58"/>
      <c r="K835" s="22"/>
      <c r="L835" s="22"/>
      <c r="M835" s="22"/>
      <c r="N835" s="22"/>
    </row>
    <row r="836" spans="2:14" ht="15" x14ac:dyDescent="0.2">
      <c r="B836" s="58"/>
      <c r="K836" s="22"/>
      <c r="L836" s="22"/>
      <c r="M836" s="22"/>
      <c r="N836" s="22"/>
    </row>
    <row r="837" spans="2:14" ht="15" x14ac:dyDescent="0.2">
      <c r="B837" s="58"/>
      <c r="K837" s="22"/>
      <c r="L837" s="22"/>
      <c r="M837" s="22"/>
      <c r="N837" s="22"/>
    </row>
    <row r="838" spans="2:14" ht="15" x14ac:dyDescent="0.2">
      <c r="B838" s="58"/>
      <c r="K838" s="22"/>
      <c r="L838" s="22"/>
      <c r="M838" s="22"/>
      <c r="N838" s="22"/>
    </row>
    <row r="839" spans="2:14" ht="15" x14ac:dyDescent="0.2">
      <c r="B839" s="58"/>
      <c r="K839" s="22"/>
      <c r="L839" s="22"/>
      <c r="M839" s="22"/>
      <c r="N839" s="22"/>
    </row>
    <row r="840" spans="2:14" ht="15" x14ac:dyDescent="0.2">
      <c r="B840" s="58"/>
      <c r="K840" s="22"/>
      <c r="L840" s="22"/>
      <c r="M840" s="22"/>
      <c r="N840" s="22"/>
    </row>
    <row r="841" spans="2:14" ht="15" x14ac:dyDescent="0.2">
      <c r="B841" s="58"/>
      <c r="K841" s="22"/>
      <c r="L841" s="22"/>
      <c r="M841" s="22"/>
      <c r="N841" s="22"/>
    </row>
    <row r="842" spans="2:14" ht="15" x14ac:dyDescent="0.2">
      <c r="B842" s="58"/>
      <c r="K842" s="22"/>
      <c r="L842" s="22"/>
      <c r="M842" s="22"/>
      <c r="N842" s="22"/>
    </row>
    <row r="843" spans="2:14" ht="15" x14ac:dyDescent="0.2">
      <c r="B843" s="58"/>
      <c r="K843" s="22"/>
      <c r="L843" s="22"/>
      <c r="M843" s="22"/>
      <c r="N843" s="22"/>
    </row>
    <row r="844" spans="2:14" ht="15" x14ac:dyDescent="0.2">
      <c r="B844" s="58"/>
      <c r="K844" s="22"/>
      <c r="L844" s="22"/>
      <c r="M844" s="22"/>
      <c r="N844" s="22"/>
    </row>
    <row r="845" spans="2:14" ht="15" x14ac:dyDescent="0.2">
      <c r="B845" s="58"/>
      <c r="K845" s="22"/>
      <c r="L845" s="22"/>
      <c r="M845" s="22"/>
      <c r="N845" s="22"/>
    </row>
    <row r="846" spans="2:14" ht="15" x14ac:dyDescent="0.2">
      <c r="B846" s="58"/>
      <c r="K846" s="22"/>
      <c r="L846" s="22"/>
      <c r="M846" s="22"/>
      <c r="N846" s="22"/>
    </row>
    <row r="847" spans="2:14" ht="15" x14ac:dyDescent="0.2">
      <c r="B847" s="58"/>
      <c r="K847" s="22"/>
      <c r="L847" s="22"/>
      <c r="M847" s="22"/>
      <c r="N847" s="22"/>
    </row>
    <row r="848" spans="2:14" ht="15" x14ac:dyDescent="0.2">
      <c r="B848" s="58"/>
      <c r="K848" s="22"/>
      <c r="L848" s="22"/>
      <c r="M848" s="22"/>
      <c r="N848" s="22"/>
    </row>
    <row r="849" spans="2:14" ht="15" x14ac:dyDescent="0.2">
      <c r="B849" s="58"/>
      <c r="K849" s="22"/>
      <c r="L849" s="22"/>
      <c r="M849" s="22"/>
      <c r="N849" s="22"/>
    </row>
    <row r="850" spans="2:14" ht="15" x14ac:dyDescent="0.2">
      <c r="B850" s="58"/>
      <c r="K850" s="22"/>
      <c r="L850" s="22"/>
      <c r="M850" s="22"/>
      <c r="N850" s="22"/>
    </row>
    <row r="851" spans="2:14" ht="15" x14ac:dyDescent="0.2">
      <c r="B851" s="58"/>
      <c r="K851" s="22"/>
      <c r="L851" s="22"/>
      <c r="M851" s="22"/>
      <c r="N851" s="22"/>
    </row>
    <row r="852" spans="2:14" ht="15" x14ac:dyDescent="0.2">
      <c r="B852" s="58"/>
      <c r="K852" s="22"/>
      <c r="L852" s="22"/>
      <c r="M852" s="22"/>
      <c r="N852" s="22"/>
    </row>
    <row r="853" spans="2:14" ht="15" x14ac:dyDescent="0.2">
      <c r="B853" s="58"/>
      <c r="K853" s="22"/>
      <c r="L853" s="22"/>
      <c r="M853" s="22"/>
      <c r="N853" s="22"/>
    </row>
    <row r="854" spans="2:14" ht="15" x14ac:dyDescent="0.2">
      <c r="B854" s="58"/>
      <c r="K854" s="22"/>
      <c r="L854" s="22"/>
      <c r="M854" s="22"/>
      <c r="N854" s="22"/>
    </row>
    <row r="855" spans="2:14" ht="15" x14ac:dyDescent="0.2">
      <c r="B855" s="58"/>
      <c r="K855" s="22"/>
      <c r="L855" s="22"/>
      <c r="M855" s="22"/>
      <c r="N855" s="22"/>
    </row>
    <row r="856" spans="2:14" ht="15" x14ac:dyDescent="0.2">
      <c r="B856" s="58"/>
      <c r="K856" s="22"/>
      <c r="L856" s="22"/>
      <c r="M856" s="22"/>
      <c r="N856" s="22"/>
    </row>
    <row r="857" spans="2:14" ht="15" x14ac:dyDescent="0.2">
      <c r="B857" s="58"/>
      <c r="K857" s="22"/>
      <c r="L857" s="22"/>
      <c r="M857" s="22"/>
      <c r="N857" s="22"/>
    </row>
    <row r="858" spans="2:14" ht="15" x14ac:dyDescent="0.2">
      <c r="B858" s="58"/>
      <c r="K858" s="22"/>
      <c r="L858" s="22"/>
      <c r="M858" s="22"/>
      <c r="N858" s="22"/>
    </row>
    <row r="859" spans="2:14" ht="15" x14ac:dyDescent="0.2">
      <c r="B859" s="58"/>
      <c r="K859" s="22"/>
      <c r="L859" s="22"/>
      <c r="M859" s="22"/>
      <c r="N859" s="22"/>
    </row>
    <row r="860" spans="2:14" ht="15" x14ac:dyDescent="0.2">
      <c r="B860" s="58"/>
      <c r="K860" s="22"/>
      <c r="L860" s="22"/>
      <c r="M860" s="22"/>
      <c r="N860" s="22"/>
    </row>
    <row r="861" spans="2:14" ht="15" x14ac:dyDescent="0.2">
      <c r="B861" s="58"/>
      <c r="K861" s="22"/>
      <c r="L861" s="22"/>
      <c r="M861" s="22"/>
      <c r="N861" s="22"/>
    </row>
    <row r="862" spans="2:14" ht="15" x14ac:dyDescent="0.2">
      <c r="B862" s="58"/>
      <c r="K862" s="22"/>
      <c r="L862" s="22"/>
      <c r="M862" s="22"/>
      <c r="N862" s="22"/>
    </row>
    <row r="863" spans="2:14" ht="15" x14ac:dyDescent="0.2">
      <c r="B863" s="58"/>
      <c r="K863" s="22"/>
      <c r="L863" s="22"/>
      <c r="M863" s="22"/>
      <c r="N863" s="22"/>
    </row>
    <row r="864" spans="2:14" ht="15" x14ac:dyDescent="0.2">
      <c r="B864" s="58"/>
      <c r="K864" s="22"/>
      <c r="L864" s="22"/>
      <c r="M864" s="22"/>
      <c r="N864" s="22"/>
    </row>
    <row r="865" spans="2:14" ht="15" x14ac:dyDescent="0.2">
      <c r="B865" s="58"/>
      <c r="K865" s="22"/>
      <c r="L865" s="22"/>
      <c r="M865" s="22"/>
      <c r="N865" s="22"/>
    </row>
    <row r="866" spans="2:14" ht="15" x14ac:dyDescent="0.2">
      <c r="B866" s="58"/>
      <c r="K866" s="22"/>
      <c r="L866" s="22"/>
      <c r="M866" s="22"/>
      <c r="N866" s="22"/>
    </row>
    <row r="867" spans="2:14" ht="15" x14ac:dyDescent="0.2">
      <c r="B867" s="58"/>
      <c r="K867" s="22"/>
      <c r="L867" s="22"/>
      <c r="M867" s="22"/>
      <c r="N867" s="22"/>
    </row>
    <row r="868" spans="2:14" ht="15" x14ac:dyDescent="0.2">
      <c r="B868" s="58"/>
      <c r="K868" s="22"/>
      <c r="L868" s="22"/>
      <c r="M868" s="22"/>
      <c r="N868" s="22"/>
    </row>
    <row r="869" spans="2:14" ht="15" x14ac:dyDescent="0.2">
      <c r="B869" s="58"/>
      <c r="K869" s="22"/>
      <c r="L869" s="22"/>
      <c r="M869" s="22"/>
      <c r="N869" s="22"/>
    </row>
    <row r="870" spans="2:14" ht="15" x14ac:dyDescent="0.2">
      <c r="B870" s="58"/>
      <c r="K870" s="22"/>
      <c r="L870" s="22"/>
      <c r="M870" s="22"/>
      <c r="N870" s="22"/>
    </row>
    <row r="871" spans="2:14" ht="15" x14ac:dyDescent="0.2">
      <c r="B871" s="58"/>
      <c r="K871" s="22"/>
      <c r="L871" s="22"/>
      <c r="M871" s="22"/>
      <c r="N871" s="22"/>
    </row>
    <row r="872" spans="2:14" ht="15" x14ac:dyDescent="0.2">
      <c r="B872" s="58"/>
      <c r="K872" s="22"/>
      <c r="L872" s="22"/>
      <c r="M872" s="22"/>
      <c r="N872" s="22"/>
    </row>
    <row r="873" spans="2:14" ht="15" x14ac:dyDescent="0.2">
      <c r="B873" s="58"/>
      <c r="K873" s="22"/>
      <c r="L873" s="22"/>
      <c r="M873" s="22"/>
      <c r="N873" s="22"/>
    </row>
    <row r="874" spans="2:14" ht="15" x14ac:dyDescent="0.2">
      <c r="B874" s="58"/>
      <c r="K874" s="22"/>
      <c r="L874" s="22"/>
      <c r="M874" s="22"/>
      <c r="N874" s="22"/>
    </row>
    <row r="875" spans="2:14" ht="15" x14ac:dyDescent="0.2">
      <c r="B875" s="58"/>
      <c r="K875" s="22"/>
      <c r="L875" s="22"/>
      <c r="M875" s="22"/>
      <c r="N875" s="22"/>
    </row>
    <row r="876" spans="2:14" ht="15" x14ac:dyDescent="0.2">
      <c r="B876" s="58"/>
      <c r="K876" s="22"/>
      <c r="L876" s="22"/>
      <c r="M876" s="22"/>
      <c r="N876" s="22"/>
    </row>
    <row r="877" spans="2:14" ht="15" x14ac:dyDescent="0.2">
      <c r="B877" s="58"/>
      <c r="K877" s="22"/>
      <c r="L877" s="22"/>
      <c r="M877" s="22"/>
      <c r="N877" s="22"/>
    </row>
    <row r="878" spans="2:14" ht="15" x14ac:dyDescent="0.2">
      <c r="B878" s="58"/>
      <c r="K878" s="22"/>
      <c r="L878" s="22"/>
      <c r="M878" s="22"/>
      <c r="N878" s="22"/>
    </row>
    <row r="879" spans="2:14" ht="15" x14ac:dyDescent="0.2">
      <c r="B879" s="58"/>
      <c r="K879" s="22"/>
      <c r="L879" s="22"/>
      <c r="M879" s="22"/>
      <c r="N879" s="22"/>
    </row>
    <row r="880" spans="2:14" ht="15" x14ac:dyDescent="0.2">
      <c r="B880" s="58"/>
      <c r="K880" s="22"/>
      <c r="L880" s="22"/>
      <c r="M880" s="22"/>
      <c r="N880" s="22"/>
    </row>
    <row r="881" spans="2:14" ht="15" x14ac:dyDescent="0.2">
      <c r="B881" s="58"/>
      <c r="K881" s="22"/>
      <c r="L881" s="22"/>
      <c r="M881" s="22"/>
      <c r="N881" s="22"/>
    </row>
    <row r="882" spans="2:14" ht="15" x14ac:dyDescent="0.2">
      <c r="B882" s="58"/>
      <c r="K882" s="22"/>
      <c r="L882" s="22"/>
      <c r="M882" s="22"/>
      <c r="N882" s="22"/>
    </row>
    <row r="883" spans="2:14" ht="15" x14ac:dyDescent="0.2">
      <c r="B883" s="58"/>
      <c r="K883" s="22"/>
      <c r="L883" s="22"/>
      <c r="M883" s="22"/>
      <c r="N883" s="22"/>
    </row>
    <row r="884" spans="2:14" ht="15" x14ac:dyDescent="0.2">
      <c r="B884" s="58"/>
      <c r="K884" s="22"/>
      <c r="L884" s="22"/>
      <c r="M884" s="22"/>
      <c r="N884" s="22"/>
    </row>
    <row r="885" spans="2:14" ht="15" x14ac:dyDescent="0.2">
      <c r="B885" s="58"/>
      <c r="K885" s="22"/>
      <c r="L885" s="22"/>
      <c r="M885" s="22"/>
      <c r="N885" s="22"/>
    </row>
    <row r="886" spans="2:14" ht="15" x14ac:dyDescent="0.2">
      <c r="B886" s="58"/>
      <c r="K886" s="22"/>
      <c r="L886" s="22"/>
      <c r="M886" s="22"/>
      <c r="N886" s="22"/>
    </row>
    <row r="887" spans="2:14" ht="15" x14ac:dyDescent="0.2">
      <c r="B887" s="58"/>
      <c r="K887" s="22"/>
      <c r="L887" s="22"/>
      <c r="M887" s="22"/>
      <c r="N887" s="22"/>
    </row>
    <row r="888" spans="2:14" ht="15" x14ac:dyDescent="0.2">
      <c r="B888" s="58"/>
      <c r="K888" s="22"/>
      <c r="L888" s="22"/>
      <c r="M888" s="22"/>
      <c r="N888" s="22"/>
    </row>
    <row r="889" spans="2:14" ht="15" x14ac:dyDescent="0.2">
      <c r="B889" s="58"/>
      <c r="K889" s="22"/>
      <c r="L889" s="22"/>
      <c r="M889" s="22"/>
      <c r="N889" s="22"/>
    </row>
    <row r="890" spans="2:14" ht="15" x14ac:dyDescent="0.2">
      <c r="B890" s="58"/>
      <c r="K890" s="22"/>
      <c r="L890" s="22"/>
      <c r="M890" s="22"/>
      <c r="N890" s="22"/>
    </row>
    <row r="891" spans="2:14" ht="15" x14ac:dyDescent="0.2">
      <c r="B891" s="58"/>
      <c r="K891" s="22"/>
      <c r="L891" s="22"/>
      <c r="M891" s="22"/>
      <c r="N891" s="22"/>
    </row>
    <row r="892" spans="2:14" ht="15" x14ac:dyDescent="0.2">
      <c r="B892" s="58"/>
      <c r="K892" s="22"/>
      <c r="L892" s="22"/>
      <c r="M892" s="22"/>
      <c r="N892" s="22"/>
    </row>
    <row r="893" spans="2:14" ht="15" x14ac:dyDescent="0.2">
      <c r="B893" s="58"/>
      <c r="K893" s="22"/>
      <c r="L893" s="22"/>
      <c r="M893" s="22"/>
      <c r="N893" s="22"/>
    </row>
    <row r="894" spans="2:14" ht="15" x14ac:dyDescent="0.2">
      <c r="B894" s="58"/>
      <c r="K894" s="22"/>
      <c r="L894" s="22"/>
      <c r="M894" s="22"/>
      <c r="N894" s="22"/>
    </row>
    <row r="895" spans="2:14" ht="15" x14ac:dyDescent="0.2">
      <c r="B895" s="58"/>
      <c r="K895" s="22"/>
      <c r="L895" s="22"/>
      <c r="M895" s="22"/>
      <c r="N895" s="22"/>
    </row>
    <row r="896" spans="2:14" ht="15" x14ac:dyDescent="0.2">
      <c r="B896" s="58"/>
      <c r="K896" s="22"/>
      <c r="L896" s="22"/>
      <c r="M896" s="22"/>
      <c r="N896" s="22"/>
    </row>
    <row r="897" spans="2:14" ht="15" x14ac:dyDescent="0.2">
      <c r="B897" s="58"/>
      <c r="K897" s="22"/>
      <c r="L897" s="22"/>
      <c r="M897" s="22"/>
      <c r="N897" s="22"/>
    </row>
    <row r="898" spans="2:14" ht="15" x14ac:dyDescent="0.2">
      <c r="B898" s="58"/>
      <c r="K898" s="22"/>
      <c r="L898" s="22"/>
      <c r="M898" s="22"/>
      <c r="N898" s="22"/>
    </row>
    <row r="899" spans="2:14" ht="15" x14ac:dyDescent="0.2">
      <c r="B899" s="58"/>
      <c r="K899" s="22"/>
      <c r="L899" s="22"/>
      <c r="M899" s="22"/>
      <c r="N899" s="22"/>
    </row>
    <row r="900" spans="2:14" ht="15" x14ac:dyDescent="0.2">
      <c r="B900" s="58"/>
      <c r="K900" s="22"/>
      <c r="L900" s="22"/>
      <c r="M900" s="22"/>
      <c r="N900" s="22"/>
    </row>
    <row r="901" spans="2:14" ht="15" x14ac:dyDescent="0.2">
      <c r="B901" s="58"/>
      <c r="K901" s="22"/>
      <c r="L901" s="22"/>
      <c r="M901" s="22"/>
      <c r="N901" s="22"/>
    </row>
    <row r="902" spans="2:14" ht="15" x14ac:dyDescent="0.2">
      <c r="B902" s="58"/>
      <c r="K902" s="22"/>
      <c r="L902" s="22"/>
      <c r="M902" s="22"/>
      <c r="N902" s="22"/>
    </row>
    <row r="903" spans="2:14" ht="15" x14ac:dyDescent="0.2">
      <c r="B903" s="58"/>
      <c r="K903" s="22"/>
      <c r="L903" s="22"/>
      <c r="M903" s="22"/>
      <c r="N903" s="22"/>
    </row>
    <row r="904" spans="2:14" ht="15" x14ac:dyDescent="0.2">
      <c r="B904" s="58"/>
      <c r="K904" s="22"/>
      <c r="L904" s="22"/>
      <c r="M904" s="22"/>
      <c r="N904" s="22"/>
    </row>
    <row r="905" spans="2:14" ht="15" x14ac:dyDescent="0.2">
      <c r="B905" s="58"/>
      <c r="K905" s="22"/>
      <c r="L905" s="22"/>
      <c r="M905" s="22"/>
      <c r="N905" s="22"/>
    </row>
    <row r="906" spans="2:14" ht="15" x14ac:dyDescent="0.2">
      <c r="B906" s="58"/>
      <c r="K906" s="22"/>
      <c r="L906" s="22"/>
      <c r="M906" s="22"/>
      <c r="N906" s="22"/>
    </row>
    <row r="907" spans="2:14" ht="15" x14ac:dyDescent="0.2">
      <c r="B907" s="58"/>
      <c r="K907" s="22"/>
      <c r="L907" s="22"/>
      <c r="M907" s="22"/>
      <c r="N907" s="22"/>
    </row>
    <row r="908" spans="2:14" ht="15" x14ac:dyDescent="0.2">
      <c r="B908" s="58"/>
      <c r="K908" s="22"/>
      <c r="L908" s="22"/>
      <c r="M908" s="22"/>
      <c r="N908" s="22"/>
    </row>
    <row r="909" spans="2:14" ht="15" x14ac:dyDescent="0.2">
      <c r="B909" s="58"/>
      <c r="K909" s="22"/>
      <c r="L909" s="22"/>
      <c r="M909" s="22"/>
      <c r="N909" s="22"/>
    </row>
    <row r="910" spans="2:14" ht="15" x14ac:dyDescent="0.2">
      <c r="B910" s="58"/>
      <c r="K910" s="22"/>
      <c r="L910" s="22"/>
      <c r="M910" s="22"/>
      <c r="N910" s="22"/>
    </row>
    <row r="911" spans="2:14" ht="15" x14ac:dyDescent="0.2">
      <c r="B911" s="58"/>
      <c r="K911" s="22"/>
      <c r="L911" s="22"/>
      <c r="M911" s="22"/>
      <c r="N911" s="22"/>
    </row>
    <row r="912" spans="2:14" ht="15" x14ac:dyDescent="0.2">
      <c r="B912" s="58"/>
      <c r="K912" s="22"/>
      <c r="L912" s="22"/>
      <c r="M912" s="22"/>
      <c r="N912" s="22"/>
    </row>
    <row r="913" spans="2:14" ht="15" x14ac:dyDescent="0.2">
      <c r="B913" s="58"/>
      <c r="K913" s="22"/>
      <c r="L913" s="22"/>
      <c r="M913" s="22"/>
      <c r="N913" s="22"/>
    </row>
    <row r="914" spans="2:14" ht="15" x14ac:dyDescent="0.2">
      <c r="B914" s="58"/>
      <c r="K914" s="22"/>
      <c r="L914" s="22"/>
      <c r="M914" s="22"/>
      <c r="N914" s="22"/>
    </row>
    <row r="915" spans="2:14" ht="15" x14ac:dyDescent="0.2">
      <c r="B915" s="58"/>
      <c r="K915" s="22"/>
      <c r="L915" s="22"/>
      <c r="M915" s="22"/>
      <c r="N915" s="22"/>
    </row>
    <row r="916" spans="2:14" ht="15" x14ac:dyDescent="0.2">
      <c r="B916" s="58"/>
      <c r="K916" s="22"/>
      <c r="L916" s="22"/>
      <c r="M916" s="22"/>
      <c r="N916" s="22"/>
    </row>
    <row r="917" spans="2:14" ht="15" x14ac:dyDescent="0.2">
      <c r="B917" s="58"/>
      <c r="K917" s="22"/>
      <c r="L917" s="22"/>
      <c r="M917" s="22"/>
      <c r="N917" s="22"/>
    </row>
    <row r="918" spans="2:14" ht="15" x14ac:dyDescent="0.2">
      <c r="B918" s="58"/>
      <c r="K918" s="22"/>
      <c r="L918" s="22"/>
      <c r="M918" s="22"/>
      <c r="N918" s="22"/>
    </row>
    <row r="919" spans="2:14" ht="15" x14ac:dyDescent="0.2">
      <c r="B919" s="58"/>
      <c r="K919" s="22"/>
      <c r="L919" s="22"/>
      <c r="M919" s="22"/>
      <c r="N919" s="22"/>
    </row>
    <row r="920" spans="2:14" ht="15" x14ac:dyDescent="0.2">
      <c r="B920" s="58"/>
      <c r="K920" s="22"/>
      <c r="L920" s="22"/>
      <c r="M920" s="22"/>
      <c r="N920" s="22"/>
    </row>
    <row r="921" spans="2:14" ht="15" x14ac:dyDescent="0.2">
      <c r="B921" s="58"/>
      <c r="K921" s="22"/>
      <c r="L921" s="22"/>
      <c r="M921" s="22"/>
      <c r="N921" s="22"/>
    </row>
    <row r="922" spans="2:14" ht="15" x14ac:dyDescent="0.2">
      <c r="B922" s="58"/>
      <c r="K922" s="22"/>
      <c r="L922" s="22"/>
      <c r="M922" s="22"/>
      <c r="N922" s="22"/>
    </row>
    <row r="923" spans="2:14" ht="15" x14ac:dyDescent="0.2">
      <c r="B923" s="58"/>
      <c r="K923" s="22"/>
      <c r="L923" s="22"/>
      <c r="M923" s="22"/>
      <c r="N923" s="22"/>
    </row>
    <row r="924" spans="2:14" ht="15" x14ac:dyDescent="0.2">
      <c r="B924" s="58"/>
      <c r="K924" s="22"/>
      <c r="L924" s="22"/>
      <c r="M924" s="22"/>
      <c r="N924" s="22"/>
    </row>
    <row r="925" spans="2:14" ht="15" x14ac:dyDescent="0.2">
      <c r="B925" s="58"/>
      <c r="K925" s="22"/>
      <c r="L925" s="22"/>
      <c r="M925" s="22"/>
      <c r="N925" s="22"/>
    </row>
    <row r="926" spans="2:14" ht="15" x14ac:dyDescent="0.2">
      <c r="B926" s="58"/>
      <c r="K926" s="22"/>
      <c r="L926" s="22"/>
      <c r="M926" s="22"/>
      <c r="N926" s="22"/>
    </row>
    <row r="927" spans="2:14" ht="15" x14ac:dyDescent="0.2">
      <c r="B927" s="58"/>
      <c r="K927" s="22"/>
      <c r="L927" s="22"/>
      <c r="M927" s="22"/>
      <c r="N927" s="22"/>
    </row>
    <row r="928" spans="2:14" ht="15" x14ac:dyDescent="0.2">
      <c r="B928" s="58"/>
      <c r="K928" s="22"/>
      <c r="L928" s="22"/>
      <c r="M928" s="22"/>
      <c r="N928" s="22"/>
    </row>
    <row r="929" spans="2:14" ht="15" x14ac:dyDescent="0.2">
      <c r="B929" s="58"/>
      <c r="K929" s="22"/>
      <c r="L929" s="22"/>
      <c r="M929" s="22"/>
      <c r="N929" s="22"/>
    </row>
    <row r="930" spans="2:14" ht="15" x14ac:dyDescent="0.2">
      <c r="B930" s="58"/>
      <c r="K930" s="22"/>
      <c r="L930" s="22"/>
      <c r="M930" s="22"/>
      <c r="N930" s="22"/>
    </row>
    <row r="931" spans="2:14" ht="15" x14ac:dyDescent="0.2">
      <c r="B931" s="58"/>
      <c r="K931" s="22"/>
      <c r="L931" s="22"/>
      <c r="M931" s="22"/>
      <c r="N931" s="22"/>
    </row>
    <row r="932" spans="2:14" ht="15" x14ac:dyDescent="0.2">
      <c r="B932" s="58"/>
      <c r="K932" s="22"/>
      <c r="L932" s="22"/>
      <c r="M932" s="22"/>
      <c r="N932" s="22"/>
    </row>
    <row r="933" spans="2:14" ht="15" x14ac:dyDescent="0.2">
      <c r="B933" s="58"/>
      <c r="K933" s="22"/>
      <c r="L933" s="22"/>
      <c r="M933" s="22"/>
      <c r="N933" s="22"/>
    </row>
    <row r="934" spans="2:14" ht="15" x14ac:dyDescent="0.2">
      <c r="B934" s="58"/>
      <c r="K934" s="22"/>
      <c r="L934" s="22"/>
      <c r="M934" s="22"/>
      <c r="N934" s="22"/>
    </row>
    <row r="935" spans="2:14" ht="15" x14ac:dyDescent="0.2">
      <c r="B935" s="58"/>
      <c r="K935" s="22"/>
      <c r="L935" s="22"/>
      <c r="M935" s="22"/>
      <c r="N935" s="22"/>
    </row>
    <row r="936" spans="2:14" ht="15" x14ac:dyDescent="0.2">
      <c r="B936" s="58"/>
      <c r="K936" s="22"/>
      <c r="L936" s="22"/>
      <c r="M936" s="22"/>
      <c r="N936" s="22"/>
    </row>
    <row r="937" spans="2:14" ht="15" x14ac:dyDescent="0.2">
      <c r="B937" s="58"/>
      <c r="K937" s="22"/>
      <c r="L937" s="22"/>
      <c r="M937" s="22"/>
      <c r="N937" s="22"/>
    </row>
    <row r="938" spans="2:14" ht="15" x14ac:dyDescent="0.2">
      <c r="B938" s="58"/>
      <c r="K938" s="22"/>
      <c r="L938" s="22"/>
      <c r="M938" s="22"/>
      <c r="N938" s="22"/>
    </row>
    <row r="939" spans="2:14" ht="15" x14ac:dyDescent="0.2">
      <c r="B939" s="58"/>
      <c r="K939" s="22"/>
      <c r="L939" s="22"/>
      <c r="M939" s="22"/>
      <c r="N939" s="22"/>
    </row>
    <row r="940" spans="2:14" ht="15" x14ac:dyDescent="0.2">
      <c r="B940" s="58"/>
      <c r="K940" s="22"/>
      <c r="L940" s="22"/>
      <c r="M940" s="22"/>
      <c r="N940" s="22"/>
    </row>
    <row r="941" spans="2:14" ht="15" x14ac:dyDescent="0.2">
      <c r="B941" s="58"/>
      <c r="K941" s="22"/>
      <c r="L941" s="22"/>
      <c r="M941" s="22"/>
      <c r="N941" s="22"/>
    </row>
    <row r="942" spans="2:14" ht="15" x14ac:dyDescent="0.2">
      <c r="B942" s="58"/>
      <c r="K942" s="22"/>
      <c r="L942" s="22"/>
      <c r="M942" s="22"/>
      <c r="N942" s="22"/>
    </row>
    <row r="943" spans="2:14" ht="15" x14ac:dyDescent="0.2">
      <c r="B943" s="58"/>
      <c r="K943" s="22"/>
      <c r="L943" s="22"/>
      <c r="M943" s="22"/>
      <c r="N943" s="22"/>
    </row>
    <row r="944" spans="2:14" ht="15" x14ac:dyDescent="0.2">
      <c r="B944" s="58"/>
      <c r="K944" s="22"/>
      <c r="L944" s="22"/>
      <c r="M944" s="22"/>
      <c r="N944" s="22"/>
    </row>
    <row r="945" spans="2:14" ht="15" x14ac:dyDescent="0.2">
      <c r="B945" s="58"/>
      <c r="K945" s="22"/>
      <c r="L945" s="22"/>
      <c r="M945" s="22"/>
      <c r="N945" s="22"/>
    </row>
    <row r="946" spans="2:14" ht="15" x14ac:dyDescent="0.2">
      <c r="B946" s="58"/>
      <c r="K946" s="22"/>
      <c r="L946" s="22"/>
      <c r="M946" s="22"/>
      <c r="N946" s="22"/>
    </row>
    <row r="947" spans="2:14" ht="15" x14ac:dyDescent="0.2">
      <c r="B947" s="58"/>
      <c r="K947" s="22"/>
      <c r="L947" s="22"/>
      <c r="M947" s="22"/>
      <c r="N947" s="22"/>
    </row>
    <row r="948" spans="2:14" ht="15" x14ac:dyDescent="0.2">
      <c r="B948" s="58"/>
      <c r="K948" s="22"/>
      <c r="L948" s="22"/>
      <c r="M948" s="22"/>
      <c r="N948" s="22"/>
    </row>
    <row r="949" spans="2:14" ht="15" x14ac:dyDescent="0.2">
      <c r="B949" s="58"/>
      <c r="K949" s="22"/>
      <c r="L949" s="22"/>
      <c r="M949" s="22"/>
      <c r="N949" s="22"/>
    </row>
    <row r="950" spans="2:14" ht="15" x14ac:dyDescent="0.2">
      <c r="B950" s="58"/>
      <c r="K950" s="22"/>
      <c r="L950" s="22"/>
      <c r="M950" s="22"/>
      <c r="N950" s="22"/>
    </row>
    <row r="951" spans="2:14" ht="15" x14ac:dyDescent="0.2">
      <c r="B951" s="58"/>
      <c r="K951" s="22"/>
      <c r="L951" s="22"/>
      <c r="M951" s="22"/>
      <c r="N951" s="22"/>
    </row>
    <row r="952" spans="2:14" ht="15" x14ac:dyDescent="0.2">
      <c r="B952" s="58"/>
      <c r="K952" s="22"/>
      <c r="L952" s="22"/>
      <c r="M952" s="22"/>
      <c r="N952" s="22"/>
    </row>
    <row r="953" spans="2:14" ht="15" x14ac:dyDescent="0.2">
      <c r="B953" s="58"/>
      <c r="K953" s="22"/>
      <c r="L953" s="22"/>
      <c r="M953" s="22"/>
      <c r="N953" s="22"/>
    </row>
    <row r="954" spans="2:14" ht="15" x14ac:dyDescent="0.2">
      <c r="B954" s="58"/>
      <c r="K954" s="22"/>
      <c r="L954" s="22"/>
      <c r="M954" s="22"/>
      <c r="N954" s="22"/>
    </row>
    <row r="955" spans="2:14" ht="15" x14ac:dyDescent="0.2">
      <c r="B955" s="58"/>
      <c r="K955" s="22"/>
      <c r="L955" s="22"/>
      <c r="M955" s="22"/>
      <c r="N955" s="22"/>
    </row>
  </sheetData>
  <mergeCells count="172">
    <mergeCell ref="H116:H123"/>
    <mergeCell ref="H124:H132"/>
    <mergeCell ref="H133:H134"/>
    <mergeCell ref="I136:I139"/>
    <mergeCell ref="I184:I194"/>
    <mergeCell ref="A236:A238"/>
    <mergeCell ref="B236:B238"/>
    <mergeCell ref="A239:A241"/>
    <mergeCell ref="B239:B241"/>
    <mergeCell ref="A116:A134"/>
    <mergeCell ref="B116:B134"/>
    <mergeCell ref="A136:A139"/>
    <mergeCell ref="B136:B139"/>
    <mergeCell ref="A140:A143"/>
    <mergeCell ref="B140:B143"/>
    <mergeCell ref="A108:A112"/>
    <mergeCell ref="B108:B112"/>
    <mergeCell ref="C108:C109"/>
    <mergeCell ref="C110:C111"/>
    <mergeCell ref="B114:B115"/>
    <mergeCell ref="C159:C160"/>
    <mergeCell ref="C161:C162"/>
    <mergeCell ref="C163:C165"/>
    <mergeCell ref="C166:C167"/>
    <mergeCell ref="A114:A115"/>
    <mergeCell ref="A91:A94"/>
    <mergeCell ref="B91:B94"/>
    <mergeCell ref="A95:A99"/>
    <mergeCell ref="B95:B99"/>
    <mergeCell ref="I95:I107"/>
    <mergeCell ref="A100:A104"/>
    <mergeCell ref="B100:B104"/>
    <mergeCell ref="H105:H107"/>
    <mergeCell ref="A105:A107"/>
    <mergeCell ref="B105:B107"/>
    <mergeCell ref="H95:H99"/>
    <mergeCell ref="H100:H104"/>
    <mergeCell ref="I244:I245"/>
    <mergeCell ref="I246:I250"/>
    <mergeCell ref="I251:I255"/>
    <mergeCell ref="I256:I257"/>
    <mergeCell ref="I258:I259"/>
    <mergeCell ref="I267:I268"/>
    <mergeCell ref="I195:I199"/>
    <mergeCell ref="I200:I203"/>
    <mergeCell ref="I204:I208"/>
    <mergeCell ref="I209:I213"/>
    <mergeCell ref="I214:I217"/>
    <mergeCell ref="I218:I241"/>
    <mergeCell ref="I242:I243"/>
    <mergeCell ref="A272:A274"/>
    <mergeCell ref="B272:B274"/>
    <mergeCell ref="D274:E274"/>
    <mergeCell ref="F274:G274"/>
    <mergeCell ref="A275:A286"/>
    <mergeCell ref="B275:B286"/>
    <mergeCell ref="C275:C277"/>
    <mergeCell ref="C278:C280"/>
    <mergeCell ref="C281:C283"/>
    <mergeCell ref="C284:C286"/>
    <mergeCell ref="D271:E271"/>
    <mergeCell ref="F271:G271"/>
    <mergeCell ref="B251:B255"/>
    <mergeCell ref="B256:B257"/>
    <mergeCell ref="C256:C257"/>
    <mergeCell ref="B258:B259"/>
    <mergeCell ref="B260:B263"/>
    <mergeCell ref="D266:E266"/>
    <mergeCell ref="F266:G266"/>
    <mergeCell ref="A242:A243"/>
    <mergeCell ref="B242:B243"/>
    <mergeCell ref="A244:A245"/>
    <mergeCell ref="B244:B245"/>
    <mergeCell ref="B246:B250"/>
    <mergeCell ref="B264:B266"/>
    <mergeCell ref="B267:B268"/>
    <mergeCell ref="C267:C268"/>
    <mergeCell ref="B269:B271"/>
    <mergeCell ref="A269:A271"/>
    <mergeCell ref="A246:A250"/>
    <mergeCell ref="A251:A255"/>
    <mergeCell ref="A256:A257"/>
    <mergeCell ref="A258:A259"/>
    <mergeCell ref="A260:A263"/>
    <mergeCell ref="A264:A266"/>
    <mergeCell ref="A267:A268"/>
    <mergeCell ref="A221:A223"/>
    <mergeCell ref="B221:B223"/>
    <mergeCell ref="A224:A226"/>
    <mergeCell ref="B224:B226"/>
    <mergeCell ref="A227:A229"/>
    <mergeCell ref="B227:B229"/>
    <mergeCell ref="B230:B232"/>
    <mergeCell ref="B233:B235"/>
    <mergeCell ref="A230:A232"/>
    <mergeCell ref="A233:A235"/>
    <mergeCell ref="A209:A213"/>
    <mergeCell ref="A214:A217"/>
    <mergeCell ref="B214:B217"/>
    <mergeCell ref="A218:A220"/>
    <mergeCell ref="B218:B220"/>
    <mergeCell ref="A181:A199"/>
    <mergeCell ref="B181:B199"/>
    <mergeCell ref="C195:C197"/>
    <mergeCell ref="A200:A208"/>
    <mergeCell ref="B200:B208"/>
    <mergeCell ref="C204:C206"/>
    <mergeCell ref="B209:B213"/>
    <mergeCell ref="C168:C169"/>
    <mergeCell ref="C170:C174"/>
    <mergeCell ref="A144:A180"/>
    <mergeCell ref="B144:B180"/>
    <mergeCell ref="C144:C146"/>
    <mergeCell ref="C147:C149"/>
    <mergeCell ref="C150:C152"/>
    <mergeCell ref="C153:C155"/>
    <mergeCell ref="C156:C158"/>
    <mergeCell ref="A47:A55"/>
    <mergeCell ref="B47:B55"/>
    <mergeCell ref="A56:A63"/>
    <mergeCell ref="B56:B63"/>
    <mergeCell ref="A64:A90"/>
    <mergeCell ref="B64:B90"/>
    <mergeCell ref="C82:C83"/>
    <mergeCell ref="C84:C85"/>
    <mergeCell ref="C86:C87"/>
    <mergeCell ref="J21:J32"/>
    <mergeCell ref="H22:H23"/>
    <mergeCell ref="H24:H25"/>
    <mergeCell ref="J33:J46"/>
    <mergeCell ref="A7:A9"/>
    <mergeCell ref="A10:A16"/>
    <mergeCell ref="B10:B16"/>
    <mergeCell ref="C11:C14"/>
    <mergeCell ref="C15:C16"/>
    <mergeCell ref="A17:A20"/>
    <mergeCell ref="B17:B20"/>
    <mergeCell ref="A21:A32"/>
    <mergeCell ref="B21:B32"/>
    <mergeCell ref="C26:C28"/>
    <mergeCell ref="A33:A46"/>
    <mergeCell ref="B33:B46"/>
    <mergeCell ref="A4:A6"/>
    <mergeCell ref="B4:B6"/>
    <mergeCell ref="C4:C5"/>
    <mergeCell ref="I4:I5"/>
    <mergeCell ref="B7:B9"/>
    <mergeCell ref="C7:C8"/>
    <mergeCell ref="I7:I8"/>
    <mergeCell ref="I17:I20"/>
    <mergeCell ref="J17:J20"/>
    <mergeCell ref="F1:G1"/>
    <mergeCell ref="M1:N1"/>
    <mergeCell ref="O1:P1"/>
    <mergeCell ref="Q1:Q2"/>
    <mergeCell ref="M3:Q3"/>
    <mergeCell ref="A1:A2"/>
    <mergeCell ref="B1:B2"/>
    <mergeCell ref="C1:C2"/>
    <mergeCell ref="D1:E1"/>
    <mergeCell ref="H1:H2"/>
    <mergeCell ref="I1:I2"/>
    <mergeCell ref="J1:J2"/>
    <mergeCell ref="C78:C79"/>
    <mergeCell ref="C80:C81"/>
    <mergeCell ref="C64:C65"/>
    <mergeCell ref="C66:C67"/>
    <mergeCell ref="C68:C69"/>
    <mergeCell ref="C70:C71"/>
    <mergeCell ref="C72:C73"/>
    <mergeCell ref="C74:C75"/>
    <mergeCell ref="C76:C77"/>
  </mergeCells>
  <hyperlinks>
    <hyperlink ref="B17" r:id="rId1" xr:uid="{00000000-0004-0000-0300-000000000000}"/>
    <hyperlink ref="B21" r:id="rId2" xr:uid="{00000000-0004-0000-0300-000001000000}"/>
    <hyperlink ref="J21" r:id="rId3" display="https://drive.google.com/drive/folders/1BvMXenuXFjBk1e_tJnuaGsxcD6gj7QFj" xr:uid="{00000000-0004-0000-0300-000002000000}"/>
    <hyperlink ref="B33" r:id="rId4" xr:uid="{00000000-0004-0000-0300-000003000000}"/>
    <hyperlink ref="B56" r:id="rId5" xr:uid="{00000000-0004-0000-0300-000004000000}"/>
    <hyperlink ref="B64" r:id="rId6" xr:uid="{00000000-0004-0000-0300-000005000000}"/>
    <hyperlink ref="I95" r:id="rId7" xr:uid="{00000000-0004-0000-0300-000006000000}"/>
    <hyperlink ref="B108" r:id="rId8" xr:uid="{00000000-0004-0000-0300-000007000000}"/>
    <hyperlink ref="A136" r:id="rId9" display="https://drive.google.com/drive/folders/1HFtMjUDhjZBNozI2NU38GG0cUS9cVkUB" xr:uid="{00000000-0004-0000-0300-000008000000}"/>
    <hyperlink ref="B136" r:id="rId10" xr:uid="{00000000-0004-0000-0300-000009000000}"/>
    <hyperlink ref="I218" r:id="rId11" xr:uid="{00000000-0004-0000-0300-00000A000000}"/>
    <hyperlink ref="I242" r:id="rId12" xr:uid="{00000000-0004-0000-0300-00000B000000}"/>
    <hyperlink ref="I244" r:id="rId13" xr:uid="{00000000-0004-0000-0300-00000C000000}"/>
    <hyperlink ref="I246" r:id="rId14" xr:uid="{00000000-0004-0000-0300-00000D000000}"/>
    <hyperlink ref="I251" r:id="rId15" xr:uid="{00000000-0004-0000-0300-00000E000000}"/>
    <hyperlink ref="B256" r:id="rId16" xr:uid="{00000000-0004-0000-0300-00000F000000}"/>
    <hyperlink ref="I256" r:id="rId17" xr:uid="{00000000-0004-0000-0300-000010000000}"/>
    <hyperlink ref="B264" r:id="rId18" xr:uid="{00000000-0004-0000-0300-000011000000}"/>
    <hyperlink ref="B267" r:id="rId19" xr:uid="{00000000-0004-0000-0300-000012000000}"/>
    <hyperlink ref="B269" r:id="rId20" xr:uid="{00000000-0004-0000-0300-000013000000}"/>
    <hyperlink ref="B272" r:id="rId21" xr:uid="{00000000-0004-0000-0300-000014000000}"/>
    <hyperlink ref="B275" r:id="rId22" xr:uid="{00000000-0004-0000-0300-000015000000}"/>
  </hyperlinks>
  <pageMargins left="0.7" right="0.7" top="0.75" bottom="0.75" header="0.3" footer="0.3"/>
  <legacyDrawing r:id="rId2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J887"/>
  <sheetViews>
    <sheetView workbookViewId="0">
      <selection sqref="A1:A2"/>
    </sheetView>
  </sheetViews>
  <sheetFormatPr defaultColWidth="12.5703125" defaultRowHeight="15.75" customHeight="1" x14ac:dyDescent="0.2"/>
  <cols>
    <col min="2" max="2" width="23.85546875" customWidth="1"/>
    <col min="3" max="3" width="35" customWidth="1"/>
    <col min="8" max="8" width="60.5703125" customWidth="1"/>
    <col min="9" max="9" width="22.42578125" customWidth="1"/>
    <col min="10" max="10" width="16.42578125" customWidth="1"/>
  </cols>
  <sheetData>
    <row r="1" spans="1:10" ht="13.5" x14ac:dyDescent="0.25">
      <c r="A1" s="304"/>
      <c r="B1" s="304" t="s">
        <v>1102</v>
      </c>
      <c r="C1" s="304" t="s">
        <v>1103</v>
      </c>
      <c r="D1" s="428" t="s">
        <v>1104</v>
      </c>
      <c r="E1" s="318"/>
      <c r="F1" s="427" t="s">
        <v>1105</v>
      </c>
      <c r="G1" s="318"/>
      <c r="H1" s="429" t="s">
        <v>1106</v>
      </c>
      <c r="I1" s="304" t="s">
        <v>1107</v>
      </c>
      <c r="J1" s="304" t="s">
        <v>1108</v>
      </c>
    </row>
    <row r="2" spans="1:10" x14ac:dyDescent="0.25">
      <c r="A2" s="289"/>
      <c r="B2" s="289"/>
      <c r="C2" s="289"/>
      <c r="D2" s="193" t="s">
        <v>1006</v>
      </c>
      <c r="E2" s="193" t="s">
        <v>1109</v>
      </c>
      <c r="F2" s="194" t="s">
        <v>1006</v>
      </c>
      <c r="G2" s="194" t="s">
        <v>1109</v>
      </c>
      <c r="H2" s="289"/>
      <c r="I2" s="289"/>
      <c r="J2" s="289"/>
    </row>
    <row r="3" spans="1:10" x14ac:dyDescent="0.2">
      <c r="A3" s="113"/>
      <c r="B3" s="113"/>
      <c r="C3" s="49"/>
      <c r="D3" s="16"/>
      <c r="E3" s="195"/>
      <c r="F3" s="26"/>
      <c r="G3" s="195"/>
      <c r="H3" s="49"/>
      <c r="I3" s="87"/>
      <c r="J3" s="196"/>
    </row>
    <row r="4" spans="1:10" x14ac:dyDescent="0.2">
      <c r="A4" s="347">
        <v>1</v>
      </c>
      <c r="B4" s="347" t="s">
        <v>1110</v>
      </c>
      <c r="C4" s="431" t="s">
        <v>1111</v>
      </c>
      <c r="D4" s="16">
        <v>600000</v>
      </c>
      <c r="E4" s="195"/>
      <c r="F4" s="26">
        <v>600000</v>
      </c>
      <c r="G4" s="195"/>
      <c r="H4" s="49" t="s">
        <v>1112</v>
      </c>
      <c r="I4" s="432" t="s">
        <v>1447</v>
      </c>
      <c r="J4" s="196"/>
    </row>
    <row r="5" spans="1:10" x14ac:dyDescent="0.2">
      <c r="A5" s="288"/>
      <c r="B5" s="288"/>
      <c r="C5" s="289"/>
      <c r="D5" s="16">
        <v>800000</v>
      </c>
      <c r="E5" s="195"/>
      <c r="F5" s="26">
        <v>800000</v>
      </c>
      <c r="G5" s="195"/>
      <c r="H5" s="49" t="s">
        <v>1114</v>
      </c>
      <c r="I5" s="289"/>
      <c r="J5" s="196"/>
    </row>
    <row r="6" spans="1:10" x14ac:dyDescent="0.2">
      <c r="A6" s="289"/>
      <c r="B6" s="289"/>
      <c r="C6" s="49" t="s">
        <v>1115</v>
      </c>
      <c r="D6" s="16">
        <v>250000</v>
      </c>
      <c r="E6" s="16"/>
      <c r="F6" s="16">
        <v>250000</v>
      </c>
      <c r="G6" s="16"/>
      <c r="H6" s="49" t="s">
        <v>1116</v>
      </c>
      <c r="I6" s="87"/>
      <c r="J6" s="196"/>
    </row>
    <row r="7" spans="1:10" ht="38.25" customHeight="1" x14ac:dyDescent="0.25">
      <c r="A7" s="357">
        <v>2</v>
      </c>
      <c r="B7" s="347" t="s">
        <v>1118</v>
      </c>
      <c r="C7" s="431" t="s">
        <v>1119</v>
      </c>
      <c r="D7" s="167">
        <v>1200000</v>
      </c>
      <c r="E7" s="197"/>
      <c r="F7" s="197"/>
      <c r="G7" s="197"/>
      <c r="H7" s="49" t="s">
        <v>1120</v>
      </c>
      <c r="I7" s="433" t="s">
        <v>1121</v>
      </c>
      <c r="J7" s="196"/>
    </row>
    <row r="8" spans="1:10" ht="42" customHeight="1" x14ac:dyDescent="0.25">
      <c r="A8" s="288"/>
      <c r="B8" s="288"/>
      <c r="C8" s="289"/>
      <c r="D8" s="167">
        <v>1700000</v>
      </c>
      <c r="E8" s="197"/>
      <c r="F8" s="197"/>
      <c r="G8" s="197"/>
      <c r="H8" s="49" t="s">
        <v>1122</v>
      </c>
      <c r="I8" s="289"/>
      <c r="J8" s="196"/>
    </row>
    <row r="9" spans="1:10" ht="64.5" x14ac:dyDescent="0.25">
      <c r="A9" s="289"/>
      <c r="B9" s="289"/>
      <c r="C9" s="49" t="s">
        <v>1116</v>
      </c>
      <c r="D9" s="31">
        <v>180000</v>
      </c>
      <c r="E9" s="198"/>
      <c r="F9" s="169"/>
      <c r="G9" s="169"/>
      <c r="H9" s="169"/>
      <c r="I9" s="199" t="s">
        <v>1123</v>
      </c>
      <c r="J9" s="196"/>
    </row>
    <row r="10" spans="1:10" x14ac:dyDescent="0.25">
      <c r="A10" s="357">
        <v>3</v>
      </c>
      <c r="B10" s="347" t="s">
        <v>1124</v>
      </c>
      <c r="C10" s="49" t="s">
        <v>1125</v>
      </c>
      <c r="D10" s="167">
        <v>75000</v>
      </c>
      <c r="E10" s="197"/>
      <c r="F10" s="167">
        <v>75000</v>
      </c>
      <c r="G10" s="197"/>
      <c r="H10" s="49"/>
      <c r="I10" s="201" t="s">
        <v>1126</v>
      </c>
      <c r="J10" s="196"/>
    </row>
    <row r="11" spans="1:10" x14ac:dyDescent="0.25">
      <c r="A11" s="288"/>
      <c r="B11" s="288"/>
      <c r="C11" s="431" t="s">
        <v>1128</v>
      </c>
      <c r="D11" s="167">
        <v>350000</v>
      </c>
      <c r="E11" s="197"/>
      <c r="F11" s="167">
        <v>350000</v>
      </c>
      <c r="G11" s="197"/>
      <c r="H11" s="49"/>
      <c r="I11" s="201" t="s">
        <v>1129</v>
      </c>
      <c r="J11" s="196"/>
    </row>
    <row r="12" spans="1:10" x14ac:dyDescent="0.25">
      <c r="A12" s="288"/>
      <c r="B12" s="288"/>
      <c r="C12" s="288"/>
      <c r="D12" s="31">
        <v>400000</v>
      </c>
      <c r="E12" s="198"/>
      <c r="F12" s="31">
        <v>400000</v>
      </c>
      <c r="G12" s="169"/>
      <c r="H12" s="169"/>
      <c r="I12" s="199" t="s">
        <v>1130</v>
      </c>
      <c r="J12" s="196"/>
    </row>
    <row r="13" spans="1:10" ht="17.25" x14ac:dyDescent="0.3">
      <c r="A13" s="288"/>
      <c r="B13" s="288"/>
      <c r="C13" s="288"/>
      <c r="D13" s="167">
        <v>500000</v>
      </c>
      <c r="E13" s="202"/>
      <c r="F13" s="167">
        <v>500000</v>
      </c>
      <c r="G13" s="202"/>
      <c r="H13" s="169"/>
      <c r="I13" s="169" t="s">
        <v>1131</v>
      </c>
      <c r="J13" s="196"/>
    </row>
    <row r="14" spans="1:10" ht="27" x14ac:dyDescent="0.3">
      <c r="A14" s="288"/>
      <c r="B14" s="288"/>
      <c r="C14" s="289"/>
      <c r="D14" s="203">
        <v>50000</v>
      </c>
      <c r="E14" s="204"/>
      <c r="F14" s="203">
        <v>50000</v>
      </c>
      <c r="G14" s="202"/>
      <c r="H14" s="169"/>
      <c r="I14" s="199" t="s">
        <v>1132</v>
      </c>
      <c r="J14" s="196"/>
    </row>
    <row r="15" spans="1:10" ht="17.25" x14ac:dyDescent="0.3">
      <c r="A15" s="288"/>
      <c r="B15" s="288"/>
      <c r="C15" s="437" t="s">
        <v>1133</v>
      </c>
      <c r="D15" s="203">
        <v>50000</v>
      </c>
      <c r="E15" s="204"/>
      <c r="F15" s="203">
        <v>50000</v>
      </c>
      <c r="G15" s="202"/>
      <c r="H15" s="169"/>
      <c r="I15" s="199" t="s">
        <v>1134</v>
      </c>
      <c r="J15" s="196"/>
    </row>
    <row r="16" spans="1:10" ht="17.25" x14ac:dyDescent="0.3">
      <c r="A16" s="289"/>
      <c r="B16" s="289"/>
      <c r="C16" s="289"/>
      <c r="D16" s="203">
        <v>25000</v>
      </c>
      <c r="E16" s="204"/>
      <c r="F16" s="203">
        <v>25000</v>
      </c>
      <c r="G16" s="202"/>
      <c r="H16" s="169"/>
      <c r="I16" s="169" t="s">
        <v>1135</v>
      </c>
      <c r="J16" s="205"/>
    </row>
    <row r="17" spans="1:10" x14ac:dyDescent="0.25">
      <c r="A17" s="347">
        <v>4</v>
      </c>
      <c r="B17" s="349" t="s">
        <v>1136</v>
      </c>
      <c r="C17" s="198" t="s">
        <v>1137</v>
      </c>
      <c r="D17" s="167">
        <v>7380000</v>
      </c>
      <c r="E17" s="167">
        <v>7380000</v>
      </c>
      <c r="F17" s="167">
        <v>6009000</v>
      </c>
      <c r="G17" s="167">
        <v>6009000</v>
      </c>
      <c r="H17" s="198"/>
      <c r="I17" s="431" t="s">
        <v>1138</v>
      </c>
      <c r="J17" s="380">
        <v>45930</v>
      </c>
    </row>
    <row r="18" spans="1:10" x14ac:dyDescent="0.25">
      <c r="A18" s="288"/>
      <c r="B18" s="288"/>
      <c r="C18" s="198" t="s">
        <v>1139</v>
      </c>
      <c r="D18" s="167">
        <v>1274000</v>
      </c>
      <c r="E18" s="167">
        <v>1140000</v>
      </c>
      <c r="F18" s="167">
        <v>1020000</v>
      </c>
      <c r="G18" s="167">
        <v>840000</v>
      </c>
      <c r="H18" s="198"/>
      <c r="I18" s="288"/>
      <c r="J18" s="288"/>
    </row>
    <row r="19" spans="1:10" x14ac:dyDescent="0.25">
      <c r="A19" s="288"/>
      <c r="B19" s="288"/>
      <c r="C19" s="198" t="s">
        <v>1140</v>
      </c>
      <c r="D19" s="167">
        <v>565000</v>
      </c>
      <c r="E19" s="167">
        <v>495000</v>
      </c>
      <c r="F19" s="167">
        <v>475000</v>
      </c>
      <c r="G19" s="167">
        <v>385000</v>
      </c>
      <c r="H19" s="198"/>
      <c r="I19" s="288"/>
      <c r="J19" s="288"/>
    </row>
    <row r="20" spans="1:10" x14ac:dyDescent="0.25">
      <c r="A20" s="289"/>
      <c r="B20" s="289"/>
      <c r="C20" s="198" t="s">
        <v>1141</v>
      </c>
      <c r="D20" s="167">
        <v>320000</v>
      </c>
      <c r="E20" s="167">
        <v>320000</v>
      </c>
      <c r="F20" s="167">
        <v>305000</v>
      </c>
      <c r="G20" s="167">
        <v>305000</v>
      </c>
      <c r="H20" s="198"/>
      <c r="I20" s="289"/>
      <c r="J20" s="289"/>
    </row>
    <row r="21" spans="1:10" ht="63" x14ac:dyDescent="0.25">
      <c r="A21" s="438">
        <v>5</v>
      </c>
      <c r="B21" s="300" t="s">
        <v>1142</v>
      </c>
      <c r="C21" s="49" t="s">
        <v>1143</v>
      </c>
      <c r="D21" s="16">
        <v>200000</v>
      </c>
      <c r="E21" s="195"/>
      <c r="F21" s="16">
        <v>200000</v>
      </c>
      <c r="G21" s="195"/>
      <c r="H21" s="75" t="s">
        <v>1144</v>
      </c>
      <c r="I21" s="206" t="s">
        <v>1145</v>
      </c>
      <c r="J21" s="434">
        <v>46022</v>
      </c>
    </row>
    <row r="22" spans="1:10" x14ac:dyDescent="0.25">
      <c r="A22" s="341"/>
      <c r="B22" s="288"/>
      <c r="C22" s="49" t="s">
        <v>1146</v>
      </c>
      <c r="D22" s="16">
        <v>300000</v>
      </c>
      <c r="E22" s="195"/>
      <c r="F22" s="16">
        <v>300000</v>
      </c>
      <c r="G22" s="195"/>
      <c r="H22" s="435" t="s">
        <v>1448</v>
      </c>
      <c r="I22" s="191"/>
      <c r="J22" s="288"/>
    </row>
    <row r="23" spans="1:10" ht="27" customHeight="1" x14ac:dyDescent="0.25">
      <c r="A23" s="341"/>
      <c r="B23" s="288"/>
      <c r="C23" s="49" t="s">
        <v>1148</v>
      </c>
      <c r="D23" s="16">
        <v>500000</v>
      </c>
      <c r="E23" s="195"/>
      <c r="F23" s="16">
        <v>500000</v>
      </c>
      <c r="G23" s="195"/>
      <c r="H23" s="368"/>
      <c r="I23" s="191"/>
      <c r="J23" s="288"/>
    </row>
    <row r="24" spans="1:10" x14ac:dyDescent="0.25">
      <c r="A24" s="341"/>
      <c r="B24" s="288"/>
      <c r="C24" s="49" t="s">
        <v>1149</v>
      </c>
      <c r="D24" s="16">
        <v>400000</v>
      </c>
      <c r="E24" s="195"/>
      <c r="F24" s="16">
        <v>400000</v>
      </c>
      <c r="G24" s="195"/>
      <c r="H24" s="435" t="s">
        <v>1150</v>
      </c>
      <c r="I24" s="191"/>
      <c r="J24" s="288"/>
    </row>
    <row r="25" spans="1:10" ht="26.25" customHeight="1" x14ac:dyDescent="0.25">
      <c r="A25" s="341"/>
      <c r="B25" s="288"/>
      <c r="C25" s="49" t="s">
        <v>1151</v>
      </c>
      <c r="D25" s="16">
        <v>600000</v>
      </c>
      <c r="E25" s="195"/>
      <c r="F25" s="16">
        <v>600000</v>
      </c>
      <c r="G25" s="195"/>
      <c r="H25" s="368"/>
      <c r="I25" s="191"/>
      <c r="J25" s="288"/>
    </row>
    <row r="26" spans="1:10" x14ac:dyDescent="0.25">
      <c r="A26" s="341"/>
      <c r="B26" s="288"/>
      <c r="C26" s="431" t="s">
        <v>1152</v>
      </c>
      <c r="D26" s="16">
        <v>350000</v>
      </c>
      <c r="E26" s="195"/>
      <c r="F26" s="16">
        <v>350000</v>
      </c>
      <c r="G26" s="195"/>
      <c r="H26" s="207" t="s">
        <v>1153</v>
      </c>
      <c r="I26" s="198" t="s">
        <v>1154</v>
      </c>
      <c r="J26" s="288"/>
    </row>
    <row r="27" spans="1:10" x14ac:dyDescent="0.25">
      <c r="A27" s="341"/>
      <c r="B27" s="288"/>
      <c r="C27" s="288"/>
      <c r="D27" s="16">
        <v>550000</v>
      </c>
      <c r="E27" s="195"/>
      <c r="F27" s="16">
        <v>550000</v>
      </c>
      <c r="G27" s="195"/>
      <c r="H27" s="207" t="s">
        <v>1155</v>
      </c>
      <c r="I27" s="198" t="s">
        <v>1156</v>
      </c>
      <c r="J27" s="288"/>
    </row>
    <row r="28" spans="1:10" x14ac:dyDescent="0.25">
      <c r="A28" s="341"/>
      <c r="B28" s="288"/>
      <c r="C28" s="289"/>
      <c r="D28" s="16">
        <v>800000</v>
      </c>
      <c r="E28" s="195"/>
      <c r="F28" s="16">
        <v>800000</v>
      </c>
      <c r="G28" s="195"/>
      <c r="H28" s="207" t="s">
        <v>1157</v>
      </c>
      <c r="I28" s="198" t="s">
        <v>1158</v>
      </c>
      <c r="J28" s="288"/>
    </row>
    <row r="29" spans="1:10" x14ac:dyDescent="0.25">
      <c r="A29" s="341"/>
      <c r="B29" s="288"/>
      <c r="C29" s="198" t="s">
        <v>1159</v>
      </c>
      <c r="D29" s="167">
        <v>450000</v>
      </c>
      <c r="E29" s="169"/>
      <c r="F29" s="167">
        <v>450000</v>
      </c>
      <c r="G29" s="169"/>
      <c r="H29" s="169"/>
      <c r="I29" s="169"/>
      <c r="J29" s="288"/>
    </row>
    <row r="30" spans="1:10" x14ac:dyDescent="0.25">
      <c r="A30" s="341"/>
      <c r="B30" s="288"/>
      <c r="C30" s="198" t="s">
        <v>1160</v>
      </c>
      <c r="D30" s="167">
        <v>550000</v>
      </c>
      <c r="E30" s="169"/>
      <c r="F30" s="167">
        <v>550000</v>
      </c>
      <c r="G30" s="169"/>
      <c r="H30" s="169"/>
      <c r="I30" s="169"/>
      <c r="J30" s="288"/>
    </row>
    <row r="31" spans="1:10" x14ac:dyDescent="0.25">
      <c r="A31" s="341"/>
      <c r="B31" s="288"/>
      <c r="C31" s="198" t="s">
        <v>1161</v>
      </c>
      <c r="D31" s="167">
        <v>800000</v>
      </c>
      <c r="E31" s="169"/>
      <c r="F31" s="167">
        <v>800000</v>
      </c>
      <c r="G31" s="169"/>
      <c r="H31" s="169"/>
      <c r="I31" s="169" t="s">
        <v>1162</v>
      </c>
      <c r="J31" s="288"/>
    </row>
    <row r="32" spans="1:10" x14ac:dyDescent="0.25">
      <c r="A32" s="341"/>
      <c r="B32" s="289"/>
      <c r="C32" s="198" t="s">
        <v>1163</v>
      </c>
      <c r="D32" s="167">
        <v>900000</v>
      </c>
      <c r="E32" s="169"/>
      <c r="F32" s="167">
        <v>900000</v>
      </c>
      <c r="G32" s="169"/>
      <c r="H32" s="169"/>
      <c r="I32" s="169" t="s">
        <v>1162</v>
      </c>
      <c r="J32" s="289"/>
    </row>
    <row r="33" spans="1:10" ht="30" x14ac:dyDescent="0.25">
      <c r="A33" s="357">
        <v>6</v>
      </c>
      <c r="B33" s="349" t="s">
        <v>1164</v>
      </c>
      <c r="C33" s="49" t="s">
        <v>1165</v>
      </c>
      <c r="D33" s="16">
        <v>40000</v>
      </c>
      <c r="E33" s="16">
        <v>40000</v>
      </c>
      <c r="F33" s="16">
        <v>40000</v>
      </c>
      <c r="G33" s="16">
        <v>40000</v>
      </c>
      <c r="H33" s="208" t="s">
        <v>1166</v>
      </c>
      <c r="I33" s="169"/>
      <c r="J33" s="436">
        <v>46022</v>
      </c>
    </row>
    <row r="34" spans="1:10" x14ac:dyDescent="0.25">
      <c r="A34" s="288"/>
      <c r="B34" s="288"/>
      <c r="C34" s="198" t="s">
        <v>1167</v>
      </c>
      <c r="D34" s="128">
        <v>130000</v>
      </c>
      <c r="E34" s="128">
        <v>130000</v>
      </c>
      <c r="F34" s="128">
        <v>130000</v>
      </c>
      <c r="G34" s="128">
        <v>130000</v>
      </c>
      <c r="H34" s="191"/>
      <c r="I34" s="169"/>
      <c r="J34" s="288"/>
    </row>
    <row r="35" spans="1:10" x14ac:dyDescent="0.25">
      <c r="A35" s="288"/>
      <c r="B35" s="288"/>
      <c r="C35" s="198" t="s">
        <v>1168</v>
      </c>
      <c r="D35" s="128">
        <v>110000</v>
      </c>
      <c r="E35" s="128">
        <v>110000</v>
      </c>
      <c r="F35" s="128">
        <v>110000</v>
      </c>
      <c r="G35" s="128">
        <v>110000</v>
      </c>
      <c r="H35" s="191"/>
      <c r="I35" s="169"/>
      <c r="J35" s="288"/>
    </row>
    <row r="36" spans="1:10" x14ac:dyDescent="0.25">
      <c r="A36" s="288"/>
      <c r="B36" s="288"/>
      <c r="C36" s="198" t="s">
        <v>1169</v>
      </c>
      <c r="D36" s="128">
        <v>110000</v>
      </c>
      <c r="E36" s="128">
        <v>110000</v>
      </c>
      <c r="F36" s="128">
        <v>110000</v>
      </c>
      <c r="G36" s="128">
        <v>110000</v>
      </c>
      <c r="H36" s="191"/>
      <c r="I36" s="169"/>
      <c r="J36" s="288"/>
    </row>
    <row r="37" spans="1:10" x14ac:dyDescent="0.25">
      <c r="A37" s="288"/>
      <c r="B37" s="288"/>
      <c r="C37" s="198" t="s">
        <v>1170</v>
      </c>
      <c r="D37" s="128">
        <v>130000</v>
      </c>
      <c r="E37" s="128">
        <v>130000</v>
      </c>
      <c r="F37" s="128">
        <v>130000</v>
      </c>
      <c r="G37" s="128">
        <v>130000</v>
      </c>
      <c r="H37" s="191"/>
      <c r="I37" s="169"/>
      <c r="J37" s="288"/>
    </row>
    <row r="38" spans="1:10" x14ac:dyDescent="0.25">
      <c r="A38" s="288"/>
      <c r="B38" s="288"/>
      <c r="C38" s="198" t="s">
        <v>1171</v>
      </c>
      <c r="D38" s="128">
        <v>250000</v>
      </c>
      <c r="E38" s="128">
        <v>250000</v>
      </c>
      <c r="F38" s="128">
        <v>250000</v>
      </c>
      <c r="G38" s="128">
        <v>250000</v>
      </c>
      <c r="H38" s="191" t="s">
        <v>1172</v>
      </c>
      <c r="I38" s="169"/>
      <c r="J38" s="288"/>
    </row>
    <row r="39" spans="1:10" x14ac:dyDescent="0.25">
      <c r="A39" s="288"/>
      <c r="B39" s="288"/>
      <c r="C39" s="198" t="s">
        <v>1173</v>
      </c>
      <c r="D39" s="128">
        <v>110000</v>
      </c>
      <c r="E39" s="128">
        <v>110000</v>
      </c>
      <c r="F39" s="128">
        <v>110000</v>
      </c>
      <c r="G39" s="128">
        <v>110000</v>
      </c>
      <c r="H39" s="191"/>
      <c r="I39" s="169"/>
      <c r="J39" s="288"/>
    </row>
    <row r="40" spans="1:10" x14ac:dyDescent="0.25">
      <c r="A40" s="288"/>
      <c r="B40" s="288"/>
      <c r="C40" s="198" t="s">
        <v>1174</v>
      </c>
      <c r="D40" s="128">
        <v>130000</v>
      </c>
      <c r="E40" s="128">
        <v>130000</v>
      </c>
      <c r="F40" s="128">
        <v>130000</v>
      </c>
      <c r="G40" s="128">
        <v>130000</v>
      </c>
      <c r="H40" s="191"/>
      <c r="I40" s="169"/>
      <c r="J40" s="288"/>
    </row>
    <row r="41" spans="1:10" x14ac:dyDescent="0.25">
      <c r="A41" s="288"/>
      <c r="B41" s="288"/>
      <c r="C41" s="198" t="s">
        <v>1175</v>
      </c>
      <c r="D41" s="128">
        <v>110000</v>
      </c>
      <c r="E41" s="128">
        <v>110000</v>
      </c>
      <c r="F41" s="128">
        <v>110000</v>
      </c>
      <c r="G41" s="128">
        <v>110000</v>
      </c>
      <c r="H41" s="191"/>
      <c r="I41" s="169"/>
      <c r="J41" s="288"/>
    </row>
    <row r="42" spans="1:10" x14ac:dyDescent="0.25">
      <c r="A42" s="288"/>
      <c r="B42" s="288"/>
      <c r="C42" s="198" t="s">
        <v>1176</v>
      </c>
      <c r="D42" s="128">
        <v>110000</v>
      </c>
      <c r="E42" s="128">
        <v>110000</v>
      </c>
      <c r="F42" s="128">
        <v>110000</v>
      </c>
      <c r="G42" s="128">
        <v>110000</v>
      </c>
      <c r="H42" s="191"/>
      <c r="I42" s="169"/>
      <c r="J42" s="288"/>
    </row>
    <row r="43" spans="1:10" x14ac:dyDescent="0.25">
      <c r="A43" s="288"/>
      <c r="B43" s="288"/>
      <c r="C43" s="198" t="s">
        <v>1177</v>
      </c>
      <c r="D43" s="128">
        <v>85000</v>
      </c>
      <c r="E43" s="128">
        <v>85000</v>
      </c>
      <c r="F43" s="128">
        <v>85000</v>
      </c>
      <c r="G43" s="128">
        <v>85000</v>
      </c>
      <c r="H43" s="191"/>
      <c r="I43" s="169"/>
      <c r="J43" s="288"/>
    </row>
    <row r="44" spans="1:10" x14ac:dyDescent="0.25">
      <c r="A44" s="288"/>
      <c r="B44" s="288"/>
      <c r="C44" s="198" t="s">
        <v>1178</v>
      </c>
      <c r="D44" s="128">
        <v>55000</v>
      </c>
      <c r="E44" s="128">
        <v>55000</v>
      </c>
      <c r="F44" s="128">
        <v>55000</v>
      </c>
      <c r="G44" s="128">
        <v>55000</v>
      </c>
      <c r="H44" s="191"/>
      <c r="I44" s="169"/>
      <c r="J44" s="288"/>
    </row>
    <row r="45" spans="1:10" x14ac:dyDescent="0.25">
      <c r="A45" s="288"/>
      <c r="B45" s="288"/>
      <c r="C45" s="198" t="s">
        <v>1179</v>
      </c>
      <c r="D45" s="128">
        <v>85000</v>
      </c>
      <c r="E45" s="128">
        <v>85000</v>
      </c>
      <c r="F45" s="128">
        <v>85000</v>
      </c>
      <c r="G45" s="128">
        <v>85000</v>
      </c>
      <c r="H45" s="191" t="s">
        <v>1180</v>
      </c>
      <c r="I45" s="169"/>
      <c r="J45" s="288"/>
    </row>
    <row r="46" spans="1:10" x14ac:dyDescent="0.25">
      <c r="A46" s="289"/>
      <c r="B46" s="289"/>
      <c r="C46" s="198" t="s">
        <v>1181</v>
      </c>
      <c r="D46" s="167">
        <v>165000</v>
      </c>
      <c r="E46" s="167">
        <v>165000</v>
      </c>
      <c r="F46" s="167">
        <v>165000</v>
      </c>
      <c r="G46" s="167">
        <v>165000</v>
      </c>
      <c r="H46" s="169"/>
      <c r="I46" s="169"/>
      <c r="J46" s="289"/>
    </row>
    <row r="47" spans="1:10" x14ac:dyDescent="0.25">
      <c r="A47" s="347">
        <v>8</v>
      </c>
      <c r="B47" s="349" t="s">
        <v>1202</v>
      </c>
      <c r="C47" s="198" t="s">
        <v>1203</v>
      </c>
      <c r="D47" s="128">
        <v>230000</v>
      </c>
      <c r="E47" s="128">
        <v>115000</v>
      </c>
      <c r="F47" s="128">
        <v>80000</v>
      </c>
      <c r="G47" s="128">
        <v>40000</v>
      </c>
      <c r="H47" s="191"/>
      <c r="I47" s="191"/>
    </row>
    <row r="48" spans="1:10" x14ac:dyDescent="0.25">
      <c r="A48" s="288"/>
      <c r="B48" s="288"/>
      <c r="C48" s="198" t="s">
        <v>1205</v>
      </c>
      <c r="D48" s="128">
        <v>280000</v>
      </c>
      <c r="E48" s="128">
        <v>155000</v>
      </c>
      <c r="F48" s="128">
        <v>130000</v>
      </c>
      <c r="G48" s="128">
        <v>90000</v>
      </c>
      <c r="H48" s="75" t="s">
        <v>1206</v>
      </c>
      <c r="I48" s="191"/>
    </row>
    <row r="49" spans="1:9" x14ac:dyDescent="0.25">
      <c r="A49" s="288"/>
      <c r="B49" s="288"/>
      <c r="C49" s="198" t="s">
        <v>1207</v>
      </c>
      <c r="D49" s="128">
        <v>450000</v>
      </c>
      <c r="E49" s="128">
        <v>300000</v>
      </c>
      <c r="F49" s="209"/>
      <c r="G49" s="209"/>
      <c r="H49" s="75" t="s">
        <v>1208</v>
      </c>
      <c r="I49" s="191"/>
    </row>
    <row r="50" spans="1:9" x14ac:dyDescent="0.25">
      <c r="A50" s="288"/>
      <c r="B50" s="288"/>
      <c r="C50" s="198" t="s">
        <v>1209</v>
      </c>
      <c r="D50" s="128">
        <v>405000</v>
      </c>
      <c r="E50" s="128">
        <v>290000</v>
      </c>
      <c r="F50" s="209"/>
      <c r="G50" s="209"/>
      <c r="H50" s="191"/>
      <c r="I50" s="191"/>
    </row>
    <row r="51" spans="1:9" x14ac:dyDescent="0.25">
      <c r="A51" s="288"/>
      <c r="B51" s="288"/>
      <c r="C51" s="198" t="s">
        <v>1210</v>
      </c>
      <c r="D51" s="128">
        <v>505000</v>
      </c>
      <c r="E51" s="128">
        <v>365000</v>
      </c>
      <c r="F51" s="209"/>
      <c r="G51" s="209"/>
      <c r="H51" s="191"/>
      <c r="I51" s="191"/>
    </row>
    <row r="52" spans="1:9" x14ac:dyDescent="0.25">
      <c r="A52" s="288"/>
      <c r="B52" s="288"/>
      <c r="C52" s="198" t="s">
        <v>1211</v>
      </c>
      <c r="D52" s="128">
        <v>380000</v>
      </c>
      <c r="E52" s="128">
        <v>235000</v>
      </c>
      <c r="F52" s="128">
        <v>230000</v>
      </c>
      <c r="G52" s="128">
        <v>190000</v>
      </c>
      <c r="H52" s="191"/>
      <c r="I52" s="191"/>
    </row>
    <row r="53" spans="1:9" x14ac:dyDescent="0.25">
      <c r="A53" s="288"/>
      <c r="B53" s="288"/>
      <c r="C53" s="198" t="s">
        <v>1212</v>
      </c>
      <c r="D53" s="128">
        <v>675000</v>
      </c>
      <c r="E53" s="211">
        <v>450000</v>
      </c>
      <c r="F53" s="209"/>
      <c r="G53" s="209"/>
      <c r="H53" s="191"/>
      <c r="I53" s="191"/>
    </row>
    <row r="54" spans="1:9" x14ac:dyDescent="0.25">
      <c r="A54" s="289"/>
      <c r="B54" s="289"/>
      <c r="C54" s="198" t="s">
        <v>1213</v>
      </c>
      <c r="D54" s="128">
        <v>900000</v>
      </c>
      <c r="E54" s="128">
        <v>575000</v>
      </c>
      <c r="F54" s="209"/>
      <c r="G54" s="209"/>
      <c r="H54" s="191"/>
      <c r="I54" s="191"/>
    </row>
    <row r="55" spans="1:9" x14ac:dyDescent="0.25">
      <c r="A55" s="347">
        <v>9</v>
      </c>
      <c r="B55" s="349" t="s">
        <v>1214</v>
      </c>
      <c r="C55" s="426" t="s">
        <v>1215</v>
      </c>
      <c r="D55" s="128">
        <v>280000</v>
      </c>
      <c r="E55" s="128">
        <v>200000</v>
      </c>
      <c r="F55" s="128">
        <v>110000</v>
      </c>
      <c r="G55" s="128">
        <v>85000</v>
      </c>
      <c r="H55" s="198" t="s">
        <v>1216</v>
      </c>
      <c r="I55" s="191"/>
    </row>
    <row r="56" spans="1:9" x14ac:dyDescent="0.25">
      <c r="A56" s="288"/>
      <c r="B56" s="288"/>
      <c r="C56" s="289"/>
      <c r="D56" s="128">
        <v>250000</v>
      </c>
      <c r="E56" s="128">
        <v>180000</v>
      </c>
      <c r="F56" s="212" t="s">
        <v>1049</v>
      </c>
      <c r="G56" s="128">
        <v>75000</v>
      </c>
      <c r="H56" s="198" t="s">
        <v>1217</v>
      </c>
      <c r="I56" s="191"/>
    </row>
    <row r="57" spans="1:9" x14ac:dyDescent="0.25">
      <c r="A57" s="288"/>
      <c r="B57" s="288"/>
      <c r="C57" s="426" t="s">
        <v>1218</v>
      </c>
      <c r="D57" s="128">
        <v>685000</v>
      </c>
      <c r="E57" s="128">
        <v>485000</v>
      </c>
      <c r="F57" s="209"/>
      <c r="G57" s="209"/>
      <c r="H57" s="198" t="s">
        <v>1216</v>
      </c>
      <c r="I57" s="191"/>
    </row>
    <row r="58" spans="1:9" x14ac:dyDescent="0.25">
      <c r="A58" s="288"/>
      <c r="B58" s="288"/>
      <c r="C58" s="289"/>
      <c r="D58" s="128">
        <v>620000</v>
      </c>
      <c r="E58" s="128">
        <v>440000</v>
      </c>
      <c r="F58" s="209"/>
      <c r="G58" s="209"/>
      <c r="H58" s="198" t="s">
        <v>1217</v>
      </c>
      <c r="I58" s="191"/>
    </row>
    <row r="59" spans="1:9" x14ac:dyDescent="0.25">
      <c r="A59" s="288"/>
      <c r="B59" s="288"/>
      <c r="C59" s="426" t="s">
        <v>1219</v>
      </c>
      <c r="D59" s="128">
        <v>800000</v>
      </c>
      <c r="E59" s="128">
        <v>560000</v>
      </c>
      <c r="F59" s="209"/>
      <c r="G59" s="209"/>
      <c r="H59" s="198" t="s">
        <v>1216</v>
      </c>
      <c r="I59" s="191"/>
    </row>
    <row r="60" spans="1:9" x14ac:dyDescent="0.25">
      <c r="A60" s="288"/>
      <c r="B60" s="288"/>
      <c r="C60" s="289"/>
      <c r="D60" s="128">
        <v>720000</v>
      </c>
      <c r="E60" s="128">
        <v>510000</v>
      </c>
      <c r="F60" s="209"/>
      <c r="G60" s="209"/>
      <c r="H60" s="198" t="s">
        <v>1217</v>
      </c>
      <c r="I60" s="191"/>
    </row>
    <row r="61" spans="1:9" x14ac:dyDescent="0.25">
      <c r="A61" s="288"/>
      <c r="B61" s="288"/>
      <c r="C61" s="425" t="s">
        <v>1220</v>
      </c>
      <c r="D61" s="128">
        <v>650000</v>
      </c>
      <c r="E61" s="128">
        <v>460000</v>
      </c>
      <c r="F61" s="209"/>
      <c r="G61" s="209"/>
      <c r="H61" s="198" t="s">
        <v>1216</v>
      </c>
      <c r="I61" s="191"/>
    </row>
    <row r="62" spans="1:9" x14ac:dyDescent="0.25">
      <c r="A62" s="288"/>
      <c r="B62" s="288"/>
      <c r="C62" s="289"/>
      <c r="D62" s="128">
        <v>585000</v>
      </c>
      <c r="E62" s="128">
        <v>415000</v>
      </c>
      <c r="F62" s="209"/>
      <c r="G62" s="209"/>
      <c r="H62" s="198" t="s">
        <v>1217</v>
      </c>
      <c r="I62" s="191"/>
    </row>
    <row r="63" spans="1:9" x14ac:dyDescent="0.25">
      <c r="A63" s="288"/>
      <c r="B63" s="288"/>
      <c r="C63" s="425" t="s">
        <v>1221</v>
      </c>
      <c r="D63" s="128">
        <v>1125000</v>
      </c>
      <c r="E63" s="128">
        <v>785000</v>
      </c>
      <c r="F63" s="209"/>
      <c r="G63" s="209"/>
      <c r="H63" s="198" t="s">
        <v>1216</v>
      </c>
      <c r="I63" s="191"/>
    </row>
    <row r="64" spans="1:9" x14ac:dyDescent="0.25">
      <c r="A64" s="288"/>
      <c r="B64" s="288"/>
      <c r="C64" s="289"/>
      <c r="D64" s="128">
        <v>1015000</v>
      </c>
      <c r="E64" s="128">
        <v>710000</v>
      </c>
      <c r="F64" s="209"/>
      <c r="G64" s="209"/>
      <c r="H64" s="198" t="s">
        <v>1217</v>
      </c>
      <c r="I64" s="191"/>
    </row>
    <row r="65" spans="1:9" x14ac:dyDescent="0.25">
      <c r="A65" s="288"/>
      <c r="B65" s="288"/>
      <c r="C65" s="425" t="s">
        <v>1222</v>
      </c>
      <c r="D65" s="128">
        <v>1270000</v>
      </c>
      <c r="E65" s="128">
        <v>890000</v>
      </c>
      <c r="F65" s="209"/>
      <c r="G65" s="209"/>
      <c r="H65" s="198" t="s">
        <v>1216</v>
      </c>
      <c r="I65" s="191"/>
    </row>
    <row r="66" spans="1:9" x14ac:dyDescent="0.25">
      <c r="A66" s="288"/>
      <c r="B66" s="288"/>
      <c r="C66" s="289"/>
      <c r="D66" s="128">
        <v>1145000</v>
      </c>
      <c r="E66" s="128">
        <v>800000</v>
      </c>
      <c r="F66" s="209"/>
      <c r="G66" s="209"/>
      <c r="H66" s="198" t="s">
        <v>1217</v>
      </c>
      <c r="I66" s="191"/>
    </row>
    <row r="67" spans="1:9" x14ac:dyDescent="0.25">
      <c r="A67" s="288"/>
      <c r="B67" s="288"/>
      <c r="C67" s="425" t="s">
        <v>1223</v>
      </c>
      <c r="D67" s="128">
        <v>910000</v>
      </c>
      <c r="E67" s="128">
        <v>640000</v>
      </c>
      <c r="F67" s="209"/>
      <c r="G67" s="209"/>
      <c r="H67" s="198" t="s">
        <v>1216</v>
      </c>
      <c r="I67" s="191"/>
    </row>
    <row r="68" spans="1:9" x14ac:dyDescent="0.25">
      <c r="A68" s="288"/>
      <c r="B68" s="288"/>
      <c r="C68" s="289"/>
      <c r="D68" s="128">
        <v>820000</v>
      </c>
      <c r="E68" s="128">
        <v>580000</v>
      </c>
      <c r="F68" s="209"/>
      <c r="G68" s="209"/>
      <c r="H68" s="198" t="s">
        <v>1217</v>
      </c>
      <c r="I68" s="191"/>
    </row>
    <row r="69" spans="1:9" x14ac:dyDescent="0.25">
      <c r="A69" s="288"/>
      <c r="B69" s="288"/>
      <c r="C69" s="425" t="s">
        <v>1224</v>
      </c>
      <c r="D69" s="128">
        <v>1265000</v>
      </c>
      <c r="E69" s="209"/>
      <c r="F69" s="209"/>
      <c r="G69" s="209"/>
      <c r="H69" s="198" t="s">
        <v>1216</v>
      </c>
      <c r="I69" s="191"/>
    </row>
    <row r="70" spans="1:9" x14ac:dyDescent="0.25">
      <c r="A70" s="288"/>
      <c r="B70" s="288"/>
      <c r="C70" s="289"/>
      <c r="D70" s="128">
        <v>1140000</v>
      </c>
      <c r="E70" s="209"/>
      <c r="F70" s="209"/>
      <c r="G70" s="209"/>
      <c r="H70" s="198" t="s">
        <v>1217</v>
      </c>
      <c r="I70" s="191"/>
    </row>
    <row r="71" spans="1:9" x14ac:dyDescent="0.25">
      <c r="A71" s="288"/>
      <c r="B71" s="288"/>
      <c r="C71" s="425" t="s">
        <v>1225</v>
      </c>
      <c r="D71" s="128">
        <v>1150000</v>
      </c>
      <c r="E71" s="209"/>
      <c r="F71" s="209"/>
      <c r="G71" s="209"/>
      <c r="H71" s="198" t="s">
        <v>1216</v>
      </c>
      <c r="I71" s="191"/>
    </row>
    <row r="72" spans="1:9" x14ac:dyDescent="0.25">
      <c r="A72" s="288"/>
      <c r="B72" s="288"/>
      <c r="C72" s="289"/>
      <c r="D72" s="128">
        <v>1035000</v>
      </c>
      <c r="E72" s="209"/>
      <c r="F72" s="209"/>
      <c r="G72" s="209"/>
      <c r="H72" s="198" t="s">
        <v>1217</v>
      </c>
      <c r="I72" s="191"/>
    </row>
    <row r="73" spans="1:9" x14ac:dyDescent="0.25">
      <c r="A73" s="288"/>
      <c r="B73" s="288"/>
      <c r="C73" s="425" t="s">
        <v>1226</v>
      </c>
      <c r="D73" s="128">
        <v>1600000</v>
      </c>
      <c r="E73" s="209"/>
      <c r="F73" s="209"/>
      <c r="G73" s="209"/>
      <c r="H73" s="198" t="s">
        <v>1216</v>
      </c>
      <c r="I73" s="191"/>
    </row>
    <row r="74" spans="1:9" x14ac:dyDescent="0.25">
      <c r="A74" s="288"/>
      <c r="B74" s="288"/>
      <c r="C74" s="289"/>
      <c r="D74" s="212" t="s">
        <v>1227</v>
      </c>
      <c r="E74" s="209"/>
      <c r="F74" s="209"/>
      <c r="G74" s="209"/>
      <c r="H74" s="198" t="s">
        <v>1217</v>
      </c>
      <c r="I74" s="191"/>
    </row>
    <row r="75" spans="1:9" x14ac:dyDescent="0.25">
      <c r="A75" s="288"/>
      <c r="B75" s="288"/>
      <c r="C75" s="425" t="s">
        <v>1228</v>
      </c>
      <c r="D75" s="128">
        <v>1450000</v>
      </c>
      <c r="E75" s="209"/>
      <c r="F75" s="209"/>
      <c r="G75" s="209"/>
      <c r="H75" s="198" t="s">
        <v>1216</v>
      </c>
      <c r="I75" s="191"/>
    </row>
    <row r="76" spans="1:9" x14ac:dyDescent="0.25">
      <c r="A76" s="288"/>
      <c r="B76" s="288"/>
      <c r="C76" s="289"/>
      <c r="D76" s="128">
        <v>1305000</v>
      </c>
      <c r="E76" s="209"/>
      <c r="F76" s="209"/>
      <c r="G76" s="209"/>
      <c r="H76" s="198" t="s">
        <v>1217</v>
      </c>
      <c r="I76" s="191"/>
    </row>
    <row r="77" spans="1:9" x14ac:dyDescent="0.25">
      <c r="A77" s="288"/>
      <c r="B77" s="288"/>
      <c r="C77" s="425" t="s">
        <v>1229</v>
      </c>
      <c r="D77" s="209"/>
      <c r="E77" s="209"/>
      <c r="F77" s="128">
        <v>360000</v>
      </c>
      <c r="G77" s="128">
        <v>255000</v>
      </c>
      <c r="H77" s="198" t="s">
        <v>1216</v>
      </c>
      <c r="I77" s="191"/>
    </row>
    <row r="78" spans="1:9" x14ac:dyDescent="0.25">
      <c r="A78" s="288"/>
      <c r="B78" s="288"/>
      <c r="C78" s="289"/>
      <c r="D78" s="209"/>
      <c r="E78" s="209"/>
      <c r="F78" s="128">
        <v>325000</v>
      </c>
      <c r="G78" s="128">
        <v>230000</v>
      </c>
      <c r="H78" s="198" t="s">
        <v>1217</v>
      </c>
      <c r="I78" s="191"/>
    </row>
    <row r="79" spans="1:9" x14ac:dyDescent="0.25">
      <c r="A79" s="288"/>
      <c r="B79" s="288"/>
      <c r="C79" s="75" t="s">
        <v>1230</v>
      </c>
      <c r="D79" s="209"/>
      <c r="E79" s="209"/>
      <c r="F79" s="128">
        <v>335000</v>
      </c>
      <c r="G79" s="209"/>
      <c r="H79" s="198" t="s">
        <v>1217</v>
      </c>
      <c r="I79" s="191"/>
    </row>
    <row r="80" spans="1:9" x14ac:dyDescent="0.25">
      <c r="A80" s="288"/>
      <c r="B80" s="288"/>
      <c r="C80" s="75" t="s">
        <v>1231</v>
      </c>
      <c r="D80" s="209"/>
      <c r="E80" s="209"/>
      <c r="F80" s="128">
        <v>260000</v>
      </c>
      <c r="G80" s="209"/>
      <c r="H80" s="198" t="s">
        <v>1217</v>
      </c>
      <c r="I80" s="191"/>
    </row>
    <row r="81" spans="1:9" x14ac:dyDescent="0.25">
      <c r="A81" s="289"/>
      <c r="B81" s="289"/>
      <c r="C81" s="75" t="s">
        <v>1232</v>
      </c>
      <c r="D81" s="209"/>
      <c r="E81" s="209"/>
      <c r="F81" s="128">
        <v>335000</v>
      </c>
      <c r="G81" s="209"/>
      <c r="H81" s="198" t="s">
        <v>1217</v>
      </c>
      <c r="I81" s="191"/>
    </row>
    <row r="82" spans="1:9" x14ac:dyDescent="0.25">
      <c r="A82" s="347">
        <v>10</v>
      </c>
      <c r="B82" s="347" t="s">
        <v>1233</v>
      </c>
      <c r="C82" s="198" t="s">
        <v>1234</v>
      </c>
      <c r="D82" s="128">
        <v>180000</v>
      </c>
      <c r="E82" s="209"/>
      <c r="F82" s="128">
        <v>180000</v>
      </c>
      <c r="G82" s="209"/>
      <c r="H82" s="75" t="s">
        <v>1235</v>
      </c>
      <c r="I82" s="191"/>
    </row>
    <row r="83" spans="1:9" x14ac:dyDescent="0.25">
      <c r="A83" s="288"/>
      <c r="B83" s="288"/>
      <c r="C83" s="198" t="s">
        <v>1236</v>
      </c>
      <c r="D83" s="128">
        <v>225000</v>
      </c>
      <c r="E83" s="209"/>
      <c r="F83" s="128">
        <v>225000</v>
      </c>
      <c r="G83" s="209"/>
      <c r="H83" s="75" t="s">
        <v>1235</v>
      </c>
      <c r="I83" s="191"/>
    </row>
    <row r="84" spans="1:9" ht="31.5" x14ac:dyDescent="0.25">
      <c r="A84" s="288"/>
      <c r="B84" s="288"/>
      <c r="C84" s="75" t="s">
        <v>1237</v>
      </c>
      <c r="D84" s="128">
        <v>250000</v>
      </c>
      <c r="E84" s="209"/>
      <c r="F84" s="128">
        <v>250000</v>
      </c>
      <c r="G84" s="209"/>
      <c r="H84" s="75" t="s">
        <v>1238</v>
      </c>
      <c r="I84" s="191"/>
    </row>
    <row r="85" spans="1:9" x14ac:dyDescent="0.25">
      <c r="A85" s="289"/>
      <c r="B85" s="289"/>
      <c r="C85" s="198" t="s">
        <v>1239</v>
      </c>
      <c r="D85" s="128">
        <v>250000</v>
      </c>
      <c r="E85" s="209"/>
      <c r="F85" s="128">
        <v>250000</v>
      </c>
      <c r="G85" s="209"/>
      <c r="H85" s="75" t="s">
        <v>1235</v>
      </c>
      <c r="I85" s="191"/>
    </row>
    <row r="86" spans="1:9" x14ac:dyDescent="0.25">
      <c r="A86" s="347">
        <v>11</v>
      </c>
      <c r="B86" s="347" t="s">
        <v>1240</v>
      </c>
      <c r="C86" s="198" t="s">
        <v>1241</v>
      </c>
      <c r="D86" s="128">
        <v>455000</v>
      </c>
      <c r="E86" s="128">
        <v>364000</v>
      </c>
      <c r="F86" s="209"/>
      <c r="G86" s="209"/>
      <c r="H86" s="431" t="s">
        <v>1242</v>
      </c>
      <c r="I86" s="455" t="s">
        <v>1243</v>
      </c>
    </row>
    <row r="87" spans="1:9" x14ac:dyDescent="0.25">
      <c r="A87" s="288"/>
      <c r="B87" s="288"/>
      <c r="C87" s="198" t="s">
        <v>1244</v>
      </c>
      <c r="D87" s="128">
        <v>525000</v>
      </c>
      <c r="E87" s="128">
        <v>434000</v>
      </c>
      <c r="F87" s="209"/>
      <c r="G87" s="209"/>
      <c r="H87" s="288"/>
      <c r="I87" s="288"/>
    </row>
    <row r="88" spans="1:9" x14ac:dyDescent="0.25">
      <c r="A88" s="288"/>
      <c r="B88" s="288"/>
      <c r="C88" s="198" t="s">
        <v>1245</v>
      </c>
      <c r="D88" s="128">
        <v>960000</v>
      </c>
      <c r="E88" s="128">
        <v>784000</v>
      </c>
      <c r="F88" s="209"/>
      <c r="G88" s="209"/>
      <c r="H88" s="288"/>
      <c r="I88" s="288"/>
    </row>
    <row r="89" spans="1:9" x14ac:dyDescent="0.25">
      <c r="A89" s="288"/>
      <c r="B89" s="288"/>
      <c r="C89" s="198" t="s">
        <v>1246</v>
      </c>
      <c r="D89" s="128">
        <v>1000000</v>
      </c>
      <c r="E89" s="128">
        <v>800000</v>
      </c>
      <c r="F89" s="209"/>
      <c r="G89" s="209"/>
      <c r="H89" s="288"/>
      <c r="I89" s="288"/>
    </row>
    <row r="90" spans="1:9" x14ac:dyDescent="0.25">
      <c r="A90" s="289"/>
      <c r="B90" s="289"/>
      <c r="C90" s="198" t="s">
        <v>1247</v>
      </c>
      <c r="D90" s="128">
        <v>1400000</v>
      </c>
      <c r="E90" s="128">
        <v>1200000</v>
      </c>
      <c r="F90" s="209"/>
      <c r="G90" s="209"/>
      <c r="H90" s="289"/>
      <c r="I90" s="288"/>
    </row>
    <row r="91" spans="1:9" x14ac:dyDescent="0.25">
      <c r="A91" s="347">
        <v>12</v>
      </c>
      <c r="B91" s="347" t="s">
        <v>1248</v>
      </c>
      <c r="C91" s="198" t="s">
        <v>1249</v>
      </c>
      <c r="D91" s="209"/>
      <c r="E91" s="209"/>
      <c r="F91" s="128">
        <v>160000</v>
      </c>
      <c r="G91" s="128">
        <v>128000</v>
      </c>
      <c r="H91" s="431" t="s">
        <v>1242</v>
      </c>
      <c r="I91" s="288"/>
    </row>
    <row r="92" spans="1:9" x14ac:dyDescent="0.25">
      <c r="A92" s="288"/>
      <c r="B92" s="288"/>
      <c r="C92" s="198" t="s">
        <v>1250</v>
      </c>
      <c r="D92" s="209"/>
      <c r="E92" s="209"/>
      <c r="F92" s="128">
        <v>200000</v>
      </c>
      <c r="G92" s="128">
        <v>160000</v>
      </c>
      <c r="H92" s="288"/>
      <c r="I92" s="288"/>
    </row>
    <row r="93" spans="1:9" x14ac:dyDescent="0.25">
      <c r="A93" s="288"/>
      <c r="B93" s="288"/>
      <c r="C93" s="198" t="s">
        <v>1245</v>
      </c>
      <c r="D93" s="209"/>
      <c r="E93" s="209"/>
      <c r="F93" s="128">
        <v>480000</v>
      </c>
      <c r="G93" s="128">
        <v>400000</v>
      </c>
      <c r="H93" s="288"/>
      <c r="I93" s="288"/>
    </row>
    <row r="94" spans="1:9" x14ac:dyDescent="0.25">
      <c r="A94" s="288"/>
      <c r="B94" s="288"/>
      <c r="C94" s="198" t="s">
        <v>1246</v>
      </c>
      <c r="D94" s="209"/>
      <c r="E94" s="209"/>
      <c r="F94" s="128">
        <v>500000</v>
      </c>
      <c r="G94" s="128">
        <v>430000</v>
      </c>
      <c r="H94" s="288"/>
      <c r="I94" s="288"/>
    </row>
    <row r="95" spans="1:9" x14ac:dyDescent="0.25">
      <c r="A95" s="289"/>
      <c r="B95" s="289"/>
      <c r="C95" s="198" t="s">
        <v>1247</v>
      </c>
      <c r="D95" s="209"/>
      <c r="E95" s="209"/>
      <c r="F95" s="128">
        <v>1400000</v>
      </c>
      <c r="G95" s="128">
        <v>1200000</v>
      </c>
      <c r="H95" s="289"/>
      <c r="I95" s="288"/>
    </row>
    <row r="96" spans="1:9" x14ac:dyDescent="0.25">
      <c r="A96" s="347">
        <v>13</v>
      </c>
      <c r="B96" s="347" t="s">
        <v>1251</v>
      </c>
      <c r="C96" s="198" t="s">
        <v>1252</v>
      </c>
      <c r="D96" s="128">
        <v>455000</v>
      </c>
      <c r="E96" s="128">
        <v>364000</v>
      </c>
      <c r="F96" s="214">
        <v>200000</v>
      </c>
      <c r="G96" s="214">
        <v>160000</v>
      </c>
      <c r="H96" s="431" t="s">
        <v>1242</v>
      </c>
      <c r="I96" s="288"/>
    </row>
    <row r="97" spans="1:9" x14ac:dyDescent="0.25">
      <c r="A97" s="288"/>
      <c r="B97" s="288"/>
      <c r="C97" s="198" t="s">
        <v>1253</v>
      </c>
      <c r="D97" s="128">
        <v>720000</v>
      </c>
      <c r="E97" s="128">
        <v>576000</v>
      </c>
      <c r="F97" s="214">
        <v>380000</v>
      </c>
      <c r="G97" s="214">
        <v>304000</v>
      </c>
      <c r="H97" s="288"/>
      <c r="I97" s="288"/>
    </row>
    <row r="98" spans="1:9" x14ac:dyDescent="0.25">
      <c r="A98" s="288"/>
      <c r="B98" s="288"/>
      <c r="C98" s="198" t="s">
        <v>1254</v>
      </c>
      <c r="D98" s="128">
        <v>800000</v>
      </c>
      <c r="E98" s="128">
        <v>640000</v>
      </c>
      <c r="F98" s="214">
        <v>520000</v>
      </c>
      <c r="G98" s="214">
        <v>416000</v>
      </c>
      <c r="H98" s="288"/>
      <c r="I98" s="289"/>
    </row>
    <row r="99" spans="1:9" x14ac:dyDescent="0.25">
      <c r="A99" s="347">
        <v>14</v>
      </c>
      <c r="B99" s="349" t="s">
        <v>1255</v>
      </c>
      <c r="C99" s="431" t="s">
        <v>1256</v>
      </c>
      <c r="D99" s="128">
        <v>500000</v>
      </c>
      <c r="E99" s="209"/>
      <c r="F99" s="128">
        <v>500000</v>
      </c>
      <c r="G99" s="209"/>
      <c r="H99" s="198" t="s">
        <v>1257</v>
      </c>
    </row>
    <row r="100" spans="1:9" x14ac:dyDescent="0.25">
      <c r="A100" s="288"/>
      <c r="B100" s="288"/>
      <c r="C100" s="289"/>
      <c r="D100" s="128">
        <v>400000</v>
      </c>
      <c r="E100" s="209"/>
      <c r="F100" s="128">
        <v>400000</v>
      </c>
      <c r="G100" s="209"/>
      <c r="H100" s="198" t="s">
        <v>1258</v>
      </c>
    </row>
    <row r="101" spans="1:9" x14ac:dyDescent="0.25">
      <c r="A101" s="288"/>
      <c r="B101" s="288"/>
      <c r="C101" s="431" t="s">
        <v>1259</v>
      </c>
      <c r="D101" s="128">
        <v>750000</v>
      </c>
      <c r="E101" s="209"/>
      <c r="F101" s="128">
        <v>750000</v>
      </c>
      <c r="G101" s="209"/>
      <c r="H101" s="198" t="s">
        <v>1260</v>
      </c>
    </row>
    <row r="102" spans="1:9" x14ac:dyDescent="0.25">
      <c r="A102" s="288"/>
      <c r="B102" s="288"/>
      <c r="C102" s="289"/>
      <c r="D102" s="128">
        <v>600000</v>
      </c>
      <c r="E102" s="209"/>
      <c r="F102" s="128">
        <v>600000</v>
      </c>
      <c r="G102" s="209"/>
      <c r="H102" s="198" t="s">
        <v>1258</v>
      </c>
    </row>
    <row r="103" spans="1:9" x14ac:dyDescent="0.25">
      <c r="A103" s="289"/>
      <c r="B103" s="289"/>
      <c r="C103" s="198" t="s">
        <v>1261</v>
      </c>
      <c r="D103" s="128">
        <v>200000</v>
      </c>
      <c r="E103" s="209"/>
      <c r="F103" s="128">
        <v>200000</v>
      </c>
      <c r="G103" s="209"/>
      <c r="H103" s="191"/>
    </row>
    <row r="104" spans="1:9" x14ac:dyDescent="0.25">
      <c r="A104" s="113">
        <v>15</v>
      </c>
      <c r="B104" s="113" t="s">
        <v>1262</v>
      </c>
      <c r="C104" s="198" t="s">
        <v>1263</v>
      </c>
      <c r="D104" s="128">
        <v>750000</v>
      </c>
      <c r="E104" s="209"/>
      <c r="F104" s="209"/>
      <c r="G104" s="209"/>
      <c r="H104" s="198" t="s">
        <v>1264</v>
      </c>
    </row>
    <row r="105" spans="1:9" x14ac:dyDescent="0.25">
      <c r="A105" s="347">
        <v>16</v>
      </c>
      <c r="B105" s="347" t="s">
        <v>1265</v>
      </c>
      <c r="C105" s="191"/>
      <c r="D105" s="128">
        <v>1186000</v>
      </c>
      <c r="E105" s="209"/>
      <c r="F105" s="209"/>
      <c r="G105" s="209"/>
      <c r="H105" s="198" t="s">
        <v>1266</v>
      </c>
    </row>
    <row r="106" spans="1:9" x14ac:dyDescent="0.25">
      <c r="A106" s="289"/>
      <c r="B106" s="289"/>
      <c r="C106" s="191"/>
      <c r="D106" s="128">
        <v>1146000</v>
      </c>
      <c r="E106" s="209"/>
      <c r="F106" s="209"/>
      <c r="G106" s="209"/>
      <c r="H106" s="198" t="s">
        <v>1267</v>
      </c>
    </row>
    <row r="107" spans="1:9" x14ac:dyDescent="0.25">
      <c r="A107" s="113">
        <v>18</v>
      </c>
      <c r="B107" s="113" t="s">
        <v>1281</v>
      </c>
      <c r="C107" s="198" t="s">
        <v>1282</v>
      </c>
      <c r="D107" s="128">
        <v>200000</v>
      </c>
      <c r="E107" s="209"/>
      <c r="F107" s="128">
        <v>200000</v>
      </c>
      <c r="G107" s="209"/>
      <c r="H107" s="191"/>
      <c r="I107" s="191"/>
    </row>
    <row r="108" spans="1:9" x14ac:dyDescent="0.25">
      <c r="A108" s="349">
        <v>19</v>
      </c>
      <c r="B108" s="349" t="s">
        <v>1283</v>
      </c>
      <c r="C108" s="198" t="s">
        <v>1284</v>
      </c>
      <c r="D108" s="128">
        <v>800000</v>
      </c>
      <c r="E108" s="128">
        <v>800000</v>
      </c>
      <c r="F108" s="128">
        <v>700000</v>
      </c>
      <c r="G108" s="128">
        <v>700000</v>
      </c>
      <c r="H108" s="191"/>
      <c r="I108" s="440" t="s">
        <v>1285</v>
      </c>
    </row>
    <row r="109" spans="1:9" x14ac:dyDescent="0.25">
      <c r="A109" s="288"/>
      <c r="B109" s="288"/>
      <c r="C109" s="198" t="s">
        <v>1286</v>
      </c>
      <c r="D109" s="128">
        <v>500000</v>
      </c>
      <c r="E109" s="128">
        <v>250000</v>
      </c>
      <c r="F109" s="128">
        <v>400000</v>
      </c>
      <c r="G109" s="128">
        <v>200000</v>
      </c>
      <c r="H109" s="191"/>
      <c r="I109" s="288"/>
    </row>
    <row r="110" spans="1:9" x14ac:dyDescent="0.25">
      <c r="A110" s="288"/>
      <c r="B110" s="288"/>
      <c r="C110" s="198" t="s">
        <v>1287</v>
      </c>
      <c r="D110" s="128">
        <v>350000</v>
      </c>
      <c r="E110" s="128">
        <v>175000</v>
      </c>
      <c r="F110" s="128">
        <v>250000</v>
      </c>
      <c r="G110" s="128">
        <v>125000</v>
      </c>
      <c r="H110" s="191"/>
      <c r="I110" s="288"/>
    </row>
    <row r="111" spans="1:9" x14ac:dyDescent="0.25">
      <c r="A111" s="289"/>
      <c r="B111" s="289"/>
      <c r="C111" s="198" t="s">
        <v>1288</v>
      </c>
      <c r="D111" s="128">
        <v>200000</v>
      </c>
      <c r="E111" s="128">
        <v>100000</v>
      </c>
      <c r="F111" s="128">
        <v>150000</v>
      </c>
      <c r="G111" s="128">
        <v>75000</v>
      </c>
      <c r="H111" s="191"/>
      <c r="I111" s="289"/>
    </row>
    <row r="112" spans="1:9" x14ac:dyDescent="0.25">
      <c r="A112" s="347">
        <v>20</v>
      </c>
      <c r="B112" s="347" t="s">
        <v>1289</v>
      </c>
      <c r="C112" s="198" t="s">
        <v>1290</v>
      </c>
      <c r="D112" s="128">
        <v>285000</v>
      </c>
      <c r="E112" s="209"/>
      <c r="F112" s="128">
        <v>275000</v>
      </c>
      <c r="G112" s="209"/>
      <c r="H112" s="191"/>
      <c r="I112" s="191"/>
    </row>
    <row r="113" spans="1:10" x14ac:dyDescent="0.25">
      <c r="A113" s="288"/>
      <c r="B113" s="288"/>
      <c r="C113" s="198" t="s">
        <v>1291</v>
      </c>
      <c r="D113" s="128">
        <v>200000</v>
      </c>
      <c r="E113" s="209"/>
      <c r="F113" s="128">
        <v>200000</v>
      </c>
      <c r="G113" s="209"/>
      <c r="H113" s="191"/>
      <c r="I113" s="191"/>
    </row>
    <row r="114" spans="1:10" x14ac:dyDescent="0.25">
      <c r="A114" s="288"/>
      <c r="B114" s="288"/>
      <c r="C114" s="198" t="s">
        <v>1292</v>
      </c>
      <c r="D114" s="16">
        <v>200000</v>
      </c>
      <c r="E114" s="209"/>
      <c r="F114" s="16">
        <v>200000</v>
      </c>
      <c r="G114" s="209"/>
      <c r="H114" s="198" t="s">
        <v>1293</v>
      </c>
      <c r="I114" s="191"/>
      <c r="J114" s="216"/>
    </row>
    <row r="115" spans="1:10" x14ac:dyDescent="0.25">
      <c r="A115" s="289"/>
      <c r="B115" s="289"/>
      <c r="C115" s="198" t="s">
        <v>1294</v>
      </c>
      <c r="D115" s="16">
        <v>400000</v>
      </c>
      <c r="E115" s="209"/>
      <c r="F115" s="16">
        <v>400000</v>
      </c>
      <c r="G115" s="209"/>
      <c r="H115" s="198" t="s">
        <v>1295</v>
      </c>
      <c r="I115" s="191"/>
      <c r="J115" s="169"/>
    </row>
    <row r="116" spans="1:10" x14ac:dyDescent="0.25">
      <c r="A116" s="347">
        <v>23</v>
      </c>
      <c r="B116" s="347" t="s">
        <v>1341</v>
      </c>
      <c r="C116" s="198" t="s">
        <v>1342</v>
      </c>
      <c r="D116" s="128">
        <v>100000</v>
      </c>
      <c r="E116" s="209"/>
      <c r="F116" s="128">
        <v>100000</v>
      </c>
      <c r="G116" s="209"/>
      <c r="H116" s="198" t="s">
        <v>1343</v>
      </c>
      <c r="I116" s="425" t="s">
        <v>1344</v>
      </c>
    </row>
    <row r="117" spans="1:10" x14ac:dyDescent="0.25">
      <c r="A117" s="288"/>
      <c r="B117" s="288"/>
      <c r="C117" s="198" t="s">
        <v>1345</v>
      </c>
      <c r="D117" s="128">
        <v>450000</v>
      </c>
      <c r="E117" s="209"/>
      <c r="F117" s="128">
        <v>450000</v>
      </c>
      <c r="G117" s="209"/>
      <c r="H117" s="198" t="s">
        <v>1346</v>
      </c>
      <c r="I117" s="288"/>
    </row>
    <row r="118" spans="1:10" x14ac:dyDescent="0.25">
      <c r="A118" s="288"/>
      <c r="B118" s="288"/>
      <c r="C118" s="198" t="s">
        <v>1347</v>
      </c>
      <c r="D118" s="128">
        <v>550000</v>
      </c>
      <c r="E118" s="209"/>
      <c r="F118" s="128">
        <v>550000</v>
      </c>
      <c r="G118" s="209"/>
      <c r="H118" s="198" t="s">
        <v>1348</v>
      </c>
      <c r="I118" s="288"/>
    </row>
    <row r="119" spans="1:10" x14ac:dyDescent="0.25">
      <c r="A119" s="288"/>
      <c r="B119" s="288"/>
      <c r="C119" s="198" t="s">
        <v>1349</v>
      </c>
      <c r="D119" s="128">
        <v>135000</v>
      </c>
      <c r="E119" s="209"/>
      <c r="F119" s="128">
        <v>135000</v>
      </c>
      <c r="G119" s="209"/>
      <c r="H119" s="198" t="s">
        <v>1346</v>
      </c>
      <c r="I119" s="289"/>
    </row>
    <row r="120" spans="1:10" x14ac:dyDescent="0.25">
      <c r="A120" s="288"/>
      <c r="B120" s="288"/>
      <c r="C120" s="426" t="s">
        <v>1152</v>
      </c>
      <c r="D120" s="128">
        <v>450000</v>
      </c>
      <c r="E120" s="209"/>
      <c r="F120" s="128">
        <v>450000</v>
      </c>
      <c r="G120" s="209"/>
      <c r="H120" s="198" t="s">
        <v>1337</v>
      </c>
      <c r="I120" s="454" t="s">
        <v>1350</v>
      </c>
    </row>
    <row r="121" spans="1:10" x14ac:dyDescent="0.25">
      <c r="A121" s="288"/>
      <c r="B121" s="288"/>
      <c r="C121" s="288"/>
      <c r="D121" s="128">
        <v>525000</v>
      </c>
      <c r="E121" s="209"/>
      <c r="F121" s="128">
        <v>525000</v>
      </c>
      <c r="G121" s="209"/>
      <c r="H121" s="198" t="s">
        <v>1339</v>
      </c>
      <c r="I121" s="288"/>
    </row>
    <row r="122" spans="1:10" x14ac:dyDescent="0.25">
      <c r="A122" s="288"/>
      <c r="B122" s="288"/>
      <c r="C122" s="289"/>
      <c r="D122" s="128">
        <v>600000</v>
      </c>
      <c r="E122" s="209"/>
      <c r="F122" s="128">
        <v>600000</v>
      </c>
      <c r="G122" s="209"/>
      <c r="H122" s="198" t="s">
        <v>1340</v>
      </c>
      <c r="I122" s="288"/>
    </row>
    <row r="123" spans="1:10" x14ac:dyDescent="0.25">
      <c r="A123" s="288"/>
      <c r="B123" s="288"/>
      <c r="C123" s="198" t="s">
        <v>1351</v>
      </c>
      <c r="D123" s="128">
        <v>135000</v>
      </c>
      <c r="E123" s="209"/>
      <c r="F123" s="128">
        <v>135000</v>
      </c>
      <c r="G123" s="209"/>
      <c r="H123" s="198" t="s">
        <v>1325</v>
      </c>
      <c r="I123" s="288"/>
    </row>
    <row r="124" spans="1:10" x14ac:dyDescent="0.25">
      <c r="A124" s="289"/>
      <c r="B124" s="289"/>
      <c r="C124" s="198" t="s">
        <v>1352</v>
      </c>
      <c r="D124" s="128">
        <v>100000</v>
      </c>
      <c r="E124" s="209"/>
      <c r="F124" s="128">
        <v>100000</v>
      </c>
      <c r="G124" s="209"/>
      <c r="H124" s="198" t="s">
        <v>1328</v>
      </c>
      <c r="I124" s="289"/>
    </row>
    <row r="125" spans="1:10" ht="31.5" x14ac:dyDescent="0.25">
      <c r="A125" s="347">
        <v>24</v>
      </c>
      <c r="B125" s="290" t="s">
        <v>1353</v>
      </c>
      <c r="C125" s="49" t="s">
        <v>1354</v>
      </c>
      <c r="D125" s="16">
        <v>1120000</v>
      </c>
      <c r="E125" s="16">
        <v>980000</v>
      </c>
      <c r="F125" s="209"/>
      <c r="G125" s="209"/>
      <c r="H125" s="75" t="s">
        <v>1355</v>
      </c>
      <c r="I125" s="440" t="s">
        <v>1356</v>
      </c>
    </row>
    <row r="126" spans="1:10" x14ac:dyDescent="0.25">
      <c r="A126" s="288"/>
      <c r="B126" s="288"/>
      <c r="C126" s="198" t="s">
        <v>1357</v>
      </c>
      <c r="D126" s="128">
        <v>517000</v>
      </c>
      <c r="E126" s="128">
        <v>306000</v>
      </c>
      <c r="F126" s="209"/>
      <c r="G126" s="209"/>
      <c r="H126" s="75" t="s">
        <v>1358</v>
      </c>
      <c r="I126" s="288"/>
    </row>
    <row r="127" spans="1:10" x14ac:dyDescent="0.25">
      <c r="A127" s="288"/>
      <c r="B127" s="288"/>
      <c r="C127" s="198" t="s">
        <v>1359</v>
      </c>
      <c r="D127" s="128">
        <v>826000</v>
      </c>
      <c r="E127" s="128">
        <v>518000</v>
      </c>
      <c r="F127" s="209"/>
      <c r="G127" s="209"/>
      <c r="H127" s="75" t="s">
        <v>1360</v>
      </c>
      <c r="I127" s="288"/>
    </row>
    <row r="128" spans="1:10" x14ac:dyDescent="0.25">
      <c r="A128" s="288"/>
      <c r="B128" s="288"/>
      <c r="C128" s="198" t="s">
        <v>1361</v>
      </c>
      <c r="D128" s="128">
        <v>330000</v>
      </c>
      <c r="E128" s="128">
        <v>239000</v>
      </c>
      <c r="F128" s="209"/>
      <c r="G128" s="209"/>
      <c r="H128" s="75" t="s">
        <v>1362</v>
      </c>
      <c r="I128" s="288"/>
    </row>
    <row r="129" spans="1:10" x14ac:dyDescent="0.25">
      <c r="A129" s="289"/>
      <c r="B129" s="289"/>
      <c r="C129" s="198" t="s">
        <v>1363</v>
      </c>
      <c r="D129" s="128">
        <v>784000</v>
      </c>
      <c r="E129" s="128">
        <v>728000</v>
      </c>
      <c r="F129" s="209"/>
      <c r="G129" s="209"/>
      <c r="H129" s="75" t="s">
        <v>1364</v>
      </c>
      <c r="I129" s="289"/>
    </row>
    <row r="130" spans="1:10" x14ac:dyDescent="0.25">
      <c r="A130" s="347">
        <v>25</v>
      </c>
      <c r="B130" s="290" t="s">
        <v>1365</v>
      </c>
      <c r="C130" s="198" t="s">
        <v>1366</v>
      </c>
      <c r="D130" s="128">
        <v>320000</v>
      </c>
      <c r="E130" s="128">
        <v>240000</v>
      </c>
      <c r="F130" s="128">
        <v>120000</v>
      </c>
      <c r="G130" s="128">
        <v>100000</v>
      </c>
      <c r="H130" s="191"/>
      <c r="I130" s="440" t="s">
        <v>1367</v>
      </c>
    </row>
    <row r="131" spans="1:10" x14ac:dyDescent="0.25">
      <c r="A131" s="288"/>
      <c r="B131" s="288"/>
      <c r="C131" s="198" t="s">
        <v>1368</v>
      </c>
      <c r="D131" s="128">
        <v>440000</v>
      </c>
      <c r="E131" s="128">
        <v>320000</v>
      </c>
      <c r="F131" s="128">
        <v>160000</v>
      </c>
      <c r="G131" s="128">
        <v>120000</v>
      </c>
      <c r="H131" s="191"/>
      <c r="I131" s="288"/>
    </row>
    <row r="132" spans="1:10" x14ac:dyDescent="0.25">
      <c r="A132" s="288"/>
      <c r="B132" s="288"/>
      <c r="C132" s="198" t="s">
        <v>1369</v>
      </c>
      <c r="D132" s="128">
        <v>640000</v>
      </c>
      <c r="E132" s="128">
        <v>480000</v>
      </c>
      <c r="F132" s="128">
        <v>320000</v>
      </c>
      <c r="G132" s="128">
        <v>280000</v>
      </c>
      <c r="H132" s="191"/>
      <c r="I132" s="288"/>
    </row>
    <row r="133" spans="1:10" x14ac:dyDescent="0.25">
      <c r="A133" s="289"/>
      <c r="B133" s="289"/>
      <c r="C133" s="198" t="s">
        <v>1370</v>
      </c>
      <c r="D133" s="128">
        <v>800000</v>
      </c>
      <c r="E133" s="128">
        <v>640000</v>
      </c>
      <c r="F133" s="128">
        <v>480000</v>
      </c>
      <c r="G133" s="128">
        <v>440000</v>
      </c>
      <c r="H133" s="191"/>
      <c r="I133" s="289"/>
    </row>
    <row r="134" spans="1:10" x14ac:dyDescent="0.25">
      <c r="A134" s="347">
        <v>34</v>
      </c>
      <c r="B134" s="347" t="s">
        <v>1383</v>
      </c>
      <c r="C134" s="198" t="s">
        <v>1345</v>
      </c>
      <c r="D134" s="128">
        <v>550000</v>
      </c>
      <c r="E134" s="222"/>
      <c r="F134" s="222">
        <v>450000</v>
      </c>
      <c r="G134" s="222"/>
      <c r="H134" s="198" t="s">
        <v>1300</v>
      </c>
      <c r="I134" s="450" t="s">
        <v>1384</v>
      </c>
      <c r="J134" s="22" t="s">
        <v>1385</v>
      </c>
    </row>
    <row r="135" spans="1:10" x14ac:dyDescent="0.25">
      <c r="A135" s="289"/>
      <c r="B135" s="289"/>
      <c r="C135" s="198" t="s">
        <v>1347</v>
      </c>
      <c r="D135" s="128">
        <v>850000</v>
      </c>
      <c r="E135" s="222"/>
      <c r="F135" s="222">
        <v>650000</v>
      </c>
      <c r="G135" s="222"/>
      <c r="H135" s="198" t="s">
        <v>1300</v>
      </c>
      <c r="I135" s="289"/>
    </row>
    <row r="136" spans="1:10" x14ac:dyDescent="0.25">
      <c r="A136" s="347">
        <v>35</v>
      </c>
      <c r="B136" s="347" t="s">
        <v>1386</v>
      </c>
      <c r="C136" s="198" t="s">
        <v>1387</v>
      </c>
      <c r="D136" s="128">
        <v>150000</v>
      </c>
      <c r="E136" s="222">
        <v>125000</v>
      </c>
      <c r="F136" s="222">
        <v>110000</v>
      </c>
      <c r="G136" s="222">
        <v>90000</v>
      </c>
      <c r="H136" s="198"/>
      <c r="I136" s="450" t="s">
        <v>1386</v>
      </c>
    </row>
    <row r="137" spans="1:10" x14ac:dyDescent="0.25">
      <c r="A137" s="289"/>
      <c r="B137" s="289"/>
      <c r="C137" s="198" t="s">
        <v>1388</v>
      </c>
      <c r="D137" s="128">
        <v>300000</v>
      </c>
      <c r="E137" s="222"/>
      <c r="F137" s="222">
        <v>265000</v>
      </c>
      <c r="G137" s="222"/>
      <c r="H137" s="198"/>
      <c r="I137" s="289"/>
    </row>
    <row r="138" spans="1:10" x14ac:dyDescent="0.25">
      <c r="A138" s="347">
        <v>36</v>
      </c>
      <c r="B138" s="347" t="s">
        <v>1389</v>
      </c>
      <c r="C138" s="198" t="s">
        <v>1390</v>
      </c>
      <c r="D138" s="128">
        <v>125000</v>
      </c>
      <c r="E138" s="128">
        <v>110000</v>
      </c>
      <c r="F138" s="214">
        <v>125000</v>
      </c>
      <c r="G138" s="128">
        <v>110000</v>
      </c>
      <c r="H138" s="215" t="s">
        <v>1391</v>
      </c>
      <c r="I138" s="451" t="s">
        <v>1392</v>
      </c>
    </row>
    <row r="139" spans="1:10" x14ac:dyDescent="0.25">
      <c r="A139" s="288"/>
      <c r="B139" s="288"/>
      <c r="C139" s="198" t="s">
        <v>1393</v>
      </c>
      <c r="D139" s="128">
        <v>90000</v>
      </c>
      <c r="E139" s="128">
        <v>75000</v>
      </c>
      <c r="F139" s="128">
        <v>90000</v>
      </c>
      <c r="G139" s="128">
        <v>75000</v>
      </c>
      <c r="H139" s="223" t="s">
        <v>1391</v>
      </c>
      <c r="I139" s="288"/>
    </row>
    <row r="140" spans="1:10" x14ac:dyDescent="0.25">
      <c r="A140" s="288"/>
      <c r="B140" s="288"/>
      <c r="C140" s="198" t="s">
        <v>1394</v>
      </c>
      <c r="D140" s="128">
        <v>580000</v>
      </c>
      <c r="E140" s="128"/>
      <c r="F140" s="128">
        <v>580000</v>
      </c>
      <c r="G140" s="222"/>
      <c r="H140" s="223" t="s">
        <v>1395</v>
      </c>
      <c r="I140" s="288"/>
    </row>
    <row r="141" spans="1:10" x14ac:dyDescent="0.25">
      <c r="A141" s="288"/>
      <c r="B141" s="288"/>
      <c r="C141" s="198" t="s">
        <v>1396</v>
      </c>
      <c r="D141" s="128">
        <v>575000</v>
      </c>
      <c r="E141" s="128"/>
      <c r="F141" s="214">
        <v>575000</v>
      </c>
      <c r="G141" s="128"/>
      <c r="H141" s="223" t="s">
        <v>1397</v>
      </c>
      <c r="I141" s="288"/>
    </row>
    <row r="142" spans="1:10" x14ac:dyDescent="0.25">
      <c r="A142" s="289"/>
      <c r="B142" s="289"/>
      <c r="C142" s="198" t="s">
        <v>1398</v>
      </c>
      <c r="D142" s="128">
        <v>605000</v>
      </c>
      <c r="E142" s="128"/>
      <c r="F142" s="128">
        <v>605000</v>
      </c>
      <c r="G142" s="128"/>
      <c r="H142" s="217" t="s">
        <v>1399</v>
      </c>
      <c r="I142" s="289"/>
    </row>
    <row r="143" spans="1:10" x14ac:dyDescent="0.25">
      <c r="A143" s="347">
        <v>38</v>
      </c>
      <c r="B143" s="349" t="s">
        <v>1405</v>
      </c>
      <c r="C143" s="444" t="s">
        <v>1406</v>
      </c>
      <c r="D143" s="128">
        <v>465000</v>
      </c>
      <c r="E143" s="214">
        <v>233000</v>
      </c>
      <c r="F143" s="214">
        <v>325000</v>
      </c>
      <c r="G143" s="214">
        <v>163000</v>
      </c>
      <c r="H143" s="198" t="s">
        <v>1407</v>
      </c>
      <c r="I143" s="450" t="s">
        <v>1405</v>
      </c>
    </row>
    <row r="144" spans="1:10" x14ac:dyDescent="0.25">
      <c r="A144" s="289"/>
      <c r="B144" s="289"/>
      <c r="C144" s="368"/>
      <c r="D144" s="128"/>
      <c r="E144" s="222"/>
      <c r="F144" s="222"/>
      <c r="G144" s="222"/>
      <c r="H144" s="198" t="s">
        <v>1408</v>
      </c>
      <c r="I144" s="289"/>
    </row>
    <row r="145" spans="1:9" x14ac:dyDescent="0.25">
      <c r="A145" s="347">
        <v>39</v>
      </c>
      <c r="B145" s="347" t="s">
        <v>1409</v>
      </c>
      <c r="C145" s="198" t="s">
        <v>1410</v>
      </c>
      <c r="D145" s="128">
        <v>275000</v>
      </c>
      <c r="E145" s="222"/>
      <c r="F145" s="222">
        <v>275000</v>
      </c>
      <c r="G145" s="222"/>
      <c r="H145" s="198" t="s">
        <v>1411</v>
      </c>
      <c r="I145" s="452"/>
    </row>
    <row r="146" spans="1:9" x14ac:dyDescent="0.25">
      <c r="A146" s="289"/>
      <c r="B146" s="289"/>
      <c r="C146" s="198" t="s">
        <v>1259</v>
      </c>
      <c r="D146" s="128">
        <v>375000</v>
      </c>
      <c r="E146" s="222"/>
      <c r="F146" s="222">
        <v>375000</v>
      </c>
      <c r="G146" s="222"/>
      <c r="H146" s="198" t="s">
        <v>1411</v>
      </c>
      <c r="I146" s="289"/>
    </row>
    <row r="147" spans="1:9" ht="31.5" x14ac:dyDescent="0.25">
      <c r="A147" s="347">
        <v>40</v>
      </c>
      <c r="B147" s="347" t="s">
        <v>1412</v>
      </c>
      <c r="C147" s="198" t="s">
        <v>1234</v>
      </c>
      <c r="D147" s="128">
        <v>175000</v>
      </c>
      <c r="E147" s="209"/>
      <c r="F147" s="128">
        <v>175000</v>
      </c>
      <c r="G147" s="209"/>
      <c r="H147" s="75" t="s">
        <v>1413</v>
      </c>
      <c r="I147" s="191"/>
    </row>
    <row r="148" spans="1:9" ht="31.5" x14ac:dyDescent="0.25">
      <c r="A148" s="288"/>
      <c r="B148" s="288"/>
      <c r="C148" s="198" t="s">
        <v>1414</v>
      </c>
      <c r="D148" s="128">
        <v>150000</v>
      </c>
      <c r="E148" s="209"/>
      <c r="F148" s="128">
        <v>150000</v>
      </c>
      <c r="G148" s="209"/>
      <c r="H148" s="75" t="s">
        <v>1413</v>
      </c>
      <c r="I148" s="191"/>
    </row>
    <row r="149" spans="1:9" ht="31.5" x14ac:dyDescent="0.25">
      <c r="A149" s="288"/>
      <c r="B149" s="288"/>
      <c r="C149" s="75" t="s">
        <v>1415</v>
      </c>
      <c r="D149" s="128">
        <v>250000</v>
      </c>
      <c r="E149" s="209"/>
      <c r="F149" s="128">
        <v>250000</v>
      </c>
      <c r="G149" s="209"/>
      <c r="H149" s="75" t="s">
        <v>1416</v>
      </c>
      <c r="I149" s="191"/>
    </row>
    <row r="150" spans="1:9" ht="31.5" x14ac:dyDescent="0.25">
      <c r="A150" s="289"/>
      <c r="B150" s="289"/>
      <c r="C150" s="198" t="s">
        <v>1417</v>
      </c>
      <c r="D150" s="128">
        <v>250000</v>
      </c>
      <c r="E150" s="209"/>
      <c r="F150" s="128">
        <v>250000</v>
      </c>
      <c r="G150" s="209"/>
      <c r="H150" s="75" t="s">
        <v>1418</v>
      </c>
      <c r="I150" s="191"/>
    </row>
    <row r="151" spans="1:9" x14ac:dyDescent="0.25">
      <c r="A151" s="347">
        <v>39</v>
      </c>
      <c r="B151" s="349" t="s">
        <v>1419</v>
      </c>
      <c r="C151" s="198" t="s">
        <v>1420</v>
      </c>
      <c r="D151" s="128">
        <v>595000</v>
      </c>
      <c r="E151" s="222"/>
      <c r="F151" s="222">
        <v>365000</v>
      </c>
      <c r="G151" s="222"/>
      <c r="H151" s="198"/>
      <c r="I151" s="224" t="s">
        <v>1421</v>
      </c>
    </row>
    <row r="152" spans="1:9" x14ac:dyDescent="0.25">
      <c r="A152" s="288"/>
      <c r="B152" s="288"/>
      <c r="C152" s="198" t="s">
        <v>1008</v>
      </c>
      <c r="D152" s="128">
        <v>495000</v>
      </c>
      <c r="E152" s="222"/>
      <c r="F152" s="222">
        <v>320000</v>
      </c>
      <c r="G152" s="222"/>
      <c r="H152" s="198"/>
      <c r="I152" s="226" t="s">
        <v>1422</v>
      </c>
    </row>
    <row r="153" spans="1:9" ht="12.75" x14ac:dyDescent="0.2">
      <c r="A153" s="289"/>
      <c r="B153" s="289"/>
      <c r="C153" s="169" t="s">
        <v>26</v>
      </c>
      <c r="D153" s="443">
        <v>2010000</v>
      </c>
      <c r="E153" s="318"/>
      <c r="F153" s="443">
        <v>1210000</v>
      </c>
      <c r="G153" s="318"/>
      <c r="H153" s="15" t="s">
        <v>1423</v>
      </c>
      <c r="I153" s="227" t="s">
        <v>1424</v>
      </c>
    </row>
    <row r="154" spans="1:9" x14ac:dyDescent="0.25">
      <c r="A154" s="449">
        <v>38</v>
      </c>
      <c r="B154" s="349" t="s">
        <v>1425</v>
      </c>
      <c r="C154" s="366" t="s">
        <v>1426</v>
      </c>
      <c r="D154" s="128">
        <v>510000</v>
      </c>
      <c r="E154" s="211">
        <v>255000</v>
      </c>
      <c r="F154" s="211">
        <v>510000</v>
      </c>
      <c r="G154" s="211">
        <v>255000</v>
      </c>
      <c r="H154" s="198" t="s">
        <v>1427</v>
      </c>
      <c r="I154" s="453"/>
    </row>
    <row r="155" spans="1:9" x14ac:dyDescent="0.25">
      <c r="A155" s="289"/>
      <c r="B155" s="289"/>
      <c r="C155" s="368"/>
      <c r="D155" s="222"/>
      <c r="E155" s="222"/>
      <c r="F155" s="222"/>
      <c r="G155" s="222"/>
      <c r="H155" s="198" t="s">
        <v>1428</v>
      </c>
      <c r="I155" s="289"/>
    </row>
    <row r="156" spans="1:9" x14ac:dyDescent="0.25">
      <c r="A156" s="347">
        <v>39</v>
      </c>
      <c r="B156" s="349" t="s">
        <v>1429</v>
      </c>
      <c r="C156" s="169" t="s">
        <v>1430</v>
      </c>
      <c r="D156" s="128">
        <v>350000</v>
      </c>
      <c r="E156" s="222">
        <v>245000</v>
      </c>
      <c r="F156" s="222">
        <v>180000</v>
      </c>
      <c r="G156" s="222">
        <v>120000</v>
      </c>
      <c r="H156" s="198"/>
      <c r="I156" s="224" t="s">
        <v>1421</v>
      </c>
    </row>
    <row r="157" spans="1:9" x14ac:dyDescent="0.25">
      <c r="A157" s="288"/>
      <c r="B157" s="288"/>
      <c r="C157" s="169" t="s">
        <v>1431</v>
      </c>
      <c r="D157" s="128">
        <v>455000</v>
      </c>
      <c r="E157" s="222">
        <v>350000</v>
      </c>
      <c r="F157" s="222">
        <v>300000</v>
      </c>
      <c r="G157" s="222">
        <v>240000</v>
      </c>
      <c r="H157" s="198" t="s">
        <v>1432</v>
      </c>
      <c r="I157" s="226" t="s">
        <v>1422</v>
      </c>
    </row>
    <row r="158" spans="1:9" ht="12.75" x14ac:dyDescent="0.2">
      <c r="A158" s="289"/>
      <c r="B158" s="289"/>
      <c r="C158" s="169" t="s">
        <v>26</v>
      </c>
      <c r="D158" s="443">
        <v>1260000</v>
      </c>
      <c r="E158" s="318"/>
      <c r="F158" s="443"/>
      <c r="G158" s="318"/>
      <c r="H158" s="15"/>
      <c r="I158" s="227" t="s">
        <v>1424</v>
      </c>
    </row>
    <row r="159" spans="1:9" x14ac:dyDescent="0.25">
      <c r="A159" s="347">
        <v>40</v>
      </c>
      <c r="B159" s="458" t="s">
        <v>1439</v>
      </c>
      <c r="C159" s="448" t="s">
        <v>1440</v>
      </c>
      <c r="D159" s="128">
        <v>561000</v>
      </c>
      <c r="E159" s="209"/>
      <c r="F159" s="128">
        <v>561000</v>
      </c>
      <c r="G159" s="209"/>
      <c r="H159" s="198" t="s">
        <v>1441</v>
      </c>
    </row>
    <row r="160" spans="1:9" x14ac:dyDescent="0.25">
      <c r="A160" s="288"/>
      <c r="B160" s="367"/>
      <c r="C160" s="367"/>
      <c r="D160" s="128">
        <v>1487500</v>
      </c>
      <c r="E160" s="209"/>
      <c r="F160" s="128">
        <v>1487500</v>
      </c>
      <c r="G160" s="209"/>
      <c r="H160" s="198" t="s">
        <v>1442</v>
      </c>
    </row>
    <row r="161" spans="1:8" x14ac:dyDescent="0.25">
      <c r="A161" s="288"/>
      <c r="B161" s="367"/>
      <c r="C161" s="368"/>
      <c r="D161" s="128">
        <v>2337500</v>
      </c>
      <c r="E161" s="209"/>
      <c r="F161" s="128">
        <v>2337500</v>
      </c>
      <c r="G161" s="209"/>
      <c r="H161" s="198" t="s">
        <v>1443</v>
      </c>
    </row>
    <row r="162" spans="1:8" x14ac:dyDescent="0.25">
      <c r="A162" s="288"/>
      <c r="B162" s="367"/>
      <c r="C162" s="448" t="s">
        <v>1444</v>
      </c>
      <c r="D162" s="128">
        <v>391000</v>
      </c>
      <c r="E162" s="209"/>
      <c r="F162" s="128">
        <v>391000</v>
      </c>
      <c r="G162" s="209"/>
      <c r="H162" s="198" t="s">
        <v>1441</v>
      </c>
    </row>
    <row r="163" spans="1:8" x14ac:dyDescent="0.25">
      <c r="A163" s="288"/>
      <c r="B163" s="367"/>
      <c r="C163" s="367"/>
      <c r="D163" s="128">
        <v>1147500</v>
      </c>
      <c r="E163" s="209"/>
      <c r="F163" s="128">
        <v>1147500</v>
      </c>
      <c r="G163" s="209"/>
      <c r="H163" s="198" t="s">
        <v>1442</v>
      </c>
    </row>
    <row r="164" spans="1:8" x14ac:dyDescent="0.25">
      <c r="A164" s="288"/>
      <c r="B164" s="367"/>
      <c r="C164" s="368"/>
      <c r="D164" s="128">
        <v>1827500</v>
      </c>
      <c r="E164" s="209"/>
      <c r="F164" s="128">
        <v>1827500</v>
      </c>
      <c r="G164" s="209"/>
      <c r="H164" s="198" t="s">
        <v>1443</v>
      </c>
    </row>
    <row r="165" spans="1:8" x14ac:dyDescent="0.25">
      <c r="A165" s="288"/>
      <c r="B165" s="367"/>
      <c r="C165" s="448" t="s">
        <v>1445</v>
      </c>
      <c r="D165" s="128">
        <v>680000</v>
      </c>
      <c r="E165" s="209"/>
      <c r="F165" s="128">
        <v>680000</v>
      </c>
      <c r="G165" s="209"/>
      <c r="H165" s="198" t="s">
        <v>1441</v>
      </c>
    </row>
    <row r="166" spans="1:8" x14ac:dyDescent="0.25">
      <c r="A166" s="288"/>
      <c r="B166" s="367"/>
      <c r="C166" s="367"/>
      <c r="D166" s="128">
        <v>1912500</v>
      </c>
      <c r="E166" s="209"/>
      <c r="F166" s="128">
        <v>1912500</v>
      </c>
      <c r="G166" s="209"/>
      <c r="H166" s="198" t="s">
        <v>1442</v>
      </c>
    </row>
    <row r="167" spans="1:8" x14ac:dyDescent="0.25">
      <c r="A167" s="288"/>
      <c r="B167" s="367"/>
      <c r="C167" s="368"/>
      <c r="D167" s="128">
        <v>2975000</v>
      </c>
      <c r="E167" s="209"/>
      <c r="F167" s="128">
        <v>2975000</v>
      </c>
      <c r="G167" s="209"/>
      <c r="H167" s="198" t="s">
        <v>1443</v>
      </c>
    </row>
    <row r="168" spans="1:8" x14ac:dyDescent="0.25">
      <c r="A168" s="288"/>
      <c r="B168" s="367"/>
      <c r="C168" s="448" t="s">
        <v>1446</v>
      </c>
      <c r="D168" s="128">
        <v>1020000</v>
      </c>
      <c r="E168" s="209"/>
      <c r="F168" s="128">
        <v>1020000</v>
      </c>
      <c r="G168" s="209"/>
      <c r="H168" s="198" t="s">
        <v>1441</v>
      </c>
    </row>
    <row r="169" spans="1:8" x14ac:dyDescent="0.25">
      <c r="A169" s="288"/>
      <c r="B169" s="367"/>
      <c r="C169" s="367"/>
      <c r="D169" s="128">
        <v>2210000</v>
      </c>
      <c r="E169" s="209"/>
      <c r="F169" s="128">
        <v>2210000</v>
      </c>
      <c r="G169" s="209"/>
      <c r="H169" s="198" t="s">
        <v>1442</v>
      </c>
    </row>
    <row r="170" spans="1:8" x14ac:dyDescent="0.25">
      <c r="A170" s="289"/>
      <c r="B170" s="368"/>
      <c r="C170" s="368"/>
      <c r="D170" s="128">
        <v>3315000</v>
      </c>
      <c r="E170" s="209"/>
      <c r="F170" s="128">
        <v>3315000</v>
      </c>
      <c r="G170" s="209"/>
      <c r="H170" s="198" t="s">
        <v>1443</v>
      </c>
    </row>
    <row r="171" spans="1:8" ht="12.75" x14ac:dyDescent="0.2">
      <c r="A171" s="58"/>
      <c r="B171" s="58"/>
    </row>
    <row r="172" spans="1:8" ht="12.75" x14ac:dyDescent="0.2">
      <c r="A172" s="58"/>
      <c r="B172" s="58"/>
    </row>
    <row r="173" spans="1:8" ht="12.75" x14ac:dyDescent="0.2">
      <c r="A173" s="58"/>
      <c r="B173" s="58"/>
    </row>
    <row r="174" spans="1:8" ht="12.75" x14ac:dyDescent="0.2">
      <c r="A174" s="58"/>
      <c r="B174" s="58"/>
    </row>
    <row r="175" spans="1:8" ht="12.75" x14ac:dyDescent="0.2">
      <c r="A175" s="58"/>
      <c r="B175" s="58"/>
    </row>
    <row r="176" spans="1:8" ht="12.75" x14ac:dyDescent="0.2">
      <c r="A176" s="58"/>
      <c r="B176" s="58"/>
    </row>
    <row r="177" spans="1:2" ht="12.75" x14ac:dyDescent="0.2">
      <c r="A177" s="58"/>
      <c r="B177" s="58"/>
    </row>
    <row r="178" spans="1:2" ht="12.75" x14ac:dyDescent="0.2">
      <c r="A178" s="58"/>
      <c r="B178" s="58"/>
    </row>
    <row r="179" spans="1:2" ht="12.75" x14ac:dyDescent="0.2">
      <c r="A179" s="58"/>
      <c r="B179" s="58"/>
    </row>
    <row r="180" spans="1:2" ht="12.75" x14ac:dyDescent="0.2">
      <c r="A180" s="58"/>
      <c r="B180" s="58"/>
    </row>
    <row r="181" spans="1:2" ht="12.75" x14ac:dyDescent="0.2">
      <c r="A181" s="58"/>
      <c r="B181" s="58"/>
    </row>
    <row r="182" spans="1:2" ht="12.75" x14ac:dyDescent="0.2">
      <c r="A182" s="58"/>
      <c r="B182" s="58"/>
    </row>
    <row r="183" spans="1:2" ht="12.75" x14ac:dyDescent="0.2">
      <c r="A183" s="58"/>
      <c r="B183" s="58"/>
    </row>
    <row r="184" spans="1:2" ht="12.75" x14ac:dyDescent="0.2">
      <c r="A184" s="58"/>
      <c r="B184" s="58"/>
    </row>
    <row r="185" spans="1:2" ht="12.75" x14ac:dyDescent="0.2">
      <c r="A185" s="58"/>
      <c r="B185" s="58"/>
    </row>
    <row r="186" spans="1:2" ht="12.75" x14ac:dyDescent="0.2">
      <c r="A186" s="58"/>
      <c r="B186" s="58"/>
    </row>
    <row r="187" spans="1:2" ht="12.75" x14ac:dyDescent="0.2">
      <c r="A187" s="58"/>
      <c r="B187" s="58"/>
    </row>
    <row r="188" spans="1:2" ht="12.75" x14ac:dyDescent="0.2">
      <c r="A188" s="58"/>
      <c r="B188" s="58"/>
    </row>
    <row r="189" spans="1:2" ht="12.75" x14ac:dyDescent="0.2">
      <c r="A189" s="58"/>
      <c r="B189" s="58"/>
    </row>
    <row r="190" spans="1:2" ht="12.75" x14ac:dyDescent="0.2">
      <c r="A190" s="58"/>
      <c r="B190" s="58"/>
    </row>
    <row r="191" spans="1:2" ht="12.75" x14ac:dyDescent="0.2">
      <c r="A191" s="58"/>
      <c r="B191" s="58"/>
    </row>
    <row r="192" spans="1:2" ht="12.75" x14ac:dyDescent="0.2">
      <c r="A192" s="58"/>
      <c r="B192" s="58"/>
    </row>
    <row r="193" spans="1:2" ht="12.75" x14ac:dyDescent="0.2">
      <c r="A193" s="58"/>
      <c r="B193" s="58"/>
    </row>
    <row r="194" spans="1:2" ht="12.75" x14ac:dyDescent="0.2">
      <c r="A194" s="58"/>
      <c r="B194" s="58"/>
    </row>
    <row r="195" spans="1:2" ht="12.75" x14ac:dyDescent="0.2">
      <c r="A195" s="58"/>
      <c r="B195" s="58"/>
    </row>
    <row r="196" spans="1:2" ht="12.75" x14ac:dyDescent="0.2">
      <c r="A196" s="58"/>
      <c r="B196" s="58"/>
    </row>
    <row r="197" spans="1:2" ht="12.75" x14ac:dyDescent="0.2">
      <c r="A197" s="58"/>
      <c r="B197" s="58"/>
    </row>
    <row r="198" spans="1:2" ht="12.75" x14ac:dyDescent="0.2">
      <c r="A198" s="58"/>
      <c r="B198" s="58"/>
    </row>
    <row r="199" spans="1:2" ht="12.75" x14ac:dyDescent="0.2">
      <c r="A199" s="58"/>
      <c r="B199" s="58"/>
    </row>
    <row r="200" spans="1:2" ht="12.75" x14ac:dyDescent="0.2">
      <c r="A200" s="58"/>
      <c r="B200" s="58"/>
    </row>
    <row r="201" spans="1:2" ht="12.75" x14ac:dyDescent="0.2">
      <c r="A201" s="58"/>
      <c r="B201" s="58"/>
    </row>
    <row r="202" spans="1:2" ht="12.75" x14ac:dyDescent="0.2">
      <c r="A202" s="58"/>
      <c r="B202" s="58"/>
    </row>
    <row r="203" spans="1:2" ht="12.75" x14ac:dyDescent="0.2">
      <c r="A203" s="58"/>
      <c r="B203" s="58"/>
    </row>
    <row r="204" spans="1:2" ht="12.75" x14ac:dyDescent="0.2">
      <c r="A204" s="58"/>
      <c r="B204" s="58"/>
    </row>
    <row r="205" spans="1:2" ht="12.75" x14ac:dyDescent="0.2">
      <c r="A205" s="58"/>
      <c r="B205" s="58"/>
    </row>
    <row r="206" spans="1:2" ht="12.75" x14ac:dyDescent="0.2">
      <c r="A206" s="58"/>
      <c r="B206" s="58"/>
    </row>
    <row r="207" spans="1:2" ht="12.75" x14ac:dyDescent="0.2">
      <c r="A207" s="58"/>
      <c r="B207" s="58"/>
    </row>
    <row r="208" spans="1:2" ht="12.75" x14ac:dyDescent="0.2">
      <c r="A208" s="58"/>
      <c r="B208" s="58"/>
    </row>
    <row r="209" spans="1:2" ht="12.75" x14ac:dyDescent="0.2">
      <c r="A209" s="58"/>
      <c r="B209" s="58"/>
    </row>
    <row r="210" spans="1:2" ht="12.75" x14ac:dyDescent="0.2">
      <c r="A210" s="58"/>
      <c r="B210" s="58"/>
    </row>
    <row r="211" spans="1:2" ht="12.75" x14ac:dyDescent="0.2">
      <c r="A211" s="58"/>
      <c r="B211" s="58"/>
    </row>
    <row r="212" spans="1:2" ht="12.75" x14ac:dyDescent="0.2">
      <c r="A212" s="58"/>
      <c r="B212" s="58"/>
    </row>
    <row r="213" spans="1:2" ht="12.75" x14ac:dyDescent="0.2">
      <c r="A213" s="58"/>
      <c r="B213" s="58"/>
    </row>
    <row r="214" spans="1:2" ht="12.75" x14ac:dyDescent="0.2">
      <c r="A214" s="58"/>
      <c r="B214" s="58"/>
    </row>
    <row r="215" spans="1:2" ht="12.75" x14ac:dyDescent="0.2">
      <c r="A215" s="58"/>
      <c r="B215" s="58"/>
    </row>
    <row r="216" spans="1:2" ht="12.75" x14ac:dyDescent="0.2">
      <c r="A216" s="58"/>
      <c r="B216" s="58"/>
    </row>
    <row r="217" spans="1:2" ht="12.75" x14ac:dyDescent="0.2">
      <c r="A217" s="58"/>
      <c r="B217" s="58"/>
    </row>
    <row r="218" spans="1:2" ht="12.75" x14ac:dyDescent="0.2">
      <c r="A218" s="58"/>
      <c r="B218" s="58"/>
    </row>
    <row r="219" spans="1:2" ht="12.75" x14ac:dyDescent="0.2">
      <c r="A219" s="58"/>
      <c r="B219" s="58"/>
    </row>
    <row r="220" spans="1:2" ht="12.75" x14ac:dyDescent="0.2">
      <c r="A220" s="58"/>
      <c r="B220" s="58"/>
    </row>
    <row r="221" spans="1:2" ht="12.75" x14ac:dyDescent="0.2">
      <c r="A221" s="58"/>
      <c r="B221" s="58"/>
    </row>
    <row r="222" spans="1:2" ht="12.75" x14ac:dyDescent="0.2">
      <c r="A222" s="58"/>
      <c r="B222" s="58"/>
    </row>
    <row r="223" spans="1:2" ht="12.75" x14ac:dyDescent="0.2">
      <c r="A223" s="58"/>
      <c r="B223" s="58"/>
    </row>
    <row r="224" spans="1:2" ht="12.75" x14ac:dyDescent="0.2">
      <c r="A224" s="58"/>
      <c r="B224" s="58"/>
    </row>
    <row r="225" spans="1:2" ht="12.75" x14ac:dyDescent="0.2">
      <c r="A225" s="58"/>
      <c r="B225" s="58"/>
    </row>
    <row r="226" spans="1:2" ht="12.75" x14ac:dyDescent="0.2">
      <c r="A226" s="58"/>
      <c r="B226" s="58"/>
    </row>
    <row r="227" spans="1:2" ht="12.75" x14ac:dyDescent="0.2">
      <c r="A227" s="58"/>
      <c r="B227" s="58"/>
    </row>
    <row r="228" spans="1:2" ht="12.75" x14ac:dyDescent="0.2">
      <c r="A228" s="58"/>
      <c r="B228" s="58"/>
    </row>
    <row r="229" spans="1:2" ht="12.75" x14ac:dyDescent="0.2">
      <c r="A229" s="58"/>
      <c r="B229" s="58"/>
    </row>
    <row r="230" spans="1:2" ht="12.75" x14ac:dyDescent="0.2">
      <c r="A230" s="58"/>
      <c r="B230" s="58"/>
    </row>
    <row r="231" spans="1:2" ht="12.75" x14ac:dyDescent="0.2">
      <c r="A231" s="58"/>
      <c r="B231" s="58"/>
    </row>
    <row r="232" spans="1:2" ht="12.75" x14ac:dyDescent="0.2">
      <c r="A232" s="58"/>
      <c r="B232" s="58"/>
    </row>
    <row r="233" spans="1:2" ht="12.75" x14ac:dyDescent="0.2">
      <c r="A233" s="58"/>
      <c r="B233" s="58"/>
    </row>
    <row r="234" spans="1:2" ht="12.75" x14ac:dyDescent="0.2">
      <c r="A234" s="58"/>
      <c r="B234" s="58"/>
    </row>
    <row r="235" spans="1:2" ht="12.75" x14ac:dyDescent="0.2">
      <c r="A235" s="58"/>
      <c r="B235" s="58"/>
    </row>
    <row r="236" spans="1:2" ht="12.75" x14ac:dyDescent="0.2">
      <c r="A236" s="58"/>
      <c r="B236" s="58"/>
    </row>
    <row r="237" spans="1:2" ht="12.75" x14ac:dyDescent="0.2">
      <c r="A237" s="58"/>
      <c r="B237" s="58"/>
    </row>
    <row r="238" spans="1:2" ht="12.75" x14ac:dyDescent="0.2">
      <c r="A238" s="58"/>
      <c r="B238" s="58"/>
    </row>
    <row r="239" spans="1:2" ht="12.75" x14ac:dyDescent="0.2">
      <c r="A239" s="58"/>
      <c r="B239" s="58"/>
    </row>
    <row r="240" spans="1:2" ht="12.75" x14ac:dyDescent="0.2">
      <c r="A240" s="58"/>
      <c r="B240" s="58"/>
    </row>
    <row r="241" spans="1:2" ht="12.75" x14ac:dyDescent="0.2">
      <c r="A241" s="58"/>
      <c r="B241" s="58"/>
    </row>
    <row r="242" spans="1:2" ht="12.75" x14ac:dyDescent="0.2">
      <c r="A242" s="58"/>
      <c r="B242" s="58"/>
    </row>
    <row r="243" spans="1:2" ht="12.75" x14ac:dyDescent="0.2">
      <c r="A243" s="58"/>
      <c r="B243" s="58"/>
    </row>
    <row r="244" spans="1:2" ht="12.75" x14ac:dyDescent="0.2">
      <c r="A244" s="58"/>
      <c r="B244" s="58"/>
    </row>
    <row r="245" spans="1:2" ht="12.75" x14ac:dyDescent="0.2">
      <c r="A245" s="58"/>
      <c r="B245" s="58"/>
    </row>
    <row r="246" spans="1:2" ht="12.75" x14ac:dyDescent="0.2">
      <c r="A246" s="58"/>
      <c r="B246" s="58"/>
    </row>
    <row r="247" spans="1:2" ht="12.75" x14ac:dyDescent="0.2">
      <c r="A247" s="58"/>
      <c r="B247" s="58"/>
    </row>
    <row r="248" spans="1:2" ht="12.75" x14ac:dyDescent="0.2">
      <c r="A248" s="58"/>
      <c r="B248" s="58"/>
    </row>
    <row r="249" spans="1:2" ht="12.75" x14ac:dyDescent="0.2">
      <c r="A249" s="58"/>
      <c r="B249" s="58"/>
    </row>
    <row r="250" spans="1:2" ht="12.75" x14ac:dyDescent="0.2">
      <c r="A250" s="58"/>
      <c r="B250" s="58"/>
    </row>
    <row r="251" spans="1:2" ht="12.75" x14ac:dyDescent="0.2">
      <c r="A251" s="58"/>
      <c r="B251" s="58"/>
    </row>
    <row r="252" spans="1:2" ht="12.75" x14ac:dyDescent="0.2">
      <c r="A252" s="58"/>
      <c r="B252" s="58"/>
    </row>
    <row r="253" spans="1:2" ht="12.75" x14ac:dyDescent="0.2">
      <c r="A253" s="58"/>
      <c r="B253" s="58"/>
    </row>
    <row r="254" spans="1:2" ht="12.75" x14ac:dyDescent="0.2">
      <c r="A254" s="58"/>
      <c r="B254" s="58"/>
    </row>
    <row r="255" spans="1:2" ht="12.75" x14ac:dyDescent="0.2">
      <c r="A255" s="58"/>
      <c r="B255" s="58"/>
    </row>
    <row r="256" spans="1:2" ht="12.75" x14ac:dyDescent="0.2">
      <c r="A256" s="58"/>
      <c r="B256" s="58"/>
    </row>
    <row r="257" spans="1:2" ht="12.75" x14ac:dyDescent="0.2">
      <c r="A257" s="58"/>
      <c r="B257" s="58"/>
    </row>
    <row r="258" spans="1:2" ht="12.75" x14ac:dyDescent="0.2">
      <c r="A258" s="58"/>
      <c r="B258" s="58"/>
    </row>
    <row r="259" spans="1:2" ht="12.75" x14ac:dyDescent="0.2">
      <c r="A259" s="58"/>
      <c r="B259" s="58"/>
    </row>
    <row r="260" spans="1:2" ht="12.75" x14ac:dyDescent="0.2">
      <c r="A260" s="58"/>
      <c r="B260" s="58"/>
    </row>
    <row r="261" spans="1:2" ht="12.75" x14ac:dyDescent="0.2">
      <c r="A261" s="58"/>
      <c r="B261" s="58"/>
    </row>
    <row r="262" spans="1:2" ht="12.75" x14ac:dyDescent="0.2">
      <c r="A262" s="58"/>
      <c r="B262" s="58"/>
    </row>
    <row r="263" spans="1:2" ht="12.75" x14ac:dyDescent="0.2">
      <c r="A263" s="58"/>
      <c r="B263" s="58"/>
    </row>
    <row r="264" spans="1:2" ht="12.75" x14ac:dyDescent="0.2">
      <c r="A264" s="58"/>
      <c r="B264" s="58"/>
    </row>
    <row r="265" spans="1:2" ht="12.75" x14ac:dyDescent="0.2">
      <c r="A265" s="58"/>
      <c r="B265" s="58"/>
    </row>
    <row r="266" spans="1:2" ht="12.75" x14ac:dyDescent="0.2">
      <c r="A266" s="58"/>
      <c r="B266" s="58"/>
    </row>
    <row r="267" spans="1:2" ht="12.75" x14ac:dyDescent="0.2">
      <c r="A267" s="58"/>
      <c r="B267" s="58"/>
    </row>
    <row r="268" spans="1:2" ht="12.75" x14ac:dyDescent="0.2">
      <c r="A268" s="58"/>
      <c r="B268" s="58"/>
    </row>
    <row r="269" spans="1:2" ht="12.75" x14ac:dyDescent="0.2">
      <c r="A269" s="58"/>
      <c r="B269" s="58"/>
    </row>
    <row r="270" spans="1:2" ht="12.75" x14ac:dyDescent="0.2">
      <c r="A270" s="58"/>
      <c r="B270" s="58"/>
    </row>
    <row r="271" spans="1:2" ht="12.75" x14ac:dyDescent="0.2">
      <c r="A271" s="58"/>
      <c r="B271" s="58"/>
    </row>
    <row r="272" spans="1:2" ht="12.75" x14ac:dyDescent="0.2">
      <c r="A272" s="58"/>
      <c r="B272" s="58"/>
    </row>
    <row r="273" spans="1:2" ht="12.75" x14ac:dyDescent="0.2">
      <c r="A273" s="58"/>
      <c r="B273" s="58"/>
    </row>
    <row r="274" spans="1:2" ht="12.75" x14ac:dyDescent="0.2">
      <c r="A274" s="58"/>
      <c r="B274" s="58"/>
    </row>
    <row r="275" spans="1:2" ht="12.75" x14ac:dyDescent="0.2">
      <c r="A275" s="58"/>
      <c r="B275" s="58"/>
    </row>
    <row r="276" spans="1:2" ht="12.75" x14ac:dyDescent="0.2">
      <c r="A276" s="58"/>
      <c r="B276" s="58"/>
    </row>
    <row r="277" spans="1:2" ht="12.75" x14ac:dyDescent="0.2">
      <c r="A277" s="58"/>
      <c r="B277" s="58"/>
    </row>
    <row r="278" spans="1:2" ht="12.75" x14ac:dyDescent="0.2">
      <c r="A278" s="58"/>
      <c r="B278" s="58"/>
    </row>
    <row r="279" spans="1:2" ht="12.75" x14ac:dyDescent="0.2">
      <c r="A279" s="58"/>
      <c r="B279" s="58"/>
    </row>
    <row r="280" spans="1:2" ht="12.75" x14ac:dyDescent="0.2">
      <c r="A280" s="58"/>
      <c r="B280" s="58"/>
    </row>
    <row r="281" spans="1:2" ht="12.75" x14ac:dyDescent="0.2">
      <c r="A281" s="58"/>
      <c r="B281" s="58"/>
    </row>
    <row r="282" spans="1:2" ht="12.75" x14ac:dyDescent="0.2">
      <c r="A282" s="58"/>
      <c r="B282" s="58"/>
    </row>
    <row r="283" spans="1:2" ht="12.75" x14ac:dyDescent="0.2">
      <c r="A283" s="58"/>
      <c r="B283" s="58"/>
    </row>
    <row r="284" spans="1:2" ht="12.75" x14ac:dyDescent="0.2">
      <c r="A284" s="58"/>
      <c r="B284" s="58"/>
    </row>
    <row r="285" spans="1:2" ht="12.75" x14ac:dyDescent="0.2">
      <c r="A285" s="58"/>
      <c r="B285" s="58"/>
    </row>
    <row r="286" spans="1:2" ht="12.75" x14ac:dyDescent="0.2">
      <c r="A286" s="58"/>
      <c r="B286" s="58"/>
    </row>
    <row r="287" spans="1:2" ht="12.75" x14ac:dyDescent="0.2">
      <c r="A287" s="58"/>
      <c r="B287" s="58"/>
    </row>
    <row r="288" spans="1:2" ht="12.75" x14ac:dyDescent="0.2">
      <c r="A288" s="58"/>
      <c r="B288" s="58"/>
    </row>
    <row r="289" spans="1:2" ht="12.75" x14ac:dyDescent="0.2">
      <c r="A289" s="58"/>
      <c r="B289" s="58"/>
    </row>
    <row r="290" spans="1:2" ht="12.75" x14ac:dyDescent="0.2">
      <c r="A290" s="58"/>
      <c r="B290" s="58"/>
    </row>
    <row r="291" spans="1:2" ht="12.75" x14ac:dyDescent="0.2">
      <c r="A291" s="58"/>
      <c r="B291" s="58"/>
    </row>
    <row r="292" spans="1:2" ht="12.75" x14ac:dyDescent="0.2">
      <c r="A292" s="58"/>
      <c r="B292" s="58"/>
    </row>
    <row r="293" spans="1:2" ht="12.75" x14ac:dyDescent="0.2">
      <c r="A293" s="58"/>
      <c r="B293" s="58"/>
    </row>
    <row r="294" spans="1:2" ht="12.75" x14ac:dyDescent="0.2">
      <c r="A294" s="58"/>
      <c r="B294" s="58"/>
    </row>
    <row r="295" spans="1:2" ht="12.75" x14ac:dyDescent="0.2">
      <c r="A295" s="58"/>
      <c r="B295" s="58"/>
    </row>
    <row r="296" spans="1:2" ht="12.75" x14ac:dyDescent="0.2">
      <c r="A296" s="58"/>
      <c r="B296" s="58"/>
    </row>
    <row r="297" spans="1:2" ht="12.75" x14ac:dyDescent="0.2">
      <c r="A297" s="58"/>
      <c r="B297" s="58"/>
    </row>
    <row r="298" spans="1:2" ht="12.75" x14ac:dyDescent="0.2">
      <c r="A298" s="58"/>
      <c r="B298" s="58"/>
    </row>
    <row r="299" spans="1:2" ht="12.75" x14ac:dyDescent="0.2">
      <c r="A299" s="58"/>
      <c r="B299" s="58"/>
    </row>
    <row r="300" spans="1:2" ht="12.75" x14ac:dyDescent="0.2">
      <c r="A300" s="58"/>
      <c r="B300" s="58"/>
    </row>
    <row r="301" spans="1:2" ht="12.75" x14ac:dyDescent="0.2">
      <c r="A301" s="58"/>
      <c r="B301" s="58"/>
    </row>
    <row r="302" spans="1:2" ht="12.75" x14ac:dyDescent="0.2">
      <c r="A302" s="58"/>
      <c r="B302" s="58"/>
    </row>
    <row r="303" spans="1:2" ht="12.75" x14ac:dyDescent="0.2">
      <c r="A303" s="58"/>
      <c r="B303" s="58"/>
    </row>
    <row r="304" spans="1:2" ht="12.75" x14ac:dyDescent="0.2">
      <c r="A304" s="58"/>
      <c r="B304" s="58"/>
    </row>
    <row r="305" spans="1:2" ht="12.75" x14ac:dyDescent="0.2">
      <c r="A305" s="58"/>
      <c r="B305" s="58"/>
    </row>
    <row r="306" spans="1:2" ht="12.75" x14ac:dyDescent="0.2">
      <c r="A306" s="58"/>
      <c r="B306" s="58"/>
    </row>
    <row r="307" spans="1:2" ht="12.75" x14ac:dyDescent="0.2">
      <c r="A307" s="58"/>
      <c r="B307" s="58"/>
    </row>
    <row r="308" spans="1:2" ht="12.75" x14ac:dyDescent="0.2">
      <c r="A308" s="58"/>
      <c r="B308" s="58"/>
    </row>
    <row r="309" spans="1:2" ht="12.75" x14ac:dyDescent="0.2">
      <c r="A309" s="58"/>
      <c r="B309" s="58"/>
    </row>
    <row r="310" spans="1:2" ht="12.75" x14ac:dyDescent="0.2">
      <c r="A310" s="58"/>
      <c r="B310" s="58"/>
    </row>
    <row r="311" spans="1:2" ht="12.75" x14ac:dyDescent="0.2">
      <c r="A311" s="58"/>
      <c r="B311" s="58"/>
    </row>
    <row r="312" spans="1:2" ht="12.75" x14ac:dyDescent="0.2">
      <c r="A312" s="58"/>
      <c r="B312" s="58"/>
    </row>
    <row r="313" spans="1:2" ht="12.75" x14ac:dyDescent="0.2">
      <c r="A313" s="58"/>
      <c r="B313" s="58"/>
    </row>
    <row r="314" spans="1:2" ht="12.75" x14ac:dyDescent="0.2">
      <c r="A314" s="58"/>
      <c r="B314" s="58"/>
    </row>
    <row r="315" spans="1:2" ht="12.75" x14ac:dyDescent="0.2">
      <c r="A315" s="58"/>
      <c r="B315" s="58"/>
    </row>
    <row r="316" spans="1:2" ht="12.75" x14ac:dyDescent="0.2">
      <c r="A316" s="58"/>
      <c r="B316" s="58"/>
    </row>
    <row r="317" spans="1:2" ht="12.75" x14ac:dyDescent="0.2">
      <c r="A317" s="58"/>
      <c r="B317" s="58"/>
    </row>
    <row r="318" spans="1:2" ht="12.75" x14ac:dyDescent="0.2">
      <c r="A318" s="58"/>
      <c r="B318" s="58"/>
    </row>
    <row r="319" spans="1:2" ht="12.75" x14ac:dyDescent="0.2">
      <c r="A319" s="58"/>
      <c r="B319" s="58"/>
    </row>
    <row r="320" spans="1:2" ht="12.75" x14ac:dyDescent="0.2">
      <c r="A320" s="58"/>
      <c r="B320" s="58"/>
    </row>
    <row r="321" spans="1:2" ht="12.75" x14ac:dyDescent="0.2">
      <c r="A321" s="58"/>
      <c r="B321" s="58"/>
    </row>
    <row r="322" spans="1:2" ht="12.75" x14ac:dyDescent="0.2">
      <c r="A322" s="58"/>
      <c r="B322" s="58"/>
    </row>
    <row r="323" spans="1:2" ht="12.75" x14ac:dyDescent="0.2">
      <c r="A323" s="58"/>
      <c r="B323" s="58"/>
    </row>
    <row r="324" spans="1:2" ht="12.75" x14ac:dyDescent="0.2">
      <c r="A324" s="58"/>
      <c r="B324" s="58"/>
    </row>
    <row r="325" spans="1:2" ht="12.75" x14ac:dyDescent="0.2">
      <c r="A325" s="58"/>
      <c r="B325" s="58"/>
    </row>
    <row r="326" spans="1:2" ht="12.75" x14ac:dyDescent="0.2">
      <c r="A326" s="58"/>
      <c r="B326" s="58"/>
    </row>
    <row r="327" spans="1:2" ht="12.75" x14ac:dyDescent="0.2">
      <c r="A327" s="58"/>
      <c r="B327" s="58"/>
    </row>
    <row r="328" spans="1:2" ht="12.75" x14ac:dyDescent="0.2">
      <c r="A328" s="58"/>
      <c r="B328" s="58"/>
    </row>
    <row r="329" spans="1:2" ht="12.75" x14ac:dyDescent="0.2">
      <c r="A329" s="58"/>
      <c r="B329" s="58"/>
    </row>
    <row r="330" spans="1:2" ht="12.75" x14ac:dyDescent="0.2">
      <c r="A330" s="58"/>
      <c r="B330" s="58"/>
    </row>
    <row r="331" spans="1:2" ht="12.75" x14ac:dyDescent="0.2">
      <c r="A331" s="58"/>
      <c r="B331" s="58"/>
    </row>
    <row r="332" spans="1:2" ht="12.75" x14ac:dyDescent="0.2">
      <c r="A332" s="58"/>
      <c r="B332" s="58"/>
    </row>
    <row r="333" spans="1:2" ht="12.75" x14ac:dyDescent="0.2">
      <c r="A333" s="58"/>
      <c r="B333" s="58"/>
    </row>
    <row r="334" spans="1:2" ht="12.75" x14ac:dyDescent="0.2">
      <c r="A334" s="58"/>
      <c r="B334" s="58"/>
    </row>
    <row r="335" spans="1:2" ht="12.75" x14ac:dyDescent="0.2">
      <c r="A335" s="58"/>
      <c r="B335" s="58"/>
    </row>
    <row r="336" spans="1:2" ht="12.75" x14ac:dyDescent="0.2">
      <c r="A336" s="58"/>
      <c r="B336" s="58"/>
    </row>
    <row r="337" spans="1:2" ht="12.75" x14ac:dyDescent="0.2">
      <c r="A337" s="58"/>
      <c r="B337" s="58"/>
    </row>
    <row r="338" spans="1:2" ht="12.75" x14ac:dyDescent="0.2">
      <c r="A338" s="58"/>
      <c r="B338" s="58"/>
    </row>
    <row r="339" spans="1:2" ht="12.75" x14ac:dyDescent="0.2">
      <c r="A339" s="58"/>
      <c r="B339" s="58"/>
    </row>
    <row r="340" spans="1:2" ht="12.75" x14ac:dyDescent="0.2">
      <c r="A340" s="58"/>
      <c r="B340" s="58"/>
    </row>
    <row r="341" spans="1:2" ht="12.75" x14ac:dyDescent="0.2">
      <c r="A341" s="58"/>
      <c r="B341" s="58"/>
    </row>
    <row r="342" spans="1:2" ht="12.75" x14ac:dyDescent="0.2">
      <c r="A342" s="58"/>
      <c r="B342" s="58"/>
    </row>
    <row r="343" spans="1:2" ht="12.75" x14ac:dyDescent="0.2">
      <c r="A343" s="58"/>
      <c r="B343" s="58"/>
    </row>
    <row r="344" spans="1:2" ht="12.75" x14ac:dyDescent="0.2">
      <c r="A344" s="58"/>
      <c r="B344" s="58"/>
    </row>
    <row r="345" spans="1:2" ht="12.75" x14ac:dyDescent="0.2">
      <c r="A345" s="58"/>
      <c r="B345" s="58"/>
    </row>
    <row r="346" spans="1:2" ht="12.75" x14ac:dyDescent="0.2">
      <c r="A346" s="58"/>
      <c r="B346" s="58"/>
    </row>
    <row r="347" spans="1:2" ht="12.75" x14ac:dyDescent="0.2">
      <c r="A347" s="58"/>
      <c r="B347" s="58"/>
    </row>
    <row r="348" spans="1:2" ht="12.75" x14ac:dyDescent="0.2">
      <c r="A348" s="58"/>
      <c r="B348" s="58"/>
    </row>
    <row r="349" spans="1:2" ht="12.75" x14ac:dyDescent="0.2">
      <c r="A349" s="58"/>
      <c r="B349" s="58"/>
    </row>
    <row r="350" spans="1:2" ht="12.75" x14ac:dyDescent="0.2">
      <c r="A350" s="58"/>
      <c r="B350" s="58"/>
    </row>
    <row r="351" spans="1:2" ht="12.75" x14ac:dyDescent="0.2">
      <c r="A351" s="58"/>
      <c r="B351" s="58"/>
    </row>
    <row r="352" spans="1:2" ht="12.75" x14ac:dyDescent="0.2">
      <c r="A352" s="58"/>
      <c r="B352" s="58"/>
    </row>
    <row r="353" spans="1:2" ht="12.75" x14ac:dyDescent="0.2">
      <c r="A353" s="58"/>
      <c r="B353" s="58"/>
    </row>
    <row r="354" spans="1:2" ht="12.75" x14ac:dyDescent="0.2">
      <c r="A354" s="58"/>
      <c r="B354" s="58"/>
    </row>
    <row r="355" spans="1:2" ht="12.75" x14ac:dyDescent="0.2">
      <c r="A355" s="58"/>
      <c r="B355" s="58"/>
    </row>
    <row r="356" spans="1:2" ht="12.75" x14ac:dyDescent="0.2">
      <c r="A356" s="58"/>
      <c r="B356" s="58"/>
    </row>
    <row r="357" spans="1:2" ht="12.75" x14ac:dyDescent="0.2">
      <c r="A357" s="58"/>
      <c r="B357" s="58"/>
    </row>
    <row r="358" spans="1:2" ht="12.75" x14ac:dyDescent="0.2">
      <c r="A358" s="58"/>
      <c r="B358" s="58"/>
    </row>
    <row r="359" spans="1:2" ht="12.75" x14ac:dyDescent="0.2">
      <c r="A359" s="58"/>
      <c r="B359" s="58"/>
    </row>
    <row r="360" spans="1:2" ht="12.75" x14ac:dyDescent="0.2">
      <c r="A360" s="58"/>
      <c r="B360" s="58"/>
    </row>
    <row r="361" spans="1:2" ht="12.75" x14ac:dyDescent="0.2">
      <c r="A361" s="58"/>
      <c r="B361" s="58"/>
    </row>
    <row r="362" spans="1:2" ht="12.75" x14ac:dyDescent="0.2">
      <c r="A362" s="58"/>
      <c r="B362" s="58"/>
    </row>
    <row r="363" spans="1:2" ht="12.75" x14ac:dyDescent="0.2">
      <c r="A363" s="58"/>
      <c r="B363" s="58"/>
    </row>
    <row r="364" spans="1:2" ht="12.75" x14ac:dyDescent="0.2">
      <c r="A364" s="58"/>
      <c r="B364" s="58"/>
    </row>
    <row r="365" spans="1:2" ht="12.75" x14ac:dyDescent="0.2">
      <c r="A365" s="58"/>
      <c r="B365" s="58"/>
    </row>
    <row r="366" spans="1:2" ht="12.75" x14ac:dyDescent="0.2">
      <c r="A366" s="58"/>
      <c r="B366" s="58"/>
    </row>
    <row r="367" spans="1:2" ht="12.75" x14ac:dyDescent="0.2">
      <c r="A367" s="58"/>
      <c r="B367" s="58"/>
    </row>
    <row r="368" spans="1:2" ht="12.75" x14ac:dyDescent="0.2">
      <c r="A368" s="58"/>
      <c r="B368" s="58"/>
    </row>
    <row r="369" spans="1:2" ht="12.75" x14ac:dyDescent="0.2">
      <c r="A369" s="58"/>
      <c r="B369" s="58"/>
    </row>
    <row r="370" spans="1:2" ht="12.75" x14ac:dyDescent="0.2">
      <c r="A370" s="58"/>
      <c r="B370" s="58"/>
    </row>
    <row r="371" spans="1:2" ht="12.75" x14ac:dyDescent="0.2">
      <c r="A371" s="58"/>
      <c r="B371" s="58"/>
    </row>
    <row r="372" spans="1:2" ht="12.75" x14ac:dyDescent="0.2">
      <c r="A372" s="58"/>
      <c r="B372" s="58"/>
    </row>
    <row r="373" spans="1:2" ht="12.75" x14ac:dyDescent="0.2">
      <c r="A373" s="58"/>
      <c r="B373" s="58"/>
    </row>
    <row r="374" spans="1:2" ht="12.75" x14ac:dyDescent="0.2">
      <c r="A374" s="58"/>
      <c r="B374" s="58"/>
    </row>
    <row r="375" spans="1:2" ht="12.75" x14ac:dyDescent="0.2">
      <c r="A375" s="58"/>
      <c r="B375" s="58"/>
    </row>
    <row r="376" spans="1:2" ht="12.75" x14ac:dyDescent="0.2">
      <c r="A376" s="58"/>
      <c r="B376" s="58"/>
    </row>
    <row r="377" spans="1:2" ht="12.75" x14ac:dyDescent="0.2">
      <c r="A377" s="58"/>
      <c r="B377" s="58"/>
    </row>
    <row r="378" spans="1:2" ht="12.75" x14ac:dyDescent="0.2">
      <c r="A378" s="58"/>
      <c r="B378" s="58"/>
    </row>
    <row r="379" spans="1:2" ht="12.75" x14ac:dyDescent="0.2">
      <c r="A379" s="58"/>
      <c r="B379" s="58"/>
    </row>
    <row r="380" spans="1:2" ht="12.75" x14ac:dyDescent="0.2">
      <c r="A380" s="58"/>
      <c r="B380" s="58"/>
    </row>
    <row r="381" spans="1:2" ht="12.75" x14ac:dyDescent="0.2">
      <c r="A381" s="58"/>
      <c r="B381" s="58"/>
    </row>
    <row r="382" spans="1:2" ht="12.75" x14ac:dyDescent="0.2">
      <c r="A382" s="58"/>
      <c r="B382" s="58"/>
    </row>
    <row r="383" spans="1:2" ht="12.75" x14ac:dyDescent="0.2">
      <c r="A383" s="58"/>
      <c r="B383" s="58"/>
    </row>
    <row r="384" spans="1:2" ht="12.75" x14ac:dyDescent="0.2">
      <c r="A384" s="58"/>
      <c r="B384" s="58"/>
    </row>
    <row r="385" spans="1:2" ht="12.75" x14ac:dyDescent="0.2">
      <c r="A385" s="58"/>
      <c r="B385" s="58"/>
    </row>
    <row r="386" spans="1:2" ht="12.75" x14ac:dyDescent="0.2">
      <c r="A386" s="58"/>
      <c r="B386" s="58"/>
    </row>
    <row r="387" spans="1:2" ht="12.75" x14ac:dyDescent="0.2">
      <c r="A387" s="58"/>
      <c r="B387" s="58"/>
    </row>
    <row r="388" spans="1:2" ht="12.75" x14ac:dyDescent="0.2">
      <c r="A388" s="58"/>
      <c r="B388" s="58"/>
    </row>
    <row r="389" spans="1:2" ht="12.75" x14ac:dyDescent="0.2">
      <c r="A389" s="58"/>
      <c r="B389" s="58"/>
    </row>
    <row r="390" spans="1:2" ht="12.75" x14ac:dyDescent="0.2">
      <c r="A390" s="58"/>
      <c r="B390" s="58"/>
    </row>
    <row r="391" spans="1:2" ht="12.75" x14ac:dyDescent="0.2">
      <c r="A391" s="58"/>
      <c r="B391" s="58"/>
    </row>
    <row r="392" spans="1:2" ht="12.75" x14ac:dyDescent="0.2">
      <c r="A392" s="58"/>
      <c r="B392" s="58"/>
    </row>
    <row r="393" spans="1:2" ht="12.75" x14ac:dyDescent="0.2">
      <c r="A393" s="58"/>
      <c r="B393" s="58"/>
    </row>
    <row r="394" spans="1:2" ht="12.75" x14ac:dyDescent="0.2">
      <c r="A394" s="58"/>
      <c r="B394" s="58"/>
    </row>
    <row r="395" spans="1:2" ht="12.75" x14ac:dyDescent="0.2">
      <c r="A395" s="58"/>
      <c r="B395" s="58"/>
    </row>
    <row r="396" spans="1:2" ht="12.75" x14ac:dyDescent="0.2">
      <c r="A396" s="58"/>
      <c r="B396" s="58"/>
    </row>
    <row r="397" spans="1:2" ht="12.75" x14ac:dyDescent="0.2">
      <c r="A397" s="58"/>
      <c r="B397" s="58"/>
    </row>
    <row r="398" spans="1:2" ht="12.75" x14ac:dyDescent="0.2">
      <c r="A398" s="58"/>
      <c r="B398" s="58"/>
    </row>
    <row r="399" spans="1:2" ht="12.75" x14ac:dyDescent="0.2">
      <c r="A399" s="58"/>
      <c r="B399" s="58"/>
    </row>
    <row r="400" spans="1:2" ht="12.75" x14ac:dyDescent="0.2">
      <c r="A400" s="58"/>
      <c r="B400" s="58"/>
    </row>
    <row r="401" spans="1:2" ht="12.75" x14ac:dyDescent="0.2">
      <c r="A401" s="58"/>
      <c r="B401" s="58"/>
    </row>
    <row r="402" spans="1:2" ht="12.75" x14ac:dyDescent="0.2">
      <c r="A402" s="58"/>
      <c r="B402" s="58"/>
    </row>
    <row r="403" spans="1:2" ht="12.75" x14ac:dyDescent="0.2">
      <c r="A403" s="58"/>
      <c r="B403" s="58"/>
    </row>
    <row r="404" spans="1:2" ht="12.75" x14ac:dyDescent="0.2">
      <c r="A404" s="58"/>
      <c r="B404" s="58"/>
    </row>
    <row r="405" spans="1:2" ht="12.75" x14ac:dyDescent="0.2">
      <c r="A405" s="58"/>
      <c r="B405" s="58"/>
    </row>
    <row r="406" spans="1:2" ht="12.75" x14ac:dyDescent="0.2">
      <c r="A406" s="58"/>
      <c r="B406" s="58"/>
    </row>
    <row r="407" spans="1:2" ht="12.75" x14ac:dyDescent="0.2">
      <c r="A407" s="58"/>
      <c r="B407" s="58"/>
    </row>
    <row r="408" spans="1:2" ht="12.75" x14ac:dyDescent="0.2">
      <c r="A408" s="58"/>
      <c r="B408" s="58"/>
    </row>
    <row r="409" spans="1:2" ht="12.75" x14ac:dyDescent="0.2">
      <c r="A409" s="58"/>
      <c r="B409" s="58"/>
    </row>
    <row r="410" spans="1:2" ht="12.75" x14ac:dyDescent="0.2">
      <c r="A410" s="58"/>
      <c r="B410" s="58"/>
    </row>
    <row r="411" spans="1:2" ht="12.75" x14ac:dyDescent="0.2">
      <c r="A411" s="58"/>
      <c r="B411" s="58"/>
    </row>
    <row r="412" spans="1:2" ht="12.75" x14ac:dyDescent="0.2">
      <c r="A412" s="58"/>
      <c r="B412" s="58"/>
    </row>
    <row r="413" spans="1:2" ht="12.75" x14ac:dyDescent="0.2">
      <c r="A413" s="58"/>
      <c r="B413" s="58"/>
    </row>
    <row r="414" spans="1:2" ht="12.75" x14ac:dyDescent="0.2">
      <c r="A414" s="58"/>
      <c r="B414" s="58"/>
    </row>
    <row r="415" spans="1:2" ht="12.75" x14ac:dyDescent="0.2">
      <c r="A415" s="58"/>
      <c r="B415" s="58"/>
    </row>
    <row r="416" spans="1:2" ht="12.75" x14ac:dyDescent="0.2">
      <c r="A416" s="58"/>
      <c r="B416" s="58"/>
    </row>
    <row r="417" spans="1:2" ht="12.75" x14ac:dyDescent="0.2">
      <c r="A417" s="58"/>
      <c r="B417" s="58"/>
    </row>
    <row r="418" spans="1:2" ht="12.75" x14ac:dyDescent="0.2">
      <c r="A418" s="58"/>
      <c r="B418" s="58"/>
    </row>
    <row r="419" spans="1:2" ht="12.75" x14ac:dyDescent="0.2">
      <c r="A419" s="58"/>
      <c r="B419" s="58"/>
    </row>
    <row r="420" spans="1:2" ht="12.75" x14ac:dyDescent="0.2">
      <c r="A420" s="58"/>
      <c r="B420" s="58"/>
    </row>
    <row r="421" spans="1:2" ht="12.75" x14ac:dyDescent="0.2">
      <c r="A421" s="58"/>
      <c r="B421" s="58"/>
    </row>
    <row r="422" spans="1:2" ht="12.75" x14ac:dyDescent="0.2">
      <c r="A422" s="58"/>
      <c r="B422" s="58"/>
    </row>
    <row r="423" spans="1:2" ht="12.75" x14ac:dyDescent="0.2">
      <c r="A423" s="58"/>
      <c r="B423" s="58"/>
    </row>
    <row r="424" spans="1:2" ht="12.75" x14ac:dyDescent="0.2">
      <c r="A424" s="58"/>
      <c r="B424" s="58"/>
    </row>
    <row r="425" spans="1:2" ht="12.75" x14ac:dyDescent="0.2">
      <c r="A425" s="58"/>
      <c r="B425" s="58"/>
    </row>
    <row r="426" spans="1:2" ht="12.75" x14ac:dyDescent="0.2">
      <c r="A426" s="58"/>
      <c r="B426" s="58"/>
    </row>
    <row r="427" spans="1:2" ht="12.75" x14ac:dyDescent="0.2">
      <c r="A427" s="58"/>
      <c r="B427" s="58"/>
    </row>
    <row r="428" spans="1:2" ht="12.75" x14ac:dyDescent="0.2">
      <c r="A428" s="58"/>
      <c r="B428" s="58"/>
    </row>
    <row r="429" spans="1:2" ht="12.75" x14ac:dyDescent="0.2">
      <c r="A429" s="58"/>
      <c r="B429" s="58"/>
    </row>
    <row r="430" spans="1:2" ht="12.75" x14ac:dyDescent="0.2">
      <c r="A430" s="58"/>
      <c r="B430" s="58"/>
    </row>
    <row r="431" spans="1:2" ht="12.75" x14ac:dyDescent="0.2">
      <c r="A431" s="58"/>
      <c r="B431" s="58"/>
    </row>
    <row r="432" spans="1:2" ht="12.75" x14ac:dyDescent="0.2">
      <c r="A432" s="58"/>
      <c r="B432" s="58"/>
    </row>
    <row r="433" spans="1:2" ht="12.75" x14ac:dyDescent="0.2">
      <c r="A433" s="58"/>
      <c r="B433" s="58"/>
    </row>
    <row r="434" spans="1:2" ht="12.75" x14ac:dyDescent="0.2">
      <c r="A434" s="58"/>
      <c r="B434" s="58"/>
    </row>
    <row r="435" spans="1:2" ht="12.75" x14ac:dyDescent="0.2">
      <c r="A435" s="58"/>
      <c r="B435" s="58"/>
    </row>
    <row r="436" spans="1:2" ht="12.75" x14ac:dyDescent="0.2">
      <c r="A436" s="58"/>
      <c r="B436" s="58"/>
    </row>
    <row r="437" spans="1:2" ht="12.75" x14ac:dyDescent="0.2">
      <c r="A437" s="58"/>
      <c r="B437" s="58"/>
    </row>
    <row r="438" spans="1:2" ht="12.75" x14ac:dyDescent="0.2">
      <c r="A438" s="58"/>
      <c r="B438" s="58"/>
    </row>
    <row r="439" spans="1:2" ht="12.75" x14ac:dyDescent="0.2">
      <c r="A439" s="58"/>
      <c r="B439" s="58"/>
    </row>
    <row r="440" spans="1:2" ht="12.75" x14ac:dyDescent="0.2">
      <c r="A440" s="58"/>
      <c r="B440" s="58"/>
    </row>
    <row r="441" spans="1:2" ht="12.75" x14ac:dyDescent="0.2">
      <c r="A441" s="58"/>
      <c r="B441" s="58"/>
    </row>
    <row r="442" spans="1:2" ht="12.75" x14ac:dyDescent="0.2">
      <c r="A442" s="58"/>
      <c r="B442" s="58"/>
    </row>
    <row r="443" spans="1:2" ht="12.75" x14ac:dyDescent="0.2">
      <c r="A443" s="58"/>
      <c r="B443" s="58"/>
    </row>
    <row r="444" spans="1:2" ht="12.75" x14ac:dyDescent="0.2">
      <c r="A444" s="58"/>
      <c r="B444" s="58"/>
    </row>
    <row r="445" spans="1:2" ht="12.75" x14ac:dyDescent="0.2">
      <c r="A445" s="58"/>
      <c r="B445" s="58"/>
    </row>
    <row r="446" spans="1:2" ht="12.75" x14ac:dyDescent="0.2">
      <c r="A446" s="58"/>
      <c r="B446" s="58"/>
    </row>
    <row r="447" spans="1:2" ht="12.75" x14ac:dyDescent="0.2">
      <c r="A447" s="58"/>
      <c r="B447" s="58"/>
    </row>
    <row r="448" spans="1:2" ht="12.75" x14ac:dyDescent="0.2">
      <c r="A448" s="58"/>
      <c r="B448" s="58"/>
    </row>
    <row r="449" spans="1:2" ht="12.75" x14ac:dyDescent="0.2">
      <c r="A449" s="58"/>
      <c r="B449" s="58"/>
    </row>
    <row r="450" spans="1:2" ht="12.75" x14ac:dyDescent="0.2">
      <c r="A450" s="58"/>
      <c r="B450" s="58"/>
    </row>
    <row r="451" spans="1:2" ht="12.75" x14ac:dyDescent="0.2">
      <c r="A451" s="58"/>
      <c r="B451" s="58"/>
    </row>
    <row r="452" spans="1:2" ht="12.75" x14ac:dyDescent="0.2">
      <c r="A452" s="58"/>
      <c r="B452" s="58"/>
    </row>
    <row r="453" spans="1:2" ht="12.75" x14ac:dyDescent="0.2">
      <c r="A453" s="58"/>
      <c r="B453" s="58"/>
    </row>
    <row r="454" spans="1:2" ht="12.75" x14ac:dyDescent="0.2">
      <c r="A454" s="58"/>
      <c r="B454" s="58"/>
    </row>
    <row r="455" spans="1:2" ht="12.75" x14ac:dyDescent="0.2">
      <c r="A455" s="58"/>
      <c r="B455" s="58"/>
    </row>
    <row r="456" spans="1:2" ht="12.75" x14ac:dyDescent="0.2">
      <c r="A456" s="58"/>
      <c r="B456" s="58"/>
    </row>
    <row r="457" spans="1:2" ht="12.75" x14ac:dyDescent="0.2">
      <c r="A457" s="58"/>
      <c r="B457" s="58"/>
    </row>
    <row r="458" spans="1:2" ht="12.75" x14ac:dyDescent="0.2">
      <c r="A458" s="58"/>
      <c r="B458" s="58"/>
    </row>
    <row r="459" spans="1:2" ht="12.75" x14ac:dyDescent="0.2">
      <c r="A459" s="58"/>
      <c r="B459" s="58"/>
    </row>
    <row r="460" spans="1:2" ht="12.75" x14ac:dyDescent="0.2">
      <c r="A460" s="58"/>
      <c r="B460" s="58"/>
    </row>
    <row r="461" spans="1:2" ht="12.75" x14ac:dyDescent="0.2">
      <c r="A461" s="58"/>
      <c r="B461" s="58"/>
    </row>
    <row r="462" spans="1:2" ht="12.75" x14ac:dyDescent="0.2">
      <c r="A462" s="58"/>
      <c r="B462" s="58"/>
    </row>
    <row r="463" spans="1:2" ht="12.75" x14ac:dyDescent="0.2">
      <c r="A463" s="58"/>
      <c r="B463" s="58"/>
    </row>
    <row r="464" spans="1:2" ht="12.75" x14ac:dyDescent="0.2">
      <c r="A464" s="58"/>
      <c r="B464" s="58"/>
    </row>
    <row r="465" spans="1:2" ht="12.75" x14ac:dyDescent="0.2">
      <c r="A465" s="58"/>
      <c r="B465" s="58"/>
    </row>
    <row r="466" spans="1:2" ht="12.75" x14ac:dyDescent="0.2">
      <c r="A466" s="58"/>
      <c r="B466" s="58"/>
    </row>
    <row r="467" spans="1:2" ht="12.75" x14ac:dyDescent="0.2">
      <c r="A467" s="58"/>
      <c r="B467" s="58"/>
    </row>
    <row r="468" spans="1:2" ht="12.75" x14ac:dyDescent="0.2">
      <c r="A468" s="58"/>
      <c r="B468" s="58"/>
    </row>
    <row r="469" spans="1:2" ht="12.75" x14ac:dyDescent="0.2">
      <c r="A469" s="58"/>
      <c r="B469" s="58"/>
    </row>
    <row r="470" spans="1:2" ht="12.75" x14ac:dyDescent="0.2">
      <c r="A470" s="58"/>
      <c r="B470" s="58"/>
    </row>
    <row r="471" spans="1:2" ht="12.75" x14ac:dyDescent="0.2">
      <c r="A471" s="58"/>
      <c r="B471" s="58"/>
    </row>
    <row r="472" spans="1:2" ht="12.75" x14ac:dyDescent="0.2">
      <c r="A472" s="58"/>
      <c r="B472" s="58"/>
    </row>
    <row r="473" spans="1:2" ht="12.75" x14ac:dyDescent="0.2">
      <c r="A473" s="58"/>
      <c r="B473" s="58"/>
    </row>
    <row r="474" spans="1:2" ht="12.75" x14ac:dyDescent="0.2">
      <c r="A474" s="58"/>
      <c r="B474" s="58"/>
    </row>
    <row r="475" spans="1:2" ht="12.75" x14ac:dyDescent="0.2">
      <c r="A475" s="58"/>
      <c r="B475" s="58"/>
    </row>
    <row r="476" spans="1:2" ht="12.75" x14ac:dyDescent="0.2">
      <c r="A476" s="58"/>
      <c r="B476" s="58"/>
    </row>
    <row r="477" spans="1:2" ht="12.75" x14ac:dyDescent="0.2">
      <c r="A477" s="58"/>
      <c r="B477" s="58"/>
    </row>
    <row r="478" spans="1:2" ht="12.75" x14ac:dyDescent="0.2">
      <c r="A478" s="58"/>
      <c r="B478" s="58"/>
    </row>
    <row r="479" spans="1:2" ht="12.75" x14ac:dyDescent="0.2">
      <c r="A479" s="58"/>
      <c r="B479" s="58"/>
    </row>
    <row r="480" spans="1:2" ht="12.75" x14ac:dyDescent="0.2">
      <c r="A480" s="58"/>
      <c r="B480" s="58"/>
    </row>
    <row r="481" spans="1:2" ht="12.75" x14ac:dyDescent="0.2">
      <c r="A481" s="58"/>
      <c r="B481" s="58"/>
    </row>
    <row r="482" spans="1:2" ht="12.75" x14ac:dyDescent="0.2">
      <c r="A482" s="58"/>
      <c r="B482" s="58"/>
    </row>
    <row r="483" spans="1:2" ht="12.75" x14ac:dyDescent="0.2">
      <c r="A483" s="58"/>
      <c r="B483" s="58"/>
    </row>
    <row r="484" spans="1:2" ht="12.75" x14ac:dyDescent="0.2">
      <c r="A484" s="58"/>
      <c r="B484" s="58"/>
    </row>
    <row r="485" spans="1:2" ht="12.75" x14ac:dyDescent="0.2">
      <c r="A485" s="58"/>
      <c r="B485" s="58"/>
    </row>
    <row r="486" spans="1:2" ht="12.75" x14ac:dyDescent="0.2">
      <c r="A486" s="58"/>
      <c r="B486" s="58"/>
    </row>
    <row r="487" spans="1:2" ht="12.75" x14ac:dyDescent="0.2">
      <c r="A487" s="58"/>
      <c r="B487" s="58"/>
    </row>
    <row r="488" spans="1:2" ht="12.75" x14ac:dyDescent="0.2">
      <c r="A488" s="58"/>
      <c r="B488" s="58"/>
    </row>
    <row r="489" spans="1:2" ht="12.75" x14ac:dyDescent="0.2">
      <c r="A489" s="58"/>
      <c r="B489" s="58"/>
    </row>
    <row r="490" spans="1:2" ht="12.75" x14ac:dyDescent="0.2">
      <c r="A490" s="58"/>
      <c r="B490" s="58"/>
    </row>
    <row r="491" spans="1:2" ht="12.75" x14ac:dyDescent="0.2">
      <c r="A491" s="58"/>
      <c r="B491" s="58"/>
    </row>
    <row r="492" spans="1:2" ht="12.75" x14ac:dyDescent="0.2">
      <c r="A492" s="58"/>
      <c r="B492" s="58"/>
    </row>
    <row r="493" spans="1:2" ht="12.75" x14ac:dyDescent="0.2">
      <c r="A493" s="58"/>
      <c r="B493" s="58"/>
    </row>
    <row r="494" spans="1:2" ht="12.75" x14ac:dyDescent="0.2">
      <c r="A494" s="58"/>
      <c r="B494" s="58"/>
    </row>
    <row r="495" spans="1:2" ht="12.75" x14ac:dyDescent="0.2">
      <c r="A495" s="58"/>
      <c r="B495" s="58"/>
    </row>
    <row r="496" spans="1:2" ht="12.75" x14ac:dyDescent="0.2">
      <c r="A496" s="58"/>
      <c r="B496" s="58"/>
    </row>
    <row r="497" spans="1:2" ht="12.75" x14ac:dyDescent="0.2">
      <c r="A497" s="58"/>
      <c r="B497" s="58"/>
    </row>
    <row r="498" spans="1:2" ht="12.75" x14ac:dyDescent="0.2">
      <c r="A498" s="58"/>
      <c r="B498" s="58"/>
    </row>
    <row r="499" spans="1:2" ht="12.75" x14ac:dyDescent="0.2">
      <c r="A499" s="58"/>
      <c r="B499" s="58"/>
    </row>
    <row r="500" spans="1:2" ht="12.75" x14ac:dyDescent="0.2">
      <c r="A500" s="58"/>
      <c r="B500" s="58"/>
    </row>
    <row r="501" spans="1:2" ht="12.75" x14ac:dyDescent="0.2">
      <c r="A501" s="58"/>
      <c r="B501" s="58"/>
    </row>
    <row r="502" spans="1:2" ht="12.75" x14ac:dyDescent="0.2">
      <c r="A502" s="58"/>
      <c r="B502" s="58"/>
    </row>
    <row r="503" spans="1:2" ht="12.75" x14ac:dyDescent="0.2">
      <c r="A503" s="58"/>
      <c r="B503" s="58"/>
    </row>
    <row r="504" spans="1:2" ht="12.75" x14ac:dyDescent="0.2">
      <c r="A504" s="58"/>
      <c r="B504" s="58"/>
    </row>
    <row r="505" spans="1:2" ht="12.75" x14ac:dyDescent="0.2">
      <c r="A505" s="58"/>
      <c r="B505" s="58"/>
    </row>
    <row r="506" spans="1:2" ht="12.75" x14ac:dyDescent="0.2">
      <c r="A506" s="58"/>
      <c r="B506" s="58"/>
    </row>
    <row r="507" spans="1:2" ht="12.75" x14ac:dyDescent="0.2">
      <c r="A507" s="58"/>
      <c r="B507" s="58"/>
    </row>
    <row r="508" spans="1:2" ht="12.75" x14ac:dyDescent="0.2">
      <c r="A508" s="58"/>
      <c r="B508" s="58"/>
    </row>
    <row r="509" spans="1:2" ht="12.75" x14ac:dyDescent="0.2">
      <c r="A509" s="58"/>
      <c r="B509" s="58"/>
    </row>
    <row r="510" spans="1:2" ht="12.75" x14ac:dyDescent="0.2">
      <c r="A510" s="58"/>
      <c r="B510" s="58"/>
    </row>
    <row r="511" spans="1:2" ht="12.75" x14ac:dyDescent="0.2">
      <c r="A511" s="58"/>
      <c r="B511" s="58"/>
    </row>
    <row r="512" spans="1:2" ht="12.75" x14ac:dyDescent="0.2">
      <c r="A512" s="58"/>
      <c r="B512" s="58"/>
    </row>
    <row r="513" spans="1:2" ht="12.75" x14ac:dyDescent="0.2">
      <c r="A513" s="58"/>
      <c r="B513" s="58"/>
    </row>
    <row r="514" spans="1:2" ht="12.75" x14ac:dyDescent="0.2">
      <c r="A514" s="58"/>
      <c r="B514" s="58"/>
    </row>
    <row r="515" spans="1:2" ht="12.75" x14ac:dyDescent="0.2">
      <c r="A515" s="58"/>
      <c r="B515" s="58"/>
    </row>
    <row r="516" spans="1:2" ht="12.75" x14ac:dyDescent="0.2">
      <c r="A516" s="58"/>
      <c r="B516" s="58"/>
    </row>
    <row r="517" spans="1:2" ht="12.75" x14ac:dyDescent="0.2">
      <c r="A517" s="58"/>
      <c r="B517" s="58"/>
    </row>
    <row r="518" spans="1:2" ht="12.75" x14ac:dyDescent="0.2">
      <c r="A518" s="58"/>
      <c r="B518" s="58"/>
    </row>
    <row r="519" spans="1:2" ht="12.75" x14ac:dyDescent="0.2">
      <c r="A519" s="58"/>
      <c r="B519" s="58"/>
    </row>
    <row r="520" spans="1:2" ht="12.75" x14ac:dyDescent="0.2">
      <c r="A520" s="58"/>
      <c r="B520" s="58"/>
    </row>
    <row r="521" spans="1:2" ht="12.75" x14ac:dyDescent="0.2">
      <c r="A521" s="58"/>
      <c r="B521" s="58"/>
    </row>
    <row r="522" spans="1:2" ht="12.75" x14ac:dyDescent="0.2">
      <c r="A522" s="58"/>
      <c r="B522" s="58"/>
    </row>
    <row r="523" spans="1:2" ht="12.75" x14ac:dyDescent="0.2">
      <c r="A523" s="58"/>
      <c r="B523" s="58"/>
    </row>
    <row r="524" spans="1:2" ht="12.75" x14ac:dyDescent="0.2">
      <c r="A524" s="58"/>
      <c r="B524" s="58"/>
    </row>
    <row r="525" spans="1:2" ht="12.75" x14ac:dyDescent="0.2">
      <c r="A525" s="58"/>
      <c r="B525" s="58"/>
    </row>
    <row r="526" spans="1:2" ht="12.75" x14ac:dyDescent="0.2">
      <c r="A526" s="58"/>
      <c r="B526" s="58"/>
    </row>
    <row r="527" spans="1:2" ht="12.75" x14ac:dyDescent="0.2">
      <c r="A527" s="58"/>
      <c r="B527" s="58"/>
    </row>
    <row r="528" spans="1:2" ht="12.75" x14ac:dyDescent="0.2">
      <c r="A528" s="58"/>
      <c r="B528" s="58"/>
    </row>
    <row r="529" spans="1:2" ht="12.75" x14ac:dyDescent="0.2">
      <c r="A529" s="58"/>
      <c r="B529" s="58"/>
    </row>
    <row r="530" spans="1:2" ht="12.75" x14ac:dyDescent="0.2">
      <c r="A530" s="58"/>
      <c r="B530" s="58"/>
    </row>
    <row r="531" spans="1:2" ht="12.75" x14ac:dyDescent="0.2">
      <c r="A531" s="58"/>
      <c r="B531" s="58"/>
    </row>
    <row r="532" spans="1:2" ht="12.75" x14ac:dyDescent="0.2">
      <c r="A532" s="58"/>
      <c r="B532" s="58"/>
    </row>
    <row r="533" spans="1:2" ht="12.75" x14ac:dyDescent="0.2">
      <c r="A533" s="58"/>
      <c r="B533" s="58"/>
    </row>
    <row r="534" spans="1:2" ht="12.75" x14ac:dyDescent="0.2">
      <c r="A534" s="58"/>
      <c r="B534" s="58"/>
    </row>
    <row r="535" spans="1:2" ht="12.75" x14ac:dyDescent="0.2">
      <c r="A535" s="58"/>
      <c r="B535" s="58"/>
    </row>
    <row r="536" spans="1:2" ht="12.75" x14ac:dyDescent="0.2">
      <c r="A536" s="58"/>
      <c r="B536" s="58"/>
    </row>
    <row r="537" spans="1:2" ht="12.75" x14ac:dyDescent="0.2">
      <c r="A537" s="58"/>
      <c r="B537" s="58"/>
    </row>
    <row r="538" spans="1:2" ht="12.75" x14ac:dyDescent="0.2">
      <c r="A538" s="58"/>
      <c r="B538" s="58"/>
    </row>
    <row r="539" spans="1:2" ht="12.75" x14ac:dyDescent="0.2">
      <c r="A539" s="58"/>
      <c r="B539" s="58"/>
    </row>
    <row r="540" spans="1:2" ht="12.75" x14ac:dyDescent="0.2">
      <c r="A540" s="58"/>
      <c r="B540" s="58"/>
    </row>
    <row r="541" spans="1:2" ht="12.75" x14ac:dyDescent="0.2">
      <c r="A541" s="58"/>
      <c r="B541" s="58"/>
    </row>
    <row r="542" spans="1:2" ht="12.75" x14ac:dyDescent="0.2">
      <c r="A542" s="58"/>
      <c r="B542" s="58"/>
    </row>
    <row r="543" spans="1:2" ht="12.75" x14ac:dyDescent="0.2">
      <c r="A543" s="58"/>
      <c r="B543" s="58"/>
    </row>
    <row r="544" spans="1:2" ht="12.75" x14ac:dyDescent="0.2">
      <c r="A544" s="58"/>
      <c r="B544" s="58"/>
    </row>
    <row r="545" spans="1:2" ht="12.75" x14ac:dyDescent="0.2">
      <c r="A545" s="58"/>
      <c r="B545" s="58"/>
    </row>
    <row r="546" spans="1:2" ht="12.75" x14ac:dyDescent="0.2">
      <c r="A546" s="58"/>
      <c r="B546" s="58"/>
    </row>
    <row r="547" spans="1:2" ht="12.75" x14ac:dyDescent="0.2">
      <c r="A547" s="58"/>
      <c r="B547" s="58"/>
    </row>
    <row r="548" spans="1:2" ht="12.75" x14ac:dyDescent="0.2">
      <c r="A548" s="58"/>
      <c r="B548" s="58"/>
    </row>
    <row r="549" spans="1:2" ht="12.75" x14ac:dyDescent="0.2">
      <c r="A549" s="58"/>
      <c r="B549" s="58"/>
    </row>
    <row r="550" spans="1:2" ht="12.75" x14ac:dyDescent="0.2">
      <c r="A550" s="58"/>
      <c r="B550" s="58"/>
    </row>
    <row r="551" spans="1:2" ht="12.75" x14ac:dyDescent="0.2">
      <c r="A551" s="58"/>
      <c r="B551" s="58"/>
    </row>
    <row r="552" spans="1:2" ht="12.75" x14ac:dyDescent="0.2">
      <c r="A552" s="58"/>
      <c r="B552" s="58"/>
    </row>
    <row r="553" spans="1:2" ht="12.75" x14ac:dyDescent="0.2">
      <c r="A553" s="58"/>
      <c r="B553" s="58"/>
    </row>
    <row r="554" spans="1:2" ht="12.75" x14ac:dyDescent="0.2">
      <c r="A554" s="58"/>
      <c r="B554" s="58"/>
    </row>
    <row r="555" spans="1:2" ht="12.75" x14ac:dyDescent="0.2">
      <c r="A555" s="58"/>
      <c r="B555" s="58"/>
    </row>
    <row r="556" spans="1:2" ht="12.75" x14ac:dyDescent="0.2">
      <c r="A556" s="58"/>
      <c r="B556" s="58"/>
    </row>
    <row r="557" spans="1:2" ht="12.75" x14ac:dyDescent="0.2">
      <c r="A557" s="58"/>
      <c r="B557" s="58"/>
    </row>
    <row r="558" spans="1:2" ht="12.75" x14ac:dyDescent="0.2">
      <c r="A558" s="58"/>
      <c r="B558" s="58"/>
    </row>
    <row r="559" spans="1:2" ht="12.75" x14ac:dyDescent="0.2">
      <c r="A559" s="58"/>
      <c r="B559" s="58"/>
    </row>
    <row r="560" spans="1:2" ht="12.75" x14ac:dyDescent="0.2">
      <c r="A560" s="58"/>
      <c r="B560" s="58"/>
    </row>
    <row r="561" spans="1:2" ht="12.75" x14ac:dyDescent="0.2">
      <c r="A561" s="58"/>
      <c r="B561" s="58"/>
    </row>
    <row r="562" spans="1:2" ht="12.75" x14ac:dyDescent="0.2">
      <c r="A562" s="58"/>
      <c r="B562" s="58"/>
    </row>
    <row r="563" spans="1:2" ht="12.75" x14ac:dyDescent="0.2">
      <c r="A563" s="58"/>
      <c r="B563" s="58"/>
    </row>
    <row r="564" spans="1:2" ht="12.75" x14ac:dyDescent="0.2">
      <c r="A564" s="58"/>
      <c r="B564" s="58"/>
    </row>
    <row r="565" spans="1:2" ht="12.75" x14ac:dyDescent="0.2">
      <c r="A565" s="58"/>
      <c r="B565" s="58"/>
    </row>
    <row r="566" spans="1:2" ht="12.75" x14ac:dyDescent="0.2">
      <c r="A566" s="58"/>
      <c r="B566" s="58"/>
    </row>
    <row r="567" spans="1:2" ht="12.75" x14ac:dyDescent="0.2">
      <c r="A567" s="58"/>
      <c r="B567" s="58"/>
    </row>
    <row r="568" spans="1:2" ht="12.75" x14ac:dyDescent="0.2">
      <c r="A568" s="58"/>
      <c r="B568" s="58"/>
    </row>
    <row r="569" spans="1:2" ht="12.75" x14ac:dyDescent="0.2">
      <c r="A569" s="58"/>
      <c r="B569" s="58"/>
    </row>
    <row r="570" spans="1:2" ht="12.75" x14ac:dyDescent="0.2">
      <c r="A570" s="58"/>
      <c r="B570" s="58"/>
    </row>
    <row r="571" spans="1:2" ht="12.75" x14ac:dyDescent="0.2">
      <c r="A571" s="58"/>
      <c r="B571" s="58"/>
    </row>
    <row r="572" spans="1:2" ht="12.75" x14ac:dyDescent="0.2">
      <c r="A572" s="58"/>
      <c r="B572" s="58"/>
    </row>
    <row r="573" spans="1:2" ht="12.75" x14ac:dyDescent="0.2">
      <c r="A573" s="58"/>
      <c r="B573" s="58"/>
    </row>
    <row r="574" spans="1:2" ht="12.75" x14ac:dyDescent="0.2">
      <c r="A574" s="58"/>
      <c r="B574" s="58"/>
    </row>
    <row r="575" spans="1:2" ht="12.75" x14ac:dyDescent="0.2">
      <c r="A575" s="58"/>
      <c r="B575" s="58"/>
    </row>
    <row r="576" spans="1:2" ht="12.75" x14ac:dyDescent="0.2">
      <c r="A576" s="58"/>
      <c r="B576" s="58"/>
    </row>
    <row r="577" spans="1:2" ht="12.75" x14ac:dyDescent="0.2">
      <c r="A577" s="58"/>
      <c r="B577" s="58"/>
    </row>
    <row r="578" spans="1:2" ht="12.75" x14ac:dyDescent="0.2">
      <c r="A578" s="58"/>
      <c r="B578" s="58"/>
    </row>
    <row r="579" spans="1:2" ht="12.75" x14ac:dyDescent="0.2">
      <c r="A579" s="58"/>
      <c r="B579" s="58"/>
    </row>
    <row r="580" spans="1:2" ht="12.75" x14ac:dyDescent="0.2">
      <c r="A580" s="58"/>
      <c r="B580" s="58"/>
    </row>
    <row r="581" spans="1:2" ht="12.75" x14ac:dyDescent="0.2">
      <c r="A581" s="58"/>
      <c r="B581" s="58"/>
    </row>
    <row r="582" spans="1:2" ht="12.75" x14ac:dyDescent="0.2">
      <c r="A582" s="58"/>
      <c r="B582" s="58"/>
    </row>
    <row r="583" spans="1:2" ht="12.75" x14ac:dyDescent="0.2">
      <c r="A583" s="58"/>
      <c r="B583" s="58"/>
    </row>
    <row r="584" spans="1:2" ht="12.75" x14ac:dyDescent="0.2">
      <c r="A584" s="58"/>
      <c r="B584" s="58"/>
    </row>
    <row r="585" spans="1:2" ht="12.75" x14ac:dyDescent="0.2">
      <c r="A585" s="58"/>
      <c r="B585" s="58"/>
    </row>
    <row r="586" spans="1:2" ht="12.75" x14ac:dyDescent="0.2">
      <c r="A586" s="58"/>
      <c r="B586" s="58"/>
    </row>
    <row r="587" spans="1:2" ht="12.75" x14ac:dyDescent="0.2">
      <c r="A587" s="58"/>
      <c r="B587" s="58"/>
    </row>
    <row r="588" spans="1:2" ht="12.75" x14ac:dyDescent="0.2">
      <c r="A588" s="58"/>
      <c r="B588" s="58"/>
    </row>
    <row r="589" spans="1:2" ht="12.75" x14ac:dyDescent="0.2">
      <c r="A589" s="58"/>
      <c r="B589" s="58"/>
    </row>
    <row r="590" spans="1:2" ht="12.75" x14ac:dyDescent="0.2">
      <c r="A590" s="58"/>
      <c r="B590" s="58"/>
    </row>
    <row r="591" spans="1:2" ht="12.75" x14ac:dyDescent="0.2">
      <c r="A591" s="58"/>
      <c r="B591" s="58"/>
    </row>
    <row r="592" spans="1:2" ht="12.75" x14ac:dyDescent="0.2">
      <c r="A592" s="58"/>
      <c r="B592" s="58"/>
    </row>
    <row r="593" spans="1:2" ht="12.75" x14ac:dyDescent="0.2">
      <c r="A593" s="58"/>
      <c r="B593" s="58"/>
    </row>
    <row r="594" spans="1:2" ht="12.75" x14ac:dyDescent="0.2">
      <c r="A594" s="58"/>
      <c r="B594" s="58"/>
    </row>
    <row r="595" spans="1:2" ht="12.75" x14ac:dyDescent="0.2">
      <c r="A595" s="58"/>
      <c r="B595" s="58"/>
    </row>
    <row r="596" spans="1:2" ht="12.75" x14ac:dyDescent="0.2">
      <c r="A596" s="58"/>
      <c r="B596" s="58"/>
    </row>
    <row r="597" spans="1:2" ht="12.75" x14ac:dyDescent="0.2">
      <c r="A597" s="58"/>
      <c r="B597" s="58"/>
    </row>
    <row r="598" spans="1:2" ht="12.75" x14ac:dyDescent="0.2">
      <c r="A598" s="58"/>
      <c r="B598" s="58"/>
    </row>
    <row r="599" spans="1:2" ht="12.75" x14ac:dyDescent="0.2">
      <c r="A599" s="58"/>
      <c r="B599" s="58"/>
    </row>
    <row r="600" spans="1:2" ht="12.75" x14ac:dyDescent="0.2">
      <c r="A600" s="58"/>
      <c r="B600" s="58"/>
    </row>
    <row r="601" spans="1:2" ht="12.75" x14ac:dyDescent="0.2">
      <c r="A601" s="58"/>
      <c r="B601" s="58"/>
    </row>
    <row r="602" spans="1:2" ht="12.75" x14ac:dyDescent="0.2">
      <c r="A602" s="58"/>
      <c r="B602" s="58"/>
    </row>
    <row r="603" spans="1:2" ht="12.75" x14ac:dyDescent="0.2">
      <c r="A603" s="58"/>
      <c r="B603" s="58"/>
    </row>
    <row r="604" spans="1:2" ht="12.75" x14ac:dyDescent="0.2">
      <c r="A604" s="58"/>
      <c r="B604" s="58"/>
    </row>
    <row r="605" spans="1:2" ht="12.75" x14ac:dyDescent="0.2">
      <c r="A605" s="58"/>
      <c r="B605" s="58"/>
    </row>
    <row r="606" spans="1:2" ht="12.75" x14ac:dyDescent="0.2">
      <c r="A606" s="58"/>
      <c r="B606" s="58"/>
    </row>
    <row r="607" spans="1:2" ht="12.75" x14ac:dyDescent="0.2">
      <c r="A607" s="58"/>
      <c r="B607" s="58"/>
    </row>
    <row r="608" spans="1:2" ht="12.75" x14ac:dyDescent="0.2">
      <c r="A608" s="58"/>
      <c r="B608" s="58"/>
    </row>
    <row r="609" spans="1:2" ht="12.75" x14ac:dyDescent="0.2">
      <c r="A609" s="58"/>
      <c r="B609" s="58"/>
    </row>
    <row r="610" spans="1:2" ht="12.75" x14ac:dyDescent="0.2">
      <c r="A610" s="58"/>
      <c r="B610" s="58"/>
    </row>
    <row r="611" spans="1:2" ht="12.75" x14ac:dyDescent="0.2">
      <c r="A611" s="58"/>
      <c r="B611" s="58"/>
    </row>
    <row r="612" spans="1:2" ht="12.75" x14ac:dyDescent="0.2">
      <c r="A612" s="58"/>
      <c r="B612" s="58"/>
    </row>
    <row r="613" spans="1:2" ht="12.75" x14ac:dyDescent="0.2">
      <c r="A613" s="58"/>
      <c r="B613" s="58"/>
    </row>
    <row r="614" spans="1:2" ht="12.75" x14ac:dyDescent="0.2">
      <c r="A614" s="58"/>
      <c r="B614" s="58"/>
    </row>
    <row r="615" spans="1:2" ht="12.75" x14ac:dyDescent="0.2">
      <c r="A615" s="58"/>
      <c r="B615" s="58"/>
    </row>
    <row r="616" spans="1:2" ht="12.75" x14ac:dyDescent="0.2">
      <c r="A616" s="58"/>
      <c r="B616" s="58"/>
    </row>
    <row r="617" spans="1:2" ht="12.75" x14ac:dyDescent="0.2">
      <c r="A617" s="58"/>
      <c r="B617" s="58"/>
    </row>
    <row r="618" spans="1:2" ht="12.75" x14ac:dyDescent="0.2">
      <c r="A618" s="58"/>
      <c r="B618" s="58"/>
    </row>
    <row r="619" spans="1:2" ht="12.75" x14ac:dyDescent="0.2">
      <c r="A619" s="58"/>
      <c r="B619" s="58"/>
    </row>
    <row r="620" spans="1:2" ht="12.75" x14ac:dyDescent="0.2">
      <c r="A620" s="58"/>
      <c r="B620" s="58"/>
    </row>
    <row r="621" spans="1:2" ht="12.75" x14ac:dyDescent="0.2">
      <c r="A621" s="58"/>
      <c r="B621" s="58"/>
    </row>
    <row r="622" spans="1:2" ht="12.75" x14ac:dyDescent="0.2">
      <c r="A622" s="58"/>
      <c r="B622" s="58"/>
    </row>
    <row r="623" spans="1:2" ht="12.75" x14ac:dyDescent="0.2">
      <c r="A623" s="58"/>
      <c r="B623" s="58"/>
    </row>
    <row r="624" spans="1:2" ht="12.75" x14ac:dyDescent="0.2">
      <c r="A624" s="58"/>
      <c r="B624" s="58"/>
    </row>
    <row r="625" spans="1:2" ht="12.75" x14ac:dyDescent="0.2">
      <c r="A625" s="58"/>
      <c r="B625" s="58"/>
    </row>
    <row r="626" spans="1:2" ht="12.75" x14ac:dyDescent="0.2">
      <c r="A626" s="58"/>
      <c r="B626" s="58"/>
    </row>
    <row r="627" spans="1:2" ht="12.75" x14ac:dyDescent="0.2">
      <c r="A627" s="58"/>
      <c r="B627" s="58"/>
    </row>
    <row r="628" spans="1:2" ht="12.75" x14ac:dyDescent="0.2">
      <c r="A628" s="58"/>
      <c r="B628" s="58"/>
    </row>
    <row r="629" spans="1:2" ht="12.75" x14ac:dyDescent="0.2">
      <c r="A629" s="58"/>
      <c r="B629" s="58"/>
    </row>
    <row r="630" spans="1:2" ht="12.75" x14ac:dyDescent="0.2">
      <c r="A630" s="58"/>
      <c r="B630" s="58"/>
    </row>
    <row r="631" spans="1:2" ht="12.75" x14ac:dyDescent="0.2">
      <c r="A631" s="58"/>
      <c r="B631" s="58"/>
    </row>
    <row r="632" spans="1:2" ht="12.75" x14ac:dyDescent="0.2">
      <c r="A632" s="58"/>
      <c r="B632" s="58"/>
    </row>
    <row r="633" spans="1:2" ht="12.75" x14ac:dyDescent="0.2">
      <c r="A633" s="58"/>
      <c r="B633" s="58"/>
    </row>
    <row r="634" spans="1:2" ht="12.75" x14ac:dyDescent="0.2">
      <c r="A634" s="58"/>
      <c r="B634" s="58"/>
    </row>
    <row r="635" spans="1:2" ht="12.75" x14ac:dyDescent="0.2">
      <c r="A635" s="58"/>
      <c r="B635" s="58"/>
    </row>
    <row r="636" spans="1:2" ht="12.75" x14ac:dyDescent="0.2">
      <c r="A636" s="58"/>
      <c r="B636" s="58"/>
    </row>
    <row r="637" spans="1:2" ht="12.75" x14ac:dyDescent="0.2">
      <c r="A637" s="58"/>
      <c r="B637" s="58"/>
    </row>
    <row r="638" spans="1:2" ht="12.75" x14ac:dyDescent="0.2">
      <c r="A638" s="58"/>
      <c r="B638" s="58"/>
    </row>
    <row r="639" spans="1:2" ht="12.75" x14ac:dyDescent="0.2">
      <c r="A639" s="58"/>
      <c r="B639" s="58"/>
    </row>
    <row r="640" spans="1:2" ht="12.75" x14ac:dyDescent="0.2">
      <c r="A640" s="58"/>
      <c r="B640" s="58"/>
    </row>
    <row r="641" spans="1:2" ht="12.75" x14ac:dyDescent="0.2">
      <c r="A641" s="58"/>
      <c r="B641" s="58"/>
    </row>
    <row r="642" spans="1:2" ht="12.75" x14ac:dyDescent="0.2">
      <c r="A642" s="58"/>
      <c r="B642" s="58"/>
    </row>
    <row r="643" spans="1:2" ht="12.75" x14ac:dyDescent="0.2">
      <c r="A643" s="58"/>
      <c r="B643" s="58"/>
    </row>
    <row r="644" spans="1:2" ht="12.75" x14ac:dyDescent="0.2">
      <c r="A644" s="58"/>
      <c r="B644" s="58"/>
    </row>
    <row r="645" spans="1:2" ht="12.75" x14ac:dyDescent="0.2">
      <c r="A645" s="58"/>
      <c r="B645" s="58"/>
    </row>
    <row r="646" spans="1:2" ht="12.75" x14ac:dyDescent="0.2">
      <c r="A646" s="58"/>
      <c r="B646" s="58"/>
    </row>
    <row r="647" spans="1:2" ht="12.75" x14ac:dyDescent="0.2">
      <c r="A647" s="58"/>
      <c r="B647" s="58"/>
    </row>
    <row r="648" spans="1:2" ht="12.75" x14ac:dyDescent="0.2">
      <c r="A648" s="58"/>
      <c r="B648" s="58"/>
    </row>
    <row r="649" spans="1:2" ht="12.75" x14ac:dyDescent="0.2">
      <c r="A649" s="58"/>
      <c r="B649" s="58"/>
    </row>
    <row r="650" spans="1:2" ht="12.75" x14ac:dyDescent="0.2">
      <c r="A650" s="58"/>
      <c r="B650" s="58"/>
    </row>
    <row r="651" spans="1:2" ht="12.75" x14ac:dyDescent="0.2">
      <c r="A651" s="58"/>
      <c r="B651" s="58"/>
    </row>
    <row r="652" spans="1:2" ht="12.75" x14ac:dyDescent="0.2">
      <c r="A652" s="58"/>
      <c r="B652" s="58"/>
    </row>
    <row r="653" spans="1:2" ht="12.75" x14ac:dyDescent="0.2">
      <c r="A653" s="58"/>
      <c r="B653" s="58"/>
    </row>
    <row r="654" spans="1:2" ht="12.75" x14ac:dyDescent="0.2">
      <c r="A654" s="58"/>
      <c r="B654" s="58"/>
    </row>
    <row r="655" spans="1:2" ht="12.75" x14ac:dyDescent="0.2">
      <c r="A655" s="58"/>
      <c r="B655" s="58"/>
    </row>
    <row r="656" spans="1:2" ht="12.75" x14ac:dyDescent="0.2">
      <c r="A656" s="58"/>
      <c r="B656" s="58"/>
    </row>
    <row r="657" spans="1:2" ht="12.75" x14ac:dyDescent="0.2">
      <c r="A657" s="58"/>
      <c r="B657" s="58"/>
    </row>
    <row r="658" spans="1:2" ht="12.75" x14ac:dyDescent="0.2">
      <c r="A658" s="58"/>
      <c r="B658" s="58"/>
    </row>
    <row r="659" spans="1:2" ht="12.75" x14ac:dyDescent="0.2">
      <c r="A659" s="58"/>
      <c r="B659" s="58"/>
    </row>
    <row r="660" spans="1:2" ht="12.75" x14ac:dyDescent="0.2">
      <c r="A660" s="58"/>
      <c r="B660" s="58"/>
    </row>
    <row r="661" spans="1:2" ht="12.75" x14ac:dyDescent="0.2">
      <c r="A661" s="58"/>
      <c r="B661" s="58"/>
    </row>
    <row r="662" spans="1:2" ht="12.75" x14ac:dyDescent="0.2">
      <c r="A662" s="58"/>
      <c r="B662" s="58"/>
    </row>
    <row r="663" spans="1:2" ht="12.75" x14ac:dyDescent="0.2">
      <c r="A663" s="58"/>
      <c r="B663" s="58"/>
    </row>
    <row r="664" spans="1:2" ht="12.75" x14ac:dyDescent="0.2">
      <c r="A664" s="58"/>
      <c r="B664" s="58"/>
    </row>
    <row r="665" spans="1:2" ht="12.75" x14ac:dyDescent="0.2">
      <c r="A665" s="58"/>
      <c r="B665" s="58"/>
    </row>
    <row r="666" spans="1:2" ht="12.75" x14ac:dyDescent="0.2">
      <c r="A666" s="58"/>
      <c r="B666" s="58"/>
    </row>
    <row r="667" spans="1:2" ht="12.75" x14ac:dyDescent="0.2">
      <c r="A667" s="58"/>
      <c r="B667" s="58"/>
    </row>
    <row r="668" spans="1:2" ht="12.75" x14ac:dyDescent="0.2">
      <c r="A668" s="58"/>
      <c r="B668" s="58"/>
    </row>
    <row r="669" spans="1:2" ht="12.75" x14ac:dyDescent="0.2">
      <c r="A669" s="58"/>
      <c r="B669" s="58"/>
    </row>
    <row r="670" spans="1:2" ht="12.75" x14ac:dyDescent="0.2">
      <c r="A670" s="58"/>
      <c r="B670" s="58"/>
    </row>
    <row r="671" spans="1:2" ht="12.75" x14ac:dyDescent="0.2">
      <c r="A671" s="58"/>
      <c r="B671" s="58"/>
    </row>
    <row r="672" spans="1:2" ht="12.75" x14ac:dyDescent="0.2">
      <c r="A672" s="58"/>
      <c r="B672" s="58"/>
    </row>
    <row r="673" spans="1:2" ht="12.75" x14ac:dyDescent="0.2">
      <c r="A673" s="58"/>
      <c r="B673" s="58"/>
    </row>
    <row r="674" spans="1:2" ht="12.75" x14ac:dyDescent="0.2">
      <c r="A674" s="58"/>
      <c r="B674" s="58"/>
    </row>
    <row r="675" spans="1:2" ht="12.75" x14ac:dyDescent="0.2">
      <c r="A675" s="58"/>
      <c r="B675" s="58"/>
    </row>
    <row r="676" spans="1:2" ht="12.75" x14ac:dyDescent="0.2">
      <c r="A676" s="58"/>
      <c r="B676" s="58"/>
    </row>
    <row r="677" spans="1:2" ht="12.75" x14ac:dyDescent="0.2">
      <c r="A677" s="58"/>
      <c r="B677" s="58"/>
    </row>
    <row r="678" spans="1:2" ht="12.75" x14ac:dyDescent="0.2">
      <c r="A678" s="58"/>
      <c r="B678" s="58"/>
    </row>
    <row r="679" spans="1:2" ht="12.75" x14ac:dyDescent="0.2">
      <c r="A679" s="58"/>
      <c r="B679" s="58"/>
    </row>
    <row r="680" spans="1:2" ht="12.75" x14ac:dyDescent="0.2">
      <c r="A680" s="58"/>
      <c r="B680" s="58"/>
    </row>
    <row r="681" spans="1:2" ht="12.75" x14ac:dyDescent="0.2">
      <c r="A681" s="58"/>
      <c r="B681" s="58"/>
    </row>
    <row r="682" spans="1:2" ht="12.75" x14ac:dyDescent="0.2">
      <c r="A682" s="58"/>
      <c r="B682" s="58"/>
    </row>
    <row r="683" spans="1:2" ht="12.75" x14ac:dyDescent="0.2">
      <c r="A683" s="58"/>
      <c r="B683" s="58"/>
    </row>
    <row r="684" spans="1:2" ht="12.75" x14ac:dyDescent="0.2">
      <c r="A684" s="58"/>
      <c r="B684" s="58"/>
    </row>
    <row r="685" spans="1:2" ht="12.75" x14ac:dyDescent="0.2">
      <c r="A685" s="58"/>
      <c r="B685" s="58"/>
    </row>
    <row r="686" spans="1:2" ht="12.75" x14ac:dyDescent="0.2">
      <c r="A686" s="58"/>
      <c r="B686" s="58"/>
    </row>
    <row r="687" spans="1:2" ht="12.75" x14ac:dyDescent="0.2">
      <c r="A687" s="58"/>
      <c r="B687" s="58"/>
    </row>
    <row r="688" spans="1:2" ht="12.75" x14ac:dyDescent="0.2">
      <c r="A688" s="58"/>
      <c r="B688" s="58"/>
    </row>
    <row r="689" spans="1:2" ht="12.75" x14ac:dyDescent="0.2">
      <c r="A689" s="58"/>
      <c r="B689" s="58"/>
    </row>
    <row r="690" spans="1:2" ht="12.75" x14ac:dyDescent="0.2">
      <c r="A690" s="58"/>
      <c r="B690" s="58"/>
    </row>
    <row r="691" spans="1:2" ht="12.75" x14ac:dyDescent="0.2">
      <c r="A691" s="58"/>
      <c r="B691" s="58"/>
    </row>
    <row r="692" spans="1:2" ht="12.75" x14ac:dyDescent="0.2">
      <c r="A692" s="58"/>
      <c r="B692" s="58"/>
    </row>
    <row r="693" spans="1:2" ht="12.75" x14ac:dyDescent="0.2">
      <c r="A693" s="58"/>
      <c r="B693" s="58"/>
    </row>
    <row r="694" spans="1:2" ht="12.75" x14ac:dyDescent="0.2">
      <c r="A694" s="58"/>
      <c r="B694" s="58"/>
    </row>
    <row r="695" spans="1:2" ht="12.75" x14ac:dyDescent="0.2">
      <c r="A695" s="58"/>
      <c r="B695" s="58"/>
    </row>
    <row r="696" spans="1:2" ht="12.75" x14ac:dyDescent="0.2">
      <c r="A696" s="58"/>
      <c r="B696" s="58"/>
    </row>
    <row r="697" spans="1:2" ht="12.75" x14ac:dyDescent="0.2">
      <c r="A697" s="58"/>
      <c r="B697" s="58"/>
    </row>
    <row r="698" spans="1:2" ht="12.75" x14ac:dyDescent="0.2">
      <c r="A698" s="58"/>
      <c r="B698" s="58"/>
    </row>
    <row r="699" spans="1:2" ht="12.75" x14ac:dyDescent="0.2">
      <c r="A699" s="58"/>
      <c r="B699" s="58"/>
    </row>
    <row r="700" spans="1:2" ht="12.75" x14ac:dyDescent="0.2">
      <c r="A700" s="58"/>
      <c r="B700" s="58"/>
    </row>
    <row r="701" spans="1:2" ht="12.75" x14ac:dyDescent="0.2">
      <c r="A701" s="58"/>
      <c r="B701" s="58"/>
    </row>
    <row r="702" spans="1:2" ht="12.75" x14ac:dyDescent="0.2">
      <c r="A702" s="58"/>
      <c r="B702" s="58"/>
    </row>
    <row r="703" spans="1:2" ht="12.75" x14ac:dyDescent="0.2">
      <c r="A703" s="58"/>
      <c r="B703" s="58"/>
    </row>
    <row r="704" spans="1:2" ht="12.75" x14ac:dyDescent="0.2">
      <c r="A704" s="58"/>
      <c r="B704" s="58"/>
    </row>
    <row r="705" spans="1:2" ht="12.75" x14ac:dyDescent="0.2">
      <c r="A705" s="58"/>
      <c r="B705" s="58"/>
    </row>
    <row r="706" spans="1:2" ht="12.75" x14ac:dyDescent="0.2">
      <c r="A706" s="58"/>
      <c r="B706" s="58"/>
    </row>
    <row r="707" spans="1:2" ht="12.75" x14ac:dyDescent="0.2">
      <c r="A707" s="58"/>
      <c r="B707" s="58"/>
    </row>
    <row r="708" spans="1:2" ht="12.75" x14ac:dyDescent="0.2">
      <c r="A708" s="58"/>
      <c r="B708" s="58"/>
    </row>
    <row r="709" spans="1:2" ht="12.75" x14ac:dyDescent="0.2">
      <c r="A709" s="58"/>
      <c r="B709" s="58"/>
    </row>
    <row r="710" spans="1:2" ht="12.75" x14ac:dyDescent="0.2">
      <c r="A710" s="58"/>
      <c r="B710" s="58"/>
    </row>
    <row r="711" spans="1:2" ht="12.75" x14ac:dyDescent="0.2">
      <c r="A711" s="58"/>
      <c r="B711" s="58"/>
    </row>
    <row r="712" spans="1:2" ht="12.75" x14ac:dyDescent="0.2">
      <c r="A712" s="58"/>
      <c r="B712" s="58"/>
    </row>
    <row r="713" spans="1:2" ht="12.75" x14ac:dyDescent="0.2">
      <c r="A713" s="58"/>
      <c r="B713" s="58"/>
    </row>
    <row r="714" spans="1:2" ht="12.75" x14ac:dyDescent="0.2">
      <c r="A714" s="58"/>
      <c r="B714" s="58"/>
    </row>
    <row r="715" spans="1:2" ht="12.75" x14ac:dyDescent="0.2">
      <c r="A715" s="58"/>
      <c r="B715" s="58"/>
    </row>
    <row r="716" spans="1:2" ht="12.75" x14ac:dyDescent="0.2">
      <c r="A716" s="58"/>
      <c r="B716" s="58"/>
    </row>
    <row r="717" spans="1:2" ht="12.75" x14ac:dyDescent="0.2">
      <c r="A717" s="58"/>
      <c r="B717" s="58"/>
    </row>
    <row r="718" spans="1:2" ht="12.75" x14ac:dyDescent="0.2">
      <c r="A718" s="58"/>
      <c r="B718" s="58"/>
    </row>
    <row r="719" spans="1:2" ht="12.75" x14ac:dyDescent="0.2">
      <c r="A719" s="58"/>
      <c r="B719" s="58"/>
    </row>
    <row r="720" spans="1:2" ht="12.75" x14ac:dyDescent="0.2">
      <c r="A720" s="58"/>
      <c r="B720" s="58"/>
    </row>
    <row r="721" spans="1:2" ht="12.75" x14ac:dyDescent="0.2">
      <c r="A721" s="58"/>
      <c r="B721" s="58"/>
    </row>
    <row r="722" spans="1:2" ht="12.75" x14ac:dyDescent="0.2">
      <c r="A722" s="58"/>
      <c r="B722" s="58"/>
    </row>
    <row r="723" spans="1:2" ht="12.75" x14ac:dyDescent="0.2">
      <c r="A723" s="58"/>
      <c r="B723" s="58"/>
    </row>
    <row r="724" spans="1:2" ht="12.75" x14ac:dyDescent="0.2">
      <c r="A724" s="58"/>
      <c r="B724" s="58"/>
    </row>
    <row r="725" spans="1:2" ht="12.75" x14ac:dyDescent="0.2">
      <c r="A725" s="58"/>
      <c r="B725" s="58"/>
    </row>
    <row r="726" spans="1:2" ht="12.75" x14ac:dyDescent="0.2">
      <c r="A726" s="58"/>
      <c r="B726" s="58"/>
    </row>
    <row r="727" spans="1:2" ht="12.75" x14ac:dyDescent="0.2">
      <c r="A727" s="58"/>
      <c r="B727" s="58"/>
    </row>
    <row r="728" spans="1:2" ht="12.75" x14ac:dyDescent="0.2">
      <c r="A728" s="58"/>
      <c r="B728" s="58"/>
    </row>
    <row r="729" spans="1:2" ht="12.75" x14ac:dyDescent="0.2">
      <c r="A729" s="58"/>
      <c r="B729" s="58"/>
    </row>
    <row r="730" spans="1:2" ht="12.75" x14ac:dyDescent="0.2">
      <c r="A730" s="58"/>
      <c r="B730" s="58"/>
    </row>
    <row r="731" spans="1:2" ht="12.75" x14ac:dyDescent="0.2">
      <c r="A731" s="58"/>
      <c r="B731" s="58"/>
    </row>
    <row r="732" spans="1:2" ht="12.75" x14ac:dyDescent="0.2">
      <c r="A732" s="58"/>
      <c r="B732" s="58"/>
    </row>
    <row r="733" spans="1:2" ht="12.75" x14ac:dyDescent="0.2">
      <c r="A733" s="58"/>
      <c r="B733" s="58"/>
    </row>
    <row r="734" spans="1:2" ht="12.75" x14ac:dyDescent="0.2">
      <c r="A734" s="58"/>
      <c r="B734" s="58"/>
    </row>
    <row r="735" spans="1:2" ht="12.75" x14ac:dyDescent="0.2">
      <c r="A735" s="58"/>
      <c r="B735" s="58"/>
    </row>
    <row r="736" spans="1:2" ht="12.75" x14ac:dyDescent="0.2">
      <c r="A736" s="58"/>
      <c r="B736" s="58"/>
    </row>
    <row r="737" spans="1:2" ht="12.75" x14ac:dyDescent="0.2">
      <c r="A737" s="58"/>
      <c r="B737" s="58"/>
    </row>
    <row r="738" spans="1:2" ht="12.75" x14ac:dyDescent="0.2">
      <c r="A738" s="58"/>
      <c r="B738" s="58"/>
    </row>
    <row r="739" spans="1:2" ht="12.75" x14ac:dyDescent="0.2">
      <c r="A739" s="58"/>
      <c r="B739" s="58"/>
    </row>
    <row r="740" spans="1:2" ht="12.75" x14ac:dyDescent="0.2">
      <c r="A740" s="58"/>
      <c r="B740" s="58"/>
    </row>
    <row r="741" spans="1:2" ht="12.75" x14ac:dyDescent="0.2">
      <c r="A741" s="58"/>
      <c r="B741" s="58"/>
    </row>
    <row r="742" spans="1:2" ht="12.75" x14ac:dyDescent="0.2">
      <c r="A742" s="58"/>
      <c r="B742" s="58"/>
    </row>
    <row r="743" spans="1:2" ht="12.75" x14ac:dyDescent="0.2">
      <c r="A743" s="58"/>
      <c r="B743" s="58"/>
    </row>
    <row r="744" spans="1:2" ht="12.75" x14ac:dyDescent="0.2">
      <c r="A744" s="58"/>
      <c r="B744" s="58"/>
    </row>
    <row r="745" spans="1:2" ht="12.75" x14ac:dyDescent="0.2">
      <c r="A745" s="58"/>
      <c r="B745" s="58"/>
    </row>
    <row r="746" spans="1:2" ht="12.75" x14ac:dyDescent="0.2">
      <c r="A746" s="58"/>
      <c r="B746" s="58"/>
    </row>
    <row r="747" spans="1:2" ht="12.75" x14ac:dyDescent="0.2">
      <c r="A747" s="58"/>
      <c r="B747" s="58"/>
    </row>
    <row r="748" spans="1:2" ht="12.75" x14ac:dyDescent="0.2">
      <c r="A748" s="58"/>
      <c r="B748" s="58"/>
    </row>
    <row r="749" spans="1:2" ht="12.75" x14ac:dyDescent="0.2">
      <c r="A749" s="58"/>
      <c r="B749" s="58"/>
    </row>
    <row r="750" spans="1:2" ht="12.75" x14ac:dyDescent="0.2">
      <c r="A750" s="58"/>
      <c r="B750" s="58"/>
    </row>
    <row r="751" spans="1:2" ht="12.75" x14ac:dyDescent="0.2">
      <c r="A751" s="58"/>
      <c r="B751" s="58"/>
    </row>
    <row r="752" spans="1:2" ht="12.75" x14ac:dyDescent="0.2">
      <c r="A752" s="58"/>
      <c r="B752" s="58"/>
    </row>
    <row r="753" spans="1:2" ht="12.75" x14ac:dyDescent="0.2">
      <c r="A753" s="58"/>
      <c r="B753" s="58"/>
    </row>
    <row r="754" spans="1:2" ht="12.75" x14ac:dyDescent="0.2">
      <c r="A754" s="58"/>
      <c r="B754" s="58"/>
    </row>
    <row r="755" spans="1:2" ht="12.75" x14ac:dyDescent="0.2">
      <c r="A755" s="58"/>
      <c r="B755" s="58"/>
    </row>
    <row r="756" spans="1:2" ht="12.75" x14ac:dyDescent="0.2">
      <c r="A756" s="58"/>
      <c r="B756" s="58"/>
    </row>
    <row r="757" spans="1:2" ht="12.75" x14ac:dyDescent="0.2">
      <c r="A757" s="58"/>
      <c r="B757" s="58"/>
    </row>
    <row r="758" spans="1:2" ht="12.75" x14ac:dyDescent="0.2">
      <c r="A758" s="58"/>
      <c r="B758" s="58"/>
    </row>
    <row r="759" spans="1:2" ht="12.75" x14ac:dyDescent="0.2">
      <c r="A759" s="58"/>
      <c r="B759" s="58"/>
    </row>
    <row r="760" spans="1:2" ht="12.75" x14ac:dyDescent="0.2">
      <c r="A760" s="58"/>
      <c r="B760" s="58"/>
    </row>
    <row r="761" spans="1:2" ht="12.75" x14ac:dyDescent="0.2">
      <c r="A761" s="58"/>
      <c r="B761" s="58"/>
    </row>
    <row r="762" spans="1:2" ht="12.75" x14ac:dyDescent="0.2">
      <c r="A762" s="58"/>
      <c r="B762" s="58"/>
    </row>
    <row r="763" spans="1:2" ht="12.75" x14ac:dyDescent="0.2">
      <c r="A763" s="58"/>
      <c r="B763" s="58"/>
    </row>
    <row r="764" spans="1:2" ht="12.75" x14ac:dyDescent="0.2">
      <c r="A764" s="58"/>
      <c r="B764" s="58"/>
    </row>
    <row r="765" spans="1:2" ht="12.75" x14ac:dyDescent="0.2">
      <c r="A765" s="58"/>
      <c r="B765" s="58"/>
    </row>
    <row r="766" spans="1:2" ht="12.75" x14ac:dyDescent="0.2">
      <c r="A766" s="58"/>
      <c r="B766" s="58"/>
    </row>
    <row r="767" spans="1:2" ht="12.75" x14ac:dyDescent="0.2">
      <c r="A767" s="58"/>
      <c r="B767" s="58"/>
    </row>
    <row r="768" spans="1:2" ht="12.75" x14ac:dyDescent="0.2">
      <c r="A768" s="58"/>
      <c r="B768" s="58"/>
    </row>
    <row r="769" spans="1:2" ht="12.75" x14ac:dyDescent="0.2">
      <c r="A769" s="58"/>
      <c r="B769" s="58"/>
    </row>
    <row r="770" spans="1:2" ht="12.75" x14ac:dyDescent="0.2">
      <c r="A770" s="58"/>
      <c r="B770" s="58"/>
    </row>
    <row r="771" spans="1:2" ht="12.75" x14ac:dyDescent="0.2">
      <c r="A771" s="58"/>
      <c r="B771" s="58"/>
    </row>
    <row r="772" spans="1:2" ht="12.75" x14ac:dyDescent="0.2">
      <c r="A772" s="58"/>
      <c r="B772" s="58"/>
    </row>
    <row r="773" spans="1:2" ht="12.75" x14ac:dyDescent="0.2">
      <c r="A773" s="58"/>
      <c r="B773" s="58"/>
    </row>
    <row r="774" spans="1:2" ht="12.75" x14ac:dyDescent="0.2">
      <c r="A774" s="58"/>
      <c r="B774" s="58"/>
    </row>
    <row r="775" spans="1:2" ht="12.75" x14ac:dyDescent="0.2">
      <c r="A775" s="58"/>
      <c r="B775" s="58"/>
    </row>
    <row r="776" spans="1:2" ht="12.75" x14ac:dyDescent="0.2">
      <c r="A776" s="58"/>
      <c r="B776" s="58"/>
    </row>
    <row r="777" spans="1:2" ht="12.75" x14ac:dyDescent="0.2">
      <c r="A777" s="58"/>
      <c r="B777" s="58"/>
    </row>
    <row r="778" spans="1:2" ht="12.75" x14ac:dyDescent="0.2">
      <c r="A778" s="58"/>
      <c r="B778" s="58"/>
    </row>
    <row r="779" spans="1:2" ht="12.75" x14ac:dyDescent="0.2">
      <c r="A779" s="58"/>
      <c r="B779" s="58"/>
    </row>
    <row r="780" spans="1:2" ht="12.75" x14ac:dyDescent="0.2">
      <c r="A780" s="58"/>
      <c r="B780" s="58"/>
    </row>
    <row r="781" spans="1:2" ht="12.75" x14ac:dyDescent="0.2">
      <c r="A781" s="58"/>
      <c r="B781" s="58"/>
    </row>
    <row r="782" spans="1:2" ht="12.75" x14ac:dyDescent="0.2">
      <c r="A782" s="58"/>
      <c r="B782" s="58"/>
    </row>
    <row r="783" spans="1:2" ht="12.75" x14ac:dyDescent="0.2">
      <c r="A783" s="58"/>
      <c r="B783" s="58"/>
    </row>
    <row r="784" spans="1:2" ht="12.75" x14ac:dyDescent="0.2">
      <c r="A784" s="58"/>
      <c r="B784" s="58"/>
    </row>
    <row r="785" spans="1:2" ht="12.75" x14ac:dyDescent="0.2">
      <c r="A785" s="58"/>
      <c r="B785" s="58"/>
    </row>
    <row r="786" spans="1:2" ht="12.75" x14ac:dyDescent="0.2">
      <c r="A786" s="58"/>
      <c r="B786" s="58"/>
    </row>
    <row r="787" spans="1:2" ht="12.75" x14ac:dyDescent="0.2">
      <c r="A787" s="58"/>
      <c r="B787" s="58"/>
    </row>
    <row r="788" spans="1:2" ht="12.75" x14ac:dyDescent="0.2">
      <c r="A788" s="58"/>
      <c r="B788" s="58"/>
    </row>
    <row r="789" spans="1:2" ht="12.75" x14ac:dyDescent="0.2">
      <c r="A789" s="58"/>
      <c r="B789" s="58"/>
    </row>
    <row r="790" spans="1:2" ht="12.75" x14ac:dyDescent="0.2">
      <c r="A790" s="58"/>
      <c r="B790" s="58"/>
    </row>
    <row r="791" spans="1:2" ht="12.75" x14ac:dyDescent="0.2">
      <c r="A791" s="58"/>
      <c r="B791" s="58"/>
    </row>
    <row r="792" spans="1:2" ht="12.75" x14ac:dyDescent="0.2">
      <c r="A792" s="58"/>
      <c r="B792" s="58"/>
    </row>
    <row r="793" spans="1:2" ht="12.75" x14ac:dyDescent="0.2">
      <c r="A793" s="58"/>
      <c r="B793" s="58"/>
    </row>
    <row r="794" spans="1:2" ht="12.75" x14ac:dyDescent="0.2">
      <c r="A794" s="58"/>
      <c r="B794" s="58"/>
    </row>
    <row r="795" spans="1:2" ht="12.75" x14ac:dyDescent="0.2">
      <c r="A795" s="58"/>
      <c r="B795" s="58"/>
    </row>
    <row r="796" spans="1:2" ht="12.75" x14ac:dyDescent="0.2">
      <c r="A796" s="58"/>
      <c r="B796" s="58"/>
    </row>
    <row r="797" spans="1:2" ht="12.75" x14ac:dyDescent="0.2">
      <c r="A797" s="58"/>
      <c r="B797" s="58"/>
    </row>
    <row r="798" spans="1:2" ht="12.75" x14ac:dyDescent="0.2">
      <c r="A798" s="58"/>
      <c r="B798" s="58"/>
    </row>
    <row r="799" spans="1:2" ht="12.75" x14ac:dyDescent="0.2">
      <c r="A799" s="58"/>
      <c r="B799" s="58"/>
    </row>
    <row r="800" spans="1:2" ht="12.75" x14ac:dyDescent="0.2">
      <c r="A800" s="58"/>
      <c r="B800" s="58"/>
    </row>
    <row r="801" spans="1:2" ht="12.75" x14ac:dyDescent="0.2">
      <c r="A801" s="58"/>
      <c r="B801" s="58"/>
    </row>
    <row r="802" spans="1:2" ht="12.75" x14ac:dyDescent="0.2">
      <c r="A802" s="58"/>
      <c r="B802" s="58"/>
    </row>
    <row r="803" spans="1:2" ht="12.75" x14ac:dyDescent="0.2">
      <c r="A803" s="58"/>
      <c r="B803" s="58"/>
    </row>
    <row r="804" spans="1:2" ht="12.75" x14ac:dyDescent="0.2">
      <c r="A804" s="58"/>
      <c r="B804" s="58"/>
    </row>
    <row r="805" spans="1:2" ht="12.75" x14ac:dyDescent="0.2">
      <c r="A805" s="58"/>
      <c r="B805" s="58"/>
    </row>
    <row r="806" spans="1:2" ht="12.75" x14ac:dyDescent="0.2">
      <c r="A806" s="58"/>
      <c r="B806" s="58"/>
    </row>
    <row r="807" spans="1:2" ht="12.75" x14ac:dyDescent="0.2">
      <c r="A807" s="58"/>
      <c r="B807" s="58"/>
    </row>
    <row r="808" spans="1:2" ht="12.75" x14ac:dyDescent="0.2">
      <c r="A808" s="58"/>
      <c r="B808" s="58"/>
    </row>
    <row r="809" spans="1:2" ht="12.75" x14ac:dyDescent="0.2">
      <c r="A809" s="58"/>
      <c r="B809" s="58"/>
    </row>
    <row r="810" spans="1:2" ht="12.75" x14ac:dyDescent="0.2">
      <c r="A810" s="58"/>
      <c r="B810" s="58"/>
    </row>
    <row r="811" spans="1:2" ht="12.75" x14ac:dyDescent="0.2">
      <c r="A811" s="58"/>
      <c r="B811" s="58"/>
    </row>
    <row r="812" spans="1:2" ht="12.75" x14ac:dyDescent="0.2">
      <c r="A812" s="58"/>
      <c r="B812" s="58"/>
    </row>
    <row r="813" spans="1:2" ht="12.75" x14ac:dyDescent="0.2">
      <c r="A813" s="58"/>
      <c r="B813" s="58"/>
    </row>
    <row r="814" spans="1:2" ht="12.75" x14ac:dyDescent="0.2">
      <c r="A814" s="58"/>
      <c r="B814" s="58"/>
    </row>
    <row r="815" spans="1:2" ht="12.75" x14ac:dyDescent="0.2">
      <c r="A815" s="58"/>
      <c r="B815" s="58"/>
    </row>
    <row r="816" spans="1:2" ht="12.75" x14ac:dyDescent="0.2">
      <c r="A816" s="58"/>
      <c r="B816" s="58"/>
    </row>
    <row r="817" spans="1:2" ht="12.75" x14ac:dyDescent="0.2">
      <c r="A817" s="58"/>
      <c r="B817" s="58"/>
    </row>
    <row r="818" spans="1:2" ht="12.75" x14ac:dyDescent="0.2">
      <c r="A818" s="58"/>
      <c r="B818" s="58"/>
    </row>
    <row r="819" spans="1:2" ht="12.75" x14ac:dyDescent="0.2">
      <c r="A819" s="58"/>
      <c r="B819" s="58"/>
    </row>
    <row r="820" spans="1:2" ht="12.75" x14ac:dyDescent="0.2">
      <c r="A820" s="58"/>
      <c r="B820" s="58"/>
    </row>
    <row r="821" spans="1:2" ht="12.75" x14ac:dyDescent="0.2">
      <c r="A821" s="58"/>
      <c r="B821" s="58"/>
    </row>
    <row r="822" spans="1:2" ht="12.75" x14ac:dyDescent="0.2">
      <c r="A822" s="58"/>
      <c r="B822" s="58"/>
    </row>
    <row r="823" spans="1:2" ht="12.75" x14ac:dyDescent="0.2">
      <c r="A823" s="58"/>
      <c r="B823" s="58"/>
    </row>
    <row r="824" spans="1:2" ht="12.75" x14ac:dyDescent="0.2">
      <c r="A824" s="58"/>
      <c r="B824" s="58"/>
    </row>
    <row r="825" spans="1:2" ht="12.75" x14ac:dyDescent="0.2">
      <c r="A825" s="58"/>
      <c r="B825" s="58"/>
    </row>
    <row r="826" spans="1:2" ht="12.75" x14ac:dyDescent="0.2">
      <c r="A826" s="58"/>
      <c r="B826" s="58"/>
    </row>
    <row r="827" spans="1:2" ht="12.75" x14ac:dyDescent="0.2">
      <c r="A827" s="58"/>
      <c r="B827" s="58"/>
    </row>
    <row r="828" spans="1:2" ht="12.75" x14ac:dyDescent="0.2">
      <c r="A828" s="58"/>
      <c r="B828" s="58"/>
    </row>
    <row r="829" spans="1:2" ht="12.75" x14ac:dyDescent="0.2">
      <c r="A829" s="58"/>
      <c r="B829" s="58"/>
    </row>
    <row r="830" spans="1:2" ht="12.75" x14ac:dyDescent="0.2">
      <c r="A830" s="58"/>
      <c r="B830" s="58"/>
    </row>
    <row r="831" spans="1:2" ht="12.75" x14ac:dyDescent="0.2">
      <c r="A831" s="58"/>
      <c r="B831" s="58"/>
    </row>
    <row r="832" spans="1:2" ht="12.75" x14ac:dyDescent="0.2">
      <c r="A832" s="58"/>
      <c r="B832" s="58"/>
    </row>
    <row r="833" spans="1:2" ht="12.75" x14ac:dyDescent="0.2">
      <c r="A833" s="58"/>
      <c r="B833" s="58"/>
    </row>
    <row r="834" spans="1:2" ht="12.75" x14ac:dyDescent="0.2">
      <c r="A834" s="58"/>
      <c r="B834" s="58"/>
    </row>
    <row r="835" spans="1:2" ht="12.75" x14ac:dyDescent="0.2">
      <c r="A835" s="58"/>
      <c r="B835" s="58"/>
    </row>
    <row r="836" spans="1:2" ht="12.75" x14ac:dyDescent="0.2">
      <c r="A836" s="58"/>
      <c r="B836" s="58"/>
    </row>
    <row r="837" spans="1:2" ht="12.75" x14ac:dyDescent="0.2">
      <c r="A837" s="58"/>
      <c r="B837" s="58"/>
    </row>
    <row r="838" spans="1:2" ht="12.75" x14ac:dyDescent="0.2">
      <c r="A838" s="58"/>
      <c r="B838" s="58"/>
    </row>
    <row r="839" spans="1:2" ht="12.75" x14ac:dyDescent="0.2">
      <c r="A839" s="58"/>
      <c r="B839" s="58"/>
    </row>
    <row r="840" spans="1:2" ht="12.75" x14ac:dyDescent="0.2">
      <c r="A840" s="58"/>
      <c r="B840" s="58"/>
    </row>
    <row r="841" spans="1:2" ht="12.75" x14ac:dyDescent="0.2">
      <c r="A841" s="58"/>
      <c r="B841" s="58"/>
    </row>
    <row r="842" spans="1:2" ht="12.75" x14ac:dyDescent="0.2">
      <c r="A842" s="58"/>
      <c r="B842" s="58"/>
    </row>
    <row r="843" spans="1:2" ht="12.75" x14ac:dyDescent="0.2">
      <c r="A843" s="58"/>
      <c r="B843" s="58"/>
    </row>
    <row r="844" spans="1:2" ht="12.75" x14ac:dyDescent="0.2">
      <c r="A844" s="58"/>
      <c r="B844" s="58"/>
    </row>
    <row r="845" spans="1:2" ht="12.75" x14ac:dyDescent="0.2">
      <c r="A845" s="58"/>
      <c r="B845" s="58"/>
    </row>
    <row r="846" spans="1:2" ht="12.75" x14ac:dyDescent="0.2">
      <c r="A846" s="58"/>
      <c r="B846" s="58"/>
    </row>
    <row r="847" spans="1:2" ht="12.75" x14ac:dyDescent="0.2">
      <c r="A847" s="58"/>
      <c r="B847" s="58"/>
    </row>
    <row r="848" spans="1:2" ht="12.75" x14ac:dyDescent="0.2">
      <c r="A848" s="58"/>
      <c r="B848" s="58"/>
    </row>
    <row r="849" spans="1:2" ht="12.75" x14ac:dyDescent="0.2">
      <c r="A849" s="58"/>
      <c r="B849" s="58"/>
    </row>
    <row r="850" spans="1:2" ht="12.75" x14ac:dyDescent="0.2">
      <c r="A850" s="58"/>
      <c r="B850" s="58"/>
    </row>
    <row r="851" spans="1:2" ht="12.75" x14ac:dyDescent="0.2">
      <c r="A851" s="58"/>
      <c r="B851" s="58"/>
    </row>
    <row r="852" spans="1:2" ht="12.75" x14ac:dyDescent="0.2">
      <c r="A852" s="58"/>
      <c r="B852" s="58"/>
    </row>
    <row r="853" spans="1:2" ht="12.75" x14ac:dyDescent="0.2">
      <c r="A853" s="58"/>
      <c r="B853" s="58"/>
    </row>
    <row r="854" spans="1:2" ht="12.75" x14ac:dyDescent="0.2">
      <c r="A854" s="58"/>
      <c r="B854" s="58"/>
    </row>
    <row r="855" spans="1:2" ht="12.75" x14ac:dyDescent="0.2">
      <c r="A855" s="58"/>
      <c r="B855" s="58"/>
    </row>
    <row r="856" spans="1:2" ht="12.75" x14ac:dyDescent="0.2">
      <c r="A856" s="58"/>
      <c r="B856" s="58"/>
    </row>
    <row r="857" spans="1:2" ht="12.75" x14ac:dyDescent="0.2">
      <c r="A857" s="58"/>
      <c r="B857" s="58"/>
    </row>
    <row r="858" spans="1:2" ht="12.75" x14ac:dyDescent="0.2">
      <c r="A858" s="58"/>
      <c r="B858" s="58"/>
    </row>
    <row r="859" spans="1:2" ht="12.75" x14ac:dyDescent="0.2">
      <c r="A859" s="58"/>
      <c r="B859" s="58"/>
    </row>
    <row r="860" spans="1:2" ht="12.75" x14ac:dyDescent="0.2">
      <c r="A860" s="58"/>
      <c r="B860" s="58"/>
    </row>
    <row r="861" spans="1:2" ht="12.75" x14ac:dyDescent="0.2">
      <c r="A861" s="58"/>
      <c r="B861" s="58"/>
    </row>
    <row r="862" spans="1:2" ht="12.75" x14ac:dyDescent="0.2">
      <c r="A862" s="58"/>
      <c r="B862" s="58"/>
    </row>
    <row r="863" spans="1:2" ht="12.75" x14ac:dyDescent="0.2">
      <c r="A863" s="58"/>
      <c r="B863" s="58"/>
    </row>
    <row r="864" spans="1:2" ht="12.75" x14ac:dyDescent="0.2">
      <c r="A864" s="58"/>
      <c r="B864" s="58"/>
    </row>
    <row r="865" spans="1:2" ht="12.75" x14ac:dyDescent="0.2">
      <c r="A865" s="58"/>
      <c r="B865" s="58"/>
    </row>
    <row r="866" spans="1:2" ht="12.75" x14ac:dyDescent="0.2">
      <c r="A866" s="58"/>
      <c r="B866" s="58"/>
    </row>
    <row r="867" spans="1:2" ht="12.75" x14ac:dyDescent="0.2">
      <c r="A867" s="58"/>
      <c r="B867" s="58"/>
    </row>
    <row r="868" spans="1:2" ht="12.75" x14ac:dyDescent="0.2">
      <c r="A868" s="58"/>
      <c r="B868" s="58"/>
    </row>
    <row r="869" spans="1:2" ht="12.75" x14ac:dyDescent="0.2">
      <c r="A869" s="58"/>
      <c r="B869" s="58"/>
    </row>
    <row r="870" spans="1:2" ht="12.75" x14ac:dyDescent="0.2">
      <c r="A870" s="58"/>
      <c r="B870" s="58"/>
    </row>
    <row r="871" spans="1:2" ht="12.75" x14ac:dyDescent="0.2">
      <c r="A871" s="58"/>
      <c r="B871" s="58"/>
    </row>
    <row r="872" spans="1:2" ht="12.75" x14ac:dyDescent="0.2">
      <c r="A872" s="58"/>
      <c r="B872" s="58"/>
    </row>
    <row r="873" spans="1:2" ht="12.75" x14ac:dyDescent="0.2">
      <c r="A873" s="58"/>
      <c r="B873" s="58"/>
    </row>
    <row r="874" spans="1:2" ht="12.75" x14ac:dyDescent="0.2">
      <c r="A874" s="58"/>
      <c r="B874" s="58"/>
    </row>
    <row r="875" spans="1:2" ht="12.75" x14ac:dyDescent="0.2">
      <c r="A875" s="58"/>
      <c r="B875" s="58"/>
    </row>
    <row r="876" spans="1:2" ht="12.75" x14ac:dyDescent="0.2">
      <c r="A876" s="58"/>
      <c r="B876" s="58"/>
    </row>
    <row r="877" spans="1:2" ht="12.75" x14ac:dyDescent="0.2">
      <c r="A877" s="58"/>
      <c r="B877" s="58"/>
    </row>
    <row r="878" spans="1:2" ht="12.75" x14ac:dyDescent="0.2">
      <c r="A878" s="58"/>
      <c r="B878" s="58"/>
    </row>
    <row r="879" spans="1:2" ht="12.75" x14ac:dyDescent="0.2">
      <c r="A879" s="58"/>
      <c r="B879" s="58"/>
    </row>
    <row r="880" spans="1:2" ht="12.75" x14ac:dyDescent="0.2">
      <c r="A880" s="58"/>
      <c r="B880" s="58"/>
    </row>
    <row r="881" spans="1:2" ht="12.75" x14ac:dyDescent="0.2">
      <c r="A881" s="58"/>
      <c r="B881" s="58"/>
    </row>
    <row r="882" spans="1:2" ht="12.75" x14ac:dyDescent="0.2">
      <c r="A882" s="58"/>
      <c r="B882" s="58"/>
    </row>
    <row r="883" spans="1:2" ht="12.75" x14ac:dyDescent="0.2">
      <c r="A883" s="58"/>
      <c r="B883" s="58"/>
    </row>
    <row r="884" spans="1:2" ht="12.75" x14ac:dyDescent="0.2">
      <c r="A884" s="58"/>
      <c r="B884" s="58"/>
    </row>
    <row r="885" spans="1:2" ht="12.75" x14ac:dyDescent="0.2">
      <c r="A885" s="58"/>
      <c r="B885" s="58"/>
    </row>
    <row r="886" spans="1:2" ht="12.75" x14ac:dyDescent="0.2">
      <c r="A886" s="58"/>
      <c r="B886" s="58"/>
    </row>
    <row r="887" spans="1:2" ht="12.75" x14ac:dyDescent="0.2">
      <c r="A887" s="58"/>
      <c r="B887" s="58"/>
    </row>
  </sheetData>
  <mergeCells count="119">
    <mergeCell ref="I134:I135"/>
    <mergeCell ref="I136:I137"/>
    <mergeCell ref="I138:I142"/>
    <mergeCell ref="I143:I144"/>
    <mergeCell ref="I145:I146"/>
    <mergeCell ref="H91:H95"/>
    <mergeCell ref="H96:H98"/>
    <mergeCell ref="I108:I111"/>
    <mergeCell ref="I116:I119"/>
    <mergeCell ref="I120:I124"/>
    <mergeCell ref="I125:I129"/>
    <mergeCell ref="I130:I133"/>
    <mergeCell ref="I154:I155"/>
    <mergeCell ref="A156:A158"/>
    <mergeCell ref="B156:B158"/>
    <mergeCell ref="A82:A85"/>
    <mergeCell ref="A86:A90"/>
    <mergeCell ref="B86:B90"/>
    <mergeCell ref="H86:H90"/>
    <mergeCell ref="I86:I98"/>
    <mergeCell ref="B91:B95"/>
    <mergeCell ref="B96:B98"/>
    <mergeCell ref="A91:A95"/>
    <mergeCell ref="A96:A98"/>
    <mergeCell ref="A99:A103"/>
    <mergeCell ref="B99:B103"/>
    <mergeCell ref="C99:C100"/>
    <mergeCell ref="C101:C102"/>
    <mergeCell ref="B105:B106"/>
    <mergeCell ref="A105:A106"/>
    <mergeCell ref="A108:A111"/>
    <mergeCell ref="B108:B111"/>
    <mergeCell ref="A112:A115"/>
    <mergeCell ref="B112:B115"/>
    <mergeCell ref="B116:B124"/>
    <mergeCell ref="C120:C122"/>
    <mergeCell ref="A159:A170"/>
    <mergeCell ref="B159:B170"/>
    <mergeCell ref="C159:C161"/>
    <mergeCell ref="C162:C164"/>
    <mergeCell ref="C165:C167"/>
    <mergeCell ref="C168:C170"/>
    <mergeCell ref="A151:A153"/>
    <mergeCell ref="A154:A155"/>
    <mergeCell ref="B154:B155"/>
    <mergeCell ref="C154:C155"/>
    <mergeCell ref="B82:B85"/>
    <mergeCell ref="A145:A146"/>
    <mergeCell ref="B145:B146"/>
    <mergeCell ref="A147:A150"/>
    <mergeCell ref="B147:B150"/>
    <mergeCell ref="B151:B153"/>
    <mergeCell ref="D153:E153"/>
    <mergeCell ref="F153:G153"/>
    <mergeCell ref="D158:E158"/>
    <mergeCell ref="F158:G158"/>
    <mergeCell ref="A116:A124"/>
    <mergeCell ref="A125:A129"/>
    <mergeCell ref="B125:B129"/>
    <mergeCell ref="A130:A133"/>
    <mergeCell ref="B130:B133"/>
    <mergeCell ref="A134:A135"/>
    <mergeCell ref="B134:B135"/>
    <mergeCell ref="A136:A137"/>
    <mergeCell ref="B136:B137"/>
    <mergeCell ref="A138:A142"/>
    <mergeCell ref="B138:B142"/>
    <mergeCell ref="A143:A144"/>
    <mergeCell ref="B143:B144"/>
    <mergeCell ref="C143:C144"/>
    <mergeCell ref="C77:C78"/>
    <mergeCell ref="B21:B32"/>
    <mergeCell ref="C26:C28"/>
    <mergeCell ref="C55:C56"/>
    <mergeCell ref="C57:C58"/>
    <mergeCell ref="C59:C60"/>
    <mergeCell ref="C61:C62"/>
    <mergeCell ref="C63:C64"/>
    <mergeCell ref="A33:A46"/>
    <mergeCell ref="B33:B46"/>
    <mergeCell ref="A47:A54"/>
    <mergeCell ref="B47:B54"/>
    <mergeCell ref="A55:A81"/>
    <mergeCell ref="B55:B81"/>
    <mergeCell ref="A17:A20"/>
    <mergeCell ref="B17:B20"/>
    <mergeCell ref="A21:A32"/>
    <mergeCell ref="C65:C66"/>
    <mergeCell ref="C67:C68"/>
    <mergeCell ref="C69:C70"/>
    <mergeCell ref="C71:C72"/>
    <mergeCell ref="C73:C74"/>
    <mergeCell ref="C75:C76"/>
    <mergeCell ref="A1:A2"/>
    <mergeCell ref="A4:A6"/>
    <mergeCell ref="B4:B6"/>
    <mergeCell ref="C4:C5"/>
    <mergeCell ref="A7:A9"/>
    <mergeCell ref="B7:B9"/>
    <mergeCell ref="C7:C8"/>
    <mergeCell ref="A10:A16"/>
    <mergeCell ref="B10:B16"/>
    <mergeCell ref="C11:C14"/>
    <mergeCell ref="C15:C16"/>
    <mergeCell ref="I4:I5"/>
    <mergeCell ref="I7:I8"/>
    <mergeCell ref="I17:I20"/>
    <mergeCell ref="J17:J20"/>
    <mergeCell ref="J21:J32"/>
    <mergeCell ref="H22:H23"/>
    <mergeCell ref="H24:H25"/>
    <mergeCell ref="J33:J46"/>
    <mergeCell ref="B1:B2"/>
    <mergeCell ref="C1:C2"/>
    <mergeCell ref="D1:E1"/>
    <mergeCell ref="F1:G1"/>
    <mergeCell ref="H1:H2"/>
    <mergeCell ref="I1:I2"/>
    <mergeCell ref="J1:J2"/>
  </mergeCells>
  <hyperlinks>
    <hyperlink ref="B17" r:id="rId1" xr:uid="{00000000-0004-0000-0400-000000000000}"/>
    <hyperlink ref="B21" r:id="rId2" xr:uid="{00000000-0004-0000-0400-000001000000}"/>
    <hyperlink ref="J21" r:id="rId3" display="https://drive.google.com/drive/folders/1BvMXenuXFjBk1e_tJnuaGsxcD6gj7QFj" xr:uid="{00000000-0004-0000-0400-000002000000}"/>
    <hyperlink ref="B33" r:id="rId4" xr:uid="{00000000-0004-0000-0400-000003000000}"/>
    <hyperlink ref="B47" r:id="rId5" xr:uid="{00000000-0004-0000-0400-000004000000}"/>
    <hyperlink ref="B55" r:id="rId6" xr:uid="{00000000-0004-0000-0400-000005000000}"/>
    <hyperlink ref="I86" r:id="rId7" xr:uid="{00000000-0004-0000-0400-000006000000}"/>
    <hyperlink ref="B99" r:id="rId8" xr:uid="{00000000-0004-0000-0400-000007000000}"/>
    <hyperlink ref="A108" r:id="rId9" display="https://drive.google.com/drive/folders/1HFtMjUDhjZBNozI2NU38GG0cUS9cVkUB" xr:uid="{00000000-0004-0000-0400-000008000000}"/>
    <hyperlink ref="B108" r:id="rId10" xr:uid="{00000000-0004-0000-0400-000009000000}"/>
    <hyperlink ref="I134" r:id="rId11" xr:uid="{00000000-0004-0000-0400-00000A000000}"/>
    <hyperlink ref="I136" r:id="rId12" xr:uid="{00000000-0004-0000-0400-00000B000000}"/>
    <hyperlink ref="I138" r:id="rId13" xr:uid="{00000000-0004-0000-0400-00000C000000}"/>
    <hyperlink ref="B143" r:id="rId14" xr:uid="{00000000-0004-0000-0400-00000D000000}"/>
    <hyperlink ref="I143" r:id="rId15" xr:uid="{00000000-0004-0000-0400-00000E000000}"/>
    <hyperlink ref="B151" r:id="rId16" xr:uid="{00000000-0004-0000-0400-00000F000000}"/>
    <hyperlink ref="B154" r:id="rId17" xr:uid="{00000000-0004-0000-0400-000010000000}"/>
    <hyperlink ref="B156" r:id="rId18" xr:uid="{00000000-0004-0000-0400-000011000000}"/>
    <hyperlink ref="B159" r:id="rId19" xr:uid="{00000000-0004-0000-0400-000012000000}"/>
  </hyperlinks>
  <printOptions horizontalCentered="1" gridLines="1"/>
  <pageMargins left="0.25" right="0.25" top="0.75" bottom="0.75" header="0" footer="0"/>
  <pageSetup paperSize="9" fitToHeight="0" pageOrder="overThenDown" orientation="landscape" cellComments="atEnd"/>
  <legacyDrawing r:id="rId2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E58"/>
  <sheetViews>
    <sheetView workbookViewId="0"/>
  </sheetViews>
  <sheetFormatPr defaultColWidth="12.5703125" defaultRowHeight="15.75" customHeight="1" x14ac:dyDescent="0.2"/>
  <cols>
    <col min="1" max="1" width="28.28515625" customWidth="1"/>
    <col min="2" max="2" width="41.42578125" customWidth="1"/>
    <col min="4" max="4" width="73" customWidth="1"/>
    <col min="5" max="5" width="81" customWidth="1"/>
  </cols>
  <sheetData>
    <row r="2" spans="1:5" ht="12.75" x14ac:dyDescent="0.2">
      <c r="A2" s="292" t="s">
        <v>1449</v>
      </c>
      <c r="B2" s="292" t="s">
        <v>1450</v>
      </c>
      <c r="C2" s="292" t="s">
        <v>1451</v>
      </c>
      <c r="D2" s="292" t="s">
        <v>1452</v>
      </c>
      <c r="E2" s="292" t="s">
        <v>1453</v>
      </c>
    </row>
    <row r="3" spans="1:5" ht="12.75" x14ac:dyDescent="0.2">
      <c r="A3" s="289"/>
      <c r="B3" s="289"/>
      <c r="C3" s="289"/>
      <c r="D3" s="289"/>
      <c r="E3" s="289"/>
    </row>
    <row r="4" spans="1:5" x14ac:dyDescent="0.25">
      <c r="A4" s="290" t="s">
        <v>36</v>
      </c>
      <c r="B4" s="75" t="s">
        <v>1454</v>
      </c>
      <c r="C4" s="21">
        <v>200000</v>
      </c>
      <c r="D4" s="32" t="s">
        <v>1455</v>
      </c>
      <c r="E4" s="459" t="s">
        <v>1456</v>
      </c>
    </row>
    <row r="5" spans="1:5" x14ac:dyDescent="0.25">
      <c r="A5" s="288"/>
      <c r="B5" s="75" t="s">
        <v>1232</v>
      </c>
      <c r="C5" s="21">
        <v>250000</v>
      </c>
      <c r="D5" s="32" t="s">
        <v>1457</v>
      </c>
      <c r="E5" s="288"/>
    </row>
    <row r="6" spans="1:5" x14ac:dyDescent="0.25">
      <c r="A6" s="288"/>
      <c r="B6" s="75" t="s">
        <v>1458</v>
      </c>
      <c r="C6" s="21">
        <v>350000</v>
      </c>
      <c r="D6" s="32" t="s">
        <v>1459</v>
      </c>
      <c r="E6" s="288"/>
    </row>
    <row r="7" spans="1:5" ht="31.5" x14ac:dyDescent="0.25">
      <c r="A7" s="288"/>
      <c r="B7" s="75" t="s">
        <v>1460</v>
      </c>
      <c r="C7" s="21">
        <v>550000</v>
      </c>
      <c r="D7" s="32" t="s">
        <v>1461</v>
      </c>
      <c r="E7" s="288"/>
    </row>
    <row r="8" spans="1:5" ht="31.5" x14ac:dyDescent="0.25">
      <c r="A8" s="289"/>
      <c r="B8" s="75" t="s">
        <v>1462</v>
      </c>
      <c r="C8" s="21">
        <v>750000</v>
      </c>
      <c r="D8" s="32" t="s">
        <v>1463</v>
      </c>
      <c r="E8" s="289"/>
    </row>
    <row r="11" spans="1:5" ht="12.75" x14ac:dyDescent="0.2">
      <c r="A11" s="292" t="s">
        <v>1449</v>
      </c>
      <c r="B11" s="292" t="s">
        <v>1450</v>
      </c>
      <c r="C11" s="292" t="s">
        <v>1451</v>
      </c>
      <c r="D11" s="292" t="s">
        <v>1452</v>
      </c>
      <c r="E11" s="292" t="s">
        <v>1453</v>
      </c>
    </row>
    <row r="12" spans="1:5" ht="12.75" x14ac:dyDescent="0.2">
      <c r="A12" s="289"/>
      <c r="B12" s="289"/>
      <c r="C12" s="289"/>
      <c r="D12" s="289"/>
      <c r="E12" s="289"/>
    </row>
    <row r="13" spans="1:5" x14ac:dyDescent="0.25">
      <c r="A13" s="290" t="s">
        <v>30</v>
      </c>
      <c r="B13" s="75" t="s">
        <v>1454</v>
      </c>
      <c r="C13" s="21">
        <v>200000</v>
      </c>
      <c r="D13" s="32" t="s">
        <v>1455</v>
      </c>
      <c r="E13" s="459" t="s">
        <v>1456</v>
      </c>
    </row>
    <row r="14" spans="1:5" x14ac:dyDescent="0.25">
      <c r="A14" s="288"/>
      <c r="B14" s="75" t="s">
        <v>1232</v>
      </c>
      <c r="C14" s="21">
        <v>250000</v>
      </c>
      <c r="D14" s="32" t="s">
        <v>1457</v>
      </c>
      <c r="E14" s="288"/>
    </row>
    <row r="15" spans="1:5" x14ac:dyDescent="0.25">
      <c r="A15" s="288"/>
      <c r="B15" s="75" t="s">
        <v>1458</v>
      </c>
      <c r="C15" s="21">
        <v>350000</v>
      </c>
      <c r="D15" s="32" t="s">
        <v>1459</v>
      </c>
      <c r="E15" s="288"/>
    </row>
    <row r="16" spans="1:5" ht="31.5" x14ac:dyDescent="0.25">
      <c r="A16" s="288"/>
      <c r="B16" s="75" t="s">
        <v>1460</v>
      </c>
      <c r="C16" s="21">
        <v>550000</v>
      </c>
      <c r="D16" s="32" t="s">
        <v>1464</v>
      </c>
      <c r="E16" s="288"/>
    </row>
    <row r="17" spans="1:5" ht="31.5" x14ac:dyDescent="0.25">
      <c r="A17" s="289"/>
      <c r="B17" s="75" t="s">
        <v>1462</v>
      </c>
      <c r="C17" s="21">
        <v>750000</v>
      </c>
      <c r="D17" s="32" t="s">
        <v>1465</v>
      </c>
      <c r="E17" s="289"/>
    </row>
    <row r="19" spans="1:5" ht="12.75" x14ac:dyDescent="0.2">
      <c r="A19" s="292" t="s">
        <v>1449</v>
      </c>
      <c r="B19" s="292" t="s">
        <v>1450</v>
      </c>
      <c r="C19" s="292" t="s">
        <v>1451</v>
      </c>
      <c r="D19" s="292" t="s">
        <v>1452</v>
      </c>
      <c r="E19" s="292" t="s">
        <v>1453</v>
      </c>
    </row>
    <row r="20" spans="1:5" ht="12.75" x14ac:dyDescent="0.2">
      <c r="A20" s="289"/>
      <c r="B20" s="289"/>
      <c r="C20" s="289"/>
      <c r="D20" s="289"/>
      <c r="E20" s="289"/>
    </row>
    <row r="21" spans="1:5" ht="42.75" customHeight="1" x14ac:dyDescent="0.2">
      <c r="A21" s="290" t="s">
        <v>1466</v>
      </c>
      <c r="B21" s="14" t="s">
        <v>1454</v>
      </c>
      <c r="C21" s="232">
        <v>250000</v>
      </c>
      <c r="D21" s="233" t="s">
        <v>1467</v>
      </c>
      <c r="E21" s="459" t="s">
        <v>1468</v>
      </c>
    </row>
    <row r="22" spans="1:5" ht="50.25" customHeight="1" x14ac:dyDescent="0.2">
      <c r="A22" s="289"/>
      <c r="B22" s="14" t="s">
        <v>1232</v>
      </c>
      <c r="C22" s="232">
        <v>350000</v>
      </c>
      <c r="D22" s="233" t="s">
        <v>1469</v>
      </c>
      <c r="E22" s="289"/>
    </row>
    <row r="25" spans="1:5" ht="12.75" x14ac:dyDescent="0.2">
      <c r="A25" s="292" t="s">
        <v>1449</v>
      </c>
      <c r="B25" s="292" t="s">
        <v>1450</v>
      </c>
      <c r="C25" s="292" t="s">
        <v>1451</v>
      </c>
      <c r="D25" s="292" t="s">
        <v>1452</v>
      </c>
      <c r="E25" s="292" t="s">
        <v>1453</v>
      </c>
    </row>
    <row r="26" spans="1:5" ht="12.75" x14ac:dyDescent="0.2">
      <c r="A26" s="289"/>
      <c r="B26" s="289"/>
      <c r="C26" s="289"/>
      <c r="D26" s="289"/>
      <c r="E26" s="289"/>
    </row>
    <row r="27" spans="1:5" x14ac:dyDescent="0.25">
      <c r="A27" s="290" t="s">
        <v>268</v>
      </c>
      <c r="B27" s="75" t="s">
        <v>1470</v>
      </c>
      <c r="C27" s="21">
        <v>200000</v>
      </c>
      <c r="D27" s="32" t="s">
        <v>1471</v>
      </c>
      <c r="E27" s="459"/>
    </row>
    <row r="28" spans="1:5" x14ac:dyDescent="0.25">
      <c r="A28" s="288"/>
      <c r="B28" s="75" t="s">
        <v>1472</v>
      </c>
      <c r="C28" s="21">
        <v>350000</v>
      </c>
      <c r="D28" s="32" t="s">
        <v>1473</v>
      </c>
      <c r="E28" s="288"/>
    </row>
    <row r="29" spans="1:5" x14ac:dyDescent="0.25">
      <c r="A29" s="288"/>
      <c r="B29" s="75" t="s">
        <v>1474</v>
      </c>
      <c r="C29" s="21">
        <v>550000</v>
      </c>
      <c r="D29" s="32" t="s">
        <v>1475</v>
      </c>
      <c r="E29" s="288"/>
    </row>
    <row r="30" spans="1:5" x14ac:dyDescent="0.25">
      <c r="A30" s="289"/>
      <c r="B30" s="75" t="s">
        <v>1476</v>
      </c>
      <c r="C30" s="21">
        <v>990000</v>
      </c>
      <c r="D30" s="32" t="s">
        <v>1477</v>
      </c>
      <c r="E30" s="289"/>
    </row>
    <row r="33" spans="1:5" ht="12.75" x14ac:dyDescent="0.2">
      <c r="A33" s="292" t="s">
        <v>1449</v>
      </c>
      <c r="B33" s="292" t="s">
        <v>1450</v>
      </c>
      <c r="C33" s="292" t="s">
        <v>1451</v>
      </c>
      <c r="D33" s="292" t="s">
        <v>1452</v>
      </c>
    </row>
    <row r="34" spans="1:5" ht="12.75" x14ac:dyDescent="0.2">
      <c r="A34" s="289"/>
      <c r="B34" s="289"/>
      <c r="C34" s="289"/>
      <c r="D34" s="289"/>
    </row>
    <row r="35" spans="1:5" x14ac:dyDescent="0.2">
      <c r="A35" s="290" t="s">
        <v>1478</v>
      </c>
      <c r="B35" s="14" t="s">
        <v>1470</v>
      </c>
      <c r="C35" s="232">
        <v>500000</v>
      </c>
      <c r="D35" s="32" t="s">
        <v>1479</v>
      </c>
    </row>
    <row r="36" spans="1:5" x14ac:dyDescent="0.2">
      <c r="A36" s="288"/>
      <c r="B36" s="14" t="s">
        <v>1472</v>
      </c>
      <c r="C36" s="232">
        <v>550000</v>
      </c>
      <c r="D36" s="32" t="s">
        <v>1480</v>
      </c>
    </row>
    <row r="37" spans="1:5" x14ac:dyDescent="0.2">
      <c r="A37" s="289"/>
      <c r="B37" s="14" t="s">
        <v>1481</v>
      </c>
      <c r="C37" s="232">
        <v>900000</v>
      </c>
      <c r="D37" s="32" t="s">
        <v>1482</v>
      </c>
    </row>
    <row r="40" spans="1:5" ht="12.75" x14ac:dyDescent="0.2">
      <c r="A40" s="292" t="s">
        <v>1449</v>
      </c>
      <c r="B40" s="292" t="s">
        <v>1450</v>
      </c>
      <c r="C40" s="292" t="s">
        <v>1451</v>
      </c>
      <c r="D40" s="292" t="s">
        <v>1452</v>
      </c>
      <c r="E40" s="292" t="s">
        <v>1453</v>
      </c>
    </row>
    <row r="41" spans="1:5" ht="12.75" x14ac:dyDescent="0.2">
      <c r="A41" s="289"/>
      <c r="B41" s="289"/>
      <c r="C41" s="289"/>
      <c r="D41" s="289"/>
      <c r="E41" s="289"/>
    </row>
    <row r="42" spans="1:5" ht="33.75" customHeight="1" x14ac:dyDescent="0.2">
      <c r="A42" s="290" t="s">
        <v>1483</v>
      </c>
      <c r="B42" s="14" t="s">
        <v>1470</v>
      </c>
      <c r="C42" s="232">
        <v>350000</v>
      </c>
      <c r="D42" s="32" t="s">
        <v>1455</v>
      </c>
      <c r="E42" s="460"/>
    </row>
    <row r="43" spans="1:5" ht="32.25" customHeight="1" x14ac:dyDescent="0.2">
      <c r="A43" s="288"/>
      <c r="B43" s="14" t="s">
        <v>1484</v>
      </c>
      <c r="C43" s="232">
        <v>450000</v>
      </c>
      <c r="D43" s="32" t="s">
        <v>1457</v>
      </c>
      <c r="E43" s="288"/>
    </row>
    <row r="44" spans="1:5" ht="35.25" customHeight="1" x14ac:dyDescent="0.2">
      <c r="A44" s="289"/>
      <c r="B44" s="14" t="s">
        <v>1458</v>
      </c>
      <c r="C44" s="232">
        <v>550000</v>
      </c>
      <c r="D44" s="32" t="s">
        <v>1459</v>
      </c>
      <c r="E44" s="289"/>
    </row>
    <row r="47" spans="1:5" ht="12.75" x14ac:dyDescent="0.2">
      <c r="A47" s="292" t="s">
        <v>1449</v>
      </c>
      <c r="B47" s="292" t="s">
        <v>1450</v>
      </c>
      <c r="C47" s="292" t="s">
        <v>1451</v>
      </c>
      <c r="D47" s="292" t="s">
        <v>1452</v>
      </c>
    </row>
    <row r="48" spans="1:5" ht="12.75" x14ac:dyDescent="0.2">
      <c r="A48" s="289"/>
      <c r="B48" s="289"/>
      <c r="C48" s="289"/>
      <c r="D48" s="289"/>
    </row>
    <row r="49" spans="1:4" x14ac:dyDescent="0.2">
      <c r="A49" s="290" t="s">
        <v>1485</v>
      </c>
      <c r="B49" s="14" t="s">
        <v>1470</v>
      </c>
      <c r="C49" s="232">
        <v>150000</v>
      </c>
      <c r="D49" s="32" t="s">
        <v>1455</v>
      </c>
    </row>
    <row r="50" spans="1:4" x14ac:dyDescent="0.2">
      <c r="A50" s="288"/>
      <c r="B50" s="14" t="s">
        <v>1484</v>
      </c>
      <c r="C50" s="232">
        <v>200000</v>
      </c>
      <c r="D50" s="32" t="s">
        <v>1457</v>
      </c>
    </row>
    <row r="51" spans="1:4" x14ac:dyDescent="0.2">
      <c r="A51" s="289"/>
      <c r="B51" s="14" t="s">
        <v>1458</v>
      </c>
      <c r="C51" s="232">
        <v>300000</v>
      </c>
      <c r="D51" s="32" t="s">
        <v>1459</v>
      </c>
    </row>
    <row r="54" spans="1:4" ht="12.75" x14ac:dyDescent="0.2">
      <c r="A54" s="292" t="s">
        <v>1449</v>
      </c>
      <c r="B54" s="292" t="s">
        <v>1450</v>
      </c>
      <c r="C54" s="292" t="s">
        <v>1451</v>
      </c>
      <c r="D54" s="292" t="s">
        <v>1452</v>
      </c>
    </row>
    <row r="55" spans="1:4" ht="12.75" x14ac:dyDescent="0.2">
      <c r="A55" s="289"/>
      <c r="B55" s="289"/>
      <c r="C55" s="289"/>
      <c r="D55" s="289"/>
    </row>
    <row r="56" spans="1:4" x14ac:dyDescent="0.2">
      <c r="A56" s="290" t="s">
        <v>1486</v>
      </c>
      <c r="B56" s="14" t="s">
        <v>1470</v>
      </c>
      <c r="C56" s="232">
        <v>200000</v>
      </c>
      <c r="D56" s="32" t="s">
        <v>1487</v>
      </c>
    </row>
    <row r="57" spans="1:4" x14ac:dyDescent="0.2">
      <c r="A57" s="288"/>
      <c r="B57" s="14" t="s">
        <v>1484</v>
      </c>
      <c r="C57" s="232">
        <v>260000</v>
      </c>
      <c r="D57" s="32" t="s">
        <v>1488</v>
      </c>
    </row>
    <row r="58" spans="1:4" x14ac:dyDescent="0.2">
      <c r="A58" s="289"/>
      <c r="B58" s="14" t="s">
        <v>1458</v>
      </c>
      <c r="C58" s="232">
        <v>390000</v>
      </c>
      <c r="D58" s="32" t="s">
        <v>1489</v>
      </c>
    </row>
  </sheetData>
  <mergeCells count="50">
    <mergeCell ref="D47:D48"/>
    <mergeCell ref="A49:A51"/>
    <mergeCell ref="A54:A55"/>
    <mergeCell ref="D54:D55"/>
    <mergeCell ref="B54:B55"/>
    <mergeCell ref="C54:C55"/>
    <mergeCell ref="A56:A58"/>
    <mergeCell ref="A42:A44"/>
    <mergeCell ref="A47:A48"/>
    <mergeCell ref="B47:B48"/>
    <mergeCell ref="C47:C48"/>
    <mergeCell ref="E42:E44"/>
    <mergeCell ref="A33:A34"/>
    <mergeCell ref="B33:B34"/>
    <mergeCell ref="C33:C34"/>
    <mergeCell ref="D33:D34"/>
    <mergeCell ref="A35:A37"/>
    <mergeCell ref="A40:A41"/>
    <mergeCell ref="B40:B41"/>
    <mergeCell ref="A27:A30"/>
    <mergeCell ref="E27:E30"/>
    <mergeCell ref="C40:C41"/>
    <mergeCell ref="D40:D41"/>
    <mergeCell ref="E40:E41"/>
    <mergeCell ref="A21:A22"/>
    <mergeCell ref="E21:E22"/>
    <mergeCell ref="A25:A26"/>
    <mergeCell ref="B25:B26"/>
    <mergeCell ref="C25:C26"/>
    <mergeCell ref="D25:D26"/>
    <mergeCell ref="E25:E26"/>
    <mergeCell ref="A13:A17"/>
    <mergeCell ref="E13:E17"/>
    <mergeCell ref="A19:A20"/>
    <mergeCell ref="B19:B20"/>
    <mergeCell ref="C19:C20"/>
    <mergeCell ref="D19:D20"/>
    <mergeCell ref="E19:E20"/>
    <mergeCell ref="A4:A8"/>
    <mergeCell ref="E4:E8"/>
    <mergeCell ref="A11:A12"/>
    <mergeCell ref="B11:B12"/>
    <mergeCell ref="C11:C12"/>
    <mergeCell ref="D11:D12"/>
    <mergeCell ref="E11:E12"/>
    <mergeCell ref="A2:A3"/>
    <mergeCell ref="B2:B3"/>
    <mergeCell ref="C2:C3"/>
    <mergeCell ref="D2:D3"/>
    <mergeCell ref="E2:E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3:K52"/>
  <sheetViews>
    <sheetView workbookViewId="0"/>
  </sheetViews>
  <sheetFormatPr defaultColWidth="12.5703125" defaultRowHeight="15.75" customHeight="1" x14ac:dyDescent="0.2"/>
  <cols>
    <col min="1" max="1" width="29.85546875" customWidth="1"/>
    <col min="2" max="2" width="23.85546875" customWidth="1"/>
    <col min="7" max="7" width="11.7109375" customWidth="1"/>
    <col min="8" max="8" width="28.7109375" customWidth="1"/>
    <col min="9" max="9" width="18.5703125" customWidth="1"/>
  </cols>
  <sheetData>
    <row r="3" spans="1:10" x14ac:dyDescent="0.2">
      <c r="A3" s="292" t="s">
        <v>1490</v>
      </c>
      <c r="B3" s="292" t="s">
        <v>1491</v>
      </c>
      <c r="C3" s="465" t="s">
        <v>1492</v>
      </c>
      <c r="D3" s="318"/>
      <c r="E3" s="466" t="s">
        <v>1493</v>
      </c>
      <c r="F3" s="318"/>
      <c r="G3" s="292" t="s">
        <v>1494</v>
      </c>
      <c r="H3" s="467" t="s">
        <v>1107</v>
      </c>
      <c r="I3" s="467" t="s">
        <v>1108</v>
      </c>
      <c r="J3" s="467" t="s">
        <v>1495</v>
      </c>
    </row>
    <row r="4" spans="1:10" x14ac:dyDescent="0.2">
      <c r="A4" s="289"/>
      <c r="B4" s="289"/>
      <c r="C4" s="234" t="s">
        <v>1006</v>
      </c>
      <c r="D4" s="234" t="s">
        <v>1496</v>
      </c>
      <c r="E4" s="235" t="s">
        <v>1006</v>
      </c>
      <c r="F4" s="235" t="s">
        <v>1496</v>
      </c>
      <c r="G4" s="289"/>
      <c r="H4" s="289"/>
      <c r="I4" s="289"/>
      <c r="J4" s="289"/>
    </row>
    <row r="5" spans="1:10" ht="15.75" customHeight="1" x14ac:dyDescent="0.25">
      <c r="A5" s="426" t="s">
        <v>1497</v>
      </c>
      <c r="B5" s="236" t="s">
        <v>1498</v>
      </c>
      <c r="C5" s="212">
        <v>155000</v>
      </c>
      <c r="D5" s="212">
        <f t="shared" ref="D5:D20" si="0">C5/2</f>
        <v>77500</v>
      </c>
      <c r="E5" s="173"/>
      <c r="F5" s="173"/>
      <c r="G5" s="173" t="s">
        <v>1499</v>
      </c>
      <c r="H5" s="456" t="s">
        <v>1500</v>
      </c>
      <c r="I5" s="461" t="s">
        <v>120</v>
      </c>
      <c r="J5" s="300" t="s">
        <v>1501</v>
      </c>
    </row>
    <row r="6" spans="1:10" ht="15.75" customHeight="1" x14ac:dyDescent="0.25">
      <c r="A6" s="288"/>
      <c r="B6" s="236" t="s">
        <v>1502</v>
      </c>
      <c r="C6" s="212">
        <v>145000</v>
      </c>
      <c r="D6" s="212">
        <f t="shared" si="0"/>
        <v>72500</v>
      </c>
      <c r="E6" s="173"/>
      <c r="F6" s="173"/>
      <c r="G6" s="173" t="s">
        <v>1499</v>
      </c>
      <c r="H6" s="288"/>
      <c r="I6" s="288"/>
      <c r="J6" s="288"/>
    </row>
    <row r="7" spans="1:10" ht="15.75" customHeight="1" x14ac:dyDescent="0.25">
      <c r="A7" s="288"/>
      <c r="B7" s="236" t="s">
        <v>1498</v>
      </c>
      <c r="C7" s="221">
        <v>160000</v>
      </c>
      <c r="D7" s="212">
        <f t="shared" si="0"/>
        <v>80000</v>
      </c>
      <c r="E7" s="237"/>
      <c r="F7" s="237"/>
      <c r="G7" s="237" t="s">
        <v>1503</v>
      </c>
      <c r="H7" s="288"/>
      <c r="I7" s="288"/>
      <c r="J7" s="288"/>
    </row>
    <row r="8" spans="1:10" ht="15.75" customHeight="1" x14ac:dyDescent="0.25">
      <c r="A8" s="289"/>
      <c r="B8" s="236" t="s">
        <v>1502</v>
      </c>
      <c r="C8" s="221">
        <v>150000</v>
      </c>
      <c r="D8" s="212">
        <f t="shared" si="0"/>
        <v>75000</v>
      </c>
      <c r="E8" s="237"/>
      <c r="F8" s="237"/>
      <c r="G8" s="237" t="s">
        <v>1503</v>
      </c>
      <c r="H8" s="289"/>
      <c r="I8" s="289"/>
      <c r="J8" s="289"/>
    </row>
    <row r="9" spans="1:10" ht="15.75" customHeight="1" x14ac:dyDescent="0.25">
      <c r="A9" s="426" t="s">
        <v>1504</v>
      </c>
      <c r="B9" s="236" t="s">
        <v>1498</v>
      </c>
      <c r="C9" s="212">
        <v>160000</v>
      </c>
      <c r="D9" s="212">
        <f t="shared" si="0"/>
        <v>80000</v>
      </c>
      <c r="E9" s="238">
        <v>135000</v>
      </c>
      <c r="F9" s="238">
        <f t="shared" ref="F9:F12" si="1">E9/2</f>
        <v>67500</v>
      </c>
      <c r="G9" s="173" t="s">
        <v>1499</v>
      </c>
      <c r="H9" s="456" t="s">
        <v>1505</v>
      </c>
      <c r="I9" s="461" t="s">
        <v>120</v>
      </c>
      <c r="J9" s="300" t="s">
        <v>1506</v>
      </c>
    </row>
    <row r="10" spans="1:10" ht="15.75" customHeight="1" x14ac:dyDescent="0.25">
      <c r="A10" s="288"/>
      <c r="B10" s="236" t="s">
        <v>1502</v>
      </c>
      <c r="C10" s="212">
        <v>140000</v>
      </c>
      <c r="D10" s="212">
        <f t="shared" si="0"/>
        <v>70000</v>
      </c>
      <c r="E10" s="238">
        <v>125000</v>
      </c>
      <c r="F10" s="238">
        <f t="shared" si="1"/>
        <v>62500</v>
      </c>
      <c r="G10" s="173" t="s">
        <v>1499</v>
      </c>
      <c r="H10" s="288"/>
      <c r="I10" s="288"/>
      <c r="J10" s="288"/>
    </row>
    <row r="11" spans="1:10" ht="15.75" customHeight="1" x14ac:dyDescent="0.25">
      <c r="A11" s="288"/>
      <c r="B11" s="236" t="s">
        <v>1498</v>
      </c>
      <c r="C11" s="221">
        <v>180000</v>
      </c>
      <c r="D11" s="212">
        <f t="shared" si="0"/>
        <v>90000</v>
      </c>
      <c r="E11" s="239">
        <v>150000</v>
      </c>
      <c r="F11" s="238">
        <f t="shared" si="1"/>
        <v>75000</v>
      </c>
      <c r="G11" s="237" t="s">
        <v>1507</v>
      </c>
      <c r="H11" s="288"/>
      <c r="I11" s="288"/>
      <c r="J11" s="288"/>
    </row>
    <row r="12" spans="1:10" ht="15.75" customHeight="1" x14ac:dyDescent="0.25">
      <c r="A12" s="289"/>
      <c r="B12" s="236" t="s">
        <v>1502</v>
      </c>
      <c r="C12" s="221">
        <v>160000</v>
      </c>
      <c r="D12" s="212">
        <f t="shared" si="0"/>
        <v>80000</v>
      </c>
      <c r="E12" s="239">
        <v>135000</v>
      </c>
      <c r="F12" s="238">
        <f t="shared" si="1"/>
        <v>67500</v>
      </c>
      <c r="G12" s="237" t="s">
        <v>1507</v>
      </c>
      <c r="H12" s="289"/>
      <c r="I12" s="289"/>
      <c r="J12" s="289"/>
    </row>
    <row r="13" spans="1:10" ht="15.75" customHeight="1" x14ac:dyDescent="0.25">
      <c r="A13" s="426" t="s">
        <v>1508</v>
      </c>
      <c r="B13" s="236" t="s">
        <v>1509</v>
      </c>
      <c r="C13" s="128">
        <v>140000</v>
      </c>
      <c r="D13" s="128">
        <f t="shared" si="0"/>
        <v>70000</v>
      </c>
      <c r="E13" s="128"/>
      <c r="F13" s="128"/>
      <c r="G13" s="236" t="s">
        <v>1510</v>
      </c>
      <c r="H13" s="456" t="s">
        <v>1511</v>
      </c>
      <c r="I13" s="461" t="s">
        <v>120</v>
      </c>
      <c r="J13" s="300" t="s">
        <v>1512</v>
      </c>
    </row>
    <row r="14" spans="1:10" ht="15.75" customHeight="1" x14ac:dyDescent="0.25">
      <c r="A14" s="288"/>
      <c r="B14" s="236" t="s">
        <v>1502</v>
      </c>
      <c r="C14" s="128">
        <v>120000</v>
      </c>
      <c r="D14" s="128">
        <f t="shared" si="0"/>
        <v>60000</v>
      </c>
      <c r="E14" s="128"/>
      <c r="F14" s="128"/>
      <c r="G14" s="236" t="s">
        <v>1510</v>
      </c>
      <c r="H14" s="288"/>
      <c r="I14" s="288"/>
      <c r="J14" s="288"/>
    </row>
    <row r="15" spans="1:10" ht="15.75" customHeight="1" x14ac:dyDescent="0.25">
      <c r="A15" s="288"/>
      <c r="B15" s="236" t="s">
        <v>1509</v>
      </c>
      <c r="C15" s="128">
        <v>155000</v>
      </c>
      <c r="D15" s="128">
        <f t="shared" si="0"/>
        <v>77500</v>
      </c>
      <c r="E15" s="128"/>
      <c r="F15" s="128"/>
      <c r="G15" s="236" t="s">
        <v>1513</v>
      </c>
      <c r="H15" s="288"/>
      <c r="I15" s="288"/>
      <c r="J15" s="288"/>
    </row>
    <row r="16" spans="1:10" ht="15.75" customHeight="1" x14ac:dyDescent="0.25">
      <c r="A16" s="289"/>
      <c r="B16" s="236" t="s">
        <v>1502</v>
      </c>
      <c r="C16" s="128">
        <v>140000</v>
      </c>
      <c r="D16" s="128">
        <f t="shared" si="0"/>
        <v>70000</v>
      </c>
      <c r="E16" s="128"/>
      <c r="F16" s="128"/>
      <c r="G16" s="236" t="s">
        <v>1513</v>
      </c>
      <c r="H16" s="289"/>
      <c r="I16" s="289"/>
      <c r="J16" s="289"/>
    </row>
    <row r="17" spans="1:10" ht="15.75" customHeight="1" x14ac:dyDescent="0.25">
      <c r="A17" s="426" t="s">
        <v>1514</v>
      </c>
      <c r="B17" s="236" t="s">
        <v>1515</v>
      </c>
      <c r="C17" s="128">
        <v>120000</v>
      </c>
      <c r="D17" s="128">
        <f t="shared" si="0"/>
        <v>60000</v>
      </c>
      <c r="E17" s="128"/>
      <c r="F17" s="128"/>
      <c r="G17" s="236" t="s">
        <v>1510</v>
      </c>
      <c r="H17" s="456" t="s">
        <v>1516</v>
      </c>
      <c r="I17" s="461" t="s">
        <v>120</v>
      </c>
      <c r="J17" s="300" t="s">
        <v>1517</v>
      </c>
    </row>
    <row r="18" spans="1:10" ht="15.75" customHeight="1" x14ac:dyDescent="0.25">
      <c r="A18" s="288"/>
      <c r="B18" s="236" t="s">
        <v>1515</v>
      </c>
      <c r="C18" s="128">
        <v>125000</v>
      </c>
      <c r="D18" s="128">
        <f t="shared" si="0"/>
        <v>62500</v>
      </c>
      <c r="E18" s="128"/>
      <c r="F18" s="128"/>
      <c r="G18" s="236" t="s">
        <v>1513</v>
      </c>
      <c r="H18" s="288"/>
      <c r="I18" s="288"/>
      <c r="J18" s="288"/>
    </row>
    <row r="19" spans="1:10" ht="15.75" customHeight="1" x14ac:dyDescent="0.25">
      <c r="A19" s="288"/>
      <c r="B19" s="236" t="s">
        <v>1518</v>
      </c>
      <c r="C19" s="128">
        <v>135000</v>
      </c>
      <c r="D19" s="128">
        <f t="shared" si="0"/>
        <v>67500</v>
      </c>
      <c r="E19" s="128"/>
      <c r="F19" s="128"/>
      <c r="G19" s="236" t="s">
        <v>1510</v>
      </c>
      <c r="H19" s="288"/>
      <c r="I19" s="288"/>
      <c r="J19" s="288"/>
    </row>
    <row r="20" spans="1:10" ht="15.75" customHeight="1" x14ac:dyDescent="0.25">
      <c r="A20" s="288"/>
      <c r="B20" s="236" t="s">
        <v>1518</v>
      </c>
      <c r="C20" s="128">
        <v>145000</v>
      </c>
      <c r="D20" s="128">
        <f t="shared" si="0"/>
        <v>72500</v>
      </c>
      <c r="E20" s="128"/>
      <c r="F20" s="128"/>
      <c r="G20" s="236" t="s">
        <v>1513</v>
      </c>
      <c r="H20" s="288"/>
      <c r="I20" s="288"/>
      <c r="J20" s="288"/>
    </row>
    <row r="21" spans="1:10" ht="15.75" customHeight="1" x14ac:dyDescent="0.25">
      <c r="A21" s="288"/>
      <c r="B21" s="240" t="s">
        <v>1519</v>
      </c>
      <c r="C21" s="167">
        <v>550000</v>
      </c>
      <c r="D21" s="169"/>
      <c r="E21" s="169"/>
      <c r="F21" s="169"/>
      <c r="G21" s="241"/>
      <c r="H21" s="288"/>
      <c r="I21" s="288"/>
      <c r="J21" s="288"/>
    </row>
    <row r="22" spans="1:10" ht="15.75" customHeight="1" x14ac:dyDescent="0.25">
      <c r="A22" s="288"/>
      <c r="B22" s="240" t="s">
        <v>1520</v>
      </c>
      <c r="C22" s="167">
        <v>600000</v>
      </c>
      <c r="D22" s="169"/>
      <c r="E22" s="169"/>
      <c r="F22" s="169"/>
      <c r="G22" s="241"/>
      <c r="H22" s="288"/>
      <c r="I22" s="288"/>
      <c r="J22" s="288"/>
    </row>
    <row r="23" spans="1:10" ht="15.75" customHeight="1" x14ac:dyDescent="0.25">
      <c r="A23" s="289"/>
      <c r="B23" s="240" t="s">
        <v>1521</v>
      </c>
      <c r="C23" s="167">
        <v>900000</v>
      </c>
      <c r="D23" s="169"/>
      <c r="E23" s="169"/>
      <c r="F23" s="169"/>
      <c r="G23" s="241"/>
      <c r="H23" s="289"/>
      <c r="I23" s="289"/>
      <c r="J23" s="289"/>
    </row>
    <row r="24" spans="1:10" ht="15.75" customHeight="1" x14ac:dyDescent="0.25">
      <c r="A24" s="426" t="s">
        <v>1522</v>
      </c>
      <c r="B24" s="236" t="s">
        <v>1523</v>
      </c>
      <c r="C24" s="128">
        <v>139000</v>
      </c>
      <c r="D24" s="128">
        <f t="shared" ref="D24:D27" si="2">C24/2</f>
        <v>69500</v>
      </c>
      <c r="E24" s="128"/>
      <c r="F24" s="128"/>
      <c r="G24" s="236"/>
      <c r="H24" s="456" t="s">
        <v>1524</v>
      </c>
      <c r="I24" s="461" t="s">
        <v>120</v>
      </c>
      <c r="J24" s="300" t="s">
        <v>1525</v>
      </c>
    </row>
    <row r="25" spans="1:10" ht="15.75" customHeight="1" x14ac:dyDescent="0.25">
      <c r="A25" s="288"/>
      <c r="B25" s="236" t="s">
        <v>1526</v>
      </c>
      <c r="C25" s="128">
        <v>145000</v>
      </c>
      <c r="D25" s="128">
        <f t="shared" si="2"/>
        <v>72500</v>
      </c>
      <c r="E25" s="128"/>
      <c r="F25" s="128"/>
      <c r="G25" s="236"/>
      <c r="H25" s="288"/>
      <c r="I25" s="288"/>
      <c r="J25" s="288"/>
    </row>
    <row r="26" spans="1:10" ht="15.75" customHeight="1" x14ac:dyDescent="0.25">
      <c r="A26" s="288"/>
      <c r="B26" s="236" t="s">
        <v>1527</v>
      </c>
      <c r="C26" s="128">
        <v>128000</v>
      </c>
      <c r="D26" s="128">
        <f t="shared" si="2"/>
        <v>64000</v>
      </c>
      <c r="E26" s="128"/>
      <c r="F26" s="128"/>
      <c r="G26" s="236"/>
      <c r="H26" s="288"/>
      <c r="I26" s="288"/>
      <c r="J26" s="288"/>
    </row>
    <row r="27" spans="1:10" ht="15.75" customHeight="1" x14ac:dyDescent="0.25">
      <c r="A27" s="288"/>
      <c r="B27" s="236" t="s">
        <v>1528</v>
      </c>
      <c r="C27" s="128">
        <v>140000</v>
      </c>
      <c r="D27" s="128">
        <f t="shared" si="2"/>
        <v>70000</v>
      </c>
      <c r="E27" s="128"/>
      <c r="F27" s="128"/>
      <c r="G27" s="236"/>
      <c r="H27" s="289"/>
      <c r="I27" s="288"/>
      <c r="J27" s="288"/>
    </row>
    <row r="28" spans="1:10" x14ac:dyDescent="0.2">
      <c r="A28" s="288"/>
      <c r="B28" s="13" t="s">
        <v>1529</v>
      </c>
      <c r="C28" s="31">
        <v>700000</v>
      </c>
      <c r="D28" s="49"/>
      <c r="E28" s="49"/>
      <c r="F28" s="49"/>
      <c r="G28" s="49"/>
      <c r="H28" s="49" t="s">
        <v>1530</v>
      </c>
      <c r="I28" s="288"/>
      <c r="J28" s="288"/>
    </row>
    <row r="29" spans="1:10" x14ac:dyDescent="0.2">
      <c r="A29" s="289"/>
      <c r="B29" s="13" t="s">
        <v>1529</v>
      </c>
      <c r="C29" s="31">
        <v>725000</v>
      </c>
      <c r="D29" s="49"/>
      <c r="E29" s="49"/>
      <c r="F29" s="49"/>
      <c r="G29" s="49"/>
      <c r="H29" s="49" t="s">
        <v>1531</v>
      </c>
      <c r="I29" s="289"/>
      <c r="J29" s="289"/>
    </row>
    <row r="30" spans="1:10" ht="15.75" customHeight="1" x14ac:dyDescent="0.25">
      <c r="A30" s="426" t="s">
        <v>1532</v>
      </c>
      <c r="B30" s="236" t="s">
        <v>1498</v>
      </c>
      <c r="C30" s="212">
        <v>140000</v>
      </c>
      <c r="D30" s="212"/>
      <c r="E30" s="166"/>
      <c r="F30" s="166"/>
      <c r="G30" s="173" t="s">
        <v>1499</v>
      </c>
      <c r="H30" s="456" t="s">
        <v>1533</v>
      </c>
      <c r="I30" s="462">
        <v>46082</v>
      </c>
      <c r="J30" s="300" t="s">
        <v>1534</v>
      </c>
    </row>
    <row r="31" spans="1:10" ht="15.75" customHeight="1" x14ac:dyDescent="0.25">
      <c r="A31" s="288"/>
      <c r="B31" s="236" t="s">
        <v>1502</v>
      </c>
      <c r="C31" s="212">
        <v>130000</v>
      </c>
      <c r="D31" s="212"/>
      <c r="E31" s="166"/>
      <c r="F31" s="166"/>
      <c r="G31" s="173" t="s">
        <v>1499</v>
      </c>
      <c r="H31" s="288"/>
      <c r="I31" s="288"/>
      <c r="J31" s="288"/>
    </row>
    <row r="32" spans="1:10" ht="15.75" customHeight="1" x14ac:dyDescent="0.25">
      <c r="A32" s="288"/>
      <c r="B32" s="236" t="s">
        <v>1498</v>
      </c>
      <c r="C32" s="221">
        <v>145000</v>
      </c>
      <c r="D32" s="212"/>
      <c r="E32" s="239"/>
      <c r="F32" s="166"/>
      <c r="G32" s="237" t="s">
        <v>1507</v>
      </c>
      <c r="H32" s="288"/>
      <c r="I32" s="288"/>
      <c r="J32" s="288"/>
    </row>
    <row r="33" spans="1:11" ht="15.75" customHeight="1" x14ac:dyDescent="0.25">
      <c r="A33" s="288"/>
      <c r="B33" s="236" t="s">
        <v>1502</v>
      </c>
      <c r="C33" s="221">
        <v>140000</v>
      </c>
      <c r="D33" s="212"/>
      <c r="E33" s="239"/>
      <c r="F33" s="166"/>
      <c r="G33" s="237" t="s">
        <v>1507</v>
      </c>
      <c r="H33" s="288"/>
      <c r="I33" s="288"/>
      <c r="J33" s="288"/>
    </row>
    <row r="34" spans="1:11" ht="15.75" customHeight="1" x14ac:dyDescent="0.25">
      <c r="A34" s="289"/>
      <c r="B34" s="242" t="s">
        <v>1535</v>
      </c>
      <c r="C34" s="167">
        <v>700000</v>
      </c>
      <c r="D34" s="169"/>
      <c r="E34" s="169"/>
      <c r="F34" s="169"/>
      <c r="G34" s="169"/>
      <c r="H34" s="289"/>
      <c r="I34" s="289"/>
      <c r="J34" s="289"/>
    </row>
    <row r="35" spans="1:11" ht="15.75" customHeight="1" x14ac:dyDescent="0.25">
      <c r="A35" s="456" t="s">
        <v>1536</v>
      </c>
      <c r="B35" s="75"/>
      <c r="C35" s="221">
        <v>125000</v>
      </c>
      <c r="D35" s="128"/>
      <c r="E35" s="128"/>
      <c r="F35" s="128"/>
      <c r="G35" s="128" t="s">
        <v>1537</v>
      </c>
      <c r="H35" s="191"/>
      <c r="I35" s="191"/>
      <c r="J35" s="463" t="s">
        <v>1538</v>
      </c>
      <c r="K35" s="101"/>
    </row>
    <row r="36" spans="1:11" x14ac:dyDescent="0.25">
      <c r="A36" s="288"/>
      <c r="B36" s="75"/>
      <c r="C36" s="221">
        <v>145000</v>
      </c>
      <c r="D36" s="128"/>
      <c r="E36" s="128"/>
      <c r="F36" s="128"/>
      <c r="G36" s="128" t="s">
        <v>1539</v>
      </c>
      <c r="H36" s="191"/>
      <c r="I36" s="191"/>
      <c r="J36" s="288"/>
      <c r="K36" s="101"/>
    </row>
    <row r="37" spans="1:11" x14ac:dyDescent="0.25">
      <c r="A37" s="288"/>
      <c r="B37" s="75"/>
      <c r="C37" s="221">
        <v>140000</v>
      </c>
      <c r="D37" s="128"/>
      <c r="E37" s="128"/>
      <c r="F37" s="128"/>
      <c r="G37" s="128" t="s">
        <v>1540</v>
      </c>
      <c r="H37" s="75"/>
      <c r="I37" s="191"/>
      <c r="J37" s="288"/>
      <c r="K37" s="101"/>
    </row>
    <row r="38" spans="1:11" x14ac:dyDescent="0.25">
      <c r="A38" s="288"/>
      <c r="B38" s="75"/>
      <c r="C38" s="221">
        <v>160000</v>
      </c>
      <c r="D38" s="128"/>
      <c r="E38" s="128"/>
      <c r="F38" s="128"/>
      <c r="G38" s="128" t="s">
        <v>1541</v>
      </c>
      <c r="H38" s="191"/>
      <c r="I38" s="191"/>
      <c r="J38" s="288"/>
      <c r="K38" s="101"/>
    </row>
    <row r="39" spans="1:11" x14ac:dyDescent="0.25">
      <c r="A39" s="289"/>
      <c r="B39" s="75"/>
      <c r="C39" s="221">
        <v>180000</v>
      </c>
      <c r="D39" s="128"/>
      <c r="E39" s="128"/>
      <c r="F39" s="128"/>
      <c r="G39" s="128" t="s">
        <v>1542</v>
      </c>
      <c r="H39" s="191"/>
      <c r="I39" s="191"/>
      <c r="J39" s="289"/>
      <c r="K39" s="101"/>
    </row>
    <row r="40" spans="1:11" ht="31.5" x14ac:dyDescent="0.2">
      <c r="A40" s="426" t="s">
        <v>1543</v>
      </c>
      <c r="B40" s="290" t="s">
        <v>1544</v>
      </c>
      <c r="C40" s="16">
        <v>145000</v>
      </c>
      <c r="D40" s="195"/>
      <c r="E40" s="16">
        <v>145000</v>
      </c>
      <c r="F40" s="195"/>
      <c r="G40" s="14" t="s">
        <v>1545</v>
      </c>
      <c r="H40" s="426" t="s">
        <v>1546</v>
      </c>
      <c r="I40" s="464">
        <v>46112</v>
      </c>
      <c r="J40" s="451" t="s">
        <v>1547</v>
      </c>
    </row>
    <row r="41" spans="1:11" ht="47.25" x14ac:dyDescent="0.2">
      <c r="A41" s="288"/>
      <c r="B41" s="289"/>
      <c r="C41" s="16">
        <v>178000</v>
      </c>
      <c r="D41" s="195"/>
      <c r="E41" s="16">
        <v>178000</v>
      </c>
      <c r="F41" s="195"/>
      <c r="G41" s="14" t="s">
        <v>1548</v>
      </c>
      <c r="H41" s="288"/>
      <c r="I41" s="288"/>
      <c r="J41" s="288"/>
    </row>
    <row r="42" spans="1:11" ht="31.5" x14ac:dyDescent="0.2">
      <c r="A42" s="288"/>
      <c r="B42" s="290" t="s">
        <v>1502</v>
      </c>
      <c r="C42" s="16">
        <v>145000</v>
      </c>
      <c r="D42" s="195"/>
      <c r="E42" s="16">
        <v>145000</v>
      </c>
      <c r="F42" s="195"/>
      <c r="G42" s="14" t="s">
        <v>1545</v>
      </c>
      <c r="H42" s="288"/>
      <c r="I42" s="288"/>
      <c r="J42" s="288"/>
    </row>
    <row r="43" spans="1:11" ht="47.25" x14ac:dyDescent="0.2">
      <c r="A43" s="289"/>
      <c r="B43" s="289"/>
      <c r="C43" s="16">
        <v>178000</v>
      </c>
      <c r="D43" s="195"/>
      <c r="E43" s="16">
        <v>178000</v>
      </c>
      <c r="F43" s="195"/>
      <c r="G43" s="14" t="s">
        <v>1548</v>
      </c>
      <c r="H43" s="289"/>
      <c r="I43" s="289"/>
      <c r="J43" s="289"/>
    </row>
    <row r="44" spans="1:11" x14ac:dyDescent="0.25">
      <c r="A44" s="426" t="s">
        <v>1549</v>
      </c>
      <c r="B44" s="236" t="s">
        <v>1509</v>
      </c>
      <c r="C44" s="128">
        <v>145000</v>
      </c>
      <c r="D44" s="128">
        <f t="shared" ref="D44:D47" si="3">C44/2</f>
        <v>72500</v>
      </c>
      <c r="E44" s="128"/>
      <c r="F44" s="128"/>
      <c r="G44" s="236" t="s">
        <v>1510</v>
      </c>
      <c r="H44" s="456" t="s">
        <v>1550</v>
      </c>
      <c r="I44" s="461"/>
      <c r="J44" s="300" t="s">
        <v>1551</v>
      </c>
    </row>
    <row r="45" spans="1:11" x14ac:dyDescent="0.25">
      <c r="A45" s="288"/>
      <c r="B45" s="236" t="s">
        <v>1502</v>
      </c>
      <c r="C45" s="128">
        <v>140000</v>
      </c>
      <c r="D45" s="128">
        <f t="shared" si="3"/>
        <v>70000</v>
      </c>
      <c r="E45" s="128"/>
      <c r="F45" s="128"/>
      <c r="G45" s="236" t="s">
        <v>1510</v>
      </c>
      <c r="H45" s="288"/>
      <c r="I45" s="288"/>
      <c r="J45" s="288"/>
    </row>
    <row r="46" spans="1:11" x14ac:dyDescent="0.25">
      <c r="A46" s="288"/>
      <c r="B46" s="236" t="s">
        <v>1509</v>
      </c>
      <c r="C46" s="128">
        <v>155000</v>
      </c>
      <c r="D46" s="128">
        <f t="shared" si="3"/>
        <v>77500</v>
      </c>
      <c r="E46" s="128"/>
      <c r="F46" s="128"/>
      <c r="G46" s="236" t="s">
        <v>1513</v>
      </c>
      <c r="H46" s="288"/>
      <c r="I46" s="288"/>
      <c r="J46" s="288"/>
    </row>
    <row r="47" spans="1:11" x14ac:dyDescent="0.25">
      <c r="A47" s="289"/>
      <c r="B47" s="236" t="s">
        <v>1502</v>
      </c>
      <c r="C47" s="128">
        <v>150000</v>
      </c>
      <c r="D47" s="128">
        <f t="shared" si="3"/>
        <v>75000</v>
      </c>
      <c r="E47" s="128"/>
      <c r="F47" s="128"/>
      <c r="G47" s="236" t="s">
        <v>1513</v>
      </c>
      <c r="H47" s="289"/>
      <c r="I47" s="289"/>
      <c r="J47" s="289"/>
    </row>
    <row r="48" spans="1:11" x14ac:dyDescent="0.25">
      <c r="A48" s="426" t="s">
        <v>1552</v>
      </c>
      <c r="B48" s="236" t="s">
        <v>1498</v>
      </c>
      <c r="C48" s="212">
        <v>140000</v>
      </c>
      <c r="D48" s="212">
        <v>70000</v>
      </c>
      <c r="E48" s="166"/>
      <c r="F48" s="166"/>
      <c r="G48" s="236" t="s">
        <v>1499</v>
      </c>
      <c r="H48" s="456" t="s">
        <v>1553</v>
      </c>
      <c r="I48" s="468"/>
      <c r="J48" s="300" t="s">
        <v>1554</v>
      </c>
    </row>
    <row r="49" spans="1:10" x14ac:dyDescent="0.25">
      <c r="A49" s="288"/>
      <c r="B49" s="236" t="s">
        <v>1502</v>
      </c>
      <c r="C49" s="212">
        <v>130000</v>
      </c>
      <c r="D49" s="212">
        <v>65000</v>
      </c>
      <c r="E49" s="166"/>
      <c r="F49" s="166"/>
      <c r="G49" s="236" t="s">
        <v>1499</v>
      </c>
      <c r="H49" s="288"/>
      <c r="I49" s="288"/>
      <c r="J49" s="288"/>
    </row>
    <row r="50" spans="1:10" x14ac:dyDescent="0.25">
      <c r="A50" s="288"/>
      <c r="B50" s="236" t="s">
        <v>1498</v>
      </c>
      <c r="C50" s="212">
        <v>150000</v>
      </c>
      <c r="D50" s="212">
        <v>75000</v>
      </c>
      <c r="E50" s="166"/>
      <c r="F50" s="166"/>
      <c r="G50" s="236" t="s">
        <v>1555</v>
      </c>
      <c r="H50" s="288"/>
      <c r="I50" s="288"/>
      <c r="J50" s="288"/>
    </row>
    <row r="51" spans="1:10" x14ac:dyDescent="0.25">
      <c r="A51" s="289"/>
      <c r="B51" s="236" t="s">
        <v>1502</v>
      </c>
      <c r="C51" s="212">
        <v>140000</v>
      </c>
      <c r="D51" s="212">
        <v>70000</v>
      </c>
      <c r="E51" s="166"/>
      <c r="F51" s="166"/>
      <c r="G51" s="236" t="s">
        <v>1555</v>
      </c>
      <c r="H51" s="289"/>
      <c r="I51" s="289"/>
      <c r="J51" s="289"/>
    </row>
    <row r="52" spans="1:10" ht="17.25" x14ac:dyDescent="0.25">
      <c r="A52" s="43"/>
      <c r="B52" s="243"/>
      <c r="C52" s="244"/>
      <c r="H52" s="245"/>
      <c r="I52" s="246"/>
      <c r="J52" s="42"/>
    </row>
  </sheetData>
  <mergeCells count="48">
    <mergeCell ref="I44:I47"/>
    <mergeCell ref="J44:J47"/>
    <mergeCell ref="H48:H51"/>
    <mergeCell ref="I48:I51"/>
    <mergeCell ref="J48:J51"/>
    <mergeCell ref="A48:A51"/>
    <mergeCell ref="A3:A4"/>
    <mergeCell ref="A5:A8"/>
    <mergeCell ref="A9:A12"/>
    <mergeCell ref="A13:A16"/>
    <mergeCell ref="A17:A23"/>
    <mergeCell ref="A24:A29"/>
    <mergeCell ref="A30:A34"/>
    <mergeCell ref="A35:A39"/>
    <mergeCell ref="A40:A43"/>
    <mergeCell ref="B40:B41"/>
    <mergeCell ref="B42:B43"/>
    <mergeCell ref="A44:A47"/>
    <mergeCell ref="I3:I4"/>
    <mergeCell ref="J3:J4"/>
    <mergeCell ref="I13:I16"/>
    <mergeCell ref="J13:J16"/>
    <mergeCell ref="H5:H8"/>
    <mergeCell ref="I5:I8"/>
    <mergeCell ref="J5:J8"/>
    <mergeCell ref="H9:H12"/>
    <mergeCell ref="I9:I12"/>
    <mergeCell ref="J9:J12"/>
    <mergeCell ref="H13:H16"/>
    <mergeCell ref="H44:H47"/>
    <mergeCell ref="B3:B4"/>
    <mergeCell ref="C3:D3"/>
    <mergeCell ref="E3:F3"/>
    <mergeCell ref="G3:G4"/>
    <mergeCell ref="H3:H4"/>
    <mergeCell ref="H30:H34"/>
    <mergeCell ref="I30:I34"/>
    <mergeCell ref="J30:J34"/>
    <mergeCell ref="J35:J39"/>
    <mergeCell ref="H40:H43"/>
    <mergeCell ref="I40:I43"/>
    <mergeCell ref="J40:J43"/>
    <mergeCell ref="H17:H23"/>
    <mergeCell ref="I17:I23"/>
    <mergeCell ref="J17:J23"/>
    <mergeCell ref="H24:H27"/>
    <mergeCell ref="I24:I29"/>
    <mergeCell ref="J24:J29"/>
  </mergeCells>
  <hyperlinks>
    <hyperlink ref="J5" r:id="rId1" xr:uid="{00000000-0004-0000-0600-000000000000}"/>
    <hyperlink ref="J9" r:id="rId2" xr:uid="{00000000-0004-0000-0600-000001000000}"/>
    <hyperlink ref="J13" r:id="rId3" xr:uid="{00000000-0004-0000-0600-000002000000}"/>
    <hyperlink ref="J17" r:id="rId4" xr:uid="{00000000-0004-0000-0600-000003000000}"/>
    <hyperlink ref="J24" r:id="rId5" xr:uid="{00000000-0004-0000-0600-000004000000}"/>
    <hyperlink ref="J30" r:id="rId6" xr:uid="{00000000-0004-0000-0600-000005000000}"/>
    <hyperlink ref="J35" r:id="rId7" xr:uid="{00000000-0004-0000-0600-000006000000}"/>
    <hyperlink ref="J40" r:id="rId8" xr:uid="{00000000-0004-0000-0600-000007000000}"/>
    <hyperlink ref="J44" r:id="rId9" xr:uid="{00000000-0004-0000-0600-000008000000}"/>
    <hyperlink ref="J48" r:id="rId10" xr:uid="{00000000-0004-0000-0600-000009000000}"/>
  </hyperlinks>
  <pageMargins left="0.7" right="0.7" top="0.75" bottom="0.75" header="0.3" footer="0.3"/>
  <legacyDrawing r:id="rId1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232"/>
  <sheetViews>
    <sheetView workbookViewId="0"/>
  </sheetViews>
  <sheetFormatPr defaultColWidth="12.5703125" defaultRowHeight="15.75" customHeight="1" x14ac:dyDescent="0.2"/>
  <cols>
    <col min="2" max="2" width="32.28515625" customWidth="1"/>
    <col min="3" max="3" width="39.7109375" customWidth="1"/>
    <col min="8" max="8" width="34" customWidth="1"/>
    <col min="9" max="9" width="13.7109375" customWidth="1"/>
    <col min="10" max="10" width="17.85546875" customWidth="1"/>
  </cols>
  <sheetData>
    <row r="1" spans="1:10" ht="15" x14ac:dyDescent="0.25">
      <c r="A1" s="101"/>
      <c r="B1" s="101"/>
      <c r="C1" s="247"/>
      <c r="D1" s="247"/>
      <c r="E1" s="247"/>
      <c r="F1" s="247"/>
      <c r="G1" s="247"/>
      <c r="H1" s="101"/>
      <c r="I1" s="101"/>
      <c r="J1" s="101"/>
    </row>
    <row r="2" spans="1:10" ht="16.5" x14ac:dyDescent="0.35">
      <c r="A2" s="472" t="s">
        <v>1556</v>
      </c>
      <c r="B2" s="341"/>
      <c r="C2" s="341"/>
      <c r="D2" s="341"/>
      <c r="E2" s="341"/>
      <c r="F2" s="341"/>
      <c r="G2" s="341"/>
      <c r="H2" s="341"/>
      <c r="I2" s="341"/>
      <c r="J2" s="101"/>
    </row>
    <row r="3" spans="1:10" ht="15" x14ac:dyDescent="0.25">
      <c r="A3" s="101"/>
      <c r="B3" s="101"/>
      <c r="C3" s="247"/>
      <c r="D3" s="247"/>
      <c r="E3" s="247"/>
      <c r="F3" s="247"/>
      <c r="G3" s="247"/>
      <c r="H3" s="101"/>
      <c r="I3" s="101"/>
      <c r="J3" s="101"/>
    </row>
    <row r="4" spans="1:10" ht="15" x14ac:dyDescent="0.25">
      <c r="A4" s="101"/>
      <c r="B4" s="101"/>
      <c r="C4" s="247"/>
      <c r="D4" s="247"/>
      <c r="E4" s="247"/>
      <c r="F4" s="247"/>
      <c r="G4" s="247"/>
      <c r="H4" s="101"/>
      <c r="I4" s="101"/>
      <c r="J4" s="101"/>
    </row>
    <row r="5" spans="1:10" ht="12.75" x14ac:dyDescent="0.2">
      <c r="A5" s="292" t="s">
        <v>1001</v>
      </c>
      <c r="B5" s="292" t="s">
        <v>1490</v>
      </c>
      <c r="C5" s="473" t="s">
        <v>1557</v>
      </c>
      <c r="D5" s="465" t="s">
        <v>1558</v>
      </c>
      <c r="E5" s="318"/>
      <c r="F5" s="474" t="s">
        <v>1004</v>
      </c>
      <c r="G5" s="318"/>
      <c r="H5" s="292" t="s">
        <v>1107</v>
      </c>
      <c r="I5" s="292" t="s">
        <v>1108</v>
      </c>
      <c r="J5" s="292" t="s">
        <v>1559</v>
      </c>
    </row>
    <row r="6" spans="1:10" x14ac:dyDescent="0.2">
      <c r="A6" s="289"/>
      <c r="B6" s="289"/>
      <c r="C6" s="289"/>
      <c r="D6" s="234" t="s">
        <v>1006</v>
      </c>
      <c r="E6" s="234" t="s">
        <v>1496</v>
      </c>
      <c r="F6" s="248" t="s">
        <v>1006</v>
      </c>
      <c r="G6" s="248" t="s">
        <v>1496</v>
      </c>
      <c r="H6" s="289"/>
      <c r="I6" s="289"/>
      <c r="J6" s="289"/>
    </row>
    <row r="7" spans="1:10" x14ac:dyDescent="0.25">
      <c r="A7" s="290">
        <v>1</v>
      </c>
      <c r="B7" s="426" t="s">
        <v>1560</v>
      </c>
      <c r="C7" s="212" t="s">
        <v>1561</v>
      </c>
      <c r="D7" s="212">
        <v>85000</v>
      </c>
      <c r="E7" s="212"/>
      <c r="F7" s="212">
        <v>85000</v>
      </c>
      <c r="G7" s="212"/>
      <c r="H7" s="249"/>
      <c r="I7" s="476">
        <v>45870</v>
      </c>
      <c r="J7" s="300" t="s">
        <v>1562</v>
      </c>
    </row>
    <row r="8" spans="1:10" x14ac:dyDescent="0.25">
      <c r="A8" s="288"/>
      <c r="B8" s="288"/>
      <c r="C8" s="212" t="s">
        <v>1563</v>
      </c>
      <c r="D8" s="212">
        <v>100000</v>
      </c>
      <c r="E8" s="212"/>
      <c r="F8" s="212">
        <v>100000</v>
      </c>
      <c r="G8" s="212"/>
      <c r="H8" s="249"/>
      <c r="I8" s="288"/>
      <c r="J8" s="288"/>
    </row>
    <row r="9" spans="1:10" x14ac:dyDescent="0.25">
      <c r="A9" s="288"/>
      <c r="B9" s="288"/>
      <c r="C9" s="212" t="s">
        <v>1564</v>
      </c>
      <c r="D9" s="212">
        <v>100000</v>
      </c>
      <c r="E9" s="212"/>
      <c r="F9" s="212">
        <v>100000</v>
      </c>
      <c r="G9" s="212"/>
      <c r="H9" s="477"/>
      <c r="I9" s="288"/>
      <c r="J9" s="288"/>
    </row>
    <row r="10" spans="1:10" x14ac:dyDescent="0.25">
      <c r="A10" s="288"/>
      <c r="B10" s="288"/>
      <c r="C10" s="212" t="s">
        <v>1565</v>
      </c>
      <c r="D10" s="212">
        <v>120000</v>
      </c>
      <c r="E10" s="212"/>
      <c r="F10" s="212">
        <v>120000</v>
      </c>
      <c r="G10" s="212"/>
      <c r="H10" s="289"/>
      <c r="I10" s="288"/>
      <c r="J10" s="288"/>
    </row>
    <row r="11" spans="1:10" x14ac:dyDescent="0.25">
      <c r="A11" s="288"/>
      <c r="B11" s="288"/>
      <c r="C11" s="212" t="s">
        <v>1566</v>
      </c>
      <c r="D11" s="212">
        <v>125000</v>
      </c>
      <c r="E11" s="212"/>
      <c r="F11" s="212">
        <v>125000</v>
      </c>
      <c r="G11" s="212"/>
      <c r="H11" s="249"/>
      <c r="I11" s="288"/>
      <c r="J11" s="288"/>
    </row>
    <row r="12" spans="1:10" x14ac:dyDescent="0.25">
      <c r="A12" s="288"/>
      <c r="B12" s="288"/>
      <c r="C12" s="212" t="s">
        <v>1567</v>
      </c>
      <c r="D12" s="212">
        <v>135000</v>
      </c>
      <c r="E12" s="212"/>
      <c r="F12" s="212">
        <v>135000</v>
      </c>
      <c r="G12" s="212"/>
      <c r="H12" s="249"/>
      <c r="I12" s="288"/>
      <c r="J12" s="288"/>
    </row>
    <row r="13" spans="1:10" ht="31.5" x14ac:dyDescent="0.25">
      <c r="A13" s="288"/>
      <c r="B13" s="288"/>
      <c r="C13" s="250" t="s">
        <v>1568</v>
      </c>
      <c r="D13" s="251">
        <v>75000</v>
      </c>
      <c r="E13" s="251"/>
      <c r="F13" s="251">
        <v>75000</v>
      </c>
      <c r="G13" s="251"/>
      <c r="H13" s="249" t="s">
        <v>1569</v>
      </c>
      <c r="I13" s="288"/>
      <c r="J13" s="288"/>
    </row>
    <row r="14" spans="1:10" x14ac:dyDescent="0.25">
      <c r="A14" s="288"/>
      <c r="B14" s="288"/>
      <c r="C14" s="212" t="s">
        <v>1570</v>
      </c>
      <c r="D14" s="212">
        <v>100000</v>
      </c>
      <c r="E14" s="212"/>
      <c r="F14" s="212">
        <v>100000</v>
      </c>
      <c r="G14" s="212"/>
      <c r="H14" s="249"/>
      <c r="I14" s="288"/>
      <c r="J14" s="288"/>
    </row>
    <row r="15" spans="1:10" x14ac:dyDescent="0.25">
      <c r="A15" s="288"/>
      <c r="B15" s="288"/>
      <c r="C15" s="212" t="s">
        <v>1571</v>
      </c>
      <c r="D15" s="212">
        <v>125000</v>
      </c>
      <c r="E15" s="212"/>
      <c r="F15" s="212">
        <v>125000</v>
      </c>
      <c r="G15" s="212"/>
      <c r="H15" s="249" t="s">
        <v>1572</v>
      </c>
      <c r="I15" s="288"/>
      <c r="J15" s="288"/>
    </row>
    <row r="16" spans="1:10" x14ac:dyDescent="0.25">
      <c r="A16" s="288"/>
      <c r="B16" s="288"/>
      <c r="C16" s="252" t="s">
        <v>1573</v>
      </c>
      <c r="D16" s="221">
        <v>135000</v>
      </c>
      <c r="E16" s="221"/>
      <c r="F16" s="221">
        <v>135000</v>
      </c>
      <c r="G16" s="221"/>
      <c r="H16" s="249" t="s">
        <v>1574</v>
      </c>
      <c r="I16" s="288"/>
      <c r="J16" s="288"/>
    </row>
    <row r="17" spans="1:11" x14ac:dyDescent="0.25">
      <c r="A17" s="288"/>
      <c r="B17" s="288"/>
      <c r="C17" s="252" t="s">
        <v>1575</v>
      </c>
      <c r="D17" s="221">
        <v>100000</v>
      </c>
      <c r="E17" s="221"/>
      <c r="F17" s="221">
        <v>100000</v>
      </c>
      <c r="G17" s="221"/>
      <c r="H17" s="253" t="s">
        <v>1576</v>
      </c>
      <c r="I17" s="288"/>
      <c r="J17" s="288"/>
    </row>
    <row r="18" spans="1:11" x14ac:dyDescent="0.25">
      <c r="A18" s="289"/>
      <c r="B18" s="289"/>
      <c r="C18" s="252" t="s">
        <v>1577</v>
      </c>
      <c r="D18" s="221">
        <v>125000</v>
      </c>
      <c r="E18" s="221"/>
      <c r="F18" s="221">
        <v>125000</v>
      </c>
      <c r="G18" s="221"/>
      <c r="H18" s="253" t="s">
        <v>1576</v>
      </c>
      <c r="I18" s="289"/>
      <c r="J18" s="289"/>
    </row>
    <row r="19" spans="1:11" x14ac:dyDescent="0.25">
      <c r="A19" s="296">
        <v>2</v>
      </c>
      <c r="B19" s="480" t="s">
        <v>1578</v>
      </c>
      <c r="C19" s="481" t="s">
        <v>1579</v>
      </c>
      <c r="D19" s="221">
        <v>120000</v>
      </c>
      <c r="E19" s="221">
        <f t="shared" ref="E19:E20" si="0">D19/2</f>
        <v>60000</v>
      </c>
      <c r="F19" s="221">
        <v>120000</v>
      </c>
      <c r="G19" s="221">
        <f t="shared" ref="G19:G20" si="1">F19/2</f>
        <v>60000</v>
      </c>
      <c r="H19" s="253" t="s">
        <v>1580</v>
      </c>
      <c r="I19" s="478">
        <v>46022</v>
      </c>
      <c r="J19" s="441"/>
    </row>
    <row r="20" spans="1:11" x14ac:dyDescent="0.25">
      <c r="A20" s="289"/>
      <c r="B20" s="289"/>
      <c r="C20" s="289"/>
      <c r="D20" s="221">
        <v>100000</v>
      </c>
      <c r="E20" s="221">
        <f t="shared" si="0"/>
        <v>50000</v>
      </c>
      <c r="F20" s="221">
        <v>100000</v>
      </c>
      <c r="G20" s="221">
        <f t="shared" si="1"/>
        <v>50000</v>
      </c>
      <c r="H20" s="253" t="s">
        <v>1581</v>
      </c>
      <c r="I20" s="289"/>
      <c r="J20" s="289"/>
    </row>
    <row r="21" spans="1:11" ht="31.5" x14ac:dyDescent="0.25">
      <c r="A21" s="296">
        <v>3</v>
      </c>
      <c r="B21" s="480" t="s">
        <v>1582</v>
      </c>
      <c r="C21" s="252" t="s">
        <v>1583</v>
      </c>
      <c r="D21" s="221">
        <v>80000</v>
      </c>
      <c r="E21" s="221">
        <v>80000</v>
      </c>
      <c r="F21" s="221">
        <v>80000</v>
      </c>
      <c r="G21" s="221">
        <v>80000</v>
      </c>
      <c r="H21" s="253"/>
      <c r="I21" s="475">
        <v>45992</v>
      </c>
      <c r="J21" s="441"/>
    </row>
    <row r="22" spans="1:11" x14ac:dyDescent="0.25">
      <c r="A22" s="288"/>
      <c r="B22" s="288"/>
      <c r="C22" s="252" t="s">
        <v>1584</v>
      </c>
      <c r="D22" s="221">
        <v>90000</v>
      </c>
      <c r="E22" s="221">
        <v>90000</v>
      </c>
      <c r="F22" s="221">
        <v>90000</v>
      </c>
      <c r="G22" s="221">
        <v>90000</v>
      </c>
      <c r="H22" s="253"/>
      <c r="I22" s="288"/>
      <c r="J22" s="288"/>
    </row>
    <row r="23" spans="1:11" ht="31.5" x14ac:dyDescent="0.25">
      <c r="A23" s="288"/>
      <c r="B23" s="288"/>
      <c r="C23" s="252" t="s">
        <v>1585</v>
      </c>
      <c r="D23" s="221">
        <v>90000</v>
      </c>
      <c r="E23" s="221">
        <v>80000</v>
      </c>
      <c r="F23" s="212">
        <v>90000</v>
      </c>
      <c r="G23" s="212">
        <v>90000</v>
      </c>
      <c r="H23" s="254"/>
      <c r="I23" s="288"/>
      <c r="J23" s="288"/>
    </row>
    <row r="24" spans="1:11" x14ac:dyDescent="0.25">
      <c r="A24" s="289"/>
      <c r="B24" s="289"/>
      <c r="C24" s="252" t="s">
        <v>1586</v>
      </c>
      <c r="D24" s="221">
        <v>80000</v>
      </c>
      <c r="E24" s="221">
        <v>80000</v>
      </c>
      <c r="F24" s="212">
        <v>80000</v>
      </c>
      <c r="G24" s="212">
        <v>80000</v>
      </c>
      <c r="H24" s="254"/>
      <c r="I24" s="289"/>
      <c r="J24" s="289"/>
    </row>
    <row r="25" spans="1:11" ht="48.75" x14ac:dyDescent="0.25">
      <c r="A25" s="255">
        <v>4</v>
      </c>
      <c r="B25" s="256" t="s">
        <v>1587</v>
      </c>
      <c r="C25" s="257" t="s">
        <v>1588</v>
      </c>
      <c r="D25" s="251">
        <v>135000</v>
      </c>
      <c r="E25" s="212"/>
      <c r="F25" s="251">
        <v>135000</v>
      </c>
      <c r="G25" s="212"/>
      <c r="H25" s="254"/>
      <c r="I25" s="254"/>
      <c r="J25" s="258" t="s">
        <v>1589</v>
      </c>
    </row>
    <row r="26" spans="1:11" x14ac:dyDescent="0.25">
      <c r="A26" s="255">
        <v>5</v>
      </c>
      <c r="B26" s="14" t="s">
        <v>1590</v>
      </c>
      <c r="C26" s="14" t="s">
        <v>1591</v>
      </c>
      <c r="D26" s="18">
        <v>480000</v>
      </c>
      <c r="E26" s="18">
        <f>D26/2</f>
        <v>240000</v>
      </c>
      <c r="F26" s="18">
        <v>330000</v>
      </c>
      <c r="G26" s="18">
        <f>F26/2</f>
        <v>165000</v>
      </c>
      <c r="H26" s="14" t="s">
        <v>1592</v>
      </c>
      <c r="I26" s="13"/>
      <c r="J26" s="87"/>
      <c r="K26" s="101"/>
    </row>
    <row r="27" spans="1:11" ht="24" customHeight="1" x14ac:dyDescent="0.25">
      <c r="A27" s="357">
        <v>6</v>
      </c>
      <c r="B27" s="426" t="s">
        <v>1593</v>
      </c>
      <c r="C27" s="259">
        <v>45871</v>
      </c>
      <c r="D27" s="128">
        <v>100000</v>
      </c>
      <c r="E27" s="128"/>
      <c r="F27" s="128">
        <v>100000</v>
      </c>
      <c r="G27" s="128"/>
      <c r="H27" s="425"/>
      <c r="I27" s="405" t="s">
        <v>1594</v>
      </c>
      <c r="J27" s="479" t="s">
        <v>1595</v>
      </c>
    </row>
    <row r="28" spans="1:11" ht="22.5" customHeight="1" x14ac:dyDescent="0.25">
      <c r="A28" s="289"/>
      <c r="B28" s="289"/>
      <c r="C28" s="259">
        <v>45938</v>
      </c>
      <c r="D28" s="128">
        <v>90000</v>
      </c>
      <c r="E28" s="128"/>
      <c r="F28" s="128">
        <v>90000</v>
      </c>
      <c r="G28" s="128"/>
      <c r="H28" s="289"/>
      <c r="I28" s="289"/>
      <c r="J28" s="289"/>
    </row>
    <row r="29" spans="1:11" ht="15" x14ac:dyDescent="0.2">
      <c r="A29" s="241">
        <v>7</v>
      </c>
      <c r="B29" s="260" t="s">
        <v>1596</v>
      </c>
      <c r="C29" s="261" t="s">
        <v>1597</v>
      </c>
      <c r="D29" s="262">
        <v>85500</v>
      </c>
      <c r="E29" s="261"/>
      <c r="F29" s="262">
        <v>85500</v>
      </c>
      <c r="G29" s="261"/>
      <c r="H29" s="261"/>
      <c r="I29" s="261"/>
      <c r="J29" s="261"/>
    </row>
    <row r="30" spans="1:11" ht="15" x14ac:dyDescent="0.2">
      <c r="A30" s="241">
        <v>7</v>
      </c>
      <c r="B30" s="260" t="s">
        <v>1598</v>
      </c>
      <c r="C30" s="261" t="s">
        <v>1599</v>
      </c>
      <c r="D30" s="262">
        <v>70500</v>
      </c>
      <c r="E30" s="261"/>
      <c r="F30" s="262">
        <v>70500</v>
      </c>
      <c r="G30" s="261"/>
      <c r="H30" s="261"/>
      <c r="I30" s="261"/>
      <c r="J30" s="196"/>
    </row>
    <row r="31" spans="1:11" x14ac:dyDescent="0.25">
      <c r="A31" s="263">
        <v>8</v>
      </c>
      <c r="B31" s="198" t="s">
        <v>1600</v>
      </c>
      <c r="C31" s="198" t="s">
        <v>1601</v>
      </c>
      <c r="D31" s="167">
        <v>110000</v>
      </c>
      <c r="E31" s="167"/>
      <c r="F31" s="167">
        <v>110000</v>
      </c>
      <c r="G31" s="264"/>
      <c r="H31" s="265"/>
      <c r="I31" s="265"/>
      <c r="J31" s="265"/>
    </row>
    <row r="32" spans="1:11" x14ac:dyDescent="0.25">
      <c r="A32" s="236"/>
      <c r="B32" s="75" t="s">
        <v>1602</v>
      </c>
      <c r="C32" s="191" t="s">
        <v>1603</v>
      </c>
      <c r="D32" s="128">
        <v>75000</v>
      </c>
      <c r="E32" s="209"/>
      <c r="F32" s="209">
        <v>75000</v>
      </c>
      <c r="G32" s="209"/>
      <c r="H32" s="191"/>
      <c r="I32" s="191"/>
      <c r="J32" s="191"/>
      <c r="K32" s="101"/>
    </row>
    <row r="33" spans="1:11" x14ac:dyDescent="0.25">
      <c r="A33" s="357">
        <v>9</v>
      </c>
      <c r="B33" s="426" t="s">
        <v>1604</v>
      </c>
      <c r="C33" s="178" t="s">
        <v>1605</v>
      </c>
      <c r="D33" s="167">
        <v>150000</v>
      </c>
      <c r="E33" s="167"/>
      <c r="F33" s="167">
        <v>150000</v>
      </c>
      <c r="G33" s="167"/>
      <c r="H33" s="198"/>
      <c r="I33" s="198"/>
      <c r="J33" s="479" t="s">
        <v>1606</v>
      </c>
    </row>
    <row r="34" spans="1:11" x14ac:dyDescent="0.25">
      <c r="A34" s="289"/>
      <c r="B34" s="289"/>
      <c r="C34" s="198"/>
      <c r="D34" s="167"/>
      <c r="E34" s="167"/>
      <c r="F34" s="167"/>
      <c r="G34" s="167"/>
      <c r="H34" s="198"/>
      <c r="I34" s="198"/>
      <c r="J34" s="289"/>
    </row>
    <row r="35" spans="1:11" x14ac:dyDescent="0.25">
      <c r="A35" s="357">
        <v>10</v>
      </c>
      <c r="B35" s="426" t="s">
        <v>1607</v>
      </c>
      <c r="C35" s="249" t="s">
        <v>1608</v>
      </c>
      <c r="D35" s="128">
        <v>85000</v>
      </c>
      <c r="E35" s="128"/>
      <c r="F35" s="128">
        <v>85000</v>
      </c>
      <c r="G35" s="128"/>
      <c r="H35" s="425"/>
      <c r="I35" s="405"/>
      <c r="J35" s="479" t="s">
        <v>1609</v>
      </c>
    </row>
    <row r="36" spans="1:11" x14ac:dyDescent="0.25">
      <c r="A36" s="289"/>
      <c r="B36" s="289"/>
      <c r="C36" s="259"/>
      <c r="D36" s="128"/>
      <c r="E36" s="128"/>
      <c r="F36" s="128"/>
      <c r="G36" s="128"/>
      <c r="H36" s="289"/>
      <c r="I36" s="289"/>
      <c r="J36" s="289"/>
    </row>
    <row r="37" spans="1:11" x14ac:dyDescent="0.25">
      <c r="A37" s="296">
        <v>11</v>
      </c>
      <c r="B37" s="469" t="s">
        <v>1610</v>
      </c>
      <c r="C37" s="141" t="s">
        <v>1611</v>
      </c>
      <c r="D37" s="221">
        <v>130000</v>
      </c>
      <c r="E37" s="266" t="s">
        <v>49</v>
      </c>
      <c r="F37" s="221">
        <v>130000</v>
      </c>
      <c r="G37" s="266" t="s">
        <v>49</v>
      </c>
      <c r="H37" s="141"/>
      <c r="I37" s="470"/>
      <c r="J37" s="441" t="s">
        <v>1612</v>
      </c>
      <c r="K37" s="268"/>
    </row>
    <row r="38" spans="1:11" x14ac:dyDescent="0.25">
      <c r="A38" s="288"/>
      <c r="B38" s="288"/>
      <c r="C38" s="141" t="s">
        <v>1613</v>
      </c>
      <c r="D38" s="221">
        <v>115000</v>
      </c>
      <c r="E38" s="269"/>
      <c r="F38" s="221">
        <v>115000</v>
      </c>
      <c r="G38" s="269"/>
      <c r="H38" s="141"/>
      <c r="I38" s="288"/>
      <c r="J38" s="288"/>
      <c r="K38" s="268"/>
    </row>
    <row r="39" spans="1:11" x14ac:dyDescent="0.25">
      <c r="A39" s="289"/>
      <c r="B39" s="289"/>
      <c r="C39" s="141" t="s">
        <v>1614</v>
      </c>
      <c r="D39" s="221">
        <v>250000</v>
      </c>
      <c r="E39" s="269"/>
      <c r="F39" s="221">
        <v>250000</v>
      </c>
      <c r="G39" s="269"/>
      <c r="H39" s="141"/>
      <c r="I39" s="289"/>
      <c r="J39" s="289"/>
      <c r="K39" s="268"/>
    </row>
    <row r="40" spans="1:11" x14ac:dyDescent="0.25">
      <c r="A40" s="296">
        <v>12</v>
      </c>
      <c r="B40" s="483" t="s">
        <v>1615</v>
      </c>
      <c r="C40" s="141" t="s">
        <v>1616</v>
      </c>
      <c r="D40" s="221">
        <v>160000</v>
      </c>
      <c r="E40" s="221">
        <v>80000</v>
      </c>
      <c r="F40" s="221">
        <v>160000</v>
      </c>
      <c r="G40" s="221">
        <v>80000</v>
      </c>
      <c r="H40" s="141"/>
      <c r="I40" s="470"/>
      <c r="J40" s="441" t="s">
        <v>1612</v>
      </c>
      <c r="K40" s="268"/>
    </row>
    <row r="41" spans="1:11" x14ac:dyDescent="0.25">
      <c r="A41" s="289"/>
      <c r="B41" s="289"/>
      <c r="C41" s="141" t="s">
        <v>1617</v>
      </c>
      <c r="D41" s="221">
        <v>130000</v>
      </c>
      <c r="E41" s="269"/>
      <c r="F41" s="221">
        <v>130000</v>
      </c>
      <c r="G41" s="269"/>
      <c r="H41" s="141"/>
      <c r="I41" s="289"/>
      <c r="J41" s="289"/>
      <c r="K41" s="268"/>
    </row>
    <row r="42" spans="1:11" x14ac:dyDescent="0.25">
      <c r="A42" s="296">
        <v>13</v>
      </c>
      <c r="B42" s="483" t="s">
        <v>1618</v>
      </c>
      <c r="C42" s="141" t="s">
        <v>1619</v>
      </c>
      <c r="D42" s="221">
        <v>170000</v>
      </c>
      <c r="E42" s="269"/>
      <c r="F42" s="221">
        <v>170000</v>
      </c>
      <c r="G42" s="269"/>
      <c r="H42" s="141"/>
      <c r="I42" s="469" t="s">
        <v>1620</v>
      </c>
      <c r="J42" s="441" t="s">
        <v>1612</v>
      </c>
      <c r="K42" s="268"/>
    </row>
    <row r="43" spans="1:11" x14ac:dyDescent="0.25">
      <c r="A43" s="288"/>
      <c r="B43" s="288"/>
      <c r="C43" s="270" t="s">
        <v>1621</v>
      </c>
      <c r="D43" s="269"/>
      <c r="E43" s="221">
        <v>150000</v>
      </c>
      <c r="F43" s="269"/>
      <c r="G43" s="221">
        <v>150000</v>
      </c>
      <c r="H43" s="270"/>
      <c r="I43" s="288"/>
      <c r="J43" s="288"/>
      <c r="K43" s="268"/>
    </row>
    <row r="44" spans="1:11" x14ac:dyDescent="0.25">
      <c r="A44" s="289"/>
      <c r="B44" s="289"/>
      <c r="C44" s="141" t="s">
        <v>1622</v>
      </c>
      <c r="D44" s="221">
        <v>150000</v>
      </c>
      <c r="E44" s="269"/>
      <c r="F44" s="221">
        <v>150000</v>
      </c>
      <c r="G44" s="269"/>
      <c r="H44" s="141"/>
      <c r="I44" s="289"/>
      <c r="J44" s="289"/>
      <c r="K44" s="268"/>
    </row>
    <row r="45" spans="1:11" x14ac:dyDescent="0.25">
      <c r="A45" s="290">
        <v>14</v>
      </c>
      <c r="B45" s="426" t="s">
        <v>1623</v>
      </c>
      <c r="C45" s="75" t="s">
        <v>1624</v>
      </c>
      <c r="D45" s="128">
        <v>105000</v>
      </c>
      <c r="E45" s="128">
        <v>80000</v>
      </c>
      <c r="F45" s="128">
        <v>105000</v>
      </c>
      <c r="G45" s="128">
        <v>80000</v>
      </c>
      <c r="H45" s="75"/>
      <c r="I45" s="469" t="s">
        <v>1620</v>
      </c>
      <c r="J45" s="405" t="s">
        <v>1612</v>
      </c>
      <c r="K45" s="268"/>
    </row>
    <row r="46" spans="1:11" x14ac:dyDescent="0.25">
      <c r="A46" s="288"/>
      <c r="B46" s="288"/>
      <c r="C46" s="75" t="s">
        <v>1617</v>
      </c>
      <c r="D46" s="128">
        <v>150000</v>
      </c>
      <c r="E46" s="128">
        <v>125000</v>
      </c>
      <c r="F46" s="128">
        <v>150000</v>
      </c>
      <c r="G46" s="128">
        <v>125000</v>
      </c>
      <c r="H46" s="75"/>
      <c r="I46" s="288"/>
      <c r="J46" s="288"/>
      <c r="K46" s="268"/>
    </row>
    <row r="47" spans="1:11" x14ac:dyDescent="0.25">
      <c r="A47" s="288"/>
      <c r="B47" s="288"/>
      <c r="C47" s="75" t="s">
        <v>1625</v>
      </c>
      <c r="D47" s="128">
        <v>150000</v>
      </c>
      <c r="E47" s="209"/>
      <c r="F47" s="209"/>
      <c r="G47" s="209"/>
      <c r="H47" s="75"/>
      <c r="I47" s="288"/>
      <c r="J47" s="288"/>
      <c r="K47" s="268"/>
    </row>
    <row r="48" spans="1:11" x14ac:dyDescent="0.25">
      <c r="A48" s="288"/>
      <c r="B48" s="288"/>
      <c r="C48" s="75" t="s">
        <v>1626</v>
      </c>
      <c r="D48" s="128">
        <v>200000</v>
      </c>
      <c r="E48" s="209"/>
      <c r="F48" s="209"/>
      <c r="G48" s="209"/>
      <c r="H48" s="75"/>
      <c r="I48" s="288"/>
      <c r="J48" s="288"/>
      <c r="K48" s="268"/>
    </row>
    <row r="49" spans="1:11" x14ac:dyDescent="0.25">
      <c r="A49" s="288"/>
      <c r="B49" s="288"/>
      <c r="C49" s="75" t="s">
        <v>1627</v>
      </c>
      <c r="D49" s="128">
        <v>250000</v>
      </c>
      <c r="E49" s="209"/>
      <c r="F49" s="209"/>
      <c r="G49" s="209"/>
      <c r="H49" s="75"/>
      <c r="I49" s="288"/>
      <c r="J49" s="288"/>
      <c r="K49" s="268"/>
    </row>
    <row r="50" spans="1:11" x14ac:dyDescent="0.25">
      <c r="A50" s="288"/>
      <c r="B50" s="288"/>
      <c r="C50" s="75" t="s">
        <v>1628</v>
      </c>
      <c r="D50" s="128">
        <v>350000</v>
      </c>
      <c r="E50" s="209"/>
      <c r="F50" s="209"/>
      <c r="G50" s="209"/>
      <c r="H50" s="75"/>
      <c r="I50" s="288"/>
      <c r="J50" s="288"/>
      <c r="K50" s="268"/>
    </row>
    <row r="51" spans="1:11" x14ac:dyDescent="0.25">
      <c r="A51" s="288"/>
      <c r="B51" s="288"/>
      <c r="C51" s="75" t="s">
        <v>1629</v>
      </c>
      <c r="D51" s="128">
        <v>400000</v>
      </c>
      <c r="E51" s="209"/>
      <c r="F51" s="209"/>
      <c r="G51" s="209"/>
      <c r="H51" s="75"/>
      <c r="I51" s="288"/>
      <c r="J51" s="288"/>
      <c r="K51" s="268"/>
    </row>
    <row r="52" spans="1:11" x14ac:dyDescent="0.25">
      <c r="A52" s="289"/>
      <c r="B52" s="289"/>
      <c r="C52" s="75" t="s">
        <v>1630</v>
      </c>
      <c r="D52" s="128">
        <v>450000</v>
      </c>
      <c r="E52" s="209"/>
      <c r="F52" s="209"/>
      <c r="G52" s="209"/>
      <c r="H52" s="75"/>
      <c r="I52" s="289"/>
      <c r="J52" s="289"/>
      <c r="K52" s="268"/>
    </row>
    <row r="53" spans="1:11" x14ac:dyDescent="0.25">
      <c r="A53" s="173">
        <v>15</v>
      </c>
      <c r="B53" s="213" t="s">
        <v>1631</v>
      </c>
      <c r="C53" s="75" t="s">
        <v>1632</v>
      </c>
      <c r="D53" s="128">
        <v>85000</v>
      </c>
      <c r="E53" s="209"/>
      <c r="F53" s="128">
        <v>85000</v>
      </c>
      <c r="G53" s="209"/>
      <c r="H53" s="75"/>
      <c r="I53" s="191"/>
      <c r="J53" s="191"/>
      <c r="K53" s="268"/>
    </row>
    <row r="54" spans="1:11" x14ac:dyDescent="0.25">
      <c r="A54" s="296">
        <v>16</v>
      </c>
      <c r="B54" s="469" t="s">
        <v>1633</v>
      </c>
      <c r="C54" s="141" t="s">
        <v>1634</v>
      </c>
      <c r="D54" s="221">
        <v>170000</v>
      </c>
      <c r="E54" s="221">
        <v>75000</v>
      </c>
      <c r="F54" s="269"/>
      <c r="G54" s="269"/>
      <c r="H54" s="255">
        <v>2</v>
      </c>
      <c r="I54" s="296" t="s">
        <v>1635</v>
      </c>
      <c r="J54" s="470"/>
      <c r="K54" s="268"/>
    </row>
    <row r="55" spans="1:11" x14ac:dyDescent="0.25">
      <c r="A55" s="288"/>
      <c r="B55" s="288"/>
      <c r="C55" s="141" t="s">
        <v>1634</v>
      </c>
      <c r="D55" s="221">
        <v>135000</v>
      </c>
      <c r="E55" s="221">
        <v>55000</v>
      </c>
      <c r="F55" s="269"/>
      <c r="G55" s="269"/>
      <c r="H55" s="255">
        <v>3</v>
      </c>
      <c r="I55" s="288"/>
      <c r="J55" s="288"/>
      <c r="K55" s="268"/>
    </row>
    <row r="56" spans="1:11" x14ac:dyDescent="0.25">
      <c r="A56" s="288"/>
      <c r="B56" s="288"/>
      <c r="C56" s="141" t="s">
        <v>1634</v>
      </c>
      <c r="D56" s="221">
        <v>120000</v>
      </c>
      <c r="E56" s="221">
        <v>42500</v>
      </c>
      <c r="F56" s="269"/>
      <c r="G56" s="269"/>
      <c r="H56" s="255">
        <v>4</v>
      </c>
      <c r="I56" s="288"/>
      <c r="J56" s="288"/>
      <c r="K56" s="268"/>
    </row>
    <row r="57" spans="1:11" x14ac:dyDescent="0.25">
      <c r="A57" s="288"/>
      <c r="B57" s="288"/>
      <c r="C57" s="141" t="s">
        <v>1634</v>
      </c>
      <c r="D57" s="221">
        <v>100000</v>
      </c>
      <c r="E57" s="221">
        <v>45000</v>
      </c>
      <c r="F57" s="269"/>
      <c r="G57" s="269"/>
      <c r="H57" s="255">
        <v>5</v>
      </c>
      <c r="I57" s="288"/>
      <c r="J57" s="288"/>
      <c r="K57" s="268"/>
    </row>
    <row r="58" spans="1:11" x14ac:dyDescent="0.25">
      <c r="A58" s="288"/>
      <c r="B58" s="288"/>
      <c r="C58" s="141" t="s">
        <v>1634</v>
      </c>
      <c r="D58" s="221">
        <v>85000</v>
      </c>
      <c r="E58" s="221">
        <v>40000</v>
      </c>
      <c r="F58" s="269"/>
      <c r="G58" s="269"/>
      <c r="H58" s="255">
        <v>6</v>
      </c>
      <c r="I58" s="288"/>
      <c r="J58" s="288"/>
      <c r="K58" s="268"/>
    </row>
    <row r="59" spans="1:11" x14ac:dyDescent="0.25">
      <c r="A59" s="289"/>
      <c r="B59" s="289"/>
      <c r="C59" s="141" t="s">
        <v>1636</v>
      </c>
      <c r="D59" s="221">
        <v>85000</v>
      </c>
      <c r="E59" s="221">
        <v>55000</v>
      </c>
      <c r="F59" s="269"/>
      <c r="G59" s="269"/>
      <c r="H59" s="255" t="s">
        <v>1637</v>
      </c>
      <c r="I59" s="289"/>
      <c r="J59" s="289"/>
      <c r="K59" s="268"/>
    </row>
    <row r="60" spans="1:11" x14ac:dyDescent="0.25">
      <c r="A60" s="236">
        <v>17</v>
      </c>
      <c r="B60" s="75" t="s">
        <v>1638</v>
      </c>
      <c r="C60" s="75" t="s">
        <v>1639</v>
      </c>
      <c r="D60" s="128">
        <v>200000</v>
      </c>
      <c r="E60" s="209"/>
      <c r="F60" s="209">
        <v>200000</v>
      </c>
      <c r="G60" s="209"/>
      <c r="H60" s="75"/>
      <c r="I60" s="191"/>
      <c r="J60" s="191"/>
      <c r="K60" s="101"/>
    </row>
    <row r="61" spans="1:11" x14ac:dyDescent="0.25">
      <c r="A61" s="237">
        <v>18</v>
      </c>
      <c r="B61" s="141" t="s">
        <v>1640</v>
      </c>
      <c r="C61" s="141" t="s">
        <v>1641</v>
      </c>
      <c r="D61" s="221">
        <v>100000</v>
      </c>
      <c r="E61" s="269"/>
      <c r="F61" s="221">
        <v>100000</v>
      </c>
      <c r="G61" s="269"/>
      <c r="H61" s="141"/>
      <c r="I61" s="271"/>
      <c r="J61" s="271"/>
    </row>
    <row r="62" spans="1:11" x14ac:dyDescent="0.25">
      <c r="A62" s="237">
        <v>19</v>
      </c>
      <c r="B62" s="141" t="s">
        <v>1642</v>
      </c>
      <c r="C62" s="141" t="s">
        <v>1643</v>
      </c>
      <c r="D62" s="221">
        <v>85000</v>
      </c>
      <c r="E62" s="269"/>
      <c r="F62" s="269">
        <v>85000</v>
      </c>
      <c r="G62" s="269"/>
      <c r="H62" s="141"/>
      <c r="I62" s="271"/>
      <c r="J62" s="271"/>
    </row>
    <row r="63" spans="1:11" x14ac:dyDescent="0.25">
      <c r="A63" s="237">
        <v>20</v>
      </c>
      <c r="B63" s="141" t="s">
        <v>1644</v>
      </c>
      <c r="C63" s="141" t="s">
        <v>1643</v>
      </c>
      <c r="D63" s="221">
        <v>55000</v>
      </c>
      <c r="E63" s="269"/>
      <c r="F63" s="269">
        <v>55000</v>
      </c>
      <c r="G63" s="269"/>
      <c r="H63" s="141"/>
      <c r="I63" s="271"/>
      <c r="J63" s="271"/>
    </row>
    <row r="64" spans="1:11" x14ac:dyDescent="0.25">
      <c r="A64" s="236">
        <v>21</v>
      </c>
      <c r="B64" s="75" t="s">
        <v>1645</v>
      </c>
      <c r="C64" s="191" t="s">
        <v>1646</v>
      </c>
      <c r="D64" s="128">
        <v>100000</v>
      </c>
      <c r="E64" s="209"/>
      <c r="F64" s="128">
        <v>100000</v>
      </c>
      <c r="G64" s="209"/>
      <c r="H64" s="75"/>
      <c r="I64" s="191"/>
      <c r="J64" s="271"/>
    </row>
    <row r="65" spans="1:11" x14ac:dyDescent="0.25">
      <c r="A65" s="237">
        <v>22</v>
      </c>
      <c r="B65" s="141" t="s">
        <v>1076</v>
      </c>
      <c r="C65" s="271" t="s">
        <v>1588</v>
      </c>
      <c r="D65" s="221">
        <v>130000</v>
      </c>
      <c r="E65" s="269"/>
      <c r="F65" s="221">
        <v>130000</v>
      </c>
      <c r="G65" s="269"/>
      <c r="H65" s="271"/>
      <c r="I65" s="271"/>
      <c r="J65" s="271"/>
    </row>
    <row r="66" spans="1:11" x14ac:dyDescent="0.25">
      <c r="A66" s="237"/>
      <c r="B66" s="141" t="s">
        <v>1647</v>
      </c>
      <c r="C66" s="271" t="s">
        <v>1588</v>
      </c>
      <c r="D66" s="221">
        <v>150000</v>
      </c>
      <c r="E66" s="269"/>
      <c r="F66" s="221">
        <v>150000</v>
      </c>
      <c r="G66" s="269"/>
      <c r="H66" s="271"/>
      <c r="I66" s="267"/>
      <c r="J66" s="271"/>
    </row>
    <row r="67" spans="1:11" ht="31.5" x14ac:dyDescent="0.25">
      <c r="A67" s="237"/>
      <c r="B67" s="73" t="s">
        <v>1648</v>
      </c>
      <c r="C67" s="14" t="s">
        <v>1649</v>
      </c>
      <c r="D67" s="16">
        <v>170000</v>
      </c>
      <c r="E67" s="16">
        <v>85000</v>
      </c>
      <c r="F67" s="16">
        <v>170000</v>
      </c>
      <c r="G67" s="16">
        <v>85000</v>
      </c>
      <c r="H67" s="14"/>
      <c r="I67" s="25" t="s">
        <v>1650</v>
      </c>
      <c r="J67" s="13" t="s">
        <v>1612</v>
      </c>
      <c r="K67" s="13"/>
    </row>
    <row r="68" spans="1:11" x14ac:dyDescent="0.25">
      <c r="A68" s="296">
        <v>23</v>
      </c>
      <c r="B68" s="469" t="s">
        <v>1651</v>
      </c>
      <c r="C68" s="141" t="s">
        <v>1652</v>
      </c>
      <c r="D68" s="272">
        <v>150000</v>
      </c>
      <c r="E68" s="269"/>
      <c r="F68" s="273">
        <v>150000</v>
      </c>
      <c r="G68" s="269"/>
      <c r="H68" s="141"/>
      <c r="I68" s="271"/>
      <c r="J68" s="271"/>
    </row>
    <row r="69" spans="1:11" x14ac:dyDescent="0.25">
      <c r="A69" s="288"/>
      <c r="B69" s="288"/>
      <c r="C69" s="141" t="s">
        <v>1653</v>
      </c>
      <c r="D69" s="272">
        <v>105000</v>
      </c>
      <c r="E69" s="269"/>
      <c r="F69" s="273">
        <v>105000</v>
      </c>
      <c r="G69" s="269"/>
      <c r="H69" s="141"/>
      <c r="I69" s="271"/>
      <c r="J69" s="271"/>
    </row>
    <row r="70" spans="1:11" x14ac:dyDescent="0.25">
      <c r="A70" s="289"/>
      <c r="B70" s="289"/>
      <c r="C70" s="141" t="s">
        <v>1654</v>
      </c>
      <c r="D70" s="269">
        <v>250000</v>
      </c>
      <c r="E70" s="269"/>
      <c r="F70" s="269">
        <v>250000</v>
      </c>
      <c r="G70" s="269"/>
      <c r="H70" s="141"/>
      <c r="I70" s="271"/>
      <c r="J70" s="271"/>
    </row>
    <row r="71" spans="1:11" x14ac:dyDescent="0.25">
      <c r="A71" s="296"/>
      <c r="B71" s="469" t="s">
        <v>1655</v>
      </c>
      <c r="C71" s="141" t="s">
        <v>1656</v>
      </c>
      <c r="D71" s="272">
        <v>155000</v>
      </c>
      <c r="E71" s="269"/>
      <c r="F71" s="273">
        <v>155000</v>
      </c>
      <c r="G71" s="269"/>
      <c r="H71" s="141"/>
      <c r="I71" s="271"/>
      <c r="J71" s="271"/>
    </row>
    <row r="72" spans="1:11" ht="31.5" x14ac:dyDescent="0.25">
      <c r="A72" s="288"/>
      <c r="B72" s="288"/>
      <c r="C72" s="141" t="s">
        <v>1657</v>
      </c>
      <c r="D72" s="272">
        <v>95000</v>
      </c>
      <c r="E72" s="269"/>
      <c r="F72" s="273">
        <v>95000</v>
      </c>
      <c r="G72" s="269"/>
      <c r="H72" s="141" t="s">
        <v>1658</v>
      </c>
      <c r="I72" s="271"/>
      <c r="J72" s="271"/>
    </row>
    <row r="73" spans="1:11" ht="31.5" x14ac:dyDescent="0.25">
      <c r="A73" s="288"/>
      <c r="B73" s="288"/>
      <c r="C73" s="141" t="s">
        <v>1659</v>
      </c>
      <c r="D73" s="274">
        <v>95000</v>
      </c>
      <c r="E73" s="269"/>
      <c r="F73" s="274">
        <v>95000</v>
      </c>
      <c r="G73" s="269"/>
      <c r="H73" s="141" t="s">
        <v>1660</v>
      </c>
      <c r="I73" s="271"/>
      <c r="J73" s="271"/>
    </row>
    <row r="74" spans="1:11" x14ac:dyDescent="0.25">
      <c r="A74" s="289"/>
      <c r="B74" s="289"/>
      <c r="C74" s="141" t="s">
        <v>1654</v>
      </c>
      <c r="D74" s="269">
        <v>250000</v>
      </c>
      <c r="E74" s="269"/>
      <c r="F74" s="269">
        <v>250000</v>
      </c>
      <c r="G74" s="269"/>
      <c r="H74" s="141" t="s">
        <v>1661</v>
      </c>
      <c r="I74" s="271"/>
      <c r="J74" s="271"/>
    </row>
    <row r="75" spans="1:11" ht="31.5" x14ac:dyDescent="0.25">
      <c r="A75" s="255">
        <v>24</v>
      </c>
      <c r="B75" s="275" t="s">
        <v>1662</v>
      </c>
      <c r="C75" s="82" t="s">
        <v>1646</v>
      </c>
      <c r="D75" s="221">
        <v>60000</v>
      </c>
      <c r="E75" s="221">
        <v>30000</v>
      </c>
      <c r="F75" s="221">
        <v>60000</v>
      </c>
      <c r="G75" s="221">
        <v>30000</v>
      </c>
      <c r="H75" s="141"/>
      <c r="I75" s="237" t="s">
        <v>1663</v>
      </c>
      <c r="J75" s="271"/>
    </row>
    <row r="76" spans="1:11" x14ac:dyDescent="0.25">
      <c r="A76" s="296">
        <v>25</v>
      </c>
      <c r="B76" s="469" t="s">
        <v>1664</v>
      </c>
      <c r="C76" s="484" t="s">
        <v>1665</v>
      </c>
      <c r="D76" s="221">
        <v>55000</v>
      </c>
      <c r="E76" s="269"/>
      <c r="F76" s="221">
        <v>55000</v>
      </c>
      <c r="G76" s="269"/>
      <c r="H76" s="82"/>
      <c r="I76" s="271"/>
      <c r="J76" s="207"/>
    </row>
    <row r="77" spans="1:11" x14ac:dyDescent="0.25">
      <c r="A77" s="288"/>
      <c r="B77" s="288"/>
      <c r="C77" s="288"/>
      <c r="D77" s="276">
        <v>65000</v>
      </c>
      <c r="E77" s="277"/>
      <c r="F77" s="276">
        <v>65000</v>
      </c>
      <c r="G77" s="277"/>
      <c r="H77" s="82"/>
      <c r="I77" s="271"/>
      <c r="J77" s="207"/>
    </row>
    <row r="78" spans="1:11" x14ac:dyDescent="0.25">
      <c r="A78" s="288"/>
      <c r="B78" s="288"/>
      <c r="C78" s="288"/>
      <c r="D78" s="221">
        <v>75000</v>
      </c>
      <c r="E78" s="269"/>
      <c r="F78" s="221">
        <v>75000</v>
      </c>
      <c r="G78" s="269"/>
      <c r="H78" s="82"/>
      <c r="I78" s="271"/>
      <c r="J78" s="207"/>
    </row>
    <row r="79" spans="1:11" x14ac:dyDescent="0.25">
      <c r="A79" s="288"/>
      <c r="B79" s="288"/>
      <c r="C79" s="288"/>
      <c r="D79" s="221">
        <v>85000</v>
      </c>
      <c r="E79" s="269"/>
      <c r="F79" s="221">
        <v>85000</v>
      </c>
      <c r="G79" s="269"/>
      <c r="H79" s="82"/>
      <c r="I79" s="271"/>
      <c r="J79" s="207"/>
    </row>
    <row r="80" spans="1:11" x14ac:dyDescent="0.25">
      <c r="A80" s="288"/>
      <c r="B80" s="288"/>
      <c r="C80" s="288"/>
      <c r="D80" s="221">
        <v>100000</v>
      </c>
      <c r="E80" s="269"/>
      <c r="F80" s="221">
        <v>100000</v>
      </c>
      <c r="G80" s="269"/>
      <c r="H80" s="82"/>
      <c r="I80" s="271"/>
      <c r="J80" s="207"/>
    </row>
    <row r="81" spans="1:10" x14ac:dyDescent="0.25">
      <c r="A81" s="289"/>
      <c r="B81" s="289"/>
      <c r="C81" s="289"/>
      <c r="D81" s="221">
        <v>150000</v>
      </c>
      <c r="E81" s="269"/>
      <c r="F81" s="221">
        <v>150000</v>
      </c>
      <c r="G81" s="269"/>
      <c r="H81" s="82"/>
      <c r="I81" s="271"/>
      <c r="J81" s="207"/>
    </row>
    <row r="82" spans="1:10" x14ac:dyDescent="0.25">
      <c r="A82" s="296">
        <v>26</v>
      </c>
      <c r="B82" s="483" t="s">
        <v>1666</v>
      </c>
      <c r="C82" s="141" t="s">
        <v>1667</v>
      </c>
      <c r="D82" s="272">
        <v>175000</v>
      </c>
      <c r="E82" s="269"/>
      <c r="F82" s="272">
        <v>175000</v>
      </c>
      <c r="G82" s="269"/>
      <c r="H82" s="141"/>
      <c r="I82" s="271"/>
      <c r="J82" s="271"/>
    </row>
    <row r="83" spans="1:10" x14ac:dyDescent="0.25">
      <c r="A83" s="289"/>
      <c r="B83" s="289"/>
      <c r="C83" s="141" t="s">
        <v>1668</v>
      </c>
      <c r="D83" s="272">
        <v>165000</v>
      </c>
      <c r="E83" s="269"/>
      <c r="F83" s="272">
        <v>165000</v>
      </c>
      <c r="G83" s="269"/>
      <c r="H83" s="141"/>
      <c r="I83" s="271"/>
      <c r="J83" s="271"/>
    </row>
    <row r="84" spans="1:10" x14ac:dyDescent="0.25">
      <c r="A84" s="296">
        <v>27</v>
      </c>
      <c r="B84" s="469" t="s">
        <v>1669</v>
      </c>
      <c r="C84" s="141" t="s">
        <v>1670</v>
      </c>
      <c r="D84" s="221">
        <v>100000</v>
      </c>
      <c r="E84" s="269"/>
      <c r="F84" s="221">
        <v>100000</v>
      </c>
      <c r="G84" s="269"/>
      <c r="H84" s="141"/>
      <c r="I84" s="271"/>
      <c r="J84" s="451" t="s">
        <v>1671</v>
      </c>
    </row>
    <row r="85" spans="1:10" x14ac:dyDescent="0.25">
      <c r="A85" s="288"/>
      <c r="B85" s="288"/>
      <c r="C85" s="141" t="s">
        <v>1672</v>
      </c>
      <c r="D85" s="221">
        <v>110000</v>
      </c>
      <c r="E85" s="269"/>
      <c r="F85" s="221">
        <v>110000</v>
      </c>
      <c r="G85" s="269"/>
      <c r="H85" s="141"/>
      <c r="I85" s="271"/>
      <c r="J85" s="288"/>
    </row>
    <row r="86" spans="1:10" x14ac:dyDescent="0.25">
      <c r="A86" s="288"/>
      <c r="B86" s="288"/>
      <c r="C86" s="141" t="s">
        <v>1673</v>
      </c>
      <c r="D86" s="278">
        <v>120000</v>
      </c>
      <c r="E86" s="279"/>
      <c r="F86" s="278">
        <v>120000</v>
      </c>
      <c r="G86" s="279"/>
      <c r="H86" s="141"/>
      <c r="I86" s="271"/>
      <c r="J86" s="288"/>
    </row>
    <row r="87" spans="1:10" x14ac:dyDescent="0.25">
      <c r="A87" s="288"/>
      <c r="B87" s="288"/>
      <c r="C87" s="141" t="s">
        <v>1674</v>
      </c>
      <c r="D87" s="221">
        <v>140000</v>
      </c>
      <c r="E87" s="269"/>
      <c r="F87" s="221">
        <v>140000</v>
      </c>
      <c r="G87" s="269"/>
      <c r="H87" s="141"/>
      <c r="I87" s="271"/>
      <c r="J87" s="288"/>
    </row>
    <row r="88" spans="1:10" x14ac:dyDescent="0.25">
      <c r="A88" s="288"/>
      <c r="B88" s="288"/>
      <c r="C88" s="141" t="s">
        <v>1675</v>
      </c>
      <c r="D88" s="278">
        <v>150000</v>
      </c>
      <c r="E88" s="279"/>
      <c r="F88" s="278">
        <v>150000</v>
      </c>
      <c r="G88" s="279"/>
      <c r="H88" s="141"/>
      <c r="I88" s="271"/>
      <c r="J88" s="288"/>
    </row>
    <row r="89" spans="1:10" x14ac:dyDescent="0.25">
      <c r="A89" s="288"/>
      <c r="B89" s="288"/>
      <c r="C89" s="141" t="s">
        <v>1676</v>
      </c>
      <c r="D89" s="221">
        <v>160000</v>
      </c>
      <c r="E89" s="269"/>
      <c r="F89" s="221">
        <v>160000</v>
      </c>
      <c r="G89" s="269"/>
      <c r="H89" s="141"/>
      <c r="I89" s="271"/>
      <c r="J89" s="288"/>
    </row>
    <row r="90" spans="1:10" x14ac:dyDescent="0.25">
      <c r="A90" s="288"/>
      <c r="B90" s="288"/>
      <c r="C90" s="141" t="s">
        <v>1677</v>
      </c>
      <c r="D90" s="221">
        <v>320000</v>
      </c>
      <c r="E90" s="269"/>
      <c r="F90" s="221">
        <v>320000</v>
      </c>
      <c r="G90" s="269"/>
      <c r="H90" s="141"/>
      <c r="I90" s="271"/>
      <c r="J90" s="288"/>
    </row>
    <row r="91" spans="1:10" x14ac:dyDescent="0.25">
      <c r="A91" s="288"/>
      <c r="B91" s="288"/>
      <c r="C91" s="141" t="s">
        <v>1678</v>
      </c>
      <c r="D91" s="221">
        <v>420000</v>
      </c>
      <c r="E91" s="269"/>
      <c r="F91" s="221">
        <v>420000</v>
      </c>
      <c r="G91" s="269"/>
      <c r="H91" s="141"/>
      <c r="I91" s="271"/>
      <c r="J91" s="288"/>
    </row>
    <row r="92" spans="1:10" x14ac:dyDescent="0.25">
      <c r="A92" s="288"/>
      <c r="B92" s="288"/>
      <c r="C92" s="141" t="s">
        <v>1679</v>
      </c>
      <c r="D92" s="221">
        <v>115000</v>
      </c>
      <c r="E92" s="269"/>
      <c r="F92" s="221">
        <v>115000</v>
      </c>
      <c r="G92" s="269"/>
      <c r="H92" s="141"/>
      <c r="I92" s="271"/>
      <c r="J92" s="288"/>
    </row>
    <row r="93" spans="1:10" x14ac:dyDescent="0.25">
      <c r="A93" s="288"/>
      <c r="B93" s="288"/>
      <c r="C93" s="141" t="s">
        <v>1680</v>
      </c>
      <c r="D93" s="221">
        <v>155000</v>
      </c>
      <c r="E93" s="269"/>
      <c r="F93" s="221">
        <v>155000</v>
      </c>
      <c r="G93" s="269"/>
      <c r="H93" s="141"/>
      <c r="I93" s="271"/>
      <c r="J93" s="288"/>
    </row>
    <row r="94" spans="1:10" x14ac:dyDescent="0.25">
      <c r="A94" s="288"/>
      <c r="B94" s="288"/>
      <c r="C94" s="141" t="s">
        <v>1681</v>
      </c>
      <c r="D94" s="221">
        <v>330000</v>
      </c>
      <c r="E94" s="269"/>
      <c r="F94" s="221">
        <v>330000</v>
      </c>
      <c r="G94" s="269"/>
      <c r="H94" s="141"/>
      <c r="I94" s="271"/>
      <c r="J94" s="288"/>
    </row>
    <row r="95" spans="1:10" x14ac:dyDescent="0.25">
      <c r="A95" s="289"/>
      <c r="B95" s="289"/>
      <c r="C95" s="141" t="s">
        <v>1682</v>
      </c>
      <c r="D95" s="272">
        <v>75000</v>
      </c>
      <c r="E95" s="269"/>
      <c r="F95" s="272">
        <v>75000</v>
      </c>
      <c r="G95" s="269"/>
      <c r="H95" s="141"/>
      <c r="I95" s="271"/>
      <c r="J95" s="289"/>
    </row>
    <row r="96" spans="1:10" x14ac:dyDescent="0.25">
      <c r="A96" s="296">
        <v>28</v>
      </c>
      <c r="B96" s="469" t="s">
        <v>1683</v>
      </c>
      <c r="C96" s="141" t="s">
        <v>1601</v>
      </c>
      <c r="D96" s="269">
        <v>140000</v>
      </c>
      <c r="E96" s="269"/>
      <c r="F96" s="269">
        <v>140000</v>
      </c>
      <c r="G96" s="269"/>
      <c r="H96" s="141"/>
      <c r="I96" s="271"/>
      <c r="J96" s="455" t="s">
        <v>1684</v>
      </c>
    </row>
    <row r="97" spans="1:10" x14ac:dyDescent="0.25">
      <c r="A97" s="288"/>
      <c r="B97" s="288"/>
      <c r="C97" s="141" t="s">
        <v>1685</v>
      </c>
      <c r="D97" s="269">
        <v>145000</v>
      </c>
      <c r="E97" s="269"/>
      <c r="F97" s="269">
        <v>145000</v>
      </c>
      <c r="G97" s="269"/>
      <c r="H97" s="141"/>
      <c r="I97" s="271"/>
      <c r="J97" s="288"/>
    </row>
    <row r="98" spans="1:10" x14ac:dyDescent="0.25">
      <c r="A98" s="289"/>
      <c r="B98" s="289"/>
      <c r="C98" s="271" t="s">
        <v>1686</v>
      </c>
      <c r="D98" s="221">
        <v>80000</v>
      </c>
      <c r="E98" s="269"/>
      <c r="F98" s="221">
        <v>80000</v>
      </c>
      <c r="G98" s="269"/>
      <c r="H98" s="271"/>
      <c r="I98" s="271"/>
      <c r="J98" s="289"/>
    </row>
    <row r="99" spans="1:10" x14ac:dyDescent="0.25">
      <c r="A99" s="296">
        <v>29</v>
      </c>
      <c r="B99" s="469" t="s">
        <v>1687</v>
      </c>
      <c r="C99" s="141" t="s">
        <v>1688</v>
      </c>
      <c r="D99" s="221">
        <v>150000</v>
      </c>
      <c r="E99" s="269"/>
      <c r="F99" s="221">
        <v>150000</v>
      </c>
      <c r="G99" s="269"/>
      <c r="H99" s="141"/>
      <c r="I99" s="271"/>
      <c r="J99" s="451" t="s">
        <v>1689</v>
      </c>
    </row>
    <row r="100" spans="1:10" x14ac:dyDescent="0.25">
      <c r="A100" s="288"/>
      <c r="B100" s="288"/>
      <c r="C100" s="141" t="s">
        <v>1690</v>
      </c>
      <c r="D100" s="221">
        <v>150000</v>
      </c>
      <c r="E100" s="269"/>
      <c r="F100" s="221">
        <v>150000</v>
      </c>
      <c r="G100" s="269"/>
      <c r="H100" s="469" t="s">
        <v>1691</v>
      </c>
      <c r="I100" s="271"/>
      <c r="J100" s="288"/>
    </row>
    <row r="101" spans="1:10" x14ac:dyDescent="0.25">
      <c r="A101" s="288"/>
      <c r="B101" s="288"/>
      <c r="C101" s="141" t="s">
        <v>1692</v>
      </c>
      <c r="D101" s="221">
        <v>150000</v>
      </c>
      <c r="E101" s="279"/>
      <c r="F101" s="221">
        <v>150000</v>
      </c>
      <c r="G101" s="279"/>
      <c r="H101" s="288"/>
      <c r="I101" s="271"/>
      <c r="J101" s="288"/>
    </row>
    <row r="102" spans="1:10" x14ac:dyDescent="0.25">
      <c r="A102" s="288"/>
      <c r="B102" s="288"/>
      <c r="C102" s="141" t="s">
        <v>1693</v>
      </c>
      <c r="D102" s="221">
        <v>150000</v>
      </c>
      <c r="E102" s="269"/>
      <c r="F102" s="221">
        <v>150000</v>
      </c>
      <c r="G102" s="269"/>
      <c r="H102" s="288"/>
      <c r="I102" s="271"/>
      <c r="J102" s="288"/>
    </row>
    <row r="103" spans="1:10" ht="31.5" x14ac:dyDescent="0.25">
      <c r="A103" s="288"/>
      <c r="B103" s="288"/>
      <c r="C103" s="141" t="s">
        <v>1694</v>
      </c>
      <c r="D103" s="221">
        <v>150000</v>
      </c>
      <c r="E103" s="279"/>
      <c r="F103" s="221">
        <v>150000</v>
      </c>
      <c r="G103" s="279"/>
      <c r="H103" s="288"/>
      <c r="I103" s="271"/>
      <c r="J103" s="288"/>
    </row>
    <row r="104" spans="1:10" x14ac:dyDescent="0.25">
      <c r="A104" s="288"/>
      <c r="B104" s="288"/>
      <c r="C104" s="141" t="s">
        <v>1695</v>
      </c>
      <c r="D104" s="221">
        <v>150000</v>
      </c>
      <c r="E104" s="269"/>
      <c r="F104" s="221">
        <v>150000</v>
      </c>
      <c r="G104" s="269"/>
      <c r="H104" s="289"/>
      <c r="I104" s="271"/>
      <c r="J104" s="288"/>
    </row>
    <row r="105" spans="1:10" x14ac:dyDescent="0.25">
      <c r="A105" s="288"/>
      <c r="B105" s="288"/>
      <c r="C105" s="141" t="s">
        <v>1696</v>
      </c>
      <c r="D105" s="221">
        <v>150000</v>
      </c>
      <c r="E105" s="269"/>
      <c r="F105" s="221">
        <v>150000</v>
      </c>
      <c r="G105" s="269"/>
      <c r="H105" s="141"/>
      <c r="I105" s="271"/>
      <c r="J105" s="288"/>
    </row>
    <row r="106" spans="1:10" x14ac:dyDescent="0.25">
      <c r="A106" s="288"/>
      <c r="B106" s="288"/>
      <c r="C106" s="198" t="s">
        <v>1697</v>
      </c>
      <c r="D106" s="221">
        <v>150000</v>
      </c>
      <c r="E106" s="269"/>
      <c r="F106" s="221">
        <v>150000</v>
      </c>
      <c r="G106" s="269"/>
      <c r="H106" s="141"/>
      <c r="I106" s="271"/>
      <c r="J106" s="288"/>
    </row>
    <row r="107" spans="1:10" x14ac:dyDescent="0.25">
      <c r="A107" s="288"/>
      <c r="B107" s="288"/>
      <c r="C107" s="198" t="s">
        <v>1698</v>
      </c>
      <c r="D107" s="221">
        <v>150000</v>
      </c>
      <c r="E107" s="269"/>
      <c r="F107" s="221">
        <v>150000</v>
      </c>
      <c r="G107" s="269"/>
      <c r="H107" s="469" t="s">
        <v>1699</v>
      </c>
      <c r="I107" s="271"/>
      <c r="J107" s="288"/>
    </row>
    <row r="108" spans="1:10" x14ac:dyDescent="0.25">
      <c r="A108" s="288"/>
      <c r="B108" s="288"/>
      <c r="C108" s="198" t="s">
        <v>1700</v>
      </c>
      <c r="D108" s="221">
        <v>150000</v>
      </c>
      <c r="E108" s="269"/>
      <c r="F108" s="221">
        <v>150000</v>
      </c>
      <c r="G108" s="269"/>
      <c r="H108" s="288"/>
      <c r="I108" s="271"/>
      <c r="J108" s="288"/>
    </row>
    <row r="109" spans="1:10" x14ac:dyDescent="0.25">
      <c r="A109" s="288"/>
      <c r="B109" s="288"/>
      <c r="C109" s="198" t="s">
        <v>1701</v>
      </c>
      <c r="D109" s="221">
        <v>150000</v>
      </c>
      <c r="E109" s="269"/>
      <c r="F109" s="221">
        <v>150000</v>
      </c>
      <c r="G109" s="269"/>
      <c r="H109" s="288"/>
      <c r="I109" s="271"/>
      <c r="J109" s="288"/>
    </row>
    <row r="110" spans="1:10" x14ac:dyDescent="0.25">
      <c r="A110" s="288"/>
      <c r="B110" s="288"/>
      <c r="C110" s="198" t="s">
        <v>1702</v>
      </c>
      <c r="D110" s="269">
        <v>200000</v>
      </c>
      <c r="E110" s="269"/>
      <c r="F110" s="269">
        <v>200000</v>
      </c>
      <c r="G110" s="269"/>
      <c r="H110" s="289"/>
      <c r="I110" s="271"/>
      <c r="J110" s="288"/>
    </row>
    <row r="111" spans="1:10" x14ac:dyDescent="0.25">
      <c r="A111" s="289"/>
      <c r="B111" s="289"/>
      <c r="C111" s="198" t="s">
        <v>1703</v>
      </c>
      <c r="D111" s="269">
        <v>175000</v>
      </c>
      <c r="E111" s="269"/>
      <c r="F111" s="269">
        <v>175000</v>
      </c>
      <c r="G111" s="269"/>
      <c r="H111" s="141"/>
      <c r="I111" s="271"/>
      <c r="J111" s="289"/>
    </row>
    <row r="112" spans="1:10" x14ac:dyDescent="0.25">
      <c r="A112" s="296">
        <v>30</v>
      </c>
      <c r="B112" s="366" t="s">
        <v>1704</v>
      </c>
      <c r="C112" s="198" t="s">
        <v>1705</v>
      </c>
      <c r="D112" s="221">
        <v>350000</v>
      </c>
      <c r="E112" s="221"/>
      <c r="F112" s="221">
        <v>350000</v>
      </c>
      <c r="G112" s="269"/>
      <c r="H112" s="255"/>
      <c r="I112" s="237"/>
      <c r="J112" s="455" t="s">
        <v>1373</v>
      </c>
    </row>
    <row r="113" spans="1:10" x14ac:dyDescent="0.25">
      <c r="A113" s="288"/>
      <c r="B113" s="367"/>
      <c r="C113" s="198" t="s">
        <v>1706</v>
      </c>
      <c r="D113" s="221">
        <v>550000</v>
      </c>
      <c r="E113" s="221"/>
      <c r="F113" s="221">
        <v>550000</v>
      </c>
      <c r="G113" s="269"/>
      <c r="H113" s="255"/>
      <c r="I113" s="237"/>
      <c r="J113" s="288"/>
    </row>
    <row r="114" spans="1:10" x14ac:dyDescent="0.25">
      <c r="A114" s="288"/>
      <c r="B114" s="367"/>
      <c r="C114" s="198" t="s">
        <v>1707</v>
      </c>
      <c r="D114" s="221">
        <v>750000</v>
      </c>
      <c r="E114" s="221"/>
      <c r="F114" s="221">
        <v>750000</v>
      </c>
      <c r="G114" s="269"/>
      <c r="H114" s="255"/>
      <c r="I114" s="237"/>
      <c r="J114" s="288"/>
    </row>
    <row r="115" spans="1:10" x14ac:dyDescent="0.25">
      <c r="A115" s="288"/>
      <c r="B115" s="367"/>
      <c r="C115" s="198" t="s">
        <v>1708</v>
      </c>
      <c r="D115" s="221">
        <v>300000</v>
      </c>
      <c r="E115" s="221"/>
      <c r="F115" s="221">
        <v>300000</v>
      </c>
      <c r="G115" s="269"/>
      <c r="H115" s="255"/>
      <c r="I115" s="237"/>
      <c r="J115" s="288"/>
    </row>
    <row r="116" spans="1:10" x14ac:dyDescent="0.25">
      <c r="A116" s="289"/>
      <c r="B116" s="368"/>
      <c r="C116" s="198" t="s">
        <v>1709</v>
      </c>
      <c r="D116" s="221">
        <v>400000</v>
      </c>
      <c r="E116" s="221"/>
      <c r="F116" s="221">
        <v>400000</v>
      </c>
      <c r="G116" s="269"/>
      <c r="H116" s="255"/>
      <c r="I116" s="280"/>
      <c r="J116" s="288"/>
    </row>
    <row r="117" spans="1:10" x14ac:dyDescent="0.25">
      <c r="A117" s="296">
        <v>31</v>
      </c>
      <c r="B117" s="366" t="s">
        <v>1710</v>
      </c>
      <c r="C117" s="198" t="s">
        <v>1711</v>
      </c>
      <c r="D117" s="269">
        <v>350000</v>
      </c>
      <c r="E117" s="269"/>
      <c r="F117" s="269">
        <v>350000</v>
      </c>
      <c r="G117" s="269"/>
      <c r="H117" s="141"/>
      <c r="I117" s="271"/>
      <c r="J117" s="288"/>
    </row>
    <row r="118" spans="1:10" x14ac:dyDescent="0.25">
      <c r="A118" s="288"/>
      <c r="B118" s="367"/>
      <c r="C118" s="198" t="s">
        <v>1705</v>
      </c>
      <c r="D118" s="269">
        <v>550000</v>
      </c>
      <c r="E118" s="269"/>
      <c r="F118" s="269">
        <v>550000</v>
      </c>
      <c r="G118" s="269"/>
      <c r="H118" s="141"/>
      <c r="I118" s="271"/>
      <c r="J118" s="288"/>
    </row>
    <row r="119" spans="1:10" x14ac:dyDescent="0.25">
      <c r="A119" s="289"/>
      <c r="B119" s="368"/>
      <c r="C119" s="198" t="s">
        <v>1706</v>
      </c>
      <c r="D119" s="221">
        <v>650000</v>
      </c>
      <c r="E119" s="269"/>
      <c r="F119" s="221">
        <v>650000</v>
      </c>
      <c r="G119" s="269"/>
      <c r="H119" s="271"/>
      <c r="I119" s="271"/>
      <c r="J119" s="288"/>
    </row>
    <row r="120" spans="1:10" x14ac:dyDescent="0.25">
      <c r="A120" s="296">
        <v>32</v>
      </c>
      <c r="B120" s="469" t="s">
        <v>1712</v>
      </c>
      <c r="C120" s="198" t="s">
        <v>1713</v>
      </c>
      <c r="D120" s="269">
        <v>300000</v>
      </c>
      <c r="E120" s="269"/>
      <c r="F120" s="269">
        <v>300000</v>
      </c>
      <c r="G120" s="269"/>
      <c r="H120" s="141"/>
      <c r="I120" s="271"/>
      <c r="J120" s="288"/>
    </row>
    <row r="121" spans="1:10" x14ac:dyDescent="0.25">
      <c r="A121" s="288"/>
      <c r="B121" s="288"/>
      <c r="C121" s="198" t="s">
        <v>1705</v>
      </c>
      <c r="D121" s="269">
        <v>350000</v>
      </c>
      <c r="E121" s="269"/>
      <c r="F121" s="269">
        <v>350000</v>
      </c>
      <c r="G121" s="269"/>
      <c r="H121" s="141"/>
      <c r="I121" s="271"/>
      <c r="J121" s="288"/>
    </row>
    <row r="122" spans="1:10" x14ac:dyDescent="0.25">
      <c r="A122" s="289"/>
      <c r="B122" s="289"/>
      <c r="C122" s="198" t="s">
        <v>1706</v>
      </c>
      <c r="D122" s="221">
        <v>550000</v>
      </c>
      <c r="E122" s="269"/>
      <c r="F122" s="221">
        <v>550000</v>
      </c>
      <c r="G122" s="269"/>
      <c r="H122" s="271"/>
      <c r="I122" s="271"/>
      <c r="J122" s="288"/>
    </row>
    <row r="123" spans="1:10" x14ac:dyDescent="0.25">
      <c r="A123" s="296">
        <v>33</v>
      </c>
      <c r="B123" s="469" t="s">
        <v>1714</v>
      </c>
      <c r="C123" s="198" t="s">
        <v>1705</v>
      </c>
      <c r="D123" s="269">
        <v>350000</v>
      </c>
      <c r="E123" s="269"/>
      <c r="F123" s="269">
        <v>350000</v>
      </c>
      <c r="G123" s="269"/>
      <c r="H123" s="141"/>
      <c r="I123" s="271"/>
      <c r="J123" s="288"/>
    </row>
    <row r="124" spans="1:10" x14ac:dyDescent="0.25">
      <c r="A124" s="288"/>
      <c r="B124" s="288"/>
      <c r="C124" s="198" t="s">
        <v>1706</v>
      </c>
      <c r="D124" s="269">
        <v>550000</v>
      </c>
      <c r="E124" s="269"/>
      <c r="F124" s="269">
        <v>550000</v>
      </c>
      <c r="G124" s="269"/>
      <c r="H124" s="141"/>
      <c r="I124" s="271"/>
      <c r="J124" s="288"/>
    </row>
    <row r="125" spans="1:10" x14ac:dyDescent="0.25">
      <c r="A125" s="289"/>
      <c r="B125" s="289"/>
      <c r="C125" s="198" t="s">
        <v>1707</v>
      </c>
      <c r="D125" s="221">
        <v>750000</v>
      </c>
      <c r="E125" s="269"/>
      <c r="F125" s="221">
        <v>750000</v>
      </c>
      <c r="G125" s="269"/>
      <c r="H125" s="271"/>
      <c r="I125" s="271"/>
      <c r="J125" s="288"/>
    </row>
    <row r="126" spans="1:10" x14ac:dyDescent="0.25">
      <c r="A126" s="296">
        <v>34</v>
      </c>
      <c r="B126" s="469" t="s">
        <v>1715</v>
      </c>
      <c r="C126" s="198" t="s">
        <v>1705</v>
      </c>
      <c r="D126" s="269">
        <v>350000</v>
      </c>
      <c r="E126" s="269"/>
      <c r="F126" s="269">
        <v>350000</v>
      </c>
      <c r="G126" s="269"/>
      <c r="H126" s="141"/>
      <c r="I126" s="271"/>
      <c r="J126" s="288"/>
    </row>
    <row r="127" spans="1:10" x14ac:dyDescent="0.25">
      <c r="A127" s="288"/>
      <c r="B127" s="288"/>
      <c r="C127" s="198" t="s">
        <v>1706</v>
      </c>
      <c r="D127" s="269">
        <v>550000</v>
      </c>
      <c r="E127" s="269"/>
      <c r="F127" s="269">
        <v>550000</v>
      </c>
      <c r="G127" s="269"/>
      <c r="H127" s="141"/>
      <c r="I127" s="271"/>
      <c r="J127" s="288"/>
    </row>
    <row r="128" spans="1:10" x14ac:dyDescent="0.25">
      <c r="A128" s="289"/>
      <c r="B128" s="289"/>
      <c r="C128" s="198" t="s">
        <v>1707</v>
      </c>
      <c r="D128" s="221">
        <v>750000</v>
      </c>
      <c r="E128" s="269"/>
      <c r="F128" s="221">
        <v>750000</v>
      </c>
      <c r="G128" s="269"/>
      <c r="H128" s="271"/>
      <c r="I128" s="271"/>
      <c r="J128" s="288"/>
    </row>
    <row r="129" spans="1:10" x14ac:dyDescent="0.25">
      <c r="A129" s="296">
        <v>35</v>
      </c>
      <c r="B129" s="469" t="s">
        <v>1716</v>
      </c>
      <c r="C129" s="198" t="s">
        <v>1705</v>
      </c>
      <c r="D129" s="269">
        <v>350000</v>
      </c>
      <c r="E129" s="269"/>
      <c r="F129" s="269">
        <v>350000</v>
      </c>
      <c r="G129" s="269"/>
      <c r="H129" s="141"/>
      <c r="I129" s="271"/>
      <c r="J129" s="288"/>
    </row>
    <row r="130" spans="1:10" x14ac:dyDescent="0.25">
      <c r="A130" s="288"/>
      <c r="B130" s="288"/>
      <c r="C130" s="198" t="s">
        <v>1706</v>
      </c>
      <c r="D130" s="269">
        <v>550000</v>
      </c>
      <c r="E130" s="269"/>
      <c r="F130" s="269">
        <v>550000</v>
      </c>
      <c r="G130" s="269"/>
      <c r="H130" s="141"/>
      <c r="I130" s="271"/>
      <c r="J130" s="288"/>
    </row>
    <row r="131" spans="1:10" x14ac:dyDescent="0.25">
      <c r="A131" s="289"/>
      <c r="B131" s="289"/>
      <c r="C131" s="198" t="s">
        <v>1707</v>
      </c>
      <c r="D131" s="221">
        <v>750000</v>
      </c>
      <c r="E131" s="269"/>
      <c r="F131" s="221">
        <v>750000</v>
      </c>
      <c r="G131" s="269"/>
      <c r="H131" s="271"/>
      <c r="I131" s="271"/>
      <c r="J131" s="288"/>
    </row>
    <row r="132" spans="1:10" x14ac:dyDescent="0.25">
      <c r="A132" s="296">
        <v>36</v>
      </c>
      <c r="B132" s="469" t="s">
        <v>1717</v>
      </c>
      <c r="C132" s="198" t="s">
        <v>1705</v>
      </c>
      <c r="D132" s="269">
        <v>550000</v>
      </c>
      <c r="E132" s="269"/>
      <c r="F132" s="269">
        <v>550000</v>
      </c>
      <c r="G132" s="269"/>
      <c r="H132" s="141"/>
      <c r="I132" s="271"/>
      <c r="J132" s="288"/>
    </row>
    <row r="133" spans="1:10" x14ac:dyDescent="0.25">
      <c r="A133" s="288"/>
      <c r="B133" s="288"/>
      <c r="C133" s="198" t="s">
        <v>1706</v>
      </c>
      <c r="D133" s="269">
        <v>750000</v>
      </c>
      <c r="E133" s="269"/>
      <c r="F133" s="269">
        <v>750000</v>
      </c>
      <c r="G133" s="269"/>
      <c r="H133" s="141"/>
      <c r="I133" s="271"/>
      <c r="J133" s="288"/>
    </row>
    <row r="134" spans="1:10" x14ac:dyDescent="0.25">
      <c r="A134" s="289"/>
      <c r="B134" s="289"/>
      <c r="C134" s="198"/>
      <c r="D134" s="221"/>
      <c r="E134" s="269"/>
      <c r="F134" s="221"/>
      <c r="G134" s="269"/>
      <c r="H134" s="271"/>
      <c r="I134" s="271"/>
      <c r="J134" s="288"/>
    </row>
    <row r="135" spans="1:10" x14ac:dyDescent="0.25">
      <c r="A135" s="296">
        <v>37</v>
      </c>
      <c r="B135" s="469" t="s">
        <v>1718</v>
      </c>
      <c r="C135" s="198" t="s">
        <v>1705</v>
      </c>
      <c r="D135" s="269">
        <v>350000</v>
      </c>
      <c r="E135" s="269"/>
      <c r="F135" s="269">
        <v>350000</v>
      </c>
      <c r="G135" s="269"/>
      <c r="H135" s="141"/>
      <c r="I135" s="271"/>
      <c r="J135" s="288"/>
    </row>
    <row r="136" spans="1:10" x14ac:dyDescent="0.25">
      <c r="A136" s="288"/>
      <c r="B136" s="288"/>
      <c r="C136" s="198" t="s">
        <v>1706</v>
      </c>
      <c r="D136" s="269">
        <v>550000</v>
      </c>
      <c r="E136" s="269"/>
      <c r="F136" s="269">
        <v>550000</v>
      </c>
      <c r="G136" s="269"/>
      <c r="H136" s="141"/>
      <c r="I136" s="271"/>
      <c r="J136" s="288"/>
    </row>
    <row r="137" spans="1:10" x14ac:dyDescent="0.25">
      <c r="A137" s="289"/>
      <c r="B137" s="289"/>
      <c r="C137" s="198" t="s">
        <v>1707</v>
      </c>
      <c r="D137" s="221">
        <v>750000</v>
      </c>
      <c r="E137" s="269"/>
      <c r="F137" s="221">
        <v>750000</v>
      </c>
      <c r="G137" s="269"/>
      <c r="H137" s="271"/>
      <c r="I137" s="271"/>
      <c r="J137" s="288"/>
    </row>
    <row r="138" spans="1:10" x14ac:dyDescent="0.25">
      <c r="A138" s="296">
        <v>38</v>
      </c>
      <c r="B138" s="469" t="s">
        <v>1719</v>
      </c>
      <c r="C138" s="198" t="s">
        <v>1705</v>
      </c>
      <c r="D138" s="269">
        <v>140000</v>
      </c>
      <c r="E138" s="269"/>
      <c r="F138" s="269">
        <v>140000</v>
      </c>
      <c r="G138" s="269"/>
      <c r="H138" s="141"/>
      <c r="I138" s="271"/>
      <c r="J138" s="288"/>
    </row>
    <row r="139" spans="1:10" x14ac:dyDescent="0.25">
      <c r="A139" s="288"/>
      <c r="B139" s="288"/>
      <c r="C139" s="198" t="s">
        <v>1706</v>
      </c>
      <c r="D139" s="269">
        <v>145000</v>
      </c>
      <c r="E139" s="269"/>
      <c r="F139" s="269">
        <v>145000</v>
      </c>
      <c r="G139" s="269"/>
      <c r="H139" s="141"/>
      <c r="I139" s="271"/>
      <c r="J139" s="288"/>
    </row>
    <row r="140" spans="1:10" x14ac:dyDescent="0.25">
      <c r="A140" s="289"/>
      <c r="B140" s="289"/>
      <c r="C140" s="198" t="s">
        <v>1707</v>
      </c>
      <c r="D140" s="221">
        <v>80000</v>
      </c>
      <c r="E140" s="269"/>
      <c r="F140" s="221">
        <v>80000</v>
      </c>
      <c r="G140" s="269"/>
      <c r="H140" s="271"/>
      <c r="I140" s="271"/>
      <c r="J140" s="288"/>
    </row>
    <row r="141" spans="1:10" x14ac:dyDescent="0.25">
      <c r="A141" s="296">
        <v>39</v>
      </c>
      <c r="B141" s="469" t="s">
        <v>1720</v>
      </c>
      <c r="C141" s="198" t="s">
        <v>1705</v>
      </c>
      <c r="D141" s="269">
        <v>350000</v>
      </c>
      <c r="E141" s="269"/>
      <c r="F141" s="269">
        <v>140000</v>
      </c>
      <c r="G141" s="269"/>
      <c r="H141" s="141"/>
      <c r="I141" s="271"/>
      <c r="J141" s="288"/>
    </row>
    <row r="142" spans="1:10" x14ac:dyDescent="0.25">
      <c r="A142" s="288"/>
      <c r="B142" s="288"/>
      <c r="C142" s="198" t="s">
        <v>1706</v>
      </c>
      <c r="D142" s="269">
        <v>550000</v>
      </c>
      <c r="E142" s="269"/>
      <c r="F142" s="269">
        <v>145000</v>
      </c>
      <c r="G142" s="269"/>
      <c r="H142" s="141"/>
      <c r="I142" s="271"/>
      <c r="J142" s="288"/>
    </row>
    <row r="143" spans="1:10" x14ac:dyDescent="0.25">
      <c r="A143" s="289"/>
      <c r="B143" s="289"/>
      <c r="C143" s="198" t="s">
        <v>1707</v>
      </c>
      <c r="D143" s="221">
        <v>750000</v>
      </c>
      <c r="E143" s="269"/>
      <c r="F143" s="221">
        <v>80000</v>
      </c>
      <c r="G143" s="269"/>
      <c r="H143" s="271"/>
      <c r="I143" s="271"/>
      <c r="J143" s="288"/>
    </row>
    <row r="144" spans="1:10" x14ac:dyDescent="0.25">
      <c r="A144" s="296">
        <v>40</v>
      </c>
      <c r="B144" s="469" t="s">
        <v>1721</v>
      </c>
      <c r="C144" s="198" t="s">
        <v>1705</v>
      </c>
      <c r="D144" s="269">
        <v>350000</v>
      </c>
      <c r="E144" s="269"/>
      <c r="F144" s="269">
        <v>350000</v>
      </c>
      <c r="G144" s="269"/>
      <c r="H144" s="141"/>
      <c r="I144" s="271"/>
      <c r="J144" s="288"/>
    </row>
    <row r="145" spans="1:10" x14ac:dyDescent="0.25">
      <c r="A145" s="288"/>
      <c r="B145" s="288"/>
      <c r="C145" s="198" t="s">
        <v>1706</v>
      </c>
      <c r="D145" s="269">
        <v>550000</v>
      </c>
      <c r="E145" s="269"/>
      <c r="F145" s="269">
        <v>550000</v>
      </c>
      <c r="G145" s="269"/>
      <c r="H145" s="141"/>
      <c r="I145" s="271"/>
      <c r="J145" s="288"/>
    </row>
    <row r="146" spans="1:10" x14ac:dyDescent="0.25">
      <c r="A146" s="289"/>
      <c r="B146" s="289"/>
      <c r="C146" s="198" t="s">
        <v>1707</v>
      </c>
      <c r="D146" s="221">
        <v>750000</v>
      </c>
      <c r="E146" s="269"/>
      <c r="F146" s="221">
        <v>750000</v>
      </c>
      <c r="G146" s="269"/>
      <c r="H146" s="271"/>
      <c r="I146" s="271"/>
      <c r="J146" s="288"/>
    </row>
    <row r="147" spans="1:10" x14ac:dyDescent="0.25">
      <c r="A147" s="296">
        <v>41</v>
      </c>
      <c r="B147" s="469" t="s">
        <v>1722</v>
      </c>
      <c r="C147" s="198" t="s">
        <v>1705</v>
      </c>
      <c r="D147" s="269">
        <v>350000</v>
      </c>
      <c r="E147" s="269"/>
      <c r="F147" s="269">
        <v>350000</v>
      </c>
      <c r="G147" s="269"/>
      <c r="H147" s="141"/>
      <c r="I147" s="271"/>
      <c r="J147" s="288"/>
    </row>
    <row r="148" spans="1:10" x14ac:dyDescent="0.25">
      <c r="A148" s="288"/>
      <c r="B148" s="288"/>
      <c r="C148" s="198" t="s">
        <v>1706</v>
      </c>
      <c r="D148" s="269">
        <v>550000</v>
      </c>
      <c r="E148" s="269"/>
      <c r="F148" s="269">
        <v>550000</v>
      </c>
      <c r="G148" s="269"/>
      <c r="H148" s="141"/>
      <c r="I148" s="271"/>
      <c r="J148" s="288"/>
    </row>
    <row r="149" spans="1:10" x14ac:dyDescent="0.25">
      <c r="A149" s="289"/>
      <c r="B149" s="289"/>
      <c r="C149" s="198" t="s">
        <v>1707</v>
      </c>
      <c r="D149" s="221">
        <v>750000</v>
      </c>
      <c r="E149" s="269"/>
      <c r="F149" s="221">
        <v>750000</v>
      </c>
      <c r="G149" s="269"/>
      <c r="H149" s="271"/>
      <c r="I149" s="271"/>
      <c r="J149" s="288"/>
    </row>
    <row r="150" spans="1:10" x14ac:dyDescent="0.25">
      <c r="A150" s="296">
        <v>42</v>
      </c>
      <c r="B150" s="469" t="s">
        <v>1723</v>
      </c>
      <c r="C150" s="198" t="s">
        <v>1705</v>
      </c>
      <c r="D150" s="269">
        <v>350000</v>
      </c>
      <c r="E150" s="269"/>
      <c r="F150" s="269">
        <v>350000</v>
      </c>
      <c r="G150" s="269"/>
      <c r="H150" s="141"/>
      <c r="I150" s="271"/>
      <c r="J150" s="288"/>
    </row>
    <row r="151" spans="1:10" x14ac:dyDescent="0.25">
      <c r="A151" s="288"/>
      <c r="B151" s="288"/>
      <c r="C151" s="198" t="s">
        <v>1706</v>
      </c>
      <c r="D151" s="269">
        <v>550000</v>
      </c>
      <c r="E151" s="269"/>
      <c r="F151" s="269">
        <v>550000</v>
      </c>
      <c r="G151" s="269"/>
      <c r="H151" s="141"/>
      <c r="I151" s="271"/>
      <c r="J151" s="288"/>
    </row>
    <row r="152" spans="1:10" x14ac:dyDescent="0.25">
      <c r="A152" s="289"/>
      <c r="B152" s="289"/>
      <c r="C152" s="198" t="s">
        <v>1707</v>
      </c>
      <c r="D152" s="221">
        <v>750000</v>
      </c>
      <c r="E152" s="269"/>
      <c r="F152" s="221">
        <v>750000</v>
      </c>
      <c r="G152" s="269"/>
      <c r="H152" s="271"/>
      <c r="I152" s="271"/>
      <c r="J152" s="288"/>
    </row>
    <row r="153" spans="1:10" x14ac:dyDescent="0.25">
      <c r="A153" s="296">
        <v>43</v>
      </c>
      <c r="B153" s="469" t="s">
        <v>1724</v>
      </c>
      <c r="C153" s="198" t="s">
        <v>1705</v>
      </c>
      <c r="D153" s="269">
        <v>350000</v>
      </c>
      <c r="E153" s="269"/>
      <c r="F153" s="269">
        <v>350000</v>
      </c>
      <c r="G153" s="269"/>
      <c r="H153" s="141"/>
      <c r="I153" s="271"/>
      <c r="J153" s="288"/>
    </row>
    <row r="154" spans="1:10" x14ac:dyDescent="0.25">
      <c r="A154" s="288"/>
      <c r="B154" s="288"/>
      <c r="C154" s="198" t="s">
        <v>1706</v>
      </c>
      <c r="D154" s="269">
        <v>550000</v>
      </c>
      <c r="E154" s="269"/>
      <c r="F154" s="269">
        <v>550000</v>
      </c>
      <c r="G154" s="269"/>
      <c r="H154" s="141"/>
      <c r="I154" s="271"/>
      <c r="J154" s="288"/>
    </row>
    <row r="155" spans="1:10" x14ac:dyDescent="0.25">
      <c r="A155" s="289"/>
      <c r="B155" s="289"/>
      <c r="C155" s="198" t="s">
        <v>1707</v>
      </c>
      <c r="D155" s="221">
        <v>750000</v>
      </c>
      <c r="E155" s="269"/>
      <c r="F155" s="221">
        <v>750000</v>
      </c>
      <c r="G155" s="269"/>
      <c r="H155" s="271"/>
      <c r="I155" s="271"/>
      <c r="J155" s="288"/>
    </row>
    <row r="156" spans="1:10" x14ac:dyDescent="0.25">
      <c r="A156" s="296">
        <v>44</v>
      </c>
      <c r="B156" s="469" t="s">
        <v>1725</v>
      </c>
      <c r="C156" s="198" t="s">
        <v>1705</v>
      </c>
      <c r="D156" s="269">
        <v>350000</v>
      </c>
      <c r="E156" s="269"/>
      <c r="F156" s="269">
        <v>350000</v>
      </c>
      <c r="G156" s="269"/>
      <c r="H156" s="141"/>
      <c r="I156" s="271"/>
      <c r="J156" s="288"/>
    </row>
    <row r="157" spans="1:10" x14ac:dyDescent="0.25">
      <c r="A157" s="288"/>
      <c r="B157" s="288"/>
      <c r="C157" s="198" t="s">
        <v>1706</v>
      </c>
      <c r="D157" s="269">
        <v>550000</v>
      </c>
      <c r="E157" s="269"/>
      <c r="F157" s="269">
        <v>550000</v>
      </c>
      <c r="G157" s="269"/>
      <c r="H157" s="141"/>
      <c r="I157" s="271"/>
      <c r="J157" s="288"/>
    </row>
    <row r="158" spans="1:10" x14ac:dyDescent="0.25">
      <c r="A158" s="289"/>
      <c r="B158" s="289"/>
      <c r="C158" s="198" t="s">
        <v>1707</v>
      </c>
      <c r="D158" s="221">
        <v>750000</v>
      </c>
      <c r="E158" s="269"/>
      <c r="F158" s="221">
        <v>750000</v>
      </c>
      <c r="G158" s="269"/>
      <c r="H158" s="271"/>
      <c r="I158" s="271"/>
      <c r="J158" s="289"/>
    </row>
    <row r="159" spans="1:10" x14ac:dyDescent="0.25">
      <c r="A159" s="290">
        <v>45</v>
      </c>
      <c r="B159" s="426" t="s">
        <v>1726</v>
      </c>
      <c r="C159" s="75" t="s">
        <v>1727</v>
      </c>
      <c r="D159" s="128">
        <v>150000</v>
      </c>
      <c r="E159" s="128"/>
      <c r="F159" s="128">
        <v>150000</v>
      </c>
      <c r="G159" s="128"/>
      <c r="H159" s="75"/>
      <c r="I159" s="306"/>
      <c r="J159" s="300" t="s">
        <v>1728</v>
      </c>
    </row>
    <row r="160" spans="1:10" x14ac:dyDescent="0.25">
      <c r="A160" s="288"/>
      <c r="B160" s="288"/>
      <c r="C160" s="75" t="s">
        <v>1729</v>
      </c>
      <c r="D160" s="128">
        <v>150000</v>
      </c>
      <c r="E160" s="128"/>
      <c r="F160" s="128">
        <v>150000</v>
      </c>
      <c r="G160" s="128"/>
      <c r="H160" s="75"/>
      <c r="I160" s="288"/>
      <c r="J160" s="288"/>
    </row>
    <row r="161" spans="1:10" x14ac:dyDescent="0.25">
      <c r="A161" s="288"/>
      <c r="B161" s="288"/>
      <c r="C161" s="75" t="s">
        <v>1730</v>
      </c>
      <c r="D161" s="128">
        <v>150000</v>
      </c>
      <c r="E161" s="209"/>
      <c r="F161" s="128">
        <v>150000</v>
      </c>
      <c r="G161" s="209"/>
      <c r="H161" s="75"/>
      <c r="I161" s="288"/>
      <c r="J161" s="288"/>
    </row>
    <row r="162" spans="1:10" x14ac:dyDescent="0.25">
      <c r="A162" s="288"/>
      <c r="B162" s="288"/>
      <c r="C162" s="75" t="s">
        <v>1731</v>
      </c>
      <c r="D162" s="128">
        <v>200000</v>
      </c>
      <c r="E162" s="209"/>
      <c r="F162" s="128">
        <v>200000</v>
      </c>
      <c r="G162" s="209"/>
      <c r="H162" s="75"/>
      <c r="I162" s="288"/>
      <c r="J162" s="288"/>
    </row>
    <row r="163" spans="1:10" x14ac:dyDescent="0.25">
      <c r="A163" s="288"/>
      <c r="B163" s="288"/>
      <c r="C163" s="75" t="s">
        <v>1732</v>
      </c>
      <c r="D163" s="128">
        <v>250000</v>
      </c>
      <c r="E163" s="209"/>
      <c r="F163" s="128">
        <v>250000</v>
      </c>
      <c r="G163" s="209"/>
      <c r="H163" s="75"/>
      <c r="I163" s="288"/>
      <c r="J163" s="288"/>
    </row>
    <row r="164" spans="1:10" x14ac:dyDescent="0.25">
      <c r="A164" s="288"/>
      <c r="B164" s="288"/>
      <c r="C164" s="75" t="s">
        <v>1733</v>
      </c>
      <c r="D164" s="128">
        <v>250000</v>
      </c>
      <c r="E164" s="209"/>
      <c r="F164" s="128">
        <v>250000</v>
      </c>
      <c r="G164" s="209"/>
      <c r="H164" s="75" t="s">
        <v>1734</v>
      </c>
      <c r="I164" s="288"/>
      <c r="J164" s="288"/>
    </row>
    <row r="165" spans="1:10" x14ac:dyDescent="0.25">
      <c r="A165" s="288"/>
      <c r="B165" s="288"/>
      <c r="C165" s="75" t="s">
        <v>1735</v>
      </c>
      <c r="D165" s="128">
        <v>500000</v>
      </c>
      <c r="E165" s="209"/>
      <c r="F165" s="128">
        <v>500000</v>
      </c>
      <c r="G165" s="209"/>
      <c r="H165" s="75" t="s">
        <v>1734</v>
      </c>
      <c r="I165" s="288"/>
      <c r="J165" s="288"/>
    </row>
    <row r="166" spans="1:10" x14ac:dyDescent="0.25">
      <c r="A166" s="289"/>
      <c r="B166" s="289"/>
      <c r="C166" s="75" t="s">
        <v>1736</v>
      </c>
      <c r="D166" s="128">
        <v>1550000</v>
      </c>
      <c r="E166" s="209"/>
      <c r="F166" s="128">
        <v>1550000</v>
      </c>
      <c r="G166" s="209"/>
      <c r="H166" s="169" t="s">
        <v>1737</v>
      </c>
      <c r="I166" s="289"/>
      <c r="J166" s="289"/>
    </row>
    <row r="167" spans="1:10" x14ac:dyDescent="0.25">
      <c r="A167" s="296">
        <v>46</v>
      </c>
      <c r="B167" s="469" t="s">
        <v>1738</v>
      </c>
      <c r="C167" s="281" t="s">
        <v>1739</v>
      </c>
      <c r="D167" s="221">
        <v>75000</v>
      </c>
      <c r="E167" s="269"/>
      <c r="F167" s="221">
        <v>75000</v>
      </c>
      <c r="G167" s="269"/>
      <c r="H167" s="82"/>
      <c r="I167" s="271"/>
      <c r="J167" s="455" t="s">
        <v>1740</v>
      </c>
    </row>
    <row r="168" spans="1:10" x14ac:dyDescent="0.25">
      <c r="A168" s="288"/>
      <c r="B168" s="288"/>
      <c r="C168" s="281" t="s">
        <v>1741</v>
      </c>
      <c r="D168" s="221">
        <v>140000</v>
      </c>
      <c r="E168" s="269"/>
      <c r="F168" s="221">
        <v>140000</v>
      </c>
      <c r="G168" s="269"/>
      <c r="H168" s="82"/>
      <c r="I168" s="271"/>
      <c r="J168" s="288"/>
    </row>
    <row r="169" spans="1:10" x14ac:dyDescent="0.25">
      <c r="A169" s="288"/>
      <c r="B169" s="288"/>
      <c r="C169" s="281" t="s">
        <v>1742</v>
      </c>
      <c r="D169" s="221">
        <v>140000</v>
      </c>
      <c r="E169" s="269"/>
      <c r="F169" s="221">
        <v>140000</v>
      </c>
      <c r="G169" s="269"/>
      <c r="H169" s="82"/>
      <c r="I169" s="271"/>
      <c r="J169" s="288"/>
    </row>
    <row r="170" spans="1:10" x14ac:dyDescent="0.25">
      <c r="A170" s="288"/>
      <c r="B170" s="288"/>
      <c r="C170" s="281" t="s">
        <v>1743</v>
      </c>
      <c r="D170" s="221">
        <v>150000</v>
      </c>
      <c r="E170" s="269"/>
      <c r="F170" s="221">
        <v>150000</v>
      </c>
      <c r="G170" s="269"/>
      <c r="H170" s="82"/>
      <c r="I170" s="271"/>
      <c r="J170" s="288"/>
    </row>
    <row r="171" spans="1:10" x14ac:dyDescent="0.25">
      <c r="A171" s="288"/>
      <c r="B171" s="288"/>
      <c r="C171" s="281" t="s">
        <v>1744</v>
      </c>
      <c r="D171" s="221">
        <v>150000</v>
      </c>
      <c r="E171" s="269"/>
      <c r="F171" s="221">
        <v>150000</v>
      </c>
      <c r="G171" s="269"/>
      <c r="H171" s="75" t="s">
        <v>1734</v>
      </c>
      <c r="I171" s="271"/>
      <c r="J171" s="288"/>
    </row>
    <row r="172" spans="1:10" x14ac:dyDescent="0.25">
      <c r="A172" s="288"/>
      <c r="B172" s="288"/>
      <c r="C172" s="281" t="s">
        <v>1745</v>
      </c>
      <c r="D172" s="221">
        <v>135000</v>
      </c>
      <c r="E172" s="269"/>
      <c r="F172" s="221">
        <v>135000</v>
      </c>
      <c r="G172" s="269"/>
      <c r="H172" s="75" t="s">
        <v>1734</v>
      </c>
      <c r="I172" s="271"/>
      <c r="J172" s="288"/>
    </row>
    <row r="173" spans="1:10" x14ac:dyDescent="0.25">
      <c r="A173" s="288"/>
      <c r="B173" s="288"/>
      <c r="C173" s="141" t="s">
        <v>1746</v>
      </c>
      <c r="D173" s="269">
        <v>300000</v>
      </c>
      <c r="E173" s="269"/>
      <c r="F173" s="269">
        <v>300000</v>
      </c>
      <c r="G173" s="269"/>
      <c r="H173" s="141" t="s">
        <v>1747</v>
      </c>
      <c r="I173" s="271"/>
      <c r="J173" s="288"/>
    </row>
    <row r="174" spans="1:10" x14ac:dyDescent="0.25">
      <c r="A174" s="289"/>
      <c r="B174" s="289"/>
      <c r="C174" s="141" t="s">
        <v>1748</v>
      </c>
      <c r="D174" s="269">
        <v>700000</v>
      </c>
      <c r="E174" s="269"/>
      <c r="F174" s="269">
        <v>700000</v>
      </c>
      <c r="G174" s="269"/>
      <c r="H174" s="141"/>
      <c r="I174" s="271"/>
      <c r="J174" s="289"/>
    </row>
    <row r="175" spans="1:10" x14ac:dyDescent="0.25">
      <c r="A175" s="296">
        <v>47</v>
      </c>
      <c r="B175" s="469" t="s">
        <v>1749</v>
      </c>
      <c r="C175" s="281" t="s">
        <v>1750</v>
      </c>
      <c r="D175" s="221">
        <v>170000</v>
      </c>
      <c r="E175" s="269"/>
      <c r="F175" s="221">
        <v>155000</v>
      </c>
      <c r="G175" s="269"/>
      <c r="H175" s="82"/>
      <c r="I175" s="271"/>
      <c r="J175" s="455" t="s">
        <v>1751</v>
      </c>
    </row>
    <row r="176" spans="1:10" x14ac:dyDescent="0.25">
      <c r="A176" s="288"/>
      <c r="B176" s="288"/>
      <c r="C176" s="281" t="s">
        <v>1752</v>
      </c>
      <c r="D176" s="276">
        <v>280000</v>
      </c>
      <c r="E176" s="277"/>
      <c r="F176" s="276">
        <v>255000</v>
      </c>
      <c r="G176" s="277"/>
      <c r="H176" s="82"/>
      <c r="I176" s="271"/>
      <c r="J176" s="288"/>
    </row>
    <row r="177" spans="1:11" x14ac:dyDescent="0.25">
      <c r="A177" s="288"/>
      <c r="B177" s="288"/>
      <c r="C177" s="281" t="s">
        <v>1753</v>
      </c>
      <c r="D177" s="221">
        <v>100000</v>
      </c>
      <c r="E177" s="269"/>
      <c r="F177" s="221">
        <v>90000</v>
      </c>
      <c r="G177" s="269"/>
      <c r="H177" s="82"/>
      <c r="I177" s="271"/>
      <c r="J177" s="288"/>
    </row>
    <row r="178" spans="1:11" x14ac:dyDescent="0.25">
      <c r="A178" s="288"/>
      <c r="B178" s="288"/>
      <c r="C178" s="281" t="s">
        <v>1754</v>
      </c>
      <c r="D178" s="221">
        <v>160000</v>
      </c>
      <c r="E178" s="269"/>
      <c r="F178" s="221">
        <v>145000</v>
      </c>
      <c r="G178" s="269"/>
      <c r="H178" s="82"/>
      <c r="I178" s="271"/>
      <c r="J178" s="288"/>
    </row>
    <row r="179" spans="1:11" x14ac:dyDescent="0.25">
      <c r="A179" s="288"/>
      <c r="B179" s="288"/>
      <c r="C179" s="281" t="s">
        <v>1755</v>
      </c>
      <c r="D179" s="221">
        <v>120000</v>
      </c>
      <c r="E179" s="269"/>
      <c r="F179" s="221">
        <v>110000</v>
      </c>
      <c r="G179" s="269"/>
      <c r="H179" s="82"/>
      <c r="I179" s="271"/>
      <c r="J179" s="288"/>
    </row>
    <row r="180" spans="1:11" x14ac:dyDescent="0.25">
      <c r="A180" s="289"/>
      <c r="B180" s="289"/>
      <c r="C180" s="281" t="s">
        <v>1756</v>
      </c>
      <c r="D180" s="221">
        <v>425000</v>
      </c>
      <c r="E180" s="269"/>
      <c r="F180" s="221">
        <v>388000</v>
      </c>
      <c r="G180" s="269"/>
      <c r="H180" s="82"/>
      <c r="I180" s="271"/>
      <c r="J180" s="289"/>
    </row>
    <row r="181" spans="1:11" ht="31.5" x14ac:dyDescent="0.25">
      <c r="A181" s="296">
        <v>48</v>
      </c>
      <c r="B181" s="469" t="s">
        <v>1757</v>
      </c>
      <c r="C181" s="281" t="s">
        <v>1758</v>
      </c>
      <c r="D181" s="221">
        <v>125000</v>
      </c>
      <c r="E181" s="269"/>
      <c r="F181" s="221">
        <v>125000</v>
      </c>
      <c r="G181" s="269"/>
      <c r="H181" s="141" t="s">
        <v>1759</v>
      </c>
      <c r="I181" s="271"/>
      <c r="J181" s="455" t="s">
        <v>1760</v>
      </c>
    </row>
    <row r="182" spans="1:11" ht="31.5" x14ac:dyDescent="0.25">
      <c r="A182" s="288"/>
      <c r="B182" s="288"/>
      <c r="C182" s="281" t="s">
        <v>1761</v>
      </c>
      <c r="D182" s="221">
        <v>150000</v>
      </c>
      <c r="E182" s="269"/>
      <c r="F182" s="221">
        <v>150000</v>
      </c>
      <c r="G182" s="269"/>
      <c r="H182" s="141" t="s">
        <v>1759</v>
      </c>
      <c r="I182" s="271"/>
      <c r="J182" s="288"/>
    </row>
    <row r="183" spans="1:11" ht="31.5" x14ac:dyDescent="0.25">
      <c r="A183" s="288"/>
      <c r="B183" s="288"/>
      <c r="C183" s="281" t="s">
        <v>1762</v>
      </c>
      <c r="D183" s="221">
        <v>175000</v>
      </c>
      <c r="E183" s="269"/>
      <c r="F183" s="221">
        <v>175000</v>
      </c>
      <c r="G183" s="269"/>
      <c r="H183" s="141" t="s">
        <v>1759</v>
      </c>
      <c r="I183" s="271"/>
      <c r="J183" s="288"/>
    </row>
    <row r="184" spans="1:11" ht="31.5" x14ac:dyDescent="0.25">
      <c r="A184" s="288"/>
      <c r="B184" s="288"/>
      <c r="C184" s="281" t="s">
        <v>1763</v>
      </c>
      <c r="D184" s="221">
        <v>200000</v>
      </c>
      <c r="E184" s="269"/>
      <c r="F184" s="221">
        <v>200000</v>
      </c>
      <c r="G184" s="269"/>
      <c r="H184" s="141" t="s">
        <v>1759</v>
      </c>
      <c r="I184" s="271"/>
      <c r="J184" s="288"/>
    </row>
    <row r="185" spans="1:11" x14ac:dyDescent="0.25">
      <c r="A185" s="288"/>
      <c r="B185" s="288"/>
      <c r="C185" s="281" t="s">
        <v>1727</v>
      </c>
      <c r="D185" s="221">
        <v>165000</v>
      </c>
      <c r="E185" s="269"/>
      <c r="F185" s="221">
        <v>165000</v>
      </c>
      <c r="G185" s="269"/>
      <c r="H185" s="75"/>
      <c r="I185" s="271"/>
      <c r="J185" s="288"/>
    </row>
    <row r="186" spans="1:11" x14ac:dyDescent="0.25">
      <c r="A186" s="288"/>
      <c r="B186" s="288"/>
      <c r="C186" s="281" t="s">
        <v>1729</v>
      </c>
      <c r="D186" s="221">
        <v>125000</v>
      </c>
      <c r="E186" s="269"/>
      <c r="F186" s="221">
        <v>125000</v>
      </c>
      <c r="G186" s="269"/>
      <c r="H186" s="75"/>
      <c r="I186" s="271"/>
      <c r="J186" s="288"/>
    </row>
    <row r="187" spans="1:11" x14ac:dyDescent="0.25">
      <c r="A187" s="288"/>
      <c r="B187" s="288"/>
      <c r="C187" s="141" t="s">
        <v>1764</v>
      </c>
      <c r="D187" s="269">
        <v>115000</v>
      </c>
      <c r="E187" s="269"/>
      <c r="F187" s="269">
        <v>115000</v>
      </c>
      <c r="G187" s="269"/>
      <c r="H187" s="141"/>
      <c r="I187" s="271"/>
      <c r="J187" s="288"/>
    </row>
    <row r="188" spans="1:11" x14ac:dyDescent="0.25">
      <c r="A188" s="289"/>
      <c r="B188" s="289"/>
      <c r="C188" s="141" t="s">
        <v>1765</v>
      </c>
      <c r="D188" s="269">
        <v>135000</v>
      </c>
      <c r="E188" s="269"/>
      <c r="F188" s="269">
        <v>135000</v>
      </c>
      <c r="G188" s="269"/>
      <c r="H188" s="141"/>
      <c r="I188" s="271"/>
      <c r="J188" s="289"/>
    </row>
    <row r="189" spans="1:11" x14ac:dyDescent="0.25">
      <c r="A189" s="290">
        <v>49</v>
      </c>
      <c r="B189" s="426" t="s">
        <v>1766</v>
      </c>
      <c r="C189" s="75" t="s">
        <v>1767</v>
      </c>
      <c r="D189" s="128">
        <v>65000</v>
      </c>
      <c r="E189" s="128"/>
      <c r="F189" s="128">
        <v>65000</v>
      </c>
      <c r="G189" s="128"/>
      <c r="H189" s="75"/>
      <c r="I189" s="290"/>
      <c r="J189" s="300" t="s">
        <v>1768</v>
      </c>
    </row>
    <row r="190" spans="1:11" x14ac:dyDescent="0.25">
      <c r="A190" s="288"/>
      <c r="B190" s="288"/>
      <c r="C190" s="75" t="s">
        <v>1769</v>
      </c>
      <c r="D190" s="128">
        <v>118000</v>
      </c>
      <c r="E190" s="209"/>
      <c r="F190" s="128">
        <v>118000</v>
      </c>
      <c r="G190" s="209"/>
      <c r="H190" s="141" t="s">
        <v>1770</v>
      </c>
      <c r="I190" s="288"/>
      <c r="J190" s="288"/>
      <c r="K190" s="341"/>
    </row>
    <row r="191" spans="1:11" x14ac:dyDescent="0.25">
      <c r="A191" s="288"/>
      <c r="B191" s="288"/>
      <c r="C191" s="75" t="s">
        <v>1771</v>
      </c>
      <c r="D191" s="128">
        <v>138000</v>
      </c>
      <c r="E191" s="209"/>
      <c r="F191" s="128">
        <v>138000</v>
      </c>
      <c r="G191" s="209"/>
      <c r="H191" s="75"/>
      <c r="I191" s="289"/>
      <c r="J191" s="289"/>
      <c r="K191" s="341"/>
    </row>
    <row r="192" spans="1:11" x14ac:dyDescent="0.25">
      <c r="A192" s="290">
        <v>50</v>
      </c>
      <c r="B192" s="426" t="s">
        <v>1772</v>
      </c>
      <c r="C192" s="75" t="s">
        <v>1773</v>
      </c>
      <c r="D192" s="128">
        <v>85000</v>
      </c>
      <c r="E192" s="128"/>
      <c r="F192" s="128">
        <v>85000</v>
      </c>
      <c r="G192" s="128"/>
      <c r="H192" s="75"/>
      <c r="I192" s="306"/>
      <c r="J192" s="300" t="s">
        <v>1772</v>
      </c>
    </row>
    <row r="193" spans="1:10" x14ac:dyDescent="0.25">
      <c r="A193" s="288"/>
      <c r="B193" s="288"/>
      <c r="C193" s="75" t="s">
        <v>1774</v>
      </c>
      <c r="D193" s="128">
        <v>105000</v>
      </c>
      <c r="E193" s="128"/>
      <c r="F193" s="128">
        <v>105000</v>
      </c>
      <c r="G193" s="128"/>
      <c r="H193" s="141"/>
      <c r="I193" s="288"/>
      <c r="J193" s="288"/>
    </row>
    <row r="194" spans="1:10" x14ac:dyDescent="0.25">
      <c r="A194" s="288"/>
      <c r="B194" s="288"/>
      <c r="C194" s="75" t="s">
        <v>1775</v>
      </c>
      <c r="D194" s="128">
        <v>125000</v>
      </c>
      <c r="E194" s="209"/>
      <c r="F194" s="128">
        <v>125000</v>
      </c>
      <c r="G194" s="209"/>
      <c r="H194" s="141"/>
      <c r="I194" s="288"/>
      <c r="J194" s="288"/>
    </row>
    <row r="195" spans="1:10" x14ac:dyDescent="0.25">
      <c r="A195" s="288"/>
      <c r="B195" s="288"/>
      <c r="C195" s="75" t="s">
        <v>1776</v>
      </c>
      <c r="D195" s="128">
        <v>135000</v>
      </c>
      <c r="E195" s="209"/>
      <c r="F195" s="128">
        <v>135000</v>
      </c>
      <c r="G195" s="209"/>
      <c r="H195" s="141"/>
      <c r="I195" s="288"/>
      <c r="J195" s="288"/>
    </row>
    <row r="196" spans="1:10" x14ac:dyDescent="0.25">
      <c r="A196" s="288"/>
      <c r="B196" s="288"/>
      <c r="C196" s="75" t="s">
        <v>1777</v>
      </c>
      <c r="D196" s="128">
        <v>350000</v>
      </c>
      <c r="E196" s="209"/>
      <c r="F196" s="128">
        <v>350000</v>
      </c>
      <c r="G196" s="209"/>
      <c r="H196" s="75" t="s">
        <v>1778</v>
      </c>
      <c r="I196" s="288"/>
      <c r="J196" s="288"/>
    </row>
    <row r="197" spans="1:10" x14ac:dyDescent="0.25">
      <c r="A197" s="288"/>
      <c r="B197" s="288"/>
      <c r="C197" s="75" t="s">
        <v>1779</v>
      </c>
      <c r="D197" s="128">
        <v>370000</v>
      </c>
      <c r="E197" s="209"/>
      <c r="F197" s="128">
        <v>370000</v>
      </c>
      <c r="G197" s="209"/>
      <c r="H197" s="75" t="s">
        <v>1778</v>
      </c>
      <c r="I197" s="288"/>
      <c r="J197" s="288"/>
    </row>
    <row r="198" spans="1:10" x14ac:dyDescent="0.25">
      <c r="A198" s="288"/>
      <c r="B198" s="288"/>
      <c r="C198" s="75" t="s">
        <v>1780</v>
      </c>
      <c r="D198" s="128">
        <v>375000</v>
      </c>
      <c r="E198" s="209"/>
      <c r="F198" s="128">
        <v>375000</v>
      </c>
      <c r="G198" s="209"/>
      <c r="H198" s="75" t="s">
        <v>1781</v>
      </c>
      <c r="I198" s="288"/>
      <c r="J198" s="288"/>
    </row>
    <row r="199" spans="1:10" x14ac:dyDescent="0.25">
      <c r="A199" s="289"/>
      <c r="B199" s="289"/>
      <c r="C199" s="75" t="s">
        <v>1782</v>
      </c>
      <c r="D199" s="128">
        <v>525000</v>
      </c>
      <c r="E199" s="209"/>
      <c r="F199" s="128">
        <v>525000</v>
      </c>
      <c r="G199" s="209"/>
      <c r="H199" s="75" t="s">
        <v>1781</v>
      </c>
      <c r="I199" s="289"/>
      <c r="J199" s="289"/>
    </row>
    <row r="200" spans="1:10" x14ac:dyDescent="0.25">
      <c r="A200" s="357">
        <v>51</v>
      </c>
      <c r="B200" s="431" t="s">
        <v>1783</v>
      </c>
      <c r="C200" s="169" t="s">
        <v>1784</v>
      </c>
      <c r="D200" s="167">
        <v>75000</v>
      </c>
      <c r="E200" s="167"/>
      <c r="F200" s="167">
        <v>75000</v>
      </c>
      <c r="G200" s="167"/>
      <c r="H200" s="169" t="s">
        <v>1785</v>
      </c>
      <c r="I200" s="403"/>
      <c r="J200" s="294" t="s">
        <v>1786</v>
      </c>
    </row>
    <row r="201" spans="1:10" x14ac:dyDescent="0.25">
      <c r="A201" s="288"/>
      <c r="B201" s="288"/>
      <c r="C201" s="169" t="s">
        <v>1787</v>
      </c>
      <c r="D201" s="167">
        <v>85000</v>
      </c>
      <c r="E201" s="167"/>
      <c r="F201" s="167">
        <v>85000</v>
      </c>
      <c r="G201" s="167"/>
      <c r="H201" s="169" t="s">
        <v>1785</v>
      </c>
      <c r="I201" s="288"/>
      <c r="J201" s="288"/>
    </row>
    <row r="202" spans="1:10" x14ac:dyDescent="0.25">
      <c r="A202" s="288"/>
      <c r="B202" s="288"/>
      <c r="C202" s="169" t="s">
        <v>1788</v>
      </c>
      <c r="D202" s="167">
        <v>120000</v>
      </c>
      <c r="E202" s="167"/>
      <c r="F202" s="167">
        <v>120000</v>
      </c>
      <c r="G202" s="167"/>
      <c r="H202" s="169" t="s">
        <v>1785</v>
      </c>
      <c r="I202" s="288"/>
      <c r="J202" s="288"/>
    </row>
    <row r="203" spans="1:10" x14ac:dyDescent="0.25">
      <c r="A203" s="289"/>
      <c r="B203" s="289"/>
      <c r="C203" s="169" t="s">
        <v>1789</v>
      </c>
      <c r="D203" s="167">
        <v>160000</v>
      </c>
      <c r="E203" s="167"/>
      <c r="F203" s="167">
        <v>160000</v>
      </c>
      <c r="G203" s="167"/>
      <c r="H203" s="169" t="s">
        <v>1785</v>
      </c>
      <c r="I203" s="289"/>
      <c r="J203" s="289"/>
    </row>
    <row r="204" spans="1:10" x14ac:dyDescent="0.25">
      <c r="A204" s="357">
        <v>52</v>
      </c>
      <c r="B204" s="431" t="s">
        <v>1790</v>
      </c>
      <c r="C204" s="169" t="s">
        <v>1791</v>
      </c>
      <c r="D204" s="167">
        <v>205000</v>
      </c>
      <c r="E204" s="167"/>
      <c r="F204" s="167">
        <v>205000</v>
      </c>
      <c r="G204" s="167"/>
      <c r="H204" s="169"/>
      <c r="I204" s="403"/>
      <c r="J204" s="294" t="s">
        <v>1790</v>
      </c>
    </row>
    <row r="205" spans="1:10" x14ac:dyDescent="0.25">
      <c r="A205" s="288"/>
      <c r="B205" s="288"/>
      <c r="C205" s="169" t="s">
        <v>1792</v>
      </c>
      <c r="D205" s="167">
        <v>180000</v>
      </c>
      <c r="E205" s="167"/>
      <c r="F205" s="167">
        <v>180000</v>
      </c>
      <c r="G205" s="167"/>
      <c r="H205" s="169"/>
      <c r="I205" s="288"/>
      <c r="J205" s="288"/>
    </row>
    <row r="206" spans="1:10" x14ac:dyDescent="0.25">
      <c r="A206" s="288"/>
      <c r="B206" s="288"/>
      <c r="C206" s="169" t="s">
        <v>1793</v>
      </c>
      <c r="D206" s="167">
        <v>125000</v>
      </c>
      <c r="E206" s="167">
        <v>125000</v>
      </c>
      <c r="F206" s="167">
        <v>125000</v>
      </c>
      <c r="G206" s="167">
        <v>125000</v>
      </c>
      <c r="H206" s="169"/>
      <c r="I206" s="288"/>
      <c r="J206" s="288"/>
    </row>
    <row r="207" spans="1:10" x14ac:dyDescent="0.25">
      <c r="A207" s="289"/>
      <c r="B207" s="289"/>
      <c r="C207" s="169" t="s">
        <v>1794</v>
      </c>
      <c r="D207" s="167">
        <v>125000</v>
      </c>
      <c r="E207" s="167">
        <v>125000</v>
      </c>
      <c r="F207" s="167">
        <v>125000</v>
      </c>
      <c r="G207" s="167">
        <v>125000</v>
      </c>
      <c r="H207" s="169"/>
      <c r="I207" s="289"/>
      <c r="J207" s="289"/>
    </row>
    <row r="208" spans="1:10" x14ac:dyDescent="0.25">
      <c r="A208" s="357">
        <v>53</v>
      </c>
      <c r="B208" s="431" t="s">
        <v>1795</v>
      </c>
      <c r="C208" s="169" t="s">
        <v>1796</v>
      </c>
      <c r="D208" s="167">
        <v>150000</v>
      </c>
      <c r="E208" s="167"/>
      <c r="F208" s="167">
        <v>150000</v>
      </c>
      <c r="G208" s="167"/>
      <c r="H208" s="169"/>
      <c r="I208" s="403"/>
      <c r="J208" s="294" t="s">
        <v>1797</v>
      </c>
    </row>
    <row r="209" spans="1:11" x14ac:dyDescent="0.25">
      <c r="A209" s="288"/>
      <c r="B209" s="288"/>
      <c r="C209" s="169" t="s">
        <v>1798</v>
      </c>
      <c r="D209" s="167">
        <v>100000</v>
      </c>
      <c r="E209" s="167"/>
      <c r="F209" s="167">
        <v>100000</v>
      </c>
      <c r="G209" s="167"/>
      <c r="H209" s="169"/>
      <c r="I209" s="288"/>
      <c r="J209" s="288"/>
    </row>
    <row r="210" spans="1:11" x14ac:dyDescent="0.25">
      <c r="A210" s="288"/>
      <c r="B210" s="288"/>
      <c r="C210" s="169" t="s">
        <v>1799</v>
      </c>
      <c r="D210" s="167">
        <v>95000</v>
      </c>
      <c r="E210" s="167"/>
      <c r="F210" s="167">
        <v>95000</v>
      </c>
      <c r="G210" s="167"/>
      <c r="H210" s="169"/>
      <c r="I210" s="288"/>
      <c r="J210" s="288"/>
    </row>
    <row r="211" spans="1:11" x14ac:dyDescent="0.25">
      <c r="A211" s="289"/>
      <c r="B211" s="289"/>
      <c r="C211" s="169" t="s">
        <v>1800</v>
      </c>
      <c r="D211" s="167">
        <v>95000</v>
      </c>
      <c r="E211" s="167"/>
      <c r="F211" s="167">
        <v>95000</v>
      </c>
      <c r="G211" s="167"/>
      <c r="H211" s="169"/>
      <c r="I211" s="289"/>
      <c r="J211" s="289"/>
    </row>
    <row r="212" spans="1:11" x14ac:dyDescent="0.25">
      <c r="A212" s="296">
        <v>54</v>
      </c>
      <c r="B212" s="469" t="s">
        <v>1801</v>
      </c>
      <c r="C212" s="282"/>
      <c r="D212" s="71">
        <v>60000</v>
      </c>
      <c r="E212" s="283"/>
      <c r="F212" s="71">
        <v>60000</v>
      </c>
      <c r="G212" s="283"/>
      <c r="H212" s="469" t="s">
        <v>1641</v>
      </c>
      <c r="I212" s="271"/>
      <c r="J212" s="471" t="s">
        <v>1802</v>
      </c>
      <c r="K212" s="103"/>
    </row>
    <row r="213" spans="1:11" x14ac:dyDescent="0.25">
      <c r="A213" s="288"/>
      <c r="B213" s="288"/>
      <c r="C213" s="284"/>
      <c r="D213" s="71">
        <v>70000</v>
      </c>
      <c r="E213" s="283"/>
      <c r="F213" s="71">
        <v>70000</v>
      </c>
      <c r="G213" s="283"/>
      <c r="H213" s="288"/>
      <c r="I213" s="271"/>
      <c r="J213" s="288"/>
      <c r="K213" s="103"/>
    </row>
    <row r="214" spans="1:11" x14ac:dyDescent="0.25">
      <c r="A214" s="288"/>
      <c r="B214" s="288"/>
      <c r="C214" s="284"/>
      <c r="D214" s="71">
        <v>80000</v>
      </c>
      <c r="E214" s="283"/>
      <c r="F214" s="71">
        <v>80000</v>
      </c>
      <c r="G214" s="283"/>
      <c r="H214" s="288"/>
      <c r="I214" s="271"/>
      <c r="J214" s="288"/>
      <c r="K214" s="103"/>
    </row>
    <row r="215" spans="1:11" x14ac:dyDescent="0.25">
      <c r="A215" s="288"/>
      <c r="B215" s="288"/>
      <c r="C215" s="284"/>
      <c r="D215" s="71">
        <v>100000</v>
      </c>
      <c r="E215" s="283"/>
      <c r="F215" s="71">
        <v>100000</v>
      </c>
      <c r="G215" s="283"/>
      <c r="H215" s="288"/>
      <c r="I215" s="271"/>
      <c r="J215" s="288"/>
      <c r="K215" s="103"/>
    </row>
    <row r="216" spans="1:11" x14ac:dyDescent="0.25">
      <c r="A216" s="288"/>
      <c r="B216" s="288"/>
      <c r="C216" s="284"/>
      <c r="D216" s="71">
        <v>125000</v>
      </c>
      <c r="E216" s="283"/>
      <c r="F216" s="71">
        <v>125000</v>
      </c>
      <c r="G216" s="283"/>
      <c r="H216" s="288"/>
      <c r="I216" s="271"/>
      <c r="J216" s="288"/>
      <c r="K216" s="103"/>
    </row>
    <row r="217" spans="1:11" x14ac:dyDescent="0.25">
      <c r="A217" s="289"/>
      <c r="B217" s="289"/>
      <c r="C217" s="284"/>
      <c r="D217" s="71">
        <v>150000</v>
      </c>
      <c r="E217" s="283"/>
      <c r="F217" s="71">
        <v>150000</v>
      </c>
      <c r="G217" s="283"/>
      <c r="H217" s="289"/>
      <c r="I217" s="271"/>
      <c r="J217" s="289"/>
      <c r="K217" s="103"/>
    </row>
    <row r="218" spans="1:11" x14ac:dyDescent="0.25">
      <c r="A218" s="237">
        <v>55</v>
      </c>
      <c r="B218" s="141" t="s">
        <v>1803</v>
      </c>
      <c r="C218" s="141" t="s">
        <v>1804</v>
      </c>
      <c r="D218" s="221">
        <v>150000</v>
      </c>
      <c r="E218" s="269"/>
      <c r="F218" s="269">
        <v>150000</v>
      </c>
      <c r="G218" s="269"/>
      <c r="H218" s="141"/>
      <c r="I218" s="271"/>
      <c r="J218" s="271"/>
    </row>
    <row r="219" spans="1:11" x14ac:dyDescent="0.25">
      <c r="A219" s="290">
        <v>56</v>
      </c>
      <c r="B219" s="482" t="s">
        <v>1805</v>
      </c>
      <c r="C219" s="285">
        <v>45018</v>
      </c>
      <c r="D219" s="128">
        <v>160000</v>
      </c>
      <c r="E219" s="128">
        <v>80000</v>
      </c>
      <c r="F219" s="128">
        <v>160000</v>
      </c>
      <c r="G219" s="128">
        <v>80000</v>
      </c>
      <c r="H219" s="75" t="s">
        <v>1806</v>
      </c>
      <c r="I219" s="425" t="s">
        <v>1807</v>
      </c>
      <c r="J219" s="426" t="s">
        <v>1808</v>
      </c>
      <c r="K219" s="306"/>
    </row>
    <row r="220" spans="1:11" x14ac:dyDescent="0.25">
      <c r="A220" s="288"/>
      <c r="B220" s="288"/>
      <c r="C220" s="285">
        <v>45112</v>
      </c>
      <c r="D220" s="128">
        <v>210000</v>
      </c>
      <c r="E220" s="128">
        <v>105000</v>
      </c>
      <c r="F220" s="128">
        <v>210000</v>
      </c>
      <c r="G220" s="128">
        <v>105000</v>
      </c>
      <c r="H220" s="75" t="s">
        <v>1809</v>
      </c>
      <c r="I220" s="288"/>
      <c r="J220" s="288"/>
      <c r="K220" s="288"/>
    </row>
    <row r="221" spans="1:11" x14ac:dyDescent="0.25">
      <c r="A221" s="288"/>
      <c r="B221" s="288"/>
      <c r="C221" s="405" t="s">
        <v>1810</v>
      </c>
      <c r="D221" s="128">
        <v>110000</v>
      </c>
      <c r="E221" s="128">
        <v>55000</v>
      </c>
      <c r="F221" s="128">
        <v>110000</v>
      </c>
      <c r="G221" s="128">
        <v>55000</v>
      </c>
      <c r="H221" s="75" t="s">
        <v>1811</v>
      </c>
      <c r="I221" s="288"/>
      <c r="J221" s="288"/>
      <c r="K221" s="288"/>
    </row>
    <row r="222" spans="1:11" x14ac:dyDescent="0.25">
      <c r="A222" s="289"/>
      <c r="B222" s="289"/>
      <c r="C222" s="288"/>
      <c r="D222" s="128">
        <v>160000</v>
      </c>
      <c r="E222" s="128">
        <v>80000</v>
      </c>
      <c r="F222" s="128">
        <v>160000</v>
      </c>
      <c r="G222" s="128">
        <v>80000</v>
      </c>
      <c r="H222" s="75" t="s">
        <v>1812</v>
      </c>
      <c r="I222" s="288"/>
      <c r="J222" s="288"/>
      <c r="K222" s="288"/>
    </row>
    <row r="223" spans="1:11" x14ac:dyDescent="0.25">
      <c r="A223" s="191"/>
      <c r="B223" s="191"/>
      <c r="C223" s="289"/>
      <c r="D223" s="128">
        <v>320000</v>
      </c>
      <c r="E223" s="128">
        <v>160000</v>
      </c>
      <c r="F223" s="128">
        <v>320000</v>
      </c>
      <c r="G223" s="128">
        <v>160000</v>
      </c>
      <c r="H223" s="75" t="s">
        <v>1813</v>
      </c>
      <c r="I223" s="289"/>
      <c r="J223" s="289"/>
      <c r="K223" s="289"/>
    </row>
    <row r="224" spans="1:11" x14ac:dyDescent="0.25">
      <c r="A224" s="286"/>
      <c r="B224" s="286"/>
      <c r="C224" s="286"/>
      <c r="D224" s="286"/>
      <c r="E224" s="286"/>
      <c r="F224" s="286"/>
      <c r="G224" s="286"/>
      <c r="H224" s="286"/>
      <c r="I224" s="286"/>
      <c r="J224" s="286"/>
    </row>
    <row r="225" spans="1:10" x14ac:dyDescent="0.25">
      <c r="A225" s="286"/>
      <c r="B225" s="286"/>
      <c r="C225" s="286"/>
      <c r="D225" s="286"/>
      <c r="E225" s="286"/>
      <c r="F225" s="286"/>
      <c r="G225" s="286"/>
      <c r="H225" s="286"/>
      <c r="I225" s="286"/>
      <c r="J225" s="286"/>
    </row>
    <row r="226" spans="1:10" x14ac:dyDescent="0.25">
      <c r="A226" s="286"/>
      <c r="B226" s="286"/>
      <c r="C226" s="286"/>
      <c r="D226" s="286"/>
      <c r="E226" s="286"/>
      <c r="F226" s="286"/>
      <c r="G226" s="286"/>
      <c r="H226" s="286"/>
      <c r="I226" s="286"/>
      <c r="J226" s="286"/>
    </row>
    <row r="227" spans="1:10" x14ac:dyDescent="0.25">
      <c r="A227" s="286"/>
      <c r="B227" s="286"/>
      <c r="C227" s="286"/>
      <c r="D227" s="286"/>
      <c r="E227" s="286"/>
      <c r="F227" s="286"/>
      <c r="G227" s="286"/>
      <c r="H227" s="286"/>
      <c r="I227" s="286"/>
      <c r="J227" s="286"/>
    </row>
    <row r="228" spans="1:10" x14ac:dyDescent="0.25">
      <c r="A228" s="286"/>
      <c r="B228" s="286"/>
      <c r="C228" s="286"/>
      <c r="D228" s="286"/>
      <c r="E228" s="286"/>
      <c r="F228" s="286"/>
      <c r="G228" s="286"/>
      <c r="H228" s="286"/>
      <c r="I228" s="286"/>
      <c r="J228" s="286"/>
    </row>
    <row r="229" spans="1:10" x14ac:dyDescent="0.25">
      <c r="A229" s="286"/>
      <c r="B229" s="286"/>
      <c r="C229" s="286"/>
      <c r="D229" s="286"/>
      <c r="E229" s="286"/>
      <c r="F229" s="286"/>
      <c r="G229" s="286"/>
      <c r="H229" s="286"/>
      <c r="I229" s="286"/>
      <c r="J229" s="286"/>
    </row>
    <row r="230" spans="1:10" x14ac:dyDescent="0.25">
      <c r="A230" s="286"/>
      <c r="B230" s="286"/>
      <c r="C230" s="286"/>
      <c r="D230" s="286"/>
      <c r="E230" s="286"/>
      <c r="F230" s="286"/>
      <c r="G230" s="286"/>
      <c r="H230" s="286"/>
      <c r="I230" s="286"/>
      <c r="J230" s="286"/>
    </row>
    <row r="231" spans="1:10" x14ac:dyDescent="0.25">
      <c r="A231" s="286"/>
      <c r="B231" s="286"/>
      <c r="C231" s="286"/>
      <c r="D231" s="286"/>
      <c r="E231" s="286"/>
      <c r="F231" s="286"/>
      <c r="G231" s="286"/>
      <c r="H231" s="286"/>
      <c r="I231" s="286"/>
      <c r="J231" s="286"/>
    </row>
    <row r="232" spans="1:10" x14ac:dyDescent="0.25">
      <c r="J232" s="286"/>
    </row>
  </sheetData>
  <mergeCells count="151">
    <mergeCell ref="B156:B158"/>
    <mergeCell ref="B159:B166"/>
    <mergeCell ref="B129:B131"/>
    <mergeCell ref="B132:B134"/>
    <mergeCell ref="B135:B137"/>
    <mergeCell ref="B138:B140"/>
    <mergeCell ref="B141:B143"/>
    <mergeCell ref="B144:B146"/>
    <mergeCell ref="B147:B149"/>
    <mergeCell ref="B150:B152"/>
    <mergeCell ref="B153:B155"/>
    <mergeCell ref="A76:A81"/>
    <mergeCell ref="B76:B81"/>
    <mergeCell ref="C76:C81"/>
    <mergeCell ref="A82:A83"/>
    <mergeCell ref="B82:B83"/>
    <mergeCell ref="B84:B95"/>
    <mergeCell ref="B96:B98"/>
    <mergeCell ref="A84:A95"/>
    <mergeCell ref="A96:A98"/>
    <mergeCell ref="B208:B211"/>
    <mergeCell ref="B212:B217"/>
    <mergeCell ref="B219:B222"/>
    <mergeCell ref="C221:C223"/>
    <mergeCell ref="B167:B174"/>
    <mergeCell ref="B175:B180"/>
    <mergeCell ref="B181:B188"/>
    <mergeCell ref="B189:B191"/>
    <mergeCell ref="B192:B199"/>
    <mergeCell ref="B200:B203"/>
    <mergeCell ref="B204:B207"/>
    <mergeCell ref="A156:A158"/>
    <mergeCell ref="A204:A207"/>
    <mergeCell ref="A208:A211"/>
    <mergeCell ref="A212:A217"/>
    <mergeCell ref="A219:A222"/>
    <mergeCell ref="A159:A166"/>
    <mergeCell ref="A167:A174"/>
    <mergeCell ref="A175:A180"/>
    <mergeCell ref="A181:A188"/>
    <mergeCell ref="A189:A191"/>
    <mergeCell ref="A192:A199"/>
    <mergeCell ref="A200:A203"/>
    <mergeCell ref="J96:J98"/>
    <mergeCell ref="H100:H104"/>
    <mergeCell ref="H107:H110"/>
    <mergeCell ref="A138:A140"/>
    <mergeCell ref="A141:A143"/>
    <mergeCell ref="A144:A146"/>
    <mergeCell ref="A147:A149"/>
    <mergeCell ref="A150:A152"/>
    <mergeCell ref="A153:A155"/>
    <mergeCell ref="A99:A111"/>
    <mergeCell ref="B99:B111"/>
    <mergeCell ref="A112:A116"/>
    <mergeCell ref="B112:B116"/>
    <mergeCell ref="B117:B119"/>
    <mergeCell ref="A117:A119"/>
    <mergeCell ref="A120:A122"/>
    <mergeCell ref="A123:A125"/>
    <mergeCell ref="A126:A128"/>
    <mergeCell ref="A129:A131"/>
    <mergeCell ref="A132:A134"/>
    <mergeCell ref="A135:A137"/>
    <mergeCell ref="B120:B122"/>
    <mergeCell ref="B123:B125"/>
    <mergeCell ref="B126:B128"/>
    <mergeCell ref="A33:A34"/>
    <mergeCell ref="B33:B34"/>
    <mergeCell ref="J33:J34"/>
    <mergeCell ref="B35:B36"/>
    <mergeCell ref="H35:H36"/>
    <mergeCell ref="I35:I36"/>
    <mergeCell ref="J35:J36"/>
    <mergeCell ref="J54:J59"/>
    <mergeCell ref="J84:J95"/>
    <mergeCell ref="A35:A36"/>
    <mergeCell ref="A37:A39"/>
    <mergeCell ref="B37:B39"/>
    <mergeCell ref="A40:A41"/>
    <mergeCell ref="B40:B41"/>
    <mergeCell ref="A42:A44"/>
    <mergeCell ref="B42:B44"/>
    <mergeCell ref="A45:A52"/>
    <mergeCell ref="B45:B52"/>
    <mergeCell ref="A54:A59"/>
    <mergeCell ref="B54:B59"/>
    <mergeCell ref="A68:A70"/>
    <mergeCell ref="B68:B70"/>
    <mergeCell ref="B71:B74"/>
    <mergeCell ref="A71:A74"/>
    <mergeCell ref="A27:A28"/>
    <mergeCell ref="B27:B28"/>
    <mergeCell ref="H27:H28"/>
    <mergeCell ref="I27:I28"/>
    <mergeCell ref="J27:J28"/>
    <mergeCell ref="A7:A18"/>
    <mergeCell ref="B7:B18"/>
    <mergeCell ref="A19:A20"/>
    <mergeCell ref="B19:B20"/>
    <mergeCell ref="C19:C20"/>
    <mergeCell ref="A21:A24"/>
    <mergeCell ref="B21:B24"/>
    <mergeCell ref="A2:I2"/>
    <mergeCell ref="A5:A6"/>
    <mergeCell ref="B5:B6"/>
    <mergeCell ref="C5:C6"/>
    <mergeCell ref="D5:E5"/>
    <mergeCell ref="F5:G5"/>
    <mergeCell ref="H5:H6"/>
    <mergeCell ref="I21:I24"/>
    <mergeCell ref="J21:J24"/>
    <mergeCell ref="I5:I6"/>
    <mergeCell ref="J5:J6"/>
    <mergeCell ref="I7:I18"/>
    <mergeCell ref="J7:J18"/>
    <mergeCell ref="H9:H10"/>
    <mergeCell ref="I19:I20"/>
    <mergeCell ref="J19:J20"/>
    <mergeCell ref="I208:I211"/>
    <mergeCell ref="H212:H217"/>
    <mergeCell ref="J212:J217"/>
    <mergeCell ref="I219:I223"/>
    <mergeCell ref="J219:J223"/>
    <mergeCell ref="K219:K223"/>
    <mergeCell ref="I192:I199"/>
    <mergeCell ref="J192:J199"/>
    <mergeCell ref="I200:I203"/>
    <mergeCell ref="J200:J203"/>
    <mergeCell ref="I204:I207"/>
    <mergeCell ref="J204:J207"/>
    <mergeCell ref="J208:J211"/>
    <mergeCell ref="I189:I191"/>
    <mergeCell ref="J189:J191"/>
    <mergeCell ref="K190:K191"/>
    <mergeCell ref="J99:J111"/>
    <mergeCell ref="J112:J158"/>
    <mergeCell ref="I159:I166"/>
    <mergeCell ref="J159:J166"/>
    <mergeCell ref="J167:J174"/>
    <mergeCell ref="J175:J180"/>
    <mergeCell ref="J181:J188"/>
    <mergeCell ref="I45:I52"/>
    <mergeCell ref="I54:I59"/>
    <mergeCell ref="I37:I39"/>
    <mergeCell ref="J37:J39"/>
    <mergeCell ref="I40:I41"/>
    <mergeCell ref="J40:J41"/>
    <mergeCell ref="I42:I44"/>
    <mergeCell ref="J42:J44"/>
    <mergeCell ref="J45:J52"/>
  </mergeCells>
  <hyperlinks>
    <hyperlink ref="J7" r:id="rId1" xr:uid="{00000000-0004-0000-0700-000000000000}"/>
    <hyperlink ref="J25" r:id="rId2" xr:uid="{00000000-0004-0000-0700-000001000000}"/>
    <hyperlink ref="J27" r:id="rId3" xr:uid="{00000000-0004-0000-0700-000002000000}"/>
    <hyperlink ref="J33" r:id="rId4" xr:uid="{00000000-0004-0000-0700-000003000000}"/>
    <hyperlink ref="J35" r:id="rId5" xr:uid="{00000000-0004-0000-0700-000004000000}"/>
    <hyperlink ref="B40" r:id="rId6" xr:uid="{00000000-0004-0000-0700-000005000000}"/>
    <hyperlink ref="B42" r:id="rId7" xr:uid="{00000000-0004-0000-0700-000006000000}"/>
    <hyperlink ref="B67" r:id="rId8" xr:uid="{00000000-0004-0000-0700-000007000000}"/>
    <hyperlink ref="B75" r:id="rId9" xr:uid="{00000000-0004-0000-0700-000008000000}"/>
    <hyperlink ref="B82" r:id="rId10" xr:uid="{00000000-0004-0000-0700-000009000000}"/>
    <hyperlink ref="J84" r:id="rId11" xr:uid="{00000000-0004-0000-0700-00000A000000}"/>
    <hyperlink ref="J96" r:id="rId12" xr:uid="{00000000-0004-0000-0700-00000B000000}"/>
    <hyperlink ref="J99" r:id="rId13" xr:uid="{00000000-0004-0000-0700-00000C000000}"/>
    <hyperlink ref="J112" r:id="rId14" xr:uid="{00000000-0004-0000-0700-00000D000000}"/>
    <hyperlink ref="J159" r:id="rId15" xr:uid="{00000000-0004-0000-0700-00000E000000}"/>
    <hyperlink ref="J167" r:id="rId16" xr:uid="{00000000-0004-0000-0700-00000F000000}"/>
    <hyperlink ref="J175" r:id="rId17" xr:uid="{00000000-0004-0000-0700-000010000000}"/>
    <hyperlink ref="J181" r:id="rId18" xr:uid="{00000000-0004-0000-0700-000011000000}"/>
    <hyperlink ref="J189" r:id="rId19" xr:uid="{00000000-0004-0000-0700-000012000000}"/>
    <hyperlink ref="J192" r:id="rId20" xr:uid="{00000000-0004-0000-0700-000013000000}"/>
    <hyperlink ref="J200" r:id="rId21" xr:uid="{00000000-0004-0000-0700-000014000000}"/>
    <hyperlink ref="J204" r:id="rId22" xr:uid="{00000000-0004-0000-0700-000015000000}"/>
    <hyperlink ref="J208" r:id="rId23" xr:uid="{00000000-0004-0000-0700-000016000000}"/>
    <hyperlink ref="J212" r:id="rId24" xr:uid="{00000000-0004-0000-0700-000017000000}"/>
    <hyperlink ref="B219" r:id="rId25" xr:uid="{00000000-0004-0000-0700-000018000000}"/>
  </hyperlinks>
  <pageMargins left="0.7" right="0.7" top="0.75" bottom="0.75" header="0.3" footer="0.3"/>
  <legacy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HOTEL</vt:lpstr>
      <vt:lpstr>VILLA</vt:lpstr>
      <vt:lpstr>TIKET MASUK</vt:lpstr>
      <vt:lpstr>ACTIVITY</vt:lpstr>
      <vt:lpstr>Sheet7</vt:lpstr>
      <vt:lpstr>Meeting Room</vt:lpstr>
      <vt:lpstr>INDIAN RESTAURANT</vt:lpstr>
      <vt:lpstr>RESTAURANT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Teguh Permana</cp:lastModifiedBy>
  <dcterms:modified xsi:type="dcterms:W3CDTF">2025-06-11T03:12:19Z</dcterms:modified>
</cp:coreProperties>
</file>