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fessionnel\Institut Saint Jean\Direction des Etudes\2023-2024\Semestre 2\PV\Mobilité et DBL\PV_S8\"/>
    </mc:Choice>
  </mc:AlternateContent>
  <xr:revisionPtr revIDLastSave="0" documentId="13_ncr:1_{CDF3164F-EA8A-4260-9DC6-287538CE7FCE}" xr6:coauthVersionLast="36" xr6:coauthVersionMax="36" xr10:uidLastSave="{00000000-0000-0000-0000-000000000000}"/>
  <bookViews>
    <workbookView xWindow="-120" yWindow="-120" windowWidth="20736" windowHeight="11160" firstSheet="1" activeTab="4" xr2:uid="{874B0492-8AE0-4393-B892-96361F77E7E0}"/>
  </bookViews>
  <sheets>
    <sheet name="Classement Etudiants" sheetId="33" r:id="rId1"/>
    <sheet name=" ISJ SSC UE S8" sheetId="2" r:id="rId2"/>
    <sheet name="KAMAMO" sheetId="26" r:id="rId3"/>
    <sheet name="PV_1" sheetId="6" r:id="rId4"/>
    <sheet name="PV_2" sheetId="8" r:id="rId5"/>
    <sheet name="Communications optiques" sheetId="38" r:id="rId6"/>
    <sheet name="Recherche opérationnelle" sheetId="35" r:id="rId7"/>
    <sheet name="Digital Communications" sheetId="43" r:id="rId8"/>
    <sheet name="Administration Linux" sheetId="39" r:id="rId9"/>
    <sheet name="Réseaux Informatiques" sheetId="41" r:id="rId10"/>
    <sheet name="Services réseaux et ToIP" sheetId="42" r:id="rId11"/>
    <sheet name="Advanced 3G&amp;4G" sheetId="44" r:id="rId12"/>
    <sheet name="Internet of Things" sheetId="40" r:id="rId13"/>
    <sheet name="Réseaux hauts débits" sheetId="45" r:id="rId14"/>
    <sheet name="Initiation à la sécurité des SI" sheetId="36" r:id="rId15"/>
    <sheet name="Entrepreneuriat" sheetId="4" r:id="rId16"/>
    <sheet name="L’entreprise dans le contexte" sheetId="37" r:id="rId17"/>
  </sheets>
  <definedNames>
    <definedName name="_xlnm.Print_Area" localSheetId="1">' ISJ SSC UE S8'!#REF!</definedName>
    <definedName name="_xlnm.Print_Area" localSheetId="3">PV_1!$A$1:$S$85</definedName>
    <definedName name="_xlnm.Print_Area" localSheetId="4">PV_2!$A$1:$S$92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8" l="1"/>
  <c r="N50" i="8"/>
  <c r="P42" i="8"/>
  <c r="N42" i="8"/>
  <c r="P34" i="8"/>
  <c r="N34" i="8"/>
  <c r="P26" i="8"/>
  <c r="N26" i="8"/>
  <c r="P75" i="6"/>
  <c r="N75" i="6"/>
  <c r="P67" i="6"/>
  <c r="N67" i="6"/>
  <c r="P59" i="6"/>
  <c r="N59" i="6"/>
  <c r="P51" i="6"/>
  <c r="N51" i="6"/>
  <c r="P43" i="6"/>
  <c r="N43" i="6"/>
  <c r="P35" i="6"/>
  <c r="N35" i="6"/>
  <c r="P27" i="6"/>
  <c r="N27" i="6"/>
  <c r="P19" i="6"/>
  <c r="N19" i="6"/>
  <c r="J51" i="6"/>
  <c r="J75" i="6"/>
  <c r="J26" i="8"/>
  <c r="J67" i="6"/>
  <c r="J34" i="8"/>
  <c r="J43" i="6"/>
  <c r="F7" i="26"/>
  <c r="F4" i="26"/>
  <c r="F6" i="26"/>
  <c r="F15" i="26"/>
  <c r="F10" i="26"/>
  <c r="F14" i="26"/>
  <c r="F12" i="26"/>
  <c r="F11" i="26"/>
  <c r="F9" i="26"/>
  <c r="F13" i="26"/>
  <c r="F5" i="26"/>
  <c r="F8" i="26"/>
  <c r="S10" i="37"/>
  <c r="S11" i="37"/>
  <c r="S12" i="37"/>
  <c r="S13" i="37"/>
  <c r="S14" i="37"/>
  <c r="S15" i="37"/>
  <c r="S16" i="37"/>
  <c r="S17" i="37"/>
  <c r="S18" i="37"/>
  <c r="S9" i="37"/>
  <c r="S8" i="37"/>
  <c r="S7" i="37"/>
  <c r="S6" i="37"/>
  <c r="S5" i="37"/>
  <c r="S4" i="37"/>
  <c r="R10" i="37"/>
  <c r="R11" i="37"/>
  <c r="R12" i="37"/>
  <c r="R13" i="37"/>
  <c r="R14" i="37"/>
  <c r="R15" i="37"/>
  <c r="R16" i="37"/>
  <c r="R17" i="37"/>
  <c r="R18" i="37"/>
  <c r="R9" i="37"/>
  <c r="R8" i="37"/>
  <c r="R7" i="37"/>
  <c r="R6" i="37"/>
  <c r="R5" i="37"/>
  <c r="R4" i="37"/>
  <c r="Q10" i="37"/>
  <c r="Q11" i="37"/>
  <c r="Q12" i="37"/>
  <c r="Q13" i="37"/>
  <c r="Q14" i="37"/>
  <c r="Q15" i="37"/>
  <c r="Q16" i="37"/>
  <c r="Q17" i="37"/>
  <c r="Q18" i="37"/>
  <c r="Q9" i="37"/>
  <c r="Q8" i="37"/>
  <c r="Q7" i="37"/>
  <c r="Q6" i="37"/>
  <c r="Q5" i="37"/>
  <c r="Q4" i="37"/>
  <c r="P10" i="37"/>
  <c r="P11" i="37"/>
  <c r="P12" i="37"/>
  <c r="P13" i="37"/>
  <c r="P14" i="37"/>
  <c r="P15" i="37"/>
  <c r="P16" i="37"/>
  <c r="P17" i="37"/>
  <c r="P18" i="37"/>
  <c r="P9" i="37"/>
  <c r="P8" i="37"/>
  <c r="P7" i="37"/>
  <c r="P6" i="37"/>
  <c r="P5" i="37"/>
  <c r="P4" i="37"/>
  <c r="O10" i="37"/>
  <c r="O11" i="37"/>
  <c r="O12" i="37"/>
  <c r="O13" i="37"/>
  <c r="O14" i="37"/>
  <c r="O15" i="37"/>
  <c r="O16" i="37"/>
  <c r="O17" i="37"/>
  <c r="O18" i="37"/>
  <c r="O9" i="37"/>
  <c r="O8" i="37"/>
  <c r="O7" i="37"/>
  <c r="O6" i="37"/>
  <c r="O5" i="37"/>
  <c r="O4" i="37"/>
  <c r="N10" i="37"/>
  <c r="N11" i="37"/>
  <c r="N12" i="37"/>
  <c r="N13" i="37"/>
  <c r="N14" i="37"/>
  <c r="N15" i="37"/>
  <c r="N16" i="37"/>
  <c r="N17" i="37"/>
  <c r="N18" i="37"/>
  <c r="N9" i="37"/>
  <c r="N8" i="37"/>
  <c r="N7" i="37"/>
  <c r="N6" i="37"/>
  <c r="N5" i="37"/>
  <c r="N4" i="37"/>
  <c r="S10" i="4"/>
  <c r="S11" i="4"/>
  <c r="S12" i="4"/>
  <c r="S13" i="4"/>
  <c r="S14" i="4"/>
  <c r="S15" i="4"/>
  <c r="S16" i="4"/>
  <c r="S17" i="4"/>
  <c r="S18" i="4"/>
  <c r="S9" i="4"/>
  <c r="S8" i="4"/>
  <c r="S7" i="4"/>
  <c r="S6" i="4"/>
  <c r="S5" i="4"/>
  <c r="S4" i="4"/>
  <c r="R10" i="4"/>
  <c r="R11" i="4"/>
  <c r="R12" i="4"/>
  <c r="R13" i="4"/>
  <c r="R14" i="4"/>
  <c r="R15" i="4"/>
  <c r="R16" i="4"/>
  <c r="R17" i="4"/>
  <c r="R18" i="4"/>
  <c r="R9" i="4"/>
  <c r="R8" i="4"/>
  <c r="R7" i="4"/>
  <c r="R6" i="4"/>
  <c r="R5" i="4"/>
  <c r="R4" i="4"/>
  <c r="Q10" i="4"/>
  <c r="Q11" i="4"/>
  <c r="Q12" i="4"/>
  <c r="Q13" i="4"/>
  <c r="Q14" i="4"/>
  <c r="Q15" i="4"/>
  <c r="Q16" i="4"/>
  <c r="Q17" i="4"/>
  <c r="Q18" i="4"/>
  <c r="Q9" i="4"/>
  <c r="Q8" i="4"/>
  <c r="Q7" i="4"/>
  <c r="Q6" i="4"/>
  <c r="Q5" i="4"/>
  <c r="Q4" i="4"/>
  <c r="P10" i="4"/>
  <c r="P11" i="4"/>
  <c r="P12" i="4"/>
  <c r="P13" i="4"/>
  <c r="P14" i="4"/>
  <c r="P15" i="4"/>
  <c r="P16" i="4"/>
  <c r="P17" i="4"/>
  <c r="P18" i="4"/>
  <c r="P9" i="4"/>
  <c r="P8" i="4"/>
  <c r="P7" i="4"/>
  <c r="P6" i="4"/>
  <c r="P5" i="4"/>
  <c r="P4" i="4"/>
  <c r="O10" i="4"/>
  <c r="O11" i="4"/>
  <c r="O12" i="4"/>
  <c r="O13" i="4"/>
  <c r="O14" i="4"/>
  <c r="O15" i="4"/>
  <c r="O16" i="4"/>
  <c r="O17" i="4"/>
  <c r="O18" i="4"/>
  <c r="O9" i="4"/>
  <c r="O8" i="4"/>
  <c r="O7" i="4"/>
  <c r="O6" i="4"/>
  <c r="O5" i="4"/>
  <c r="O4" i="4"/>
  <c r="N10" i="4"/>
  <c r="N11" i="4"/>
  <c r="N12" i="4"/>
  <c r="N13" i="4"/>
  <c r="N14" i="4"/>
  <c r="N15" i="4"/>
  <c r="N16" i="4"/>
  <c r="N17" i="4"/>
  <c r="N18" i="4"/>
  <c r="N9" i="4"/>
  <c r="N8" i="4"/>
  <c r="N7" i="4"/>
  <c r="N6" i="4"/>
  <c r="N5" i="4"/>
  <c r="N4" i="4"/>
  <c r="S10" i="36"/>
  <c r="S11" i="36"/>
  <c r="S12" i="36"/>
  <c r="S13" i="36"/>
  <c r="S14" i="36"/>
  <c r="S15" i="36"/>
  <c r="S16" i="36"/>
  <c r="S17" i="36"/>
  <c r="S18" i="36"/>
  <c r="S9" i="36"/>
  <c r="S8" i="36"/>
  <c r="S7" i="36"/>
  <c r="S6" i="36"/>
  <c r="S5" i="36"/>
  <c r="S4" i="36"/>
  <c r="R10" i="36"/>
  <c r="R11" i="36"/>
  <c r="R12" i="36"/>
  <c r="R13" i="36"/>
  <c r="R14" i="36"/>
  <c r="R15" i="36"/>
  <c r="R16" i="36"/>
  <c r="R17" i="36"/>
  <c r="R18" i="36"/>
  <c r="R9" i="36"/>
  <c r="R8" i="36"/>
  <c r="R7" i="36"/>
  <c r="R6" i="36"/>
  <c r="R5" i="36"/>
  <c r="R4" i="36"/>
  <c r="Q10" i="36"/>
  <c r="Q11" i="36"/>
  <c r="Q12" i="36"/>
  <c r="Q13" i="36"/>
  <c r="Q14" i="36"/>
  <c r="Q15" i="36"/>
  <c r="Q16" i="36"/>
  <c r="Q17" i="36"/>
  <c r="Q18" i="36"/>
  <c r="Q9" i="36"/>
  <c r="Q8" i="36"/>
  <c r="Q7" i="36"/>
  <c r="Q6" i="36"/>
  <c r="Q5" i="36"/>
  <c r="Q4" i="36"/>
  <c r="P10" i="36"/>
  <c r="P11" i="36"/>
  <c r="P12" i="36"/>
  <c r="P13" i="36"/>
  <c r="P14" i="36"/>
  <c r="P15" i="36"/>
  <c r="P16" i="36"/>
  <c r="P17" i="36"/>
  <c r="P18" i="36"/>
  <c r="P9" i="36"/>
  <c r="P8" i="36"/>
  <c r="P7" i="36"/>
  <c r="P6" i="36"/>
  <c r="P5" i="36"/>
  <c r="P4" i="36"/>
  <c r="O10" i="36"/>
  <c r="O11" i="36"/>
  <c r="O12" i="36"/>
  <c r="O13" i="36"/>
  <c r="O14" i="36"/>
  <c r="O15" i="36"/>
  <c r="O16" i="36"/>
  <c r="O17" i="36"/>
  <c r="O18" i="36"/>
  <c r="O9" i="36"/>
  <c r="O8" i="36"/>
  <c r="O7" i="36"/>
  <c r="O6" i="36"/>
  <c r="O5" i="36"/>
  <c r="O4" i="36"/>
  <c r="N10" i="36"/>
  <c r="N11" i="36"/>
  <c r="N12" i="36"/>
  <c r="N13" i="36"/>
  <c r="N14" i="36"/>
  <c r="N15" i="36"/>
  <c r="N16" i="36"/>
  <c r="N17" i="36"/>
  <c r="N18" i="36"/>
  <c r="N9" i="36"/>
  <c r="N8" i="36"/>
  <c r="N7" i="36"/>
  <c r="N6" i="36"/>
  <c r="N5" i="36"/>
  <c r="N4" i="36"/>
  <c r="S10" i="45"/>
  <c r="S11" i="45"/>
  <c r="S12" i="45"/>
  <c r="S13" i="45"/>
  <c r="S14" i="45"/>
  <c r="S15" i="45"/>
  <c r="S16" i="45"/>
  <c r="S17" i="45"/>
  <c r="S18" i="45"/>
  <c r="S9" i="45"/>
  <c r="S8" i="45"/>
  <c r="S7" i="45"/>
  <c r="S6" i="45"/>
  <c r="S5" i="45"/>
  <c r="S4" i="45"/>
  <c r="R10" i="45"/>
  <c r="R11" i="45"/>
  <c r="R12" i="45"/>
  <c r="R13" i="45"/>
  <c r="R14" i="45"/>
  <c r="R15" i="45"/>
  <c r="R16" i="45"/>
  <c r="R17" i="45"/>
  <c r="R18" i="45"/>
  <c r="R9" i="45"/>
  <c r="R8" i="45"/>
  <c r="R7" i="45"/>
  <c r="R6" i="45"/>
  <c r="R5" i="45"/>
  <c r="R4" i="45"/>
  <c r="Q10" i="45"/>
  <c r="Q11" i="45"/>
  <c r="Q12" i="45"/>
  <c r="Q13" i="45"/>
  <c r="Q14" i="45"/>
  <c r="Q15" i="45"/>
  <c r="Q16" i="45"/>
  <c r="Q17" i="45"/>
  <c r="Q18" i="45"/>
  <c r="Q9" i="45"/>
  <c r="Q8" i="45"/>
  <c r="Q7" i="45"/>
  <c r="Q6" i="45"/>
  <c r="Q5" i="45"/>
  <c r="Q4" i="45"/>
  <c r="P10" i="45"/>
  <c r="P11" i="45"/>
  <c r="P12" i="45"/>
  <c r="P13" i="45"/>
  <c r="P14" i="45"/>
  <c r="P15" i="45"/>
  <c r="P16" i="45"/>
  <c r="P17" i="45"/>
  <c r="P18" i="45"/>
  <c r="P9" i="45"/>
  <c r="P8" i="45"/>
  <c r="P7" i="45"/>
  <c r="P6" i="45"/>
  <c r="P5" i="45"/>
  <c r="P4" i="45"/>
  <c r="O10" i="45"/>
  <c r="O11" i="45"/>
  <c r="O12" i="45"/>
  <c r="O13" i="45"/>
  <c r="O14" i="45"/>
  <c r="O15" i="45"/>
  <c r="O16" i="45"/>
  <c r="O17" i="45"/>
  <c r="O18" i="45"/>
  <c r="O9" i="45"/>
  <c r="O8" i="45"/>
  <c r="O7" i="45"/>
  <c r="O6" i="45"/>
  <c r="O5" i="45"/>
  <c r="O4" i="45"/>
  <c r="N10" i="45"/>
  <c r="N11" i="45"/>
  <c r="N12" i="45"/>
  <c r="N13" i="45"/>
  <c r="N14" i="45"/>
  <c r="N15" i="45"/>
  <c r="N16" i="45"/>
  <c r="N17" i="45"/>
  <c r="N18" i="45"/>
  <c r="N9" i="45"/>
  <c r="N8" i="45"/>
  <c r="N7" i="45"/>
  <c r="N6" i="45"/>
  <c r="N5" i="45"/>
  <c r="N4" i="45"/>
  <c r="S10" i="40"/>
  <c r="S11" i="40"/>
  <c r="S12" i="40"/>
  <c r="S13" i="40"/>
  <c r="S14" i="40"/>
  <c r="S15" i="40"/>
  <c r="S16" i="40"/>
  <c r="S17" i="40"/>
  <c r="S18" i="40"/>
  <c r="S9" i="40"/>
  <c r="S8" i="40"/>
  <c r="S7" i="40"/>
  <c r="S6" i="40"/>
  <c r="S5" i="40"/>
  <c r="S4" i="40"/>
  <c r="R10" i="40"/>
  <c r="R11" i="40"/>
  <c r="R12" i="40"/>
  <c r="R13" i="40"/>
  <c r="R14" i="40"/>
  <c r="R15" i="40"/>
  <c r="R16" i="40"/>
  <c r="R17" i="40"/>
  <c r="R18" i="40"/>
  <c r="R9" i="40"/>
  <c r="R8" i="40"/>
  <c r="R7" i="40"/>
  <c r="R6" i="40"/>
  <c r="R5" i="40"/>
  <c r="R4" i="40"/>
  <c r="P10" i="40"/>
  <c r="P11" i="40"/>
  <c r="P12" i="40"/>
  <c r="P13" i="40"/>
  <c r="P14" i="40"/>
  <c r="P15" i="40"/>
  <c r="P16" i="40"/>
  <c r="P17" i="40"/>
  <c r="P18" i="40"/>
  <c r="P9" i="40"/>
  <c r="P8" i="40"/>
  <c r="P7" i="40"/>
  <c r="P6" i="40"/>
  <c r="P5" i="40"/>
  <c r="P4" i="40"/>
  <c r="O10" i="40"/>
  <c r="O11" i="40"/>
  <c r="O12" i="40"/>
  <c r="O13" i="40"/>
  <c r="O14" i="40"/>
  <c r="O15" i="40"/>
  <c r="O16" i="40"/>
  <c r="O17" i="40"/>
  <c r="O18" i="40"/>
  <c r="O9" i="40"/>
  <c r="O8" i="40"/>
  <c r="O7" i="40"/>
  <c r="O6" i="40"/>
  <c r="O5" i="40"/>
  <c r="O4" i="40"/>
  <c r="S10" i="44"/>
  <c r="S11" i="44"/>
  <c r="S12" i="44"/>
  <c r="S13" i="44"/>
  <c r="S14" i="44"/>
  <c r="S15" i="44"/>
  <c r="S16" i="44"/>
  <c r="S17" i="44"/>
  <c r="S18" i="44"/>
  <c r="S9" i="44"/>
  <c r="S8" i="44"/>
  <c r="S7" i="44"/>
  <c r="S6" i="44"/>
  <c r="S5" i="44"/>
  <c r="S4" i="44"/>
  <c r="R10" i="44"/>
  <c r="R11" i="44"/>
  <c r="R12" i="44"/>
  <c r="R13" i="44"/>
  <c r="R14" i="44"/>
  <c r="R15" i="44"/>
  <c r="R16" i="44"/>
  <c r="R17" i="44"/>
  <c r="R18" i="44"/>
  <c r="R9" i="44"/>
  <c r="R8" i="44"/>
  <c r="R7" i="44"/>
  <c r="R6" i="44"/>
  <c r="R5" i="44"/>
  <c r="R4" i="44"/>
  <c r="Q10" i="44"/>
  <c r="Q11" i="44"/>
  <c r="Q12" i="44"/>
  <c r="Q13" i="44"/>
  <c r="Q14" i="44"/>
  <c r="Q15" i="44"/>
  <c r="Q16" i="44"/>
  <c r="Q17" i="44"/>
  <c r="Q18" i="44"/>
  <c r="Q9" i="44"/>
  <c r="Q8" i="44"/>
  <c r="Q7" i="44"/>
  <c r="Q6" i="44"/>
  <c r="Q5" i="44"/>
  <c r="Q4" i="44"/>
  <c r="P10" i="44"/>
  <c r="P11" i="44"/>
  <c r="P12" i="44"/>
  <c r="P13" i="44"/>
  <c r="P14" i="44"/>
  <c r="P15" i="44"/>
  <c r="P16" i="44"/>
  <c r="P17" i="44"/>
  <c r="P18" i="44"/>
  <c r="P9" i="44"/>
  <c r="P8" i="44"/>
  <c r="P7" i="44"/>
  <c r="P6" i="44"/>
  <c r="P5" i="44"/>
  <c r="P4" i="44"/>
  <c r="O10" i="44"/>
  <c r="O11" i="44"/>
  <c r="O12" i="44"/>
  <c r="O13" i="44"/>
  <c r="O14" i="44"/>
  <c r="O15" i="44"/>
  <c r="O16" i="44"/>
  <c r="O17" i="44"/>
  <c r="O18" i="44"/>
  <c r="O9" i="44"/>
  <c r="O8" i="44"/>
  <c r="O7" i="44"/>
  <c r="O6" i="44"/>
  <c r="O5" i="44"/>
  <c r="O4" i="44"/>
  <c r="N10" i="44"/>
  <c r="N11" i="44"/>
  <c r="N12" i="44"/>
  <c r="N13" i="44"/>
  <c r="N14" i="44"/>
  <c r="N15" i="44"/>
  <c r="N16" i="44"/>
  <c r="N17" i="44"/>
  <c r="N18" i="44"/>
  <c r="N9" i="44"/>
  <c r="N8" i="44"/>
  <c r="N7" i="44"/>
  <c r="N6" i="44"/>
  <c r="N5" i="44"/>
  <c r="N4" i="44"/>
  <c r="S10" i="42"/>
  <c r="S11" i="42"/>
  <c r="S12" i="42"/>
  <c r="S13" i="42"/>
  <c r="S14" i="42"/>
  <c r="S15" i="42"/>
  <c r="S16" i="42"/>
  <c r="S17" i="42"/>
  <c r="S18" i="42"/>
  <c r="S9" i="42"/>
  <c r="S8" i="42"/>
  <c r="S7" i="42"/>
  <c r="S6" i="42"/>
  <c r="S5" i="42"/>
  <c r="S4" i="42"/>
  <c r="R10" i="42"/>
  <c r="R11" i="42"/>
  <c r="R12" i="42"/>
  <c r="R13" i="42"/>
  <c r="R14" i="42"/>
  <c r="R15" i="42"/>
  <c r="R16" i="42"/>
  <c r="R17" i="42"/>
  <c r="R18" i="42"/>
  <c r="R9" i="42"/>
  <c r="R8" i="42"/>
  <c r="R7" i="42"/>
  <c r="R6" i="42"/>
  <c r="R5" i="42"/>
  <c r="R4" i="42"/>
  <c r="Q10" i="42"/>
  <c r="Q11" i="42"/>
  <c r="Q12" i="42"/>
  <c r="Q13" i="42"/>
  <c r="Q14" i="42"/>
  <c r="Q15" i="42"/>
  <c r="Q16" i="42"/>
  <c r="Q17" i="42"/>
  <c r="Q18" i="42"/>
  <c r="Q9" i="42"/>
  <c r="Q8" i="42"/>
  <c r="Q7" i="42"/>
  <c r="Q6" i="42"/>
  <c r="Q5" i="42"/>
  <c r="Q4" i="42"/>
  <c r="P10" i="42"/>
  <c r="P11" i="42"/>
  <c r="P12" i="42"/>
  <c r="P13" i="42"/>
  <c r="P14" i="42"/>
  <c r="P15" i="42"/>
  <c r="P16" i="42"/>
  <c r="P17" i="42"/>
  <c r="P18" i="42"/>
  <c r="P9" i="42"/>
  <c r="P8" i="42"/>
  <c r="P7" i="42"/>
  <c r="P6" i="42"/>
  <c r="P5" i="42"/>
  <c r="P4" i="42"/>
  <c r="O10" i="42"/>
  <c r="O11" i="42"/>
  <c r="O12" i="42"/>
  <c r="O13" i="42"/>
  <c r="O14" i="42"/>
  <c r="O15" i="42"/>
  <c r="O16" i="42"/>
  <c r="O17" i="42"/>
  <c r="O18" i="42"/>
  <c r="O9" i="42"/>
  <c r="O8" i="42"/>
  <c r="O7" i="42"/>
  <c r="O6" i="42"/>
  <c r="O5" i="42"/>
  <c r="O4" i="42"/>
  <c r="N10" i="42"/>
  <c r="N11" i="42"/>
  <c r="N12" i="42"/>
  <c r="N13" i="42"/>
  <c r="N14" i="42"/>
  <c r="N15" i="42"/>
  <c r="N16" i="42"/>
  <c r="N17" i="42"/>
  <c r="N18" i="42"/>
  <c r="N9" i="42"/>
  <c r="N8" i="42"/>
  <c r="N7" i="42"/>
  <c r="N6" i="42"/>
  <c r="N5" i="42"/>
  <c r="N4" i="42"/>
  <c r="S10" i="41"/>
  <c r="S11" i="41"/>
  <c r="S12" i="41"/>
  <c r="S13" i="41"/>
  <c r="S14" i="41"/>
  <c r="S15" i="41"/>
  <c r="S16" i="41"/>
  <c r="S17" i="41"/>
  <c r="S18" i="41"/>
  <c r="S9" i="41"/>
  <c r="S8" i="41"/>
  <c r="S7" i="41"/>
  <c r="S6" i="41"/>
  <c r="S5" i="41"/>
  <c r="S4" i="41"/>
  <c r="R10" i="41"/>
  <c r="R11" i="41"/>
  <c r="R12" i="41"/>
  <c r="R13" i="41"/>
  <c r="R14" i="41"/>
  <c r="R15" i="41"/>
  <c r="R16" i="41"/>
  <c r="R17" i="41"/>
  <c r="R18" i="41"/>
  <c r="R9" i="41"/>
  <c r="R8" i="41"/>
  <c r="R7" i="41"/>
  <c r="R6" i="41"/>
  <c r="R5" i="41"/>
  <c r="R4" i="41"/>
  <c r="Q10" i="41"/>
  <c r="Q11" i="41"/>
  <c r="Q12" i="41"/>
  <c r="Q13" i="41"/>
  <c r="Q14" i="41"/>
  <c r="Q15" i="41"/>
  <c r="Q16" i="41"/>
  <c r="Q17" i="41"/>
  <c r="Q18" i="41"/>
  <c r="Q9" i="41"/>
  <c r="Q8" i="41"/>
  <c r="Q7" i="41"/>
  <c r="Q6" i="41"/>
  <c r="Q5" i="41"/>
  <c r="Q4" i="41"/>
  <c r="P10" i="41"/>
  <c r="P11" i="41"/>
  <c r="P12" i="41"/>
  <c r="P13" i="41"/>
  <c r="P14" i="41"/>
  <c r="P15" i="41"/>
  <c r="P16" i="41"/>
  <c r="P17" i="41"/>
  <c r="P18" i="41"/>
  <c r="P9" i="41"/>
  <c r="P8" i="41"/>
  <c r="P7" i="41"/>
  <c r="P6" i="41"/>
  <c r="P5" i="41"/>
  <c r="P4" i="41"/>
  <c r="O10" i="41"/>
  <c r="O11" i="41"/>
  <c r="O12" i="41"/>
  <c r="O13" i="41"/>
  <c r="O14" i="41"/>
  <c r="O15" i="41"/>
  <c r="O16" i="41"/>
  <c r="O17" i="41"/>
  <c r="O18" i="41"/>
  <c r="O9" i="41"/>
  <c r="O8" i="41"/>
  <c r="O7" i="41"/>
  <c r="O6" i="41"/>
  <c r="O5" i="41"/>
  <c r="O4" i="41"/>
  <c r="N10" i="41"/>
  <c r="N11" i="41"/>
  <c r="N12" i="41"/>
  <c r="N13" i="41"/>
  <c r="N14" i="41"/>
  <c r="N15" i="41"/>
  <c r="N16" i="41"/>
  <c r="N17" i="41"/>
  <c r="N18" i="41"/>
  <c r="N9" i="41"/>
  <c r="N8" i="41"/>
  <c r="N7" i="41"/>
  <c r="N6" i="41"/>
  <c r="N5" i="41"/>
  <c r="N4" i="41"/>
  <c r="S10" i="39"/>
  <c r="S11" i="39"/>
  <c r="S12" i="39"/>
  <c r="S13" i="39"/>
  <c r="S14" i="39"/>
  <c r="S15" i="39"/>
  <c r="S16" i="39"/>
  <c r="S17" i="39"/>
  <c r="S18" i="39"/>
  <c r="S9" i="39"/>
  <c r="S8" i="39"/>
  <c r="S7" i="39"/>
  <c r="S6" i="39"/>
  <c r="S5" i="39"/>
  <c r="S4" i="39"/>
  <c r="R10" i="39"/>
  <c r="R11" i="39"/>
  <c r="R12" i="39"/>
  <c r="R13" i="39"/>
  <c r="R14" i="39"/>
  <c r="R15" i="39"/>
  <c r="R16" i="39"/>
  <c r="R17" i="39"/>
  <c r="R18" i="39"/>
  <c r="R9" i="39"/>
  <c r="R8" i="39"/>
  <c r="R7" i="39"/>
  <c r="R6" i="39"/>
  <c r="R5" i="39"/>
  <c r="R4" i="39"/>
  <c r="Q10" i="39"/>
  <c r="Q11" i="39"/>
  <c r="Q12" i="39"/>
  <c r="Q13" i="39"/>
  <c r="Q14" i="39"/>
  <c r="Q15" i="39"/>
  <c r="Q16" i="39"/>
  <c r="Q17" i="39"/>
  <c r="Q18" i="39"/>
  <c r="Q9" i="39"/>
  <c r="Q8" i="39"/>
  <c r="Q7" i="39"/>
  <c r="Q6" i="39"/>
  <c r="Q5" i="39"/>
  <c r="Q4" i="39"/>
  <c r="P10" i="39"/>
  <c r="P11" i="39"/>
  <c r="P12" i="39"/>
  <c r="P13" i="39"/>
  <c r="P14" i="39"/>
  <c r="P15" i="39"/>
  <c r="P16" i="39"/>
  <c r="P17" i="39"/>
  <c r="P18" i="39"/>
  <c r="P9" i="39"/>
  <c r="P8" i="39"/>
  <c r="P7" i="39"/>
  <c r="P6" i="39"/>
  <c r="P5" i="39"/>
  <c r="P4" i="39"/>
  <c r="O10" i="39"/>
  <c r="O11" i="39"/>
  <c r="O12" i="39"/>
  <c r="O13" i="39"/>
  <c r="O14" i="39"/>
  <c r="O15" i="39"/>
  <c r="O16" i="39"/>
  <c r="O17" i="39"/>
  <c r="O18" i="39"/>
  <c r="O9" i="39"/>
  <c r="O8" i="39"/>
  <c r="O7" i="39"/>
  <c r="O6" i="39"/>
  <c r="O5" i="39"/>
  <c r="O4" i="39"/>
  <c r="N10" i="39"/>
  <c r="N11" i="39"/>
  <c r="N12" i="39"/>
  <c r="N13" i="39"/>
  <c r="N14" i="39"/>
  <c r="N15" i="39"/>
  <c r="N16" i="39"/>
  <c r="N17" i="39"/>
  <c r="N18" i="39"/>
  <c r="N9" i="39"/>
  <c r="N8" i="39"/>
  <c r="N7" i="39"/>
  <c r="N6" i="39"/>
  <c r="N5" i="39"/>
  <c r="N4" i="39"/>
  <c r="S10" i="43"/>
  <c r="S11" i="43"/>
  <c r="S12" i="43"/>
  <c r="S13" i="43"/>
  <c r="S14" i="43"/>
  <c r="S15" i="43"/>
  <c r="S16" i="43"/>
  <c r="S17" i="43"/>
  <c r="S18" i="43"/>
  <c r="S9" i="43"/>
  <c r="S8" i="43"/>
  <c r="S7" i="43"/>
  <c r="S6" i="43"/>
  <c r="S5" i="43"/>
  <c r="S4" i="43"/>
  <c r="R10" i="43"/>
  <c r="R11" i="43"/>
  <c r="R12" i="43"/>
  <c r="R13" i="43"/>
  <c r="R14" i="43"/>
  <c r="R15" i="43"/>
  <c r="R16" i="43"/>
  <c r="R17" i="43"/>
  <c r="R18" i="43"/>
  <c r="R9" i="43"/>
  <c r="R8" i="43"/>
  <c r="R7" i="43"/>
  <c r="R6" i="43"/>
  <c r="R5" i="43"/>
  <c r="R4" i="43"/>
  <c r="Q10" i="43"/>
  <c r="Q11" i="43"/>
  <c r="Q12" i="43"/>
  <c r="Q13" i="43"/>
  <c r="Q14" i="43"/>
  <c r="Q15" i="43"/>
  <c r="Q16" i="43"/>
  <c r="Q17" i="43"/>
  <c r="Q18" i="43"/>
  <c r="Q9" i="43"/>
  <c r="Q8" i="43"/>
  <c r="Q7" i="43"/>
  <c r="Q6" i="43"/>
  <c r="Q5" i="43"/>
  <c r="Q4" i="43"/>
  <c r="P10" i="43"/>
  <c r="P11" i="43"/>
  <c r="P12" i="43"/>
  <c r="P13" i="43"/>
  <c r="P14" i="43"/>
  <c r="P15" i="43"/>
  <c r="P16" i="43"/>
  <c r="P17" i="43"/>
  <c r="P18" i="43"/>
  <c r="P9" i="43"/>
  <c r="P8" i="43"/>
  <c r="P7" i="43"/>
  <c r="P6" i="43"/>
  <c r="P5" i="43"/>
  <c r="P4" i="43"/>
  <c r="O10" i="43"/>
  <c r="O11" i="43"/>
  <c r="O12" i="43"/>
  <c r="O13" i="43"/>
  <c r="O14" i="43"/>
  <c r="O15" i="43"/>
  <c r="O16" i="43"/>
  <c r="O17" i="43"/>
  <c r="O18" i="43"/>
  <c r="O9" i="43"/>
  <c r="O8" i="43"/>
  <c r="O7" i="43"/>
  <c r="O6" i="43"/>
  <c r="O5" i="43"/>
  <c r="O4" i="43"/>
  <c r="N10" i="43"/>
  <c r="N11" i="43"/>
  <c r="N12" i="43"/>
  <c r="N13" i="43"/>
  <c r="N14" i="43"/>
  <c r="N15" i="43"/>
  <c r="N16" i="43"/>
  <c r="N17" i="43"/>
  <c r="N18" i="43"/>
  <c r="N9" i="43"/>
  <c r="N8" i="43"/>
  <c r="N19" i="43" s="1"/>
  <c r="N7" i="43"/>
  <c r="N6" i="43"/>
  <c r="N5" i="43"/>
  <c r="N4" i="43"/>
  <c r="S10" i="35"/>
  <c r="S11" i="35"/>
  <c r="S12" i="35"/>
  <c r="S13" i="35"/>
  <c r="S14" i="35"/>
  <c r="S15" i="35"/>
  <c r="S16" i="35"/>
  <c r="S17" i="35"/>
  <c r="S18" i="35"/>
  <c r="S9" i="35"/>
  <c r="S8" i="35"/>
  <c r="S7" i="35"/>
  <c r="S6" i="35"/>
  <c r="S5" i="35"/>
  <c r="S4" i="35"/>
  <c r="R10" i="35"/>
  <c r="R11" i="35"/>
  <c r="R12" i="35"/>
  <c r="R13" i="35"/>
  <c r="R14" i="35"/>
  <c r="R15" i="35"/>
  <c r="R16" i="35"/>
  <c r="R17" i="35"/>
  <c r="R18" i="35"/>
  <c r="R9" i="35"/>
  <c r="R8" i="35"/>
  <c r="R7" i="35"/>
  <c r="R6" i="35"/>
  <c r="R5" i="35"/>
  <c r="R4" i="35"/>
  <c r="Q10" i="35"/>
  <c r="Q11" i="35"/>
  <c r="Q12" i="35"/>
  <c r="Q13" i="35"/>
  <c r="Q14" i="35"/>
  <c r="Q15" i="35"/>
  <c r="Q16" i="35"/>
  <c r="Q17" i="35"/>
  <c r="Q18" i="35"/>
  <c r="Q9" i="35"/>
  <c r="Q8" i="35"/>
  <c r="Q7" i="35"/>
  <c r="Q6" i="35"/>
  <c r="Q5" i="35"/>
  <c r="Q4" i="35"/>
  <c r="P10" i="35"/>
  <c r="P11" i="35"/>
  <c r="P12" i="35"/>
  <c r="P13" i="35"/>
  <c r="P14" i="35"/>
  <c r="P15" i="35"/>
  <c r="P16" i="35"/>
  <c r="P17" i="35"/>
  <c r="P18" i="35"/>
  <c r="P9" i="35"/>
  <c r="P8" i="35"/>
  <c r="P7" i="35"/>
  <c r="P6" i="35"/>
  <c r="P5" i="35"/>
  <c r="P4" i="35"/>
  <c r="O10" i="35"/>
  <c r="O11" i="35"/>
  <c r="O12" i="35"/>
  <c r="O13" i="35"/>
  <c r="O14" i="35"/>
  <c r="O15" i="35"/>
  <c r="O16" i="35"/>
  <c r="O17" i="35"/>
  <c r="O18" i="35"/>
  <c r="O9" i="35"/>
  <c r="O8" i="35"/>
  <c r="O7" i="35"/>
  <c r="O6" i="35"/>
  <c r="O5" i="35"/>
  <c r="O4" i="35"/>
  <c r="N10" i="35"/>
  <c r="N11" i="35"/>
  <c r="N12" i="35"/>
  <c r="N13" i="35"/>
  <c r="N14" i="35"/>
  <c r="N15" i="35"/>
  <c r="N16" i="35"/>
  <c r="N17" i="35"/>
  <c r="N18" i="35"/>
  <c r="N9" i="35"/>
  <c r="N8" i="35"/>
  <c r="N7" i="35"/>
  <c r="N6" i="35"/>
  <c r="N5" i="35"/>
  <c r="N4" i="35"/>
  <c r="S10" i="38"/>
  <c r="S11" i="38"/>
  <c r="S12" i="38"/>
  <c r="S13" i="38"/>
  <c r="S14" i="38"/>
  <c r="S15" i="38"/>
  <c r="S16" i="38"/>
  <c r="S17" i="38"/>
  <c r="S18" i="38"/>
  <c r="S9" i="38"/>
  <c r="S8" i="38"/>
  <c r="S7" i="38"/>
  <c r="S6" i="38"/>
  <c r="S5" i="38"/>
  <c r="S4" i="38"/>
  <c r="R10" i="38"/>
  <c r="R11" i="38"/>
  <c r="R12" i="38"/>
  <c r="R13" i="38"/>
  <c r="R14" i="38"/>
  <c r="R15" i="38"/>
  <c r="R16" i="38"/>
  <c r="R17" i="38"/>
  <c r="R18" i="38"/>
  <c r="R9" i="38"/>
  <c r="R8" i="38"/>
  <c r="R7" i="38"/>
  <c r="R6" i="38"/>
  <c r="R5" i="38"/>
  <c r="R4" i="38"/>
  <c r="Q10" i="38"/>
  <c r="Q11" i="38"/>
  <c r="Q12" i="38"/>
  <c r="Q13" i="38"/>
  <c r="Q14" i="38"/>
  <c r="Q15" i="38"/>
  <c r="Q16" i="38"/>
  <c r="Q17" i="38"/>
  <c r="Q18" i="38"/>
  <c r="Q9" i="38"/>
  <c r="Q8" i="38"/>
  <c r="Q7" i="38"/>
  <c r="Q6" i="38"/>
  <c r="Q5" i="38"/>
  <c r="Q4" i="38"/>
  <c r="P10" i="38"/>
  <c r="P11" i="38"/>
  <c r="P12" i="38"/>
  <c r="P13" i="38"/>
  <c r="P14" i="38"/>
  <c r="P15" i="38"/>
  <c r="P16" i="38"/>
  <c r="P17" i="38"/>
  <c r="P18" i="38"/>
  <c r="P9" i="38"/>
  <c r="P8" i="38"/>
  <c r="P7" i="38"/>
  <c r="P6" i="38"/>
  <c r="P5" i="38"/>
  <c r="P4" i="38"/>
  <c r="N18" i="38"/>
  <c r="N17" i="38"/>
  <c r="N16" i="38"/>
  <c r="N15" i="38"/>
  <c r="N14" i="38"/>
  <c r="N13" i="38"/>
  <c r="N12" i="38"/>
  <c r="N11" i="38"/>
  <c r="N10" i="38"/>
  <c r="N9" i="38"/>
  <c r="N8" i="38"/>
  <c r="N7" i="38"/>
  <c r="N6" i="38"/>
  <c r="N5" i="38"/>
  <c r="N4" i="38"/>
  <c r="O18" i="38"/>
  <c r="O17" i="38"/>
  <c r="O16" i="38"/>
  <c r="O15" i="38"/>
  <c r="O14" i="38"/>
  <c r="O13" i="38"/>
  <c r="O12" i="38"/>
  <c r="O11" i="38"/>
  <c r="O10" i="38"/>
  <c r="O9" i="38"/>
  <c r="O8" i="38"/>
  <c r="O7" i="38"/>
  <c r="O6" i="38"/>
  <c r="O5" i="38"/>
  <c r="O4" i="38"/>
  <c r="J50" i="8"/>
  <c r="Q45" i="8"/>
  <c r="G45" i="8"/>
  <c r="C45" i="8"/>
  <c r="J42" i="8"/>
  <c r="Q37" i="8"/>
  <c r="G37" i="8"/>
  <c r="C37" i="8"/>
  <c r="C29" i="8"/>
  <c r="G29" i="8"/>
  <c r="Q29" i="8"/>
  <c r="Q42" i="8" s="1"/>
  <c r="R42" i="8" s="1"/>
  <c r="C70" i="6"/>
  <c r="G70" i="6"/>
  <c r="Q70" i="6"/>
  <c r="C62" i="6"/>
  <c r="G62" i="6"/>
  <c r="Q62" i="6"/>
  <c r="C54" i="6"/>
  <c r="G54" i="6"/>
  <c r="Q54" i="6"/>
  <c r="Q59" i="6" s="1"/>
  <c r="R59" i="6" s="1"/>
  <c r="J59" i="6"/>
  <c r="C46" i="6"/>
  <c r="G46" i="6"/>
  <c r="Q46" i="6"/>
  <c r="Q51" i="6" s="1"/>
  <c r="R51" i="6" s="1"/>
  <c r="C38" i="6"/>
  <c r="G38" i="6"/>
  <c r="Q38" i="6"/>
  <c r="G21" i="8"/>
  <c r="C21" i="8"/>
  <c r="Q21" i="8"/>
  <c r="Q30" i="6"/>
  <c r="G30" i="6"/>
  <c r="C30" i="6"/>
  <c r="Q22" i="6"/>
  <c r="G22" i="6"/>
  <c r="C22" i="6"/>
  <c r="Q14" i="6"/>
  <c r="G14" i="6"/>
  <c r="C14" i="6"/>
  <c r="D40" i="45"/>
  <c r="J40" i="45" s="1"/>
  <c r="D39" i="45"/>
  <c r="J39" i="45" s="1"/>
  <c r="D38" i="45"/>
  <c r="J38" i="45" s="1"/>
  <c r="D37" i="45"/>
  <c r="J37" i="45" s="1"/>
  <c r="D36" i="45"/>
  <c r="J36" i="45" s="1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40" i="44"/>
  <c r="J40" i="44" s="1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40" i="43"/>
  <c r="J40" i="43" s="1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40" i="42"/>
  <c r="J40" i="42" s="1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N18" i="40"/>
  <c r="D18" i="40"/>
  <c r="N17" i="40"/>
  <c r="D17" i="40"/>
  <c r="N16" i="40"/>
  <c r="D16" i="40"/>
  <c r="N15" i="40"/>
  <c r="D15" i="40"/>
  <c r="N14" i="40"/>
  <c r="D14" i="40"/>
  <c r="N13" i="40"/>
  <c r="D13" i="40"/>
  <c r="N12" i="40"/>
  <c r="D12" i="40"/>
  <c r="N11" i="40"/>
  <c r="D11" i="40"/>
  <c r="N10" i="40"/>
  <c r="D10" i="40"/>
  <c r="N9" i="40"/>
  <c r="D9" i="40"/>
  <c r="N8" i="40"/>
  <c r="D8" i="40"/>
  <c r="N7" i="40"/>
  <c r="D7" i="40"/>
  <c r="N6" i="40"/>
  <c r="D6" i="40"/>
  <c r="N5" i="40"/>
  <c r="D5" i="40"/>
  <c r="N4" i="40"/>
  <c r="D4" i="40"/>
  <c r="D3" i="40"/>
  <c r="D40" i="39"/>
  <c r="J40" i="39" s="1"/>
  <c r="D39" i="39"/>
  <c r="J39" i="39" s="1"/>
  <c r="D38" i="39"/>
  <c r="J38" i="39" s="1"/>
  <c r="D37" i="39"/>
  <c r="J37" i="39" s="1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40" i="38"/>
  <c r="J40" i="38" s="1"/>
  <c r="D39" i="38"/>
  <c r="J39" i="38" s="1"/>
  <c r="D38" i="38"/>
  <c r="J38" i="38" s="1"/>
  <c r="D37" i="38"/>
  <c r="J37" i="38" s="1"/>
  <c r="D36" i="38"/>
  <c r="J36" i="38" s="1"/>
  <c r="D35" i="38"/>
  <c r="J35" i="38" s="1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N19" i="38"/>
  <c r="D7" i="38"/>
  <c r="D6" i="38"/>
  <c r="D5" i="38"/>
  <c r="D4" i="38"/>
  <c r="D3" i="38"/>
  <c r="D40" i="37"/>
  <c r="J40" i="37" s="1"/>
  <c r="D39" i="37"/>
  <c r="J39" i="37" s="1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40" i="36"/>
  <c r="J40" i="36" s="1"/>
  <c r="D39" i="36"/>
  <c r="J39" i="36" s="1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J32" i="35"/>
  <c r="D33" i="35"/>
  <c r="J33" i="35"/>
  <c r="D34" i="35"/>
  <c r="J34" i="35" s="1"/>
  <c r="D35" i="35"/>
  <c r="J35" i="35" s="1"/>
  <c r="D36" i="35"/>
  <c r="J36" i="35" s="1"/>
  <c r="D37" i="35"/>
  <c r="J37" i="35" s="1"/>
  <c r="D38" i="35"/>
  <c r="J38" i="35" s="1"/>
  <c r="D39" i="35"/>
  <c r="J39" i="35"/>
  <c r="D40" i="35"/>
  <c r="J40" i="35"/>
  <c r="D41" i="35"/>
  <c r="J41" i="35"/>
  <c r="D3" i="35"/>
  <c r="E38" i="35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J36" i="4" s="1"/>
  <c r="D37" i="4"/>
  <c r="J37" i="4" s="1"/>
  <c r="D38" i="4"/>
  <c r="J38" i="4" s="1"/>
  <c r="D39" i="4"/>
  <c r="J39" i="4" s="1"/>
  <c r="D40" i="4"/>
  <c r="J40" i="4" s="1"/>
  <c r="G15" i="26"/>
  <c r="G14" i="26"/>
  <c r="G12" i="26"/>
  <c r="G10" i="26"/>
  <c r="G9" i="26"/>
  <c r="G6" i="26"/>
  <c r="D16" i="26"/>
  <c r="J16" i="26"/>
  <c r="G5" i="26"/>
  <c r="G7" i="26"/>
  <c r="G8" i="26"/>
  <c r="G11" i="26"/>
  <c r="G13" i="26"/>
  <c r="G4" i="26"/>
  <c r="G16" i="33"/>
  <c r="G14" i="33"/>
  <c r="G18" i="33"/>
  <c r="G17" i="33"/>
  <c r="G19" i="33"/>
  <c r="G24" i="33"/>
  <c r="G6" i="33"/>
  <c r="G9" i="33"/>
  <c r="G20" i="33"/>
  <c r="G15" i="33"/>
  <c r="G26" i="33"/>
  <c r="G8" i="33"/>
  <c r="G11" i="33"/>
  <c r="G13" i="33"/>
  <c r="G5" i="33"/>
  <c r="G25" i="33"/>
  <c r="G7" i="33"/>
  <c r="G21" i="33"/>
  <c r="G22" i="33"/>
  <c r="G23" i="33"/>
  <c r="G4" i="33"/>
  <c r="L13" i="33" s="1"/>
  <c r="G10" i="33"/>
  <c r="G12" i="33"/>
  <c r="H12" i="33" s="1"/>
  <c r="Q50" i="8" l="1"/>
  <c r="R50" i="8" s="1"/>
  <c r="Q34" i="8"/>
  <c r="R34" i="8" s="1"/>
  <c r="Q75" i="6"/>
  <c r="R75" i="6" s="1"/>
  <c r="Q67" i="6"/>
  <c r="R67" i="6" s="1"/>
  <c r="Q43" i="6"/>
  <c r="R43" i="6" s="1"/>
  <c r="N19" i="45"/>
  <c r="E17" i="45"/>
  <c r="E9" i="45"/>
  <c r="E35" i="45"/>
  <c r="E26" i="45"/>
  <c r="E34" i="45"/>
  <c r="E11" i="45"/>
  <c r="E19" i="45"/>
  <c r="E25" i="45"/>
  <c r="E33" i="45"/>
  <c r="E16" i="45"/>
  <c r="E24" i="45"/>
  <c r="E32" i="45"/>
  <c r="E40" i="45"/>
  <c r="E5" i="45"/>
  <c r="J5" i="45" s="1"/>
  <c r="E13" i="45"/>
  <c r="E23" i="45"/>
  <c r="E31" i="45"/>
  <c r="E39" i="45"/>
  <c r="E6" i="45"/>
  <c r="E14" i="45"/>
  <c r="E8" i="45"/>
  <c r="O19" i="45"/>
  <c r="E10" i="45"/>
  <c r="E18" i="45"/>
  <c r="E22" i="45"/>
  <c r="E30" i="45"/>
  <c r="E38" i="45"/>
  <c r="E7" i="45"/>
  <c r="E15" i="45"/>
  <c r="E21" i="45"/>
  <c r="E29" i="45"/>
  <c r="E37" i="45"/>
  <c r="E3" i="45"/>
  <c r="J3" i="45" s="1"/>
  <c r="E4" i="45"/>
  <c r="J4" i="45" s="1"/>
  <c r="E12" i="45"/>
  <c r="E20" i="45"/>
  <c r="E28" i="45"/>
  <c r="E36" i="45"/>
  <c r="E27" i="45"/>
  <c r="E14" i="44"/>
  <c r="N19" i="44"/>
  <c r="E16" i="44"/>
  <c r="E6" i="44"/>
  <c r="E35" i="44"/>
  <c r="E33" i="44"/>
  <c r="E24" i="44"/>
  <c r="E5" i="44"/>
  <c r="J5" i="44" s="1"/>
  <c r="E13" i="44"/>
  <c r="E23" i="44"/>
  <c r="E31" i="44"/>
  <c r="E39" i="44"/>
  <c r="E34" i="44"/>
  <c r="E8" i="44"/>
  <c r="E32" i="44"/>
  <c r="E10" i="44"/>
  <c r="E18" i="44"/>
  <c r="E22" i="44"/>
  <c r="E30" i="44"/>
  <c r="E38" i="44"/>
  <c r="E26" i="44"/>
  <c r="E7" i="44"/>
  <c r="E15" i="44"/>
  <c r="E21" i="44"/>
  <c r="E29" i="44"/>
  <c r="E37" i="44"/>
  <c r="E40" i="44"/>
  <c r="E3" i="44"/>
  <c r="E4" i="44"/>
  <c r="J4" i="44" s="1"/>
  <c r="E12" i="44"/>
  <c r="E20" i="44"/>
  <c r="E28" i="44"/>
  <c r="E36" i="44"/>
  <c r="E11" i="44"/>
  <c r="E19" i="44"/>
  <c r="E25" i="44"/>
  <c r="E9" i="44"/>
  <c r="E17" i="44"/>
  <c r="E27" i="44"/>
  <c r="E6" i="43"/>
  <c r="J6" i="43" s="1"/>
  <c r="E35" i="43"/>
  <c r="E26" i="43"/>
  <c r="E11" i="43"/>
  <c r="E19" i="43"/>
  <c r="E25" i="43"/>
  <c r="E33" i="43"/>
  <c r="E8" i="43"/>
  <c r="E16" i="43"/>
  <c r="E24" i="43"/>
  <c r="E32" i="43"/>
  <c r="E40" i="43"/>
  <c r="E5" i="43"/>
  <c r="J5" i="43" s="1"/>
  <c r="E13" i="43"/>
  <c r="E23" i="43"/>
  <c r="E31" i="43"/>
  <c r="E39" i="43"/>
  <c r="E14" i="43"/>
  <c r="E10" i="43"/>
  <c r="E18" i="43"/>
  <c r="E22" i="43"/>
  <c r="E30" i="43"/>
  <c r="E38" i="43"/>
  <c r="E34" i="43"/>
  <c r="E7" i="43"/>
  <c r="E15" i="43"/>
  <c r="E21" i="43"/>
  <c r="E29" i="43"/>
  <c r="E37" i="43"/>
  <c r="E3" i="43"/>
  <c r="E4" i="43"/>
  <c r="J4" i="43" s="1"/>
  <c r="E12" i="43"/>
  <c r="E20" i="43"/>
  <c r="E28" i="43"/>
  <c r="E36" i="43"/>
  <c r="E9" i="43"/>
  <c r="E17" i="43"/>
  <c r="E27" i="43"/>
  <c r="N19" i="42"/>
  <c r="E35" i="42"/>
  <c r="E26" i="42"/>
  <c r="E34" i="42"/>
  <c r="E32" i="42"/>
  <c r="E6" i="42"/>
  <c r="J6" i="42" s="1"/>
  <c r="E14" i="42"/>
  <c r="E11" i="42"/>
  <c r="E19" i="42"/>
  <c r="E25" i="42"/>
  <c r="E33" i="42"/>
  <c r="E24" i="42"/>
  <c r="E23" i="42"/>
  <c r="E31" i="42"/>
  <c r="E39" i="42"/>
  <c r="E10" i="42"/>
  <c r="E18" i="42"/>
  <c r="E22" i="42"/>
  <c r="E30" i="42"/>
  <c r="E38" i="42"/>
  <c r="E40" i="42"/>
  <c r="E5" i="42"/>
  <c r="J5" i="42" s="1"/>
  <c r="E13" i="42"/>
  <c r="E7" i="42"/>
  <c r="E15" i="42"/>
  <c r="E21" i="42"/>
  <c r="E29" i="42"/>
  <c r="E37" i="42"/>
  <c r="E16" i="42"/>
  <c r="E3" i="42"/>
  <c r="E4" i="42"/>
  <c r="J4" i="42" s="1"/>
  <c r="E12" i="42"/>
  <c r="E20" i="42"/>
  <c r="E28" i="42"/>
  <c r="E36" i="42"/>
  <c r="E8" i="42"/>
  <c r="E9" i="42"/>
  <c r="E17" i="42"/>
  <c r="E27" i="42"/>
  <c r="E35" i="41"/>
  <c r="N19" i="41"/>
  <c r="E13" i="41"/>
  <c r="E24" i="41"/>
  <c r="E5" i="41"/>
  <c r="J5" i="41" s="1"/>
  <c r="E23" i="41"/>
  <c r="E31" i="41"/>
  <c r="E6" i="41"/>
  <c r="J6" i="41" s="1"/>
  <c r="E14" i="41"/>
  <c r="E26" i="41"/>
  <c r="E34" i="41"/>
  <c r="E11" i="41"/>
  <c r="E19" i="41"/>
  <c r="E25" i="41"/>
  <c r="E33" i="41"/>
  <c r="E8" i="41"/>
  <c r="E32" i="41"/>
  <c r="E10" i="41"/>
  <c r="E18" i="41"/>
  <c r="E22" i="41"/>
  <c r="E30" i="41"/>
  <c r="E38" i="41"/>
  <c r="E40" i="41"/>
  <c r="E39" i="41"/>
  <c r="E7" i="41"/>
  <c r="E15" i="41"/>
  <c r="E21" i="41"/>
  <c r="E29" i="41"/>
  <c r="E37" i="41"/>
  <c r="E16" i="41"/>
  <c r="E3" i="41"/>
  <c r="E4" i="41"/>
  <c r="J4" i="41" s="1"/>
  <c r="E12" i="41"/>
  <c r="E20" i="41"/>
  <c r="E28" i="41"/>
  <c r="E36" i="41"/>
  <c r="E9" i="41"/>
  <c r="E17" i="41"/>
  <c r="E27" i="41"/>
  <c r="E35" i="40"/>
  <c r="N19" i="40"/>
  <c r="E6" i="40"/>
  <c r="J6" i="40" s="1"/>
  <c r="E26" i="40"/>
  <c r="E11" i="40"/>
  <c r="E19" i="40"/>
  <c r="E25" i="40"/>
  <c r="E33" i="40"/>
  <c r="E34" i="40"/>
  <c r="E8" i="40"/>
  <c r="E16" i="40"/>
  <c r="E24" i="40"/>
  <c r="E32" i="40"/>
  <c r="E40" i="40"/>
  <c r="E14" i="40"/>
  <c r="J3" i="40"/>
  <c r="E5" i="40"/>
  <c r="J5" i="40" s="1"/>
  <c r="E13" i="40"/>
  <c r="E23" i="40"/>
  <c r="E31" i="40"/>
  <c r="E39" i="40"/>
  <c r="O19" i="40"/>
  <c r="E10" i="40"/>
  <c r="E18" i="40"/>
  <c r="E22" i="40"/>
  <c r="E30" i="40"/>
  <c r="E38" i="40"/>
  <c r="E7" i="40"/>
  <c r="E15" i="40"/>
  <c r="E21" i="40"/>
  <c r="E29" i="40"/>
  <c r="E37" i="40"/>
  <c r="E3" i="40"/>
  <c r="E4" i="40"/>
  <c r="J4" i="40" s="1"/>
  <c r="E12" i="40"/>
  <c r="E20" i="40"/>
  <c r="E28" i="40"/>
  <c r="E36" i="40"/>
  <c r="E9" i="40"/>
  <c r="E17" i="40"/>
  <c r="E27" i="40"/>
  <c r="E35" i="39"/>
  <c r="N19" i="39"/>
  <c r="E6" i="39"/>
  <c r="J6" i="39" s="1"/>
  <c r="E14" i="39"/>
  <c r="E26" i="39"/>
  <c r="E11" i="39"/>
  <c r="E19" i="39"/>
  <c r="E25" i="39"/>
  <c r="E33" i="39"/>
  <c r="E34" i="39"/>
  <c r="E8" i="39"/>
  <c r="E16" i="39"/>
  <c r="E24" i="39"/>
  <c r="E32" i="39"/>
  <c r="E40" i="39"/>
  <c r="E5" i="39"/>
  <c r="J5" i="39" s="1"/>
  <c r="E13" i="39"/>
  <c r="E23" i="39"/>
  <c r="E31" i="39"/>
  <c r="E39" i="39"/>
  <c r="O19" i="39"/>
  <c r="E10" i="39"/>
  <c r="E18" i="39"/>
  <c r="E22" i="39"/>
  <c r="E30" i="39"/>
  <c r="E38" i="39"/>
  <c r="E15" i="39"/>
  <c r="E21" i="39"/>
  <c r="E29" i="39"/>
  <c r="E37" i="39"/>
  <c r="E3" i="39"/>
  <c r="J3" i="39" s="1"/>
  <c r="E20" i="39"/>
  <c r="E28" i="39"/>
  <c r="E36" i="39"/>
  <c r="E7" i="39"/>
  <c r="E4" i="39"/>
  <c r="J4" i="39" s="1"/>
  <c r="E12" i="39"/>
  <c r="E9" i="39"/>
  <c r="E17" i="39"/>
  <c r="E27" i="39"/>
  <c r="E6" i="38"/>
  <c r="J6" i="38" s="1"/>
  <c r="E35" i="38"/>
  <c r="E19" i="38"/>
  <c r="E25" i="38"/>
  <c r="E33" i="38"/>
  <c r="E8" i="38"/>
  <c r="E16" i="38"/>
  <c r="E24" i="38"/>
  <c r="E32" i="38"/>
  <c r="E40" i="38"/>
  <c r="E14" i="38"/>
  <c r="E26" i="38"/>
  <c r="E5" i="38"/>
  <c r="J5" i="38" s="1"/>
  <c r="E13" i="38"/>
  <c r="E23" i="38"/>
  <c r="E31" i="38"/>
  <c r="E39" i="38"/>
  <c r="E34" i="38"/>
  <c r="O19" i="38"/>
  <c r="E10" i="38"/>
  <c r="E18" i="38"/>
  <c r="E22" i="38"/>
  <c r="E30" i="38"/>
  <c r="E38" i="38"/>
  <c r="E11" i="38"/>
  <c r="E7" i="38"/>
  <c r="E15" i="38"/>
  <c r="E21" i="38"/>
  <c r="E29" i="38"/>
  <c r="E37" i="38"/>
  <c r="E3" i="38"/>
  <c r="E4" i="38"/>
  <c r="J4" i="38" s="1"/>
  <c r="E12" i="38"/>
  <c r="E20" i="38"/>
  <c r="E28" i="38"/>
  <c r="E36" i="38"/>
  <c r="E9" i="38"/>
  <c r="E17" i="38"/>
  <c r="E27" i="38"/>
  <c r="E22" i="35"/>
  <c r="E36" i="35"/>
  <c r="E5" i="35"/>
  <c r="N19" i="37"/>
  <c r="E35" i="37"/>
  <c r="E17" i="37"/>
  <c r="E6" i="37"/>
  <c r="J6" i="37" s="1"/>
  <c r="E14" i="37"/>
  <c r="E34" i="37"/>
  <c r="E11" i="37"/>
  <c r="E19" i="37"/>
  <c r="E25" i="37"/>
  <c r="E33" i="37"/>
  <c r="E8" i="37"/>
  <c r="E16" i="37"/>
  <c r="E24" i="37"/>
  <c r="E32" i="37"/>
  <c r="E40" i="37"/>
  <c r="E26" i="37"/>
  <c r="E5" i="37"/>
  <c r="J5" i="37" s="1"/>
  <c r="E13" i="37"/>
  <c r="E23" i="37"/>
  <c r="E31" i="37"/>
  <c r="E39" i="37"/>
  <c r="E9" i="37"/>
  <c r="E10" i="37"/>
  <c r="E18" i="37"/>
  <c r="E22" i="37"/>
  <c r="E30" i="37"/>
  <c r="E38" i="37"/>
  <c r="E7" i="37"/>
  <c r="E15" i="37"/>
  <c r="E21" i="37"/>
  <c r="E29" i="37"/>
  <c r="E37" i="37"/>
  <c r="E3" i="37"/>
  <c r="J3" i="37" s="1"/>
  <c r="E4" i="37"/>
  <c r="J4" i="37" s="1"/>
  <c r="E12" i="37"/>
  <c r="E20" i="37"/>
  <c r="E28" i="37"/>
  <c r="E36" i="37"/>
  <c r="E27" i="37"/>
  <c r="N19" i="36"/>
  <c r="J4" i="36"/>
  <c r="E35" i="36"/>
  <c r="E3" i="36"/>
  <c r="J3" i="36" s="1"/>
  <c r="E4" i="36"/>
  <c r="E12" i="36"/>
  <c r="E6" i="36"/>
  <c r="E14" i="36"/>
  <c r="E25" i="36"/>
  <c r="E33" i="36"/>
  <c r="E9" i="36"/>
  <c r="E34" i="36"/>
  <c r="E11" i="36"/>
  <c r="E19" i="36"/>
  <c r="E32" i="36"/>
  <c r="E40" i="36"/>
  <c r="E16" i="36"/>
  <c r="E24" i="36"/>
  <c r="E31" i="36"/>
  <c r="E39" i="36"/>
  <c r="E5" i="36"/>
  <c r="E13" i="36"/>
  <c r="E23" i="36"/>
  <c r="E30" i="36"/>
  <c r="E38" i="36"/>
  <c r="E17" i="36"/>
  <c r="E26" i="36"/>
  <c r="E8" i="36"/>
  <c r="O19" i="36"/>
  <c r="E10" i="36"/>
  <c r="E18" i="36"/>
  <c r="E22" i="36"/>
  <c r="E29" i="36"/>
  <c r="E37" i="36"/>
  <c r="E7" i="36"/>
  <c r="E15" i="36"/>
  <c r="E21" i="36"/>
  <c r="E28" i="36"/>
  <c r="E36" i="36"/>
  <c r="E20" i="36"/>
  <c r="E27" i="36"/>
  <c r="E30" i="35"/>
  <c r="E39" i="35"/>
  <c r="E31" i="35"/>
  <c r="E23" i="35"/>
  <c r="E15" i="35"/>
  <c r="E7" i="35"/>
  <c r="E14" i="35"/>
  <c r="E6" i="35"/>
  <c r="E40" i="35"/>
  <c r="E32" i="35"/>
  <c r="E24" i="35"/>
  <c r="E16" i="35"/>
  <c r="E8" i="35"/>
  <c r="J5" i="35"/>
  <c r="E41" i="35"/>
  <c r="E33" i="35"/>
  <c r="E25" i="35"/>
  <c r="E17" i="35"/>
  <c r="E9" i="35"/>
  <c r="E34" i="35"/>
  <c r="E26" i="35"/>
  <c r="E18" i="35"/>
  <c r="E10" i="35"/>
  <c r="E35" i="35"/>
  <c r="E27" i="35"/>
  <c r="E19" i="35"/>
  <c r="E11" i="35"/>
  <c r="E28" i="35"/>
  <c r="E20" i="35"/>
  <c r="E12" i="35"/>
  <c r="E4" i="35"/>
  <c r="J4" i="35" s="1"/>
  <c r="E37" i="35"/>
  <c r="E29" i="35"/>
  <c r="E21" i="35"/>
  <c r="E13" i="35"/>
  <c r="N19" i="35"/>
  <c r="E3" i="35"/>
  <c r="J35" i="4"/>
  <c r="L12" i="33"/>
  <c r="M12" i="33" s="1"/>
  <c r="L11" i="33"/>
  <c r="M10" i="33" s="1"/>
  <c r="L10" i="33"/>
  <c r="L9" i="33"/>
  <c r="L8" i="33"/>
  <c r="L5" i="33"/>
  <c r="L7" i="33"/>
  <c r="H6" i="33"/>
  <c r="L14" i="33"/>
  <c r="L6" i="33"/>
  <c r="M5" i="33" s="1"/>
  <c r="H13" i="33"/>
  <c r="H24" i="33"/>
  <c r="H10" i="33"/>
  <c r="H17" i="33"/>
  <c r="H23" i="33"/>
  <c r="H16" i="33"/>
  <c r="H5" i="33"/>
  <c r="H8" i="33"/>
  <c r="H20" i="33"/>
  <c r="H19" i="33"/>
  <c r="H26" i="33"/>
  <c r="H15" i="33"/>
  <c r="H9" i="33"/>
  <c r="H18" i="33"/>
  <c r="H7" i="33"/>
  <c r="H25" i="33"/>
  <c r="H4" i="33"/>
  <c r="H22" i="33"/>
  <c r="H21" i="33"/>
  <c r="H14" i="33"/>
  <c r="H11" i="33"/>
  <c r="F36" i="45" l="1"/>
  <c r="F28" i="45"/>
  <c r="F20" i="45"/>
  <c r="F12" i="45"/>
  <c r="J12" i="45" s="1"/>
  <c r="F4" i="45"/>
  <c r="F3" i="45"/>
  <c r="F37" i="45"/>
  <c r="F29" i="45"/>
  <c r="F21" i="45"/>
  <c r="F15" i="45"/>
  <c r="F7" i="45"/>
  <c r="J7" i="45" s="1"/>
  <c r="F38" i="45"/>
  <c r="F30" i="45"/>
  <c r="F22" i="45"/>
  <c r="F18" i="45"/>
  <c r="F10" i="45"/>
  <c r="J10" i="45" s="1"/>
  <c r="F11" i="45"/>
  <c r="J11" i="45" s="1"/>
  <c r="F27" i="45"/>
  <c r="F39" i="45"/>
  <c r="F31" i="45"/>
  <c r="F23" i="45"/>
  <c r="F13" i="45"/>
  <c r="F5" i="45"/>
  <c r="F17" i="45"/>
  <c r="F40" i="45"/>
  <c r="F32" i="45"/>
  <c r="F24" i="45"/>
  <c r="F16" i="45"/>
  <c r="F8" i="45"/>
  <c r="J8" i="45" s="1"/>
  <c r="F33" i="45"/>
  <c r="F25" i="45"/>
  <c r="F19" i="45"/>
  <c r="F34" i="45"/>
  <c r="F26" i="45"/>
  <c r="F14" i="45"/>
  <c r="F6" i="45"/>
  <c r="J6" i="45" s="1"/>
  <c r="F35" i="45"/>
  <c r="F9" i="45"/>
  <c r="J9" i="45" s="1"/>
  <c r="O19" i="44"/>
  <c r="J6" i="44"/>
  <c r="F36" i="44"/>
  <c r="F28" i="44"/>
  <c r="F20" i="44"/>
  <c r="F12" i="44"/>
  <c r="J12" i="44" s="1"/>
  <c r="F4" i="44"/>
  <c r="F3" i="44"/>
  <c r="F33" i="44"/>
  <c r="F25" i="44"/>
  <c r="F35" i="44"/>
  <c r="F27" i="44"/>
  <c r="F17" i="44"/>
  <c r="F37" i="44"/>
  <c r="F29" i="44"/>
  <c r="F21" i="44"/>
  <c r="F15" i="44"/>
  <c r="F7" i="44"/>
  <c r="J7" i="44" s="1"/>
  <c r="F26" i="44"/>
  <c r="F14" i="44"/>
  <c r="F6" i="44"/>
  <c r="F38" i="44"/>
  <c r="F30" i="44"/>
  <c r="F22" i="44"/>
  <c r="F18" i="44"/>
  <c r="F10" i="44"/>
  <c r="J3" i="44"/>
  <c r="F19" i="44"/>
  <c r="F11" i="44"/>
  <c r="J11" i="44" s="1"/>
  <c r="F39" i="44"/>
  <c r="F31" i="44"/>
  <c r="F23" i="44"/>
  <c r="F13" i="44"/>
  <c r="F5" i="44"/>
  <c r="F9" i="44"/>
  <c r="F40" i="44"/>
  <c r="F32" i="44"/>
  <c r="F24" i="44"/>
  <c r="F16" i="44"/>
  <c r="F8" i="44"/>
  <c r="J8" i="44" s="1"/>
  <c r="F34" i="44"/>
  <c r="J10" i="44"/>
  <c r="J9" i="44"/>
  <c r="O19" i="43"/>
  <c r="F36" i="43"/>
  <c r="F28" i="43"/>
  <c r="F20" i="43"/>
  <c r="F12" i="43"/>
  <c r="J12" i="43" s="1"/>
  <c r="F4" i="43"/>
  <c r="F3" i="43"/>
  <c r="F37" i="43"/>
  <c r="F29" i="43"/>
  <c r="F21" i="43"/>
  <c r="F15" i="43"/>
  <c r="J15" i="43" s="1"/>
  <c r="F7" i="43"/>
  <c r="F38" i="43"/>
  <c r="F30" i="43"/>
  <c r="F22" i="43"/>
  <c r="F18" i="43"/>
  <c r="F10" i="43"/>
  <c r="F27" i="43"/>
  <c r="F9" i="43"/>
  <c r="J9" i="43" s="1"/>
  <c r="F39" i="43"/>
  <c r="F31" i="43"/>
  <c r="F23" i="43"/>
  <c r="F13" i="43"/>
  <c r="J13" i="43" s="1"/>
  <c r="F5" i="43"/>
  <c r="F35" i="43"/>
  <c r="F17" i="43"/>
  <c r="F40" i="43"/>
  <c r="F32" i="43"/>
  <c r="F24" i="43"/>
  <c r="F16" i="43"/>
  <c r="F8" i="43"/>
  <c r="F33" i="43"/>
  <c r="F25" i="43"/>
  <c r="F19" i="43"/>
  <c r="F11" i="43"/>
  <c r="J11" i="43" s="1"/>
  <c r="F34" i="43"/>
  <c r="F26" i="43"/>
  <c r="F14" i="43"/>
  <c r="J14" i="43" s="1"/>
  <c r="F6" i="43"/>
  <c r="J7" i="43"/>
  <c r="J10" i="43"/>
  <c r="J8" i="43"/>
  <c r="J3" i="43"/>
  <c r="O19" i="42"/>
  <c r="F36" i="42"/>
  <c r="F28" i="42"/>
  <c r="F20" i="42"/>
  <c r="F12" i="42"/>
  <c r="F4" i="42"/>
  <c r="F3" i="42"/>
  <c r="F8" i="42"/>
  <c r="F25" i="42"/>
  <c r="F11" i="42"/>
  <c r="J11" i="42" s="1"/>
  <c r="F37" i="42"/>
  <c r="F29" i="42"/>
  <c r="F21" i="42"/>
  <c r="F15" i="42"/>
  <c r="F7" i="42"/>
  <c r="F16" i="42"/>
  <c r="F38" i="42"/>
  <c r="F30" i="42"/>
  <c r="F22" i="42"/>
  <c r="F18" i="42"/>
  <c r="F10" i="42"/>
  <c r="J10" i="42" s="1"/>
  <c r="F40" i="42"/>
  <c r="F32" i="42"/>
  <c r="F39" i="42"/>
  <c r="F31" i="42"/>
  <c r="F23" i="42"/>
  <c r="F13" i="42"/>
  <c r="J13" i="42" s="1"/>
  <c r="F5" i="42"/>
  <c r="F24" i="42"/>
  <c r="J3" i="42"/>
  <c r="F33" i="42"/>
  <c r="F34" i="42"/>
  <c r="F26" i="42"/>
  <c r="F14" i="42"/>
  <c r="F6" i="42"/>
  <c r="F9" i="42"/>
  <c r="J9" i="42" s="1"/>
  <c r="F19" i="42"/>
  <c r="F35" i="42"/>
  <c r="F27" i="42"/>
  <c r="F17" i="42"/>
  <c r="J7" i="42"/>
  <c r="J12" i="42"/>
  <c r="J8" i="42"/>
  <c r="F36" i="41"/>
  <c r="F28" i="41"/>
  <c r="F20" i="41"/>
  <c r="F12" i="41"/>
  <c r="J12" i="41" s="1"/>
  <c r="F4" i="41"/>
  <c r="F3" i="41"/>
  <c r="F37" i="41"/>
  <c r="F29" i="41"/>
  <c r="F21" i="41"/>
  <c r="F15" i="41"/>
  <c r="F7" i="41"/>
  <c r="J3" i="41"/>
  <c r="F38" i="41"/>
  <c r="F30" i="41"/>
  <c r="F22" i="41"/>
  <c r="F18" i="41"/>
  <c r="F10" i="41"/>
  <c r="J10" i="41" s="1"/>
  <c r="F16" i="41"/>
  <c r="F39" i="41"/>
  <c r="F31" i="41"/>
  <c r="F23" i="41"/>
  <c r="F13" i="41"/>
  <c r="J13" i="41" s="1"/>
  <c r="F5" i="41"/>
  <c r="F40" i="41"/>
  <c r="F24" i="41"/>
  <c r="F25" i="41"/>
  <c r="F34" i="41"/>
  <c r="F26" i="41"/>
  <c r="F14" i="41"/>
  <c r="F6" i="41"/>
  <c r="F32" i="41"/>
  <c r="F33" i="41"/>
  <c r="F19" i="41"/>
  <c r="F11" i="41"/>
  <c r="J11" i="41" s="1"/>
  <c r="F35" i="41"/>
  <c r="F27" i="41"/>
  <c r="F17" i="41"/>
  <c r="F9" i="41"/>
  <c r="J9" i="41" s="1"/>
  <c r="F8" i="41"/>
  <c r="O19" i="41"/>
  <c r="J8" i="41"/>
  <c r="J7" i="41"/>
  <c r="F36" i="40"/>
  <c r="F28" i="40"/>
  <c r="F20" i="40"/>
  <c r="F12" i="40"/>
  <c r="J12" i="40" s="1"/>
  <c r="F4" i="40"/>
  <c r="F3" i="40"/>
  <c r="F37" i="40"/>
  <c r="F29" i="40"/>
  <c r="F21" i="40"/>
  <c r="F15" i="40"/>
  <c r="F7" i="40"/>
  <c r="J7" i="40" s="1"/>
  <c r="F38" i="40"/>
  <c r="F30" i="40"/>
  <c r="F22" i="40"/>
  <c r="F18" i="40"/>
  <c r="F10" i="40"/>
  <c r="J10" i="40" s="1"/>
  <c r="F17" i="40"/>
  <c r="F9" i="40"/>
  <c r="J9" i="40" s="1"/>
  <c r="F39" i="40"/>
  <c r="F31" i="40"/>
  <c r="F23" i="40"/>
  <c r="F13" i="40"/>
  <c r="F5" i="40"/>
  <c r="F35" i="40"/>
  <c r="F40" i="40"/>
  <c r="F32" i="40"/>
  <c r="F24" i="40"/>
  <c r="F16" i="40"/>
  <c r="F8" i="40"/>
  <c r="J8" i="40" s="1"/>
  <c r="F27" i="40"/>
  <c r="F33" i="40"/>
  <c r="F25" i="40"/>
  <c r="F19" i="40"/>
  <c r="F11" i="40"/>
  <c r="J11" i="40" s="1"/>
  <c r="F34" i="40"/>
  <c r="F26" i="40"/>
  <c r="F14" i="40"/>
  <c r="J14" i="40" s="1"/>
  <c r="F6" i="40"/>
  <c r="J13" i="40"/>
  <c r="F36" i="39"/>
  <c r="F28" i="39"/>
  <c r="F20" i="39"/>
  <c r="F12" i="39"/>
  <c r="J12" i="39" s="1"/>
  <c r="F4" i="39"/>
  <c r="F3" i="39"/>
  <c r="F7" i="39"/>
  <c r="F37" i="39"/>
  <c r="F29" i="39"/>
  <c r="F21" i="39"/>
  <c r="F15" i="39"/>
  <c r="F38" i="39"/>
  <c r="F30" i="39"/>
  <c r="F22" i="39"/>
  <c r="F18" i="39"/>
  <c r="F10" i="39"/>
  <c r="J10" i="39" s="1"/>
  <c r="F39" i="39"/>
  <c r="F31" i="39"/>
  <c r="F23" i="39"/>
  <c r="F13" i="39"/>
  <c r="J13" i="39" s="1"/>
  <c r="F5" i="39"/>
  <c r="F35" i="39"/>
  <c r="F27" i="39"/>
  <c r="F40" i="39"/>
  <c r="F32" i="39"/>
  <c r="F24" i="39"/>
  <c r="F16" i="39"/>
  <c r="F8" i="39"/>
  <c r="J8" i="39" s="1"/>
  <c r="F9" i="39"/>
  <c r="J9" i="39" s="1"/>
  <c r="F33" i="39"/>
  <c r="F25" i="39"/>
  <c r="F19" i="39"/>
  <c r="F11" i="39"/>
  <c r="J11" i="39" s="1"/>
  <c r="F34" i="39"/>
  <c r="F26" i="39"/>
  <c r="F14" i="39"/>
  <c r="F6" i="39"/>
  <c r="F17" i="39"/>
  <c r="J7" i="39"/>
  <c r="F36" i="38"/>
  <c r="F28" i="38"/>
  <c r="F20" i="38"/>
  <c r="F12" i="38"/>
  <c r="J12" i="38" s="1"/>
  <c r="F4" i="38"/>
  <c r="F3" i="38"/>
  <c r="F14" i="38"/>
  <c r="F6" i="38"/>
  <c r="F35" i="38"/>
  <c r="F37" i="38"/>
  <c r="F29" i="38"/>
  <c r="F21" i="38"/>
  <c r="F15" i="38"/>
  <c r="F7" i="38"/>
  <c r="F17" i="38"/>
  <c r="F9" i="38"/>
  <c r="J9" i="38" s="1"/>
  <c r="F38" i="38"/>
  <c r="F30" i="38"/>
  <c r="F22" i="38"/>
  <c r="F18" i="38"/>
  <c r="F10" i="38"/>
  <c r="F39" i="38"/>
  <c r="F31" i="38"/>
  <c r="F23" i="38"/>
  <c r="F13" i="38"/>
  <c r="F5" i="38"/>
  <c r="F40" i="38"/>
  <c r="F32" i="38"/>
  <c r="F24" i="38"/>
  <c r="F16" i="38"/>
  <c r="F8" i="38"/>
  <c r="J8" i="38" s="1"/>
  <c r="F33" i="38"/>
  <c r="F25" i="38"/>
  <c r="F19" i="38"/>
  <c r="F11" i="38"/>
  <c r="J11" i="38" s="1"/>
  <c r="F27" i="38"/>
  <c r="F34" i="38"/>
  <c r="F26" i="38"/>
  <c r="J7" i="38"/>
  <c r="J10" i="38"/>
  <c r="J3" i="38"/>
  <c r="J13" i="38"/>
  <c r="O19" i="37"/>
  <c r="F36" i="37"/>
  <c r="F28" i="37"/>
  <c r="F20" i="37"/>
  <c r="F37" i="37"/>
  <c r="F29" i="37"/>
  <c r="F21" i="37"/>
  <c r="F15" i="37"/>
  <c r="F7" i="37"/>
  <c r="J7" i="37" s="1"/>
  <c r="F9" i="37"/>
  <c r="J9" i="37" s="1"/>
  <c r="F12" i="37"/>
  <c r="J12" i="37" s="1"/>
  <c r="F3" i="37"/>
  <c r="F38" i="37"/>
  <c r="F30" i="37"/>
  <c r="F22" i="37"/>
  <c r="F18" i="37"/>
  <c r="F10" i="37"/>
  <c r="J10" i="37" s="1"/>
  <c r="F4" i="37"/>
  <c r="F39" i="37"/>
  <c r="F31" i="37"/>
  <c r="F23" i="37"/>
  <c r="F13" i="37"/>
  <c r="J13" i="37" s="1"/>
  <c r="F5" i="37"/>
  <c r="F35" i="37"/>
  <c r="F17" i="37"/>
  <c r="F40" i="37"/>
  <c r="F32" i="37"/>
  <c r="F24" i="37"/>
  <c r="F16" i="37"/>
  <c r="F8" i="37"/>
  <c r="J8" i="37" s="1"/>
  <c r="F33" i="37"/>
  <c r="F25" i="37"/>
  <c r="F19" i="37"/>
  <c r="F11" i="37"/>
  <c r="J11" i="37" s="1"/>
  <c r="F34" i="37"/>
  <c r="F26" i="37"/>
  <c r="F14" i="37"/>
  <c r="F6" i="37"/>
  <c r="F27" i="37"/>
  <c r="F8" i="36"/>
  <c r="J8" i="36" s="1"/>
  <c r="F35" i="36"/>
  <c r="F19" i="36"/>
  <c r="F12" i="36"/>
  <c r="J12" i="36" s="1"/>
  <c r="F20" i="36"/>
  <c r="F16" i="36"/>
  <c r="F40" i="36"/>
  <c r="F25" i="36"/>
  <c r="F17" i="36"/>
  <c r="F21" i="36"/>
  <c r="F22" i="36"/>
  <c r="F39" i="36"/>
  <c r="F11" i="36"/>
  <c r="J11" i="36" s="1"/>
  <c r="F36" i="36"/>
  <c r="F29" i="36"/>
  <c r="F32" i="36"/>
  <c r="F3" i="36"/>
  <c r="F9" i="36"/>
  <c r="J9" i="36" s="1"/>
  <c r="F28" i="36"/>
  <c r="F23" i="36"/>
  <c r="F15" i="36"/>
  <c r="F31" i="36"/>
  <c r="F34" i="36"/>
  <c r="J7" i="36"/>
  <c r="F13" i="36"/>
  <c r="F14" i="36"/>
  <c r="F18" i="36"/>
  <c r="F30" i="36"/>
  <c r="F33" i="36"/>
  <c r="J5" i="36"/>
  <c r="F38" i="36"/>
  <c r="F4" i="36"/>
  <c r="F7" i="36"/>
  <c r="F37" i="36"/>
  <c r="F5" i="36"/>
  <c r="F24" i="36"/>
  <c r="F6" i="36"/>
  <c r="J6" i="36" s="1"/>
  <c r="F26" i="36"/>
  <c r="F10" i="36"/>
  <c r="J10" i="36" s="1"/>
  <c r="F27" i="36"/>
  <c r="F6" i="35"/>
  <c r="J6" i="35" s="1"/>
  <c r="F14" i="35"/>
  <c r="F22" i="35"/>
  <c r="F30" i="35"/>
  <c r="F38" i="35"/>
  <c r="F5" i="35"/>
  <c r="F13" i="35"/>
  <c r="F21" i="35"/>
  <c r="F29" i="35"/>
  <c r="F37" i="35"/>
  <c r="F4" i="35"/>
  <c r="F12" i="35"/>
  <c r="J12" i="35" s="1"/>
  <c r="F20" i="35"/>
  <c r="F28" i="35"/>
  <c r="F36" i="35"/>
  <c r="F39" i="35"/>
  <c r="F11" i="35"/>
  <c r="J11" i="35" s="1"/>
  <c r="F19" i="35"/>
  <c r="F27" i="35"/>
  <c r="F35" i="35"/>
  <c r="F31" i="35"/>
  <c r="F10" i="35"/>
  <c r="J10" i="35" s="1"/>
  <c r="F18" i="35"/>
  <c r="F26" i="35"/>
  <c r="F34" i="35"/>
  <c r="F9" i="35"/>
  <c r="J9" i="35" s="1"/>
  <c r="F17" i="35"/>
  <c r="F25" i="35"/>
  <c r="F33" i="35"/>
  <c r="F41" i="35"/>
  <c r="F8" i="35"/>
  <c r="J8" i="35" s="1"/>
  <c r="F16" i="35"/>
  <c r="F24" i="35"/>
  <c r="F32" i="35"/>
  <c r="F40" i="35"/>
  <c r="F7" i="35"/>
  <c r="J7" i="35" s="1"/>
  <c r="F15" i="35"/>
  <c r="F23" i="35"/>
  <c r="J3" i="35"/>
  <c r="F3" i="35"/>
  <c r="O19" i="35"/>
  <c r="M7" i="33"/>
  <c r="M13" i="33"/>
  <c r="M14" i="33"/>
  <c r="M6" i="33"/>
  <c r="M8" i="33"/>
  <c r="M9" i="33"/>
  <c r="M11" i="33"/>
  <c r="P19" i="45" l="1"/>
  <c r="G37" i="45"/>
  <c r="G29" i="45"/>
  <c r="G21" i="45"/>
  <c r="G15" i="45"/>
  <c r="J15" i="45" s="1"/>
  <c r="G7" i="45"/>
  <c r="G38" i="45"/>
  <c r="G30" i="45"/>
  <c r="G22" i="45"/>
  <c r="G18" i="45"/>
  <c r="J18" i="45" s="1"/>
  <c r="G10" i="45"/>
  <c r="G39" i="45"/>
  <c r="G31" i="45"/>
  <c r="G23" i="45"/>
  <c r="G13" i="45"/>
  <c r="J13" i="45" s="1"/>
  <c r="G5" i="45"/>
  <c r="G12" i="45"/>
  <c r="G40" i="45"/>
  <c r="G32" i="45"/>
  <c r="G24" i="45"/>
  <c r="G16" i="45"/>
  <c r="J16" i="45" s="1"/>
  <c r="G8" i="45"/>
  <c r="G6" i="45"/>
  <c r="G28" i="45"/>
  <c r="G3" i="45"/>
  <c r="G33" i="45"/>
  <c r="G25" i="45"/>
  <c r="G19" i="45"/>
  <c r="G11" i="45"/>
  <c r="G34" i="45"/>
  <c r="G26" i="45"/>
  <c r="G14" i="45"/>
  <c r="J14" i="45" s="1"/>
  <c r="G35" i="45"/>
  <c r="G27" i="45"/>
  <c r="G17" i="45"/>
  <c r="J17" i="45" s="1"/>
  <c r="G9" i="45"/>
  <c r="G36" i="45"/>
  <c r="G20" i="45"/>
  <c r="G4" i="45"/>
  <c r="P19" i="44"/>
  <c r="G37" i="44"/>
  <c r="G29" i="44"/>
  <c r="G21" i="44"/>
  <c r="G15" i="44"/>
  <c r="J15" i="44" s="1"/>
  <c r="G7" i="44"/>
  <c r="G14" i="44"/>
  <c r="J14" i="44" s="1"/>
  <c r="G20" i="44"/>
  <c r="G38" i="44"/>
  <c r="G30" i="44"/>
  <c r="G22" i="44"/>
  <c r="G18" i="44"/>
  <c r="J18" i="44" s="1"/>
  <c r="G10" i="44"/>
  <c r="G34" i="44"/>
  <c r="G26" i="44"/>
  <c r="G36" i="44"/>
  <c r="G28" i="44"/>
  <c r="G39" i="44"/>
  <c r="G31" i="44"/>
  <c r="G23" i="44"/>
  <c r="G13" i="44"/>
  <c r="J13" i="44" s="1"/>
  <c r="G5" i="44"/>
  <c r="G4" i="44"/>
  <c r="G40" i="44"/>
  <c r="G32" i="44"/>
  <c r="G24" i="44"/>
  <c r="G16" i="44"/>
  <c r="J16" i="44" s="1"/>
  <c r="G8" i="44"/>
  <c r="G17" i="44"/>
  <c r="J17" i="44" s="1"/>
  <c r="G12" i="44"/>
  <c r="G33" i="44"/>
  <c r="G25" i="44"/>
  <c r="G19" i="44"/>
  <c r="G11" i="44"/>
  <c r="G6" i="44"/>
  <c r="G3" i="44"/>
  <c r="G9" i="44"/>
  <c r="G35" i="44"/>
  <c r="G27" i="44"/>
  <c r="P19" i="43"/>
  <c r="G37" i="43"/>
  <c r="G29" i="43"/>
  <c r="G21" i="43"/>
  <c r="J21" i="43" s="1"/>
  <c r="G15" i="43"/>
  <c r="G7" i="43"/>
  <c r="G36" i="43"/>
  <c r="G38" i="43"/>
  <c r="G30" i="43"/>
  <c r="G22" i="43"/>
  <c r="J22" i="43" s="1"/>
  <c r="G18" i="43"/>
  <c r="J18" i="43" s="1"/>
  <c r="G10" i="43"/>
  <c r="G4" i="43"/>
  <c r="G39" i="43"/>
  <c r="G31" i="43"/>
  <c r="G23" i="43"/>
  <c r="G13" i="43"/>
  <c r="G5" i="43"/>
  <c r="G20" i="43"/>
  <c r="J20" i="43" s="1"/>
  <c r="G12" i="43"/>
  <c r="G40" i="43"/>
  <c r="G32" i="43"/>
  <c r="G24" i="43"/>
  <c r="G16" i="43"/>
  <c r="G8" i="43"/>
  <c r="G28" i="43"/>
  <c r="G3" i="43"/>
  <c r="G33" i="43"/>
  <c r="G25" i="43"/>
  <c r="G19" i="43"/>
  <c r="J19" i="43" s="1"/>
  <c r="G11" i="43"/>
  <c r="G34" i="43"/>
  <c r="G26" i="43"/>
  <c r="G14" i="43"/>
  <c r="G6" i="43"/>
  <c r="G35" i="43"/>
  <c r="G27" i="43"/>
  <c r="G17" i="43"/>
  <c r="J17" i="43" s="1"/>
  <c r="G9" i="43"/>
  <c r="J16" i="43"/>
  <c r="P19" i="42"/>
  <c r="G37" i="42"/>
  <c r="G29" i="42"/>
  <c r="G21" i="42"/>
  <c r="G15" i="42"/>
  <c r="J15" i="42" s="1"/>
  <c r="G7" i="42"/>
  <c r="G14" i="42"/>
  <c r="J14" i="42" s="1"/>
  <c r="G38" i="42"/>
  <c r="G30" i="42"/>
  <c r="G22" i="42"/>
  <c r="G18" i="42"/>
  <c r="J18" i="42" s="1"/>
  <c r="G10" i="42"/>
  <c r="G39" i="42"/>
  <c r="G31" i="42"/>
  <c r="G23" i="42"/>
  <c r="G13" i="42"/>
  <c r="G5" i="42"/>
  <c r="G25" i="42"/>
  <c r="G19" i="42"/>
  <c r="J19" i="42" s="1"/>
  <c r="G11" i="42"/>
  <c r="G40" i="42"/>
  <c r="G32" i="42"/>
  <c r="G24" i="42"/>
  <c r="G16" i="42"/>
  <c r="J16" i="42" s="1"/>
  <c r="G8" i="42"/>
  <c r="G33" i="42"/>
  <c r="G6" i="42"/>
  <c r="G35" i="42"/>
  <c r="G27" i="42"/>
  <c r="G17" i="42"/>
  <c r="J17" i="42" s="1"/>
  <c r="G9" i="42"/>
  <c r="G12" i="42"/>
  <c r="G4" i="42"/>
  <c r="G34" i="42"/>
  <c r="G26" i="42"/>
  <c r="G36" i="42"/>
  <c r="G28" i="42"/>
  <c r="G20" i="42"/>
  <c r="J20" i="42" s="1"/>
  <c r="G3" i="42"/>
  <c r="P19" i="41"/>
  <c r="G37" i="41"/>
  <c r="G29" i="41"/>
  <c r="G21" i="41"/>
  <c r="G15" i="41"/>
  <c r="J15" i="41" s="1"/>
  <c r="G7" i="41"/>
  <c r="G34" i="41"/>
  <c r="G38" i="41"/>
  <c r="G30" i="41"/>
  <c r="G22" i="41"/>
  <c r="G18" i="41"/>
  <c r="J18" i="41" s="1"/>
  <c r="G10" i="41"/>
  <c r="G26" i="41"/>
  <c r="G39" i="41"/>
  <c r="G31" i="41"/>
  <c r="G23" i="41"/>
  <c r="G13" i="41"/>
  <c r="G5" i="41"/>
  <c r="G14" i="41"/>
  <c r="J14" i="41" s="1"/>
  <c r="G6" i="41"/>
  <c r="G40" i="41"/>
  <c r="G32" i="41"/>
  <c r="G24" i="41"/>
  <c r="G16" i="41"/>
  <c r="G8" i="41"/>
  <c r="G33" i="41"/>
  <c r="G19" i="41"/>
  <c r="J19" i="41" s="1"/>
  <c r="G35" i="41"/>
  <c r="G27" i="41"/>
  <c r="G17" i="41"/>
  <c r="J17" i="41" s="1"/>
  <c r="G9" i="41"/>
  <c r="G25" i="41"/>
  <c r="G36" i="41"/>
  <c r="G28" i="41"/>
  <c r="G20" i="41"/>
  <c r="J20" i="41" s="1"/>
  <c r="G12" i="41"/>
  <c r="G4" i="41"/>
  <c r="G3" i="41"/>
  <c r="G11" i="41"/>
  <c r="J16" i="41"/>
  <c r="P19" i="40"/>
  <c r="Q12" i="40"/>
  <c r="Q4" i="40"/>
  <c r="Q15" i="40"/>
  <c r="Q7" i="40"/>
  <c r="Q18" i="40"/>
  <c r="Q10" i="40"/>
  <c r="Q13" i="40"/>
  <c r="Q5" i="40"/>
  <c r="Q17" i="40"/>
  <c r="Q9" i="40"/>
  <c r="Q16" i="40"/>
  <c r="Q8" i="40"/>
  <c r="Q11" i="40"/>
  <c r="Q14" i="40"/>
  <c r="Q6" i="40"/>
  <c r="G37" i="40"/>
  <c r="G29" i="40"/>
  <c r="G21" i="40"/>
  <c r="J21" i="40" s="1"/>
  <c r="G15" i="40"/>
  <c r="J15" i="40" s="1"/>
  <c r="G7" i="40"/>
  <c r="G38" i="40"/>
  <c r="G30" i="40"/>
  <c r="G22" i="40"/>
  <c r="G18" i="40"/>
  <c r="J18" i="40" s="1"/>
  <c r="G10" i="40"/>
  <c r="G39" i="40"/>
  <c r="G31" i="40"/>
  <c r="G23" i="40"/>
  <c r="G13" i="40"/>
  <c r="G5" i="40"/>
  <c r="G3" i="40"/>
  <c r="G40" i="40"/>
  <c r="G32" i="40"/>
  <c r="G24" i="40"/>
  <c r="G16" i="40"/>
  <c r="J16" i="40" s="1"/>
  <c r="G8" i="40"/>
  <c r="G36" i="40"/>
  <c r="G12" i="40"/>
  <c r="G4" i="40"/>
  <c r="G33" i="40"/>
  <c r="G25" i="40"/>
  <c r="G19" i="40"/>
  <c r="J19" i="40" s="1"/>
  <c r="G11" i="40"/>
  <c r="G34" i="40"/>
  <c r="G26" i="40"/>
  <c r="G14" i="40"/>
  <c r="G6" i="40"/>
  <c r="G28" i="40"/>
  <c r="G35" i="40"/>
  <c r="G27" i="40"/>
  <c r="G17" i="40"/>
  <c r="J17" i="40" s="1"/>
  <c r="G9" i="40"/>
  <c r="G20" i="40"/>
  <c r="J20" i="40" s="1"/>
  <c r="J19" i="39"/>
  <c r="J14" i="39"/>
  <c r="P19" i="39"/>
  <c r="G37" i="39"/>
  <c r="G29" i="39"/>
  <c r="G21" i="39"/>
  <c r="G15" i="39"/>
  <c r="J15" i="39" s="1"/>
  <c r="G7" i="39"/>
  <c r="G10" i="39"/>
  <c r="G38" i="39"/>
  <c r="G30" i="39"/>
  <c r="G22" i="39"/>
  <c r="G18" i="39"/>
  <c r="J18" i="39" s="1"/>
  <c r="G39" i="39"/>
  <c r="G31" i="39"/>
  <c r="G23" i="39"/>
  <c r="G13" i="39"/>
  <c r="G40" i="39"/>
  <c r="G32" i="39"/>
  <c r="G24" i="39"/>
  <c r="G16" i="39"/>
  <c r="J16" i="39" s="1"/>
  <c r="G8" i="39"/>
  <c r="G36" i="39"/>
  <c r="G4" i="39"/>
  <c r="G5" i="39"/>
  <c r="G33" i="39"/>
  <c r="G25" i="39"/>
  <c r="G19" i="39"/>
  <c r="G11" i="39"/>
  <c r="G28" i="39"/>
  <c r="G34" i="39"/>
  <c r="G26" i="39"/>
  <c r="G14" i="39"/>
  <c r="G6" i="39"/>
  <c r="G3" i="39"/>
  <c r="G35" i="39"/>
  <c r="G27" i="39"/>
  <c r="G17" i="39"/>
  <c r="J17" i="39" s="1"/>
  <c r="G9" i="39"/>
  <c r="G20" i="39"/>
  <c r="J20" i="39" s="1"/>
  <c r="G12" i="39"/>
  <c r="G37" i="38"/>
  <c r="G29" i="38"/>
  <c r="G21" i="38"/>
  <c r="G15" i="38"/>
  <c r="J15" i="38" s="1"/>
  <c r="G7" i="38"/>
  <c r="G12" i="38"/>
  <c r="G4" i="38"/>
  <c r="G38" i="38"/>
  <c r="G30" i="38"/>
  <c r="G22" i="38"/>
  <c r="G18" i="38"/>
  <c r="J18" i="38" s="1"/>
  <c r="G10" i="38"/>
  <c r="G36" i="38"/>
  <c r="G28" i="38"/>
  <c r="G39" i="38"/>
  <c r="G31" i="38"/>
  <c r="G23" i="38"/>
  <c r="G13" i="38"/>
  <c r="G5" i="38"/>
  <c r="G40" i="38"/>
  <c r="G32" i="38"/>
  <c r="G24" i="38"/>
  <c r="G16" i="38"/>
  <c r="G8" i="38"/>
  <c r="G33" i="38"/>
  <c r="G25" i="38"/>
  <c r="G19" i="38"/>
  <c r="J19" i="38" s="1"/>
  <c r="G11" i="38"/>
  <c r="G9" i="38"/>
  <c r="G3" i="38"/>
  <c r="G34" i="38"/>
  <c r="G26" i="38"/>
  <c r="G14" i="38"/>
  <c r="J14" i="38" s="1"/>
  <c r="G6" i="38"/>
  <c r="G17" i="38"/>
  <c r="J17" i="38" s="1"/>
  <c r="G35" i="38"/>
  <c r="G27" i="38"/>
  <c r="G20" i="38"/>
  <c r="J20" i="38" s="1"/>
  <c r="P19" i="38"/>
  <c r="J16" i="38"/>
  <c r="P19" i="36"/>
  <c r="P19" i="37"/>
  <c r="G37" i="37"/>
  <c r="G29" i="37"/>
  <c r="G21" i="37"/>
  <c r="G38" i="37"/>
  <c r="G30" i="37"/>
  <c r="G22" i="37"/>
  <c r="G18" i="37"/>
  <c r="J18" i="37" s="1"/>
  <c r="G10" i="37"/>
  <c r="G13" i="37"/>
  <c r="G3" i="37"/>
  <c r="G7" i="37"/>
  <c r="G39" i="37"/>
  <c r="G31" i="37"/>
  <c r="G23" i="37"/>
  <c r="G5" i="37"/>
  <c r="G4" i="37"/>
  <c r="G40" i="37"/>
  <c r="G32" i="37"/>
  <c r="G24" i="37"/>
  <c r="G16" i="37"/>
  <c r="J16" i="37" s="1"/>
  <c r="G8" i="37"/>
  <c r="G36" i="37"/>
  <c r="G28" i="37"/>
  <c r="G12" i="37"/>
  <c r="G33" i="37"/>
  <c r="G25" i="37"/>
  <c r="G19" i="37"/>
  <c r="J19" i="37" s="1"/>
  <c r="G11" i="37"/>
  <c r="G20" i="37"/>
  <c r="J20" i="37" s="1"/>
  <c r="G34" i="37"/>
  <c r="G26" i="37"/>
  <c r="G14" i="37"/>
  <c r="J14" i="37" s="1"/>
  <c r="G6" i="37"/>
  <c r="G35" i="37"/>
  <c r="G27" i="37"/>
  <c r="G17" i="37"/>
  <c r="J17" i="37" s="1"/>
  <c r="G9" i="37"/>
  <c r="G15" i="37"/>
  <c r="J15" i="37" s="1"/>
  <c r="J13" i="36"/>
  <c r="G37" i="36"/>
  <c r="G29" i="36"/>
  <c r="G22" i="36"/>
  <c r="G18" i="36"/>
  <c r="J18" i="36" s="1"/>
  <c r="G10" i="36"/>
  <c r="G38" i="36"/>
  <c r="G30" i="36"/>
  <c r="G23" i="36"/>
  <c r="G13" i="36"/>
  <c r="G5" i="36"/>
  <c r="G28" i="36"/>
  <c r="G39" i="36"/>
  <c r="G31" i="36"/>
  <c r="G24" i="36"/>
  <c r="G16" i="36"/>
  <c r="J16" i="36" s="1"/>
  <c r="G8" i="36"/>
  <c r="G40" i="36"/>
  <c r="G32" i="36"/>
  <c r="G19" i="36"/>
  <c r="G11" i="36"/>
  <c r="G6" i="36"/>
  <c r="G15" i="36"/>
  <c r="J15" i="36" s="1"/>
  <c r="G33" i="36"/>
  <c r="G25" i="36"/>
  <c r="G14" i="36"/>
  <c r="J14" i="36" s="1"/>
  <c r="G7" i="36"/>
  <c r="G34" i="36"/>
  <c r="G26" i="36"/>
  <c r="G17" i="36"/>
  <c r="J17" i="36" s="1"/>
  <c r="G9" i="36"/>
  <c r="G36" i="36"/>
  <c r="G35" i="36"/>
  <c r="G27" i="36"/>
  <c r="G20" i="36"/>
  <c r="G12" i="36"/>
  <c r="G4" i="36"/>
  <c r="G3" i="36"/>
  <c r="G21" i="36"/>
  <c r="G7" i="35"/>
  <c r="G15" i="35"/>
  <c r="J15" i="35" s="1"/>
  <c r="G23" i="35"/>
  <c r="G31" i="35"/>
  <c r="G39" i="35"/>
  <c r="G37" i="35"/>
  <c r="G6" i="35"/>
  <c r="G14" i="35"/>
  <c r="J14" i="35" s="1"/>
  <c r="G22" i="35"/>
  <c r="G30" i="35"/>
  <c r="G38" i="35"/>
  <c r="G5" i="35"/>
  <c r="G13" i="35"/>
  <c r="J13" i="35" s="1"/>
  <c r="G21" i="35"/>
  <c r="G29" i="35"/>
  <c r="G4" i="35"/>
  <c r="G12" i="35"/>
  <c r="G20" i="35"/>
  <c r="G28" i="35"/>
  <c r="G36" i="35"/>
  <c r="G11" i="35"/>
  <c r="G19" i="35"/>
  <c r="G27" i="35"/>
  <c r="G35" i="35"/>
  <c r="G8" i="35"/>
  <c r="G16" i="35"/>
  <c r="J16" i="35" s="1"/>
  <c r="G32" i="35"/>
  <c r="G10" i="35"/>
  <c r="G18" i="35"/>
  <c r="J18" i="35" s="1"/>
  <c r="G26" i="35"/>
  <c r="G34" i="35"/>
  <c r="G24" i="35"/>
  <c r="G9" i="35"/>
  <c r="G17" i="35"/>
  <c r="J17" i="35" s="1"/>
  <c r="G25" i="35"/>
  <c r="G33" i="35"/>
  <c r="G41" i="35"/>
  <c r="G40" i="35"/>
  <c r="G3" i="35"/>
  <c r="P19" i="35"/>
  <c r="G19" i="2"/>
  <c r="H38" i="45" l="1"/>
  <c r="H30" i="45"/>
  <c r="H22" i="45"/>
  <c r="J22" i="45" s="1"/>
  <c r="H18" i="45"/>
  <c r="H10" i="45"/>
  <c r="H39" i="45"/>
  <c r="H31" i="45"/>
  <c r="H23" i="45"/>
  <c r="H13" i="45"/>
  <c r="H5" i="45"/>
  <c r="H7" i="45"/>
  <c r="H40" i="45"/>
  <c r="H32" i="45"/>
  <c r="H24" i="45"/>
  <c r="H16" i="45"/>
  <c r="H8" i="45"/>
  <c r="H33" i="45"/>
  <c r="H25" i="45"/>
  <c r="H19" i="45"/>
  <c r="J19" i="45" s="1"/>
  <c r="H11" i="45"/>
  <c r="H9" i="45"/>
  <c r="H34" i="45"/>
  <c r="H26" i="45"/>
  <c r="H14" i="45"/>
  <c r="H6" i="45"/>
  <c r="H35" i="45"/>
  <c r="H27" i="45"/>
  <c r="H17" i="45"/>
  <c r="H36" i="45"/>
  <c r="H28" i="45"/>
  <c r="H20" i="45"/>
  <c r="H12" i="45"/>
  <c r="H4" i="45"/>
  <c r="H3" i="45"/>
  <c r="H37" i="45"/>
  <c r="H29" i="45"/>
  <c r="H21" i="45"/>
  <c r="J21" i="45" s="1"/>
  <c r="H15" i="45"/>
  <c r="Q19" i="45"/>
  <c r="J20" i="45"/>
  <c r="Q19" i="44"/>
  <c r="H38" i="44"/>
  <c r="H30" i="44"/>
  <c r="H22" i="44"/>
  <c r="J22" i="44" s="1"/>
  <c r="H18" i="44"/>
  <c r="H10" i="44"/>
  <c r="H35" i="44"/>
  <c r="H17" i="44"/>
  <c r="H9" i="44"/>
  <c r="H39" i="44"/>
  <c r="H31" i="44"/>
  <c r="H23" i="44"/>
  <c r="H13" i="44"/>
  <c r="H5" i="44"/>
  <c r="H12" i="44"/>
  <c r="H3" i="44"/>
  <c r="H21" i="44"/>
  <c r="J21" i="44" s="1"/>
  <c r="H15" i="44"/>
  <c r="H40" i="44"/>
  <c r="H32" i="44"/>
  <c r="H24" i="44"/>
  <c r="H16" i="44"/>
  <c r="H8" i="44"/>
  <c r="H37" i="44"/>
  <c r="H33" i="44"/>
  <c r="H25" i="44"/>
  <c r="H19" i="44"/>
  <c r="J19" i="44" s="1"/>
  <c r="H11" i="44"/>
  <c r="H20" i="44"/>
  <c r="J20" i="44" s="1"/>
  <c r="H34" i="44"/>
  <c r="H26" i="44"/>
  <c r="H14" i="44"/>
  <c r="H6" i="44"/>
  <c r="H27" i="44"/>
  <c r="H4" i="44"/>
  <c r="H29" i="44"/>
  <c r="H7" i="44"/>
  <c r="H36" i="44"/>
  <c r="H28" i="44"/>
  <c r="Q19" i="43"/>
  <c r="H38" i="43"/>
  <c r="H30" i="43"/>
  <c r="H22" i="43"/>
  <c r="H18" i="43"/>
  <c r="H10" i="43"/>
  <c r="H39" i="43"/>
  <c r="H31" i="43"/>
  <c r="H23" i="43"/>
  <c r="J23" i="43" s="1"/>
  <c r="H13" i="43"/>
  <c r="H5" i="43"/>
  <c r="H29" i="43"/>
  <c r="H15" i="43"/>
  <c r="H40" i="43"/>
  <c r="H32" i="43"/>
  <c r="H24" i="43"/>
  <c r="J24" i="43" s="1"/>
  <c r="H16" i="43"/>
  <c r="H8" i="43"/>
  <c r="H33" i="43"/>
  <c r="H25" i="43"/>
  <c r="J25" i="43" s="1"/>
  <c r="H19" i="43"/>
  <c r="H11" i="43"/>
  <c r="H21" i="43"/>
  <c r="H34" i="43"/>
  <c r="H26" i="43"/>
  <c r="J26" i="43" s="1"/>
  <c r="H14" i="43"/>
  <c r="H6" i="43"/>
  <c r="H37" i="43"/>
  <c r="H35" i="43"/>
  <c r="H27" i="43"/>
  <c r="H17" i="43"/>
  <c r="H9" i="43"/>
  <c r="H36" i="43"/>
  <c r="H28" i="43"/>
  <c r="H20" i="43"/>
  <c r="H12" i="43"/>
  <c r="H4" i="43"/>
  <c r="H3" i="43"/>
  <c r="H7" i="43"/>
  <c r="Q19" i="42"/>
  <c r="J22" i="42"/>
  <c r="H38" i="42"/>
  <c r="H30" i="42"/>
  <c r="H22" i="42"/>
  <c r="H18" i="42"/>
  <c r="H10" i="42"/>
  <c r="H39" i="42"/>
  <c r="H31" i="42"/>
  <c r="H23" i="42"/>
  <c r="J23" i="42" s="1"/>
  <c r="H13" i="42"/>
  <c r="H5" i="42"/>
  <c r="H26" i="42"/>
  <c r="H14" i="42"/>
  <c r="H35" i="42"/>
  <c r="H40" i="42"/>
  <c r="H32" i="42"/>
  <c r="H24" i="42"/>
  <c r="H16" i="42"/>
  <c r="H8" i="42"/>
  <c r="H34" i="42"/>
  <c r="H9" i="42"/>
  <c r="H33" i="42"/>
  <c r="H25" i="42"/>
  <c r="H19" i="42"/>
  <c r="H11" i="42"/>
  <c r="H27" i="42"/>
  <c r="H36" i="42"/>
  <c r="H28" i="42"/>
  <c r="H20" i="42"/>
  <c r="H12" i="42"/>
  <c r="H4" i="42"/>
  <c r="H3" i="42"/>
  <c r="H15" i="42"/>
  <c r="H7" i="42"/>
  <c r="H6" i="42"/>
  <c r="H17" i="42"/>
  <c r="H37" i="42"/>
  <c r="H29" i="42"/>
  <c r="H21" i="42"/>
  <c r="J21" i="42" s="1"/>
  <c r="J24" i="42"/>
  <c r="Q19" i="41"/>
  <c r="H38" i="41"/>
  <c r="H30" i="41"/>
  <c r="H22" i="41"/>
  <c r="J22" i="41" s="1"/>
  <c r="H18" i="41"/>
  <c r="H10" i="41"/>
  <c r="H26" i="41"/>
  <c r="H9" i="41"/>
  <c r="H39" i="41"/>
  <c r="H31" i="41"/>
  <c r="H23" i="41"/>
  <c r="J23" i="41" s="1"/>
  <c r="H13" i="41"/>
  <c r="H5" i="41"/>
  <c r="H14" i="41"/>
  <c r="H35" i="41"/>
  <c r="H40" i="41"/>
  <c r="H32" i="41"/>
  <c r="H24" i="41"/>
  <c r="J24" i="41" s="1"/>
  <c r="H16" i="41"/>
  <c r="H8" i="41"/>
  <c r="H6" i="41"/>
  <c r="H33" i="41"/>
  <c r="H25" i="41"/>
  <c r="H19" i="41"/>
  <c r="H11" i="41"/>
  <c r="H17" i="41"/>
  <c r="H36" i="41"/>
  <c r="H28" i="41"/>
  <c r="H20" i="41"/>
  <c r="H12" i="41"/>
  <c r="H4" i="41"/>
  <c r="H3" i="41"/>
  <c r="H34" i="41"/>
  <c r="H27" i="41"/>
  <c r="H37" i="41"/>
  <c r="H29" i="41"/>
  <c r="H21" i="41"/>
  <c r="J21" i="41" s="1"/>
  <c r="H15" i="41"/>
  <c r="H7" i="41"/>
  <c r="H38" i="40"/>
  <c r="H30" i="40"/>
  <c r="H22" i="40"/>
  <c r="J22" i="40" s="1"/>
  <c r="H18" i="40"/>
  <c r="H10" i="40"/>
  <c r="H39" i="40"/>
  <c r="H31" i="40"/>
  <c r="H23" i="40"/>
  <c r="J23" i="40" s="1"/>
  <c r="H13" i="40"/>
  <c r="H5" i="40"/>
  <c r="H40" i="40"/>
  <c r="H32" i="40"/>
  <c r="H24" i="40"/>
  <c r="J24" i="40" s="1"/>
  <c r="H16" i="40"/>
  <c r="H8" i="40"/>
  <c r="H33" i="40"/>
  <c r="H25" i="40"/>
  <c r="J25" i="40" s="1"/>
  <c r="H19" i="40"/>
  <c r="H11" i="40"/>
  <c r="H29" i="40"/>
  <c r="H21" i="40"/>
  <c r="H7" i="40"/>
  <c r="H34" i="40"/>
  <c r="H26" i="40"/>
  <c r="H14" i="40"/>
  <c r="H6" i="40"/>
  <c r="H37" i="40"/>
  <c r="H35" i="40"/>
  <c r="H27" i="40"/>
  <c r="H17" i="40"/>
  <c r="H9" i="40"/>
  <c r="H36" i="40"/>
  <c r="H28" i="40"/>
  <c r="H20" i="40"/>
  <c r="H12" i="40"/>
  <c r="H4" i="40"/>
  <c r="H3" i="40"/>
  <c r="H15" i="40"/>
  <c r="R19" i="40"/>
  <c r="Q19" i="40"/>
  <c r="H38" i="39"/>
  <c r="H30" i="39"/>
  <c r="H22" i="39"/>
  <c r="J22" i="39" s="1"/>
  <c r="H18" i="39"/>
  <c r="H10" i="39"/>
  <c r="H13" i="39"/>
  <c r="H39" i="39"/>
  <c r="H31" i="39"/>
  <c r="H23" i="39"/>
  <c r="J23" i="39" s="1"/>
  <c r="H5" i="39"/>
  <c r="H8" i="39"/>
  <c r="H40" i="39"/>
  <c r="H32" i="39"/>
  <c r="H24" i="39"/>
  <c r="J24" i="39" s="1"/>
  <c r="H16" i="39"/>
  <c r="H33" i="39"/>
  <c r="H25" i="39"/>
  <c r="H19" i="39"/>
  <c r="H11" i="39"/>
  <c r="H34" i="39"/>
  <c r="H26" i="39"/>
  <c r="H14" i="39"/>
  <c r="H6" i="39"/>
  <c r="H37" i="39"/>
  <c r="H7" i="39"/>
  <c r="H35" i="39"/>
  <c r="H27" i="39"/>
  <c r="H17" i="39"/>
  <c r="H9" i="39"/>
  <c r="H29" i="39"/>
  <c r="H21" i="39"/>
  <c r="H15" i="39"/>
  <c r="H36" i="39"/>
  <c r="H28" i="39"/>
  <c r="H20" i="39"/>
  <c r="H12" i="39"/>
  <c r="H4" i="39"/>
  <c r="H3" i="39"/>
  <c r="J21" i="39"/>
  <c r="Q19" i="39"/>
  <c r="Q19" i="38"/>
  <c r="H38" i="38"/>
  <c r="H30" i="38"/>
  <c r="H22" i="38"/>
  <c r="H18" i="38"/>
  <c r="H10" i="38"/>
  <c r="H29" i="38"/>
  <c r="H39" i="38"/>
  <c r="H31" i="38"/>
  <c r="H23" i="38"/>
  <c r="J23" i="38" s="1"/>
  <c r="H13" i="38"/>
  <c r="H5" i="38"/>
  <c r="H3" i="38"/>
  <c r="H40" i="38"/>
  <c r="H32" i="38"/>
  <c r="H24" i="38"/>
  <c r="J24" i="38" s="1"/>
  <c r="H16" i="38"/>
  <c r="H8" i="38"/>
  <c r="H37" i="38"/>
  <c r="H7" i="38"/>
  <c r="H33" i="38"/>
  <c r="H25" i="38"/>
  <c r="H19" i="38"/>
  <c r="H11" i="38"/>
  <c r="H21" i="38"/>
  <c r="J21" i="38" s="1"/>
  <c r="H15" i="38"/>
  <c r="H34" i="38"/>
  <c r="H26" i="38"/>
  <c r="H14" i="38"/>
  <c r="H6" i="38"/>
  <c r="H4" i="38"/>
  <c r="H35" i="38"/>
  <c r="H27" i="38"/>
  <c r="H17" i="38"/>
  <c r="H9" i="38"/>
  <c r="H12" i="38"/>
  <c r="H36" i="38"/>
  <c r="H28" i="38"/>
  <c r="H20" i="38"/>
  <c r="J22" i="38"/>
  <c r="H38" i="37"/>
  <c r="H30" i="37"/>
  <c r="H22" i="37"/>
  <c r="J22" i="37" s="1"/>
  <c r="H18" i="37"/>
  <c r="H39" i="37"/>
  <c r="H31" i="37"/>
  <c r="H23" i="37"/>
  <c r="H13" i="37"/>
  <c r="H5" i="37"/>
  <c r="H40" i="37"/>
  <c r="H32" i="37"/>
  <c r="H24" i="37"/>
  <c r="J24" i="37" s="1"/>
  <c r="H16" i="37"/>
  <c r="H8" i="37"/>
  <c r="H33" i="37"/>
  <c r="H25" i="37"/>
  <c r="H19" i="37"/>
  <c r="H11" i="37"/>
  <c r="H34" i="37"/>
  <c r="H26" i="37"/>
  <c r="H14" i="37"/>
  <c r="H6" i="37"/>
  <c r="H37" i="37"/>
  <c r="H35" i="37"/>
  <c r="H27" i="37"/>
  <c r="H17" i="37"/>
  <c r="H9" i="37"/>
  <c r="H29" i="37"/>
  <c r="H15" i="37"/>
  <c r="H10" i="37"/>
  <c r="H36" i="37"/>
  <c r="H28" i="37"/>
  <c r="H20" i="37"/>
  <c r="H12" i="37"/>
  <c r="H4" i="37"/>
  <c r="H3" i="37"/>
  <c r="H21" i="37"/>
  <c r="J21" i="37" s="1"/>
  <c r="H7" i="37"/>
  <c r="Q19" i="37"/>
  <c r="J23" i="37"/>
  <c r="Q19" i="36"/>
  <c r="H38" i="36"/>
  <c r="H30" i="36"/>
  <c r="H23" i="36"/>
  <c r="H13" i="36"/>
  <c r="H5" i="36"/>
  <c r="H39" i="36"/>
  <c r="H31" i="36"/>
  <c r="H24" i="36"/>
  <c r="H16" i="36"/>
  <c r="H8" i="36"/>
  <c r="H18" i="36"/>
  <c r="H40" i="36"/>
  <c r="H32" i="36"/>
  <c r="H19" i="36"/>
  <c r="J19" i="36" s="1"/>
  <c r="H11" i="36"/>
  <c r="H33" i="36"/>
  <c r="H25" i="36"/>
  <c r="H14" i="36"/>
  <c r="H6" i="36"/>
  <c r="H9" i="36"/>
  <c r="H10" i="36"/>
  <c r="H34" i="36"/>
  <c r="H26" i="36"/>
  <c r="H17" i="36"/>
  <c r="H35" i="36"/>
  <c r="H27" i="36"/>
  <c r="H20" i="36"/>
  <c r="J20" i="36" s="1"/>
  <c r="H12" i="36"/>
  <c r="H4" i="36"/>
  <c r="H3" i="36"/>
  <c r="H37" i="36"/>
  <c r="H22" i="36"/>
  <c r="J22" i="36" s="1"/>
  <c r="H36" i="36"/>
  <c r="H28" i="36"/>
  <c r="H21" i="36"/>
  <c r="J21" i="36" s="1"/>
  <c r="H15" i="36"/>
  <c r="H7" i="36"/>
  <c r="H29" i="36"/>
  <c r="H8" i="35"/>
  <c r="H16" i="35"/>
  <c r="H24" i="35"/>
  <c r="H32" i="35"/>
  <c r="H40" i="35"/>
  <c r="H39" i="35"/>
  <c r="H7" i="35"/>
  <c r="H15" i="35"/>
  <c r="H23" i="35"/>
  <c r="H31" i="35"/>
  <c r="H6" i="35"/>
  <c r="H14" i="35"/>
  <c r="H22" i="35"/>
  <c r="J22" i="35" s="1"/>
  <c r="H30" i="35"/>
  <c r="H38" i="35"/>
  <c r="H5" i="35"/>
  <c r="H13" i="35"/>
  <c r="H21" i="35"/>
  <c r="J21" i="35" s="1"/>
  <c r="H29" i="35"/>
  <c r="H37" i="35"/>
  <c r="H9" i="35"/>
  <c r="H17" i="35"/>
  <c r="H4" i="35"/>
  <c r="H12" i="35"/>
  <c r="H20" i="35"/>
  <c r="J20" i="35" s="1"/>
  <c r="H28" i="35"/>
  <c r="H36" i="35"/>
  <c r="H25" i="35"/>
  <c r="H41" i="35"/>
  <c r="H11" i="35"/>
  <c r="H19" i="35"/>
  <c r="J19" i="35" s="1"/>
  <c r="H27" i="35"/>
  <c r="H35" i="35"/>
  <c r="H33" i="35"/>
  <c r="H10" i="35"/>
  <c r="H18" i="35"/>
  <c r="H26" i="35"/>
  <c r="H34" i="35"/>
  <c r="H3" i="35"/>
  <c r="Q19" i="35"/>
  <c r="R19" i="45" l="1"/>
  <c r="I39" i="45"/>
  <c r="I31" i="45"/>
  <c r="J31" i="45" s="1"/>
  <c r="I23" i="45"/>
  <c r="J23" i="45" s="1"/>
  <c r="I13" i="45"/>
  <c r="I5" i="45"/>
  <c r="I40" i="45"/>
  <c r="I32" i="45"/>
  <c r="J32" i="45" s="1"/>
  <c r="I24" i="45"/>
  <c r="J24" i="45" s="1"/>
  <c r="I16" i="45"/>
  <c r="I8" i="45"/>
  <c r="I33" i="45"/>
  <c r="J33" i="45" s="1"/>
  <c r="I25" i="45"/>
  <c r="J25" i="45" s="1"/>
  <c r="I19" i="45"/>
  <c r="I11" i="45"/>
  <c r="I10" i="45"/>
  <c r="I34" i="45"/>
  <c r="J34" i="45" s="1"/>
  <c r="I26" i="45"/>
  <c r="J26" i="45" s="1"/>
  <c r="I14" i="45"/>
  <c r="I6" i="45"/>
  <c r="K3" i="45"/>
  <c r="I4" i="45"/>
  <c r="I18" i="45"/>
  <c r="I35" i="45"/>
  <c r="J35" i="45" s="1"/>
  <c r="I27" i="45"/>
  <c r="J27" i="45" s="1"/>
  <c r="I17" i="45"/>
  <c r="I9" i="45"/>
  <c r="I12" i="45"/>
  <c r="I3" i="45"/>
  <c r="I36" i="45"/>
  <c r="I28" i="45"/>
  <c r="J28" i="45" s="1"/>
  <c r="I20" i="45"/>
  <c r="I37" i="45"/>
  <c r="I29" i="45"/>
  <c r="J29" i="45" s="1"/>
  <c r="I21" i="45"/>
  <c r="I15" i="45"/>
  <c r="I7" i="45"/>
  <c r="I38" i="45"/>
  <c r="I30" i="45"/>
  <c r="I22" i="45"/>
  <c r="J30" i="45"/>
  <c r="J38" i="44"/>
  <c r="J30" i="44"/>
  <c r="I39" i="44"/>
  <c r="J39" i="44" s="1"/>
  <c r="I31" i="44"/>
  <c r="J31" i="44" s="1"/>
  <c r="I23" i="44"/>
  <c r="J23" i="44" s="1"/>
  <c r="I13" i="44"/>
  <c r="I5" i="44"/>
  <c r="I28" i="44"/>
  <c r="J28" i="44" s="1"/>
  <c r="I40" i="44"/>
  <c r="I32" i="44"/>
  <c r="J32" i="44" s="1"/>
  <c r="I24" i="44"/>
  <c r="J24" i="44" s="1"/>
  <c r="I16" i="44"/>
  <c r="I8" i="44"/>
  <c r="I20" i="44"/>
  <c r="I18" i="44"/>
  <c r="I33" i="44"/>
  <c r="J33" i="44" s="1"/>
  <c r="I25" i="44"/>
  <c r="J25" i="44" s="1"/>
  <c r="I19" i="44"/>
  <c r="I11" i="44"/>
  <c r="I36" i="44"/>
  <c r="J36" i="44" s="1"/>
  <c r="I15" i="44"/>
  <c r="I7" i="44"/>
  <c r="I34" i="44"/>
  <c r="I26" i="44"/>
  <c r="J26" i="44" s="1"/>
  <c r="I14" i="44"/>
  <c r="I6" i="44"/>
  <c r="K3" i="44"/>
  <c r="I12" i="44"/>
  <c r="I4" i="44"/>
  <c r="I35" i="44"/>
  <c r="I27" i="44"/>
  <c r="I17" i="44"/>
  <c r="I9" i="44"/>
  <c r="I21" i="44"/>
  <c r="I10" i="44"/>
  <c r="I3" i="44"/>
  <c r="I38" i="44"/>
  <c r="I30" i="44"/>
  <c r="I22" i="44"/>
  <c r="I37" i="44"/>
  <c r="J37" i="44" s="1"/>
  <c r="I29" i="44"/>
  <c r="J29" i="44" s="1"/>
  <c r="R19" i="44"/>
  <c r="J35" i="44"/>
  <c r="J27" i="44"/>
  <c r="J34" i="44"/>
  <c r="R19" i="43"/>
  <c r="I39" i="43"/>
  <c r="J39" i="43" s="1"/>
  <c r="I31" i="43"/>
  <c r="J31" i="43" s="1"/>
  <c r="I23" i="43"/>
  <c r="I13" i="43"/>
  <c r="I5" i="43"/>
  <c r="I40" i="43"/>
  <c r="I32" i="43"/>
  <c r="J32" i="43" s="1"/>
  <c r="I24" i="43"/>
  <c r="I16" i="43"/>
  <c r="I8" i="43"/>
  <c r="I33" i="43"/>
  <c r="J33" i="43" s="1"/>
  <c r="I25" i="43"/>
  <c r="I19" i="43"/>
  <c r="I11" i="43"/>
  <c r="I34" i="43"/>
  <c r="J34" i="43" s="1"/>
  <c r="I26" i="43"/>
  <c r="I14" i="43"/>
  <c r="I6" i="43"/>
  <c r="K3" i="43"/>
  <c r="I35" i="43"/>
  <c r="J35" i="43" s="1"/>
  <c r="I27" i="43"/>
  <c r="I17" i="43"/>
  <c r="I9" i="43"/>
  <c r="I36" i="43"/>
  <c r="J36" i="43" s="1"/>
  <c r="I28" i="43"/>
  <c r="J28" i="43" s="1"/>
  <c r="I20" i="43"/>
  <c r="I12" i="43"/>
  <c r="I4" i="43"/>
  <c r="I3" i="43"/>
  <c r="I38" i="43"/>
  <c r="J38" i="43" s="1"/>
  <c r="I18" i="43"/>
  <c r="I37" i="43"/>
  <c r="J37" i="43" s="1"/>
  <c r="I29" i="43"/>
  <c r="J29" i="43" s="1"/>
  <c r="I21" i="43"/>
  <c r="I15" i="43"/>
  <c r="I7" i="43"/>
  <c r="I30" i="43"/>
  <c r="J30" i="43" s="1"/>
  <c r="I22" i="43"/>
  <c r="I10" i="43"/>
  <c r="J27" i="43"/>
  <c r="J37" i="42"/>
  <c r="J31" i="42"/>
  <c r="J34" i="42"/>
  <c r="J28" i="42"/>
  <c r="R19" i="42"/>
  <c r="S19" i="42"/>
  <c r="I39" i="42"/>
  <c r="J39" i="42" s="1"/>
  <c r="I31" i="42"/>
  <c r="I23" i="42"/>
  <c r="I13" i="42"/>
  <c r="I5" i="42"/>
  <c r="I36" i="42"/>
  <c r="J36" i="42" s="1"/>
  <c r="I4" i="42"/>
  <c r="I40" i="42"/>
  <c r="I32" i="42"/>
  <c r="J32" i="42" s="1"/>
  <c r="I24" i="42"/>
  <c r="I16" i="42"/>
  <c r="I8" i="42"/>
  <c r="I9" i="42"/>
  <c r="I20" i="42"/>
  <c r="I12" i="42"/>
  <c r="I33" i="42"/>
  <c r="J33" i="42" s="1"/>
  <c r="I25" i="42"/>
  <c r="J25" i="42" s="1"/>
  <c r="I19" i="42"/>
  <c r="I11" i="42"/>
  <c r="I34" i="42"/>
  <c r="I26" i="42"/>
  <c r="J26" i="42" s="1"/>
  <c r="I14" i="42"/>
  <c r="I6" i="42"/>
  <c r="K3" i="42"/>
  <c r="I35" i="42"/>
  <c r="J35" i="42" s="1"/>
  <c r="I27" i="42"/>
  <c r="I17" i="42"/>
  <c r="I3" i="42"/>
  <c r="I37" i="42"/>
  <c r="I29" i="42"/>
  <c r="J29" i="42" s="1"/>
  <c r="I21" i="42"/>
  <c r="I15" i="42"/>
  <c r="I7" i="42"/>
  <c r="I10" i="42"/>
  <c r="I28" i="42"/>
  <c r="I38" i="42"/>
  <c r="J38" i="42" s="1"/>
  <c r="I30" i="42"/>
  <c r="J30" i="42" s="1"/>
  <c r="I22" i="42"/>
  <c r="I18" i="42"/>
  <c r="J27" i="42"/>
  <c r="R19" i="41"/>
  <c r="S19" i="41"/>
  <c r="I39" i="41"/>
  <c r="J39" i="41" s="1"/>
  <c r="I31" i="41"/>
  <c r="J31" i="41" s="1"/>
  <c r="I23" i="41"/>
  <c r="I13" i="41"/>
  <c r="I5" i="41"/>
  <c r="I17" i="41"/>
  <c r="I40" i="41"/>
  <c r="J40" i="41" s="1"/>
  <c r="I32" i="41"/>
  <c r="J32" i="41" s="1"/>
  <c r="I24" i="41"/>
  <c r="I16" i="41"/>
  <c r="I8" i="41"/>
  <c r="I27" i="41"/>
  <c r="J27" i="41" s="1"/>
  <c r="I9" i="41"/>
  <c r="I20" i="41"/>
  <c r="I12" i="41"/>
  <c r="I33" i="41"/>
  <c r="J33" i="41" s="1"/>
  <c r="I25" i="41"/>
  <c r="J25" i="41" s="1"/>
  <c r="I19" i="41"/>
  <c r="I11" i="41"/>
  <c r="I34" i="41"/>
  <c r="J34" i="41" s="1"/>
  <c r="I26" i="41"/>
  <c r="J26" i="41" s="1"/>
  <c r="I14" i="41"/>
  <c r="I6" i="41"/>
  <c r="K3" i="41"/>
  <c r="I3" i="41"/>
  <c r="I37" i="41"/>
  <c r="J37" i="41" s="1"/>
  <c r="I29" i="41"/>
  <c r="J29" i="41" s="1"/>
  <c r="I21" i="41"/>
  <c r="I15" i="41"/>
  <c r="I7" i="41"/>
  <c r="I4" i="41"/>
  <c r="I38" i="41"/>
  <c r="J38" i="41" s="1"/>
  <c r="I30" i="41"/>
  <c r="J30" i="41" s="1"/>
  <c r="I22" i="41"/>
  <c r="I18" i="41"/>
  <c r="I10" i="41"/>
  <c r="I35" i="41"/>
  <c r="J35" i="41" s="1"/>
  <c r="I36" i="41"/>
  <c r="J36" i="41" s="1"/>
  <c r="I28" i="41"/>
  <c r="J28" i="41" s="1"/>
  <c r="J39" i="40"/>
  <c r="I39" i="40"/>
  <c r="I31" i="40"/>
  <c r="J31" i="40" s="1"/>
  <c r="I23" i="40"/>
  <c r="I13" i="40"/>
  <c r="I5" i="40"/>
  <c r="I40" i="40"/>
  <c r="J40" i="40" s="1"/>
  <c r="I32" i="40"/>
  <c r="J32" i="40" s="1"/>
  <c r="I24" i="40"/>
  <c r="I16" i="40"/>
  <c r="I8" i="40"/>
  <c r="I33" i="40"/>
  <c r="J33" i="40" s="1"/>
  <c r="I25" i="40"/>
  <c r="I19" i="40"/>
  <c r="I11" i="40"/>
  <c r="I34" i="40"/>
  <c r="J34" i="40" s="1"/>
  <c r="I26" i="40"/>
  <c r="J26" i="40" s="1"/>
  <c r="I14" i="40"/>
  <c r="I6" i="40"/>
  <c r="K3" i="40"/>
  <c r="I35" i="40"/>
  <c r="J35" i="40" s="1"/>
  <c r="I27" i="40"/>
  <c r="I17" i="40"/>
  <c r="I9" i="40"/>
  <c r="I30" i="40"/>
  <c r="I18" i="40"/>
  <c r="I36" i="40"/>
  <c r="J36" i="40" s="1"/>
  <c r="I28" i="40"/>
  <c r="J28" i="40" s="1"/>
  <c r="I20" i="40"/>
  <c r="I12" i="40"/>
  <c r="I4" i="40"/>
  <c r="I3" i="40"/>
  <c r="I38" i="40"/>
  <c r="J38" i="40" s="1"/>
  <c r="I22" i="40"/>
  <c r="I37" i="40"/>
  <c r="J37" i="40" s="1"/>
  <c r="I29" i="40"/>
  <c r="J29" i="40" s="1"/>
  <c r="I21" i="40"/>
  <c r="I15" i="40"/>
  <c r="I7" i="40"/>
  <c r="I10" i="40"/>
  <c r="S19" i="40"/>
  <c r="J30" i="40"/>
  <c r="J27" i="40"/>
  <c r="J31" i="39"/>
  <c r="I39" i="39"/>
  <c r="I31" i="39"/>
  <c r="I23" i="39"/>
  <c r="I13" i="39"/>
  <c r="I5" i="39"/>
  <c r="I40" i="39"/>
  <c r="I32" i="39"/>
  <c r="J32" i="39" s="1"/>
  <c r="I24" i="39"/>
  <c r="I16" i="39"/>
  <c r="I8" i="39"/>
  <c r="I33" i="39"/>
  <c r="J33" i="39" s="1"/>
  <c r="I25" i="39"/>
  <c r="J25" i="39" s="1"/>
  <c r="I19" i="39"/>
  <c r="I11" i="39"/>
  <c r="I34" i="39"/>
  <c r="J34" i="39" s="1"/>
  <c r="I26" i="39"/>
  <c r="J26" i="39" s="1"/>
  <c r="I14" i="39"/>
  <c r="I6" i="39"/>
  <c r="K3" i="39"/>
  <c r="I22" i="39"/>
  <c r="I35" i="39"/>
  <c r="J35" i="39" s="1"/>
  <c r="I27" i="39"/>
  <c r="J27" i="39" s="1"/>
  <c r="I17" i="39"/>
  <c r="I9" i="39"/>
  <c r="I18" i="39"/>
  <c r="I36" i="39"/>
  <c r="J36" i="39" s="1"/>
  <c r="I28" i="39"/>
  <c r="J28" i="39" s="1"/>
  <c r="I20" i="39"/>
  <c r="I12" i="39"/>
  <c r="I4" i="39"/>
  <c r="I3" i="39"/>
  <c r="I38" i="39"/>
  <c r="I37" i="39"/>
  <c r="I29" i="39"/>
  <c r="J29" i="39" s="1"/>
  <c r="I21" i="39"/>
  <c r="I15" i="39"/>
  <c r="I7" i="39"/>
  <c r="I30" i="39"/>
  <c r="J30" i="39" s="1"/>
  <c r="I10" i="39"/>
  <c r="R19" i="39"/>
  <c r="S19" i="39"/>
  <c r="S19" i="38"/>
  <c r="I39" i="38"/>
  <c r="I31" i="38"/>
  <c r="J31" i="38" s="1"/>
  <c r="I23" i="38"/>
  <c r="I13" i="38"/>
  <c r="I5" i="38"/>
  <c r="I40" i="38"/>
  <c r="I32" i="38"/>
  <c r="J32" i="38" s="1"/>
  <c r="I24" i="38"/>
  <c r="I16" i="38"/>
  <c r="I8" i="38"/>
  <c r="I22" i="38"/>
  <c r="I33" i="38"/>
  <c r="J33" i="38" s="1"/>
  <c r="I25" i="38"/>
  <c r="J25" i="38" s="1"/>
  <c r="I19" i="38"/>
  <c r="I11" i="38"/>
  <c r="I15" i="38"/>
  <c r="I30" i="38"/>
  <c r="J30" i="38" s="1"/>
  <c r="I10" i="38"/>
  <c r="I34" i="38"/>
  <c r="J34" i="38" s="1"/>
  <c r="I26" i="38"/>
  <c r="J26" i="38" s="1"/>
  <c r="I14" i="38"/>
  <c r="I6" i="38"/>
  <c r="K3" i="38"/>
  <c r="I35" i="38"/>
  <c r="I27" i="38"/>
  <c r="J27" i="38" s="1"/>
  <c r="I17" i="38"/>
  <c r="I9" i="38"/>
  <c r="I38" i="38"/>
  <c r="I18" i="38"/>
  <c r="I36" i="38"/>
  <c r="I28" i="38"/>
  <c r="J28" i="38" s="1"/>
  <c r="I20" i="38"/>
  <c r="I12" i="38"/>
  <c r="I4" i="38"/>
  <c r="I3" i="38"/>
  <c r="I7" i="38"/>
  <c r="I37" i="38"/>
  <c r="I29" i="38"/>
  <c r="J29" i="38" s="1"/>
  <c r="I21" i="38"/>
  <c r="R19" i="38"/>
  <c r="J25" i="37"/>
  <c r="I39" i="37"/>
  <c r="I31" i="37"/>
  <c r="J31" i="37" s="1"/>
  <c r="I23" i="37"/>
  <c r="I13" i="37"/>
  <c r="I5" i="37"/>
  <c r="I40" i="37"/>
  <c r="I32" i="37"/>
  <c r="J32" i="37" s="1"/>
  <c r="I24" i="37"/>
  <c r="I16" i="37"/>
  <c r="I8" i="37"/>
  <c r="I33" i="37"/>
  <c r="I25" i="37"/>
  <c r="I19" i="37"/>
  <c r="I11" i="37"/>
  <c r="I34" i="37"/>
  <c r="J34" i="37" s="1"/>
  <c r="I26" i="37"/>
  <c r="J26" i="37" s="1"/>
  <c r="I14" i="37"/>
  <c r="I6" i="37"/>
  <c r="K3" i="37"/>
  <c r="I22" i="37"/>
  <c r="I10" i="37"/>
  <c r="I35" i="37"/>
  <c r="J35" i="37" s="1"/>
  <c r="I27" i="37"/>
  <c r="I17" i="37"/>
  <c r="I9" i="37"/>
  <c r="I36" i="37"/>
  <c r="J36" i="37" s="1"/>
  <c r="I28" i="37"/>
  <c r="I20" i="37"/>
  <c r="I12" i="37"/>
  <c r="I4" i="37"/>
  <c r="I3" i="37"/>
  <c r="I18" i="37"/>
  <c r="I37" i="37"/>
  <c r="J37" i="37" s="1"/>
  <c r="I29" i="37"/>
  <c r="J29" i="37" s="1"/>
  <c r="I21" i="37"/>
  <c r="I15" i="37"/>
  <c r="I7" i="37"/>
  <c r="I38" i="37"/>
  <c r="J38" i="37" s="1"/>
  <c r="I30" i="37"/>
  <c r="J30" i="37" s="1"/>
  <c r="R19" i="37"/>
  <c r="J28" i="37"/>
  <c r="J27" i="37"/>
  <c r="J33" i="37"/>
  <c r="J33" i="36"/>
  <c r="I39" i="36"/>
  <c r="I31" i="36"/>
  <c r="J31" i="36" s="1"/>
  <c r="I24" i="36"/>
  <c r="J24" i="36" s="1"/>
  <c r="I16" i="36"/>
  <c r="I8" i="36"/>
  <c r="I40" i="36"/>
  <c r="I32" i="36"/>
  <c r="J32" i="36" s="1"/>
  <c r="I19" i="36"/>
  <c r="I11" i="36"/>
  <c r="I33" i="36"/>
  <c r="I25" i="36"/>
  <c r="J25" i="36" s="1"/>
  <c r="I14" i="36"/>
  <c r="I6" i="36"/>
  <c r="K3" i="36"/>
  <c r="I3" i="36"/>
  <c r="I13" i="36"/>
  <c r="I34" i="36"/>
  <c r="J34" i="36" s="1"/>
  <c r="I26" i="36"/>
  <c r="J26" i="36" s="1"/>
  <c r="I17" i="36"/>
  <c r="I9" i="36"/>
  <c r="I4" i="36"/>
  <c r="I35" i="36"/>
  <c r="J35" i="36" s="1"/>
  <c r="I27" i="36"/>
  <c r="J27" i="36" s="1"/>
  <c r="I20" i="36"/>
  <c r="I12" i="36"/>
  <c r="I36" i="36"/>
  <c r="J36" i="36" s="1"/>
  <c r="I28" i="36"/>
  <c r="J28" i="36" s="1"/>
  <c r="I21" i="36"/>
  <c r="I15" i="36"/>
  <c r="I7" i="36"/>
  <c r="I38" i="36"/>
  <c r="J38" i="36" s="1"/>
  <c r="I5" i="36"/>
  <c r="I37" i="36"/>
  <c r="J37" i="36" s="1"/>
  <c r="I29" i="36"/>
  <c r="J29" i="36" s="1"/>
  <c r="I22" i="36"/>
  <c r="I18" i="36"/>
  <c r="I10" i="36"/>
  <c r="I30" i="36"/>
  <c r="J30" i="36" s="1"/>
  <c r="I23" i="36"/>
  <c r="J23" i="36" s="1"/>
  <c r="S19" i="36"/>
  <c r="R19" i="36"/>
  <c r="I9" i="35"/>
  <c r="I17" i="35"/>
  <c r="I25" i="35"/>
  <c r="J25" i="35" s="1"/>
  <c r="I33" i="35"/>
  <c r="I41" i="35"/>
  <c r="I40" i="35"/>
  <c r="I8" i="35"/>
  <c r="I16" i="35"/>
  <c r="I24" i="35"/>
  <c r="J24" i="35" s="1"/>
  <c r="I32" i="35"/>
  <c r="I39" i="35"/>
  <c r="I7" i="35"/>
  <c r="I15" i="35"/>
  <c r="I23" i="35"/>
  <c r="J23" i="35" s="1"/>
  <c r="I31" i="35"/>
  <c r="J31" i="35" s="1"/>
  <c r="I6" i="35"/>
  <c r="I14" i="35"/>
  <c r="I22" i="35"/>
  <c r="I30" i="35"/>
  <c r="J30" i="35" s="1"/>
  <c r="I38" i="35"/>
  <c r="I5" i="35"/>
  <c r="I13" i="35"/>
  <c r="I21" i="35"/>
  <c r="I29" i="35"/>
  <c r="J29" i="35" s="1"/>
  <c r="I37" i="35"/>
  <c r="I34" i="35"/>
  <c r="I4" i="35"/>
  <c r="I12" i="35"/>
  <c r="I20" i="35"/>
  <c r="I28" i="35"/>
  <c r="J28" i="35" s="1"/>
  <c r="I36" i="35"/>
  <c r="I10" i="35"/>
  <c r="I11" i="35"/>
  <c r="I19" i="35"/>
  <c r="I27" i="35"/>
  <c r="J27" i="35" s="1"/>
  <c r="I35" i="35"/>
  <c r="I18" i="35"/>
  <c r="I26" i="35"/>
  <c r="J26" i="35" s="1"/>
  <c r="R19" i="35"/>
  <c r="K3" i="35"/>
  <c r="I3" i="35"/>
  <c r="S19" i="45" l="1"/>
  <c r="S19" i="44"/>
  <c r="S19" i="43"/>
  <c r="S19" i="37"/>
  <c r="S19" i="35"/>
  <c r="N19" i="4" l="1"/>
  <c r="J19" i="6" l="1"/>
  <c r="J35" i="6"/>
  <c r="J27" i="6"/>
  <c r="Q26" i="8" l="1"/>
  <c r="R26" i="8" s="1"/>
  <c r="Q19" i="6"/>
  <c r="R19" i="6" s="1"/>
  <c r="Q27" i="6"/>
  <c r="R27" i="6" s="1"/>
  <c r="Q35" i="6"/>
  <c r="R35" i="6" s="1"/>
  <c r="D3" i="4" l="1"/>
  <c r="E36" i="4" l="1"/>
  <c r="E31" i="4"/>
  <c r="E24" i="4"/>
  <c r="E9" i="4"/>
  <c r="E35" i="4"/>
  <c r="E28" i="4"/>
  <c r="E27" i="4"/>
  <c r="E8" i="4"/>
  <c r="E7" i="4"/>
  <c r="E11" i="4"/>
  <c r="E33" i="4"/>
  <c r="E40" i="4"/>
  <c r="E39" i="4"/>
  <c r="E13" i="4"/>
  <c r="E4" i="4"/>
  <c r="J4" i="4" s="1"/>
  <c r="E23" i="4"/>
  <c r="E16" i="4"/>
  <c r="E19" i="4"/>
  <c r="E38" i="4"/>
  <c r="E6" i="4"/>
  <c r="J6" i="4" s="1"/>
  <c r="E25" i="4"/>
  <c r="E32" i="4"/>
  <c r="E5" i="4"/>
  <c r="J5" i="4" s="1"/>
  <c r="E15" i="4"/>
  <c r="E34" i="4"/>
  <c r="E20" i="4"/>
  <c r="E29" i="4"/>
  <c r="E18" i="4"/>
  <c r="E17" i="4"/>
  <c r="E12" i="4"/>
  <c r="E14" i="4"/>
  <c r="E30" i="4"/>
  <c r="E37" i="4"/>
  <c r="E26" i="4"/>
  <c r="E22" i="4"/>
  <c r="E21" i="4"/>
  <c r="E10" i="4"/>
  <c r="E3" i="4"/>
  <c r="F6" i="4" l="1"/>
  <c r="F14" i="4"/>
  <c r="F22" i="4"/>
  <c r="F30" i="4"/>
  <c r="F38" i="4"/>
  <c r="F5" i="4"/>
  <c r="F4" i="4"/>
  <c r="F12" i="4"/>
  <c r="J12" i="4" s="1"/>
  <c r="F20" i="4"/>
  <c r="F28" i="4"/>
  <c r="F36" i="4"/>
  <c r="F11" i="4"/>
  <c r="J11" i="4" s="1"/>
  <c r="F19" i="4"/>
  <c r="F27" i="4"/>
  <c r="F35" i="4"/>
  <c r="F31" i="4"/>
  <c r="F39" i="4"/>
  <c r="F10" i="4"/>
  <c r="J10" i="4" s="1"/>
  <c r="F18" i="4"/>
  <c r="F26" i="4"/>
  <c r="F34" i="4"/>
  <c r="F7" i="4"/>
  <c r="J7" i="4" s="1"/>
  <c r="F15" i="4"/>
  <c r="F21" i="4"/>
  <c r="F9" i="4"/>
  <c r="J9" i="4" s="1"/>
  <c r="F17" i="4"/>
  <c r="F25" i="4"/>
  <c r="F33" i="4"/>
  <c r="F23" i="4"/>
  <c r="F29" i="4"/>
  <c r="F37" i="4"/>
  <c r="F8" i="4"/>
  <c r="J8" i="4" s="1"/>
  <c r="F16" i="4"/>
  <c r="F24" i="4"/>
  <c r="F32" i="4"/>
  <c r="F40" i="4"/>
  <c r="F13" i="4"/>
  <c r="J13" i="4" s="1"/>
  <c r="O19" i="4"/>
  <c r="J3" i="4"/>
  <c r="F3" i="4"/>
  <c r="G7" i="4" l="1"/>
  <c r="G15" i="4"/>
  <c r="G23" i="4"/>
  <c r="G31" i="4"/>
  <c r="G39" i="4"/>
  <c r="G6" i="4"/>
  <c r="G14" i="4"/>
  <c r="G30" i="4"/>
  <c r="G5" i="4"/>
  <c r="G13" i="4"/>
  <c r="G21" i="4"/>
  <c r="J21" i="4" s="1"/>
  <c r="G29" i="4"/>
  <c r="G37" i="4"/>
  <c r="G38" i="4"/>
  <c r="G4" i="4"/>
  <c r="G12" i="4"/>
  <c r="G20" i="4"/>
  <c r="J20" i="4" s="1"/>
  <c r="G28" i="4"/>
  <c r="G36" i="4"/>
  <c r="G8" i="4"/>
  <c r="G22" i="4"/>
  <c r="J22" i="4" s="1"/>
  <c r="G11" i="4"/>
  <c r="G19" i="4"/>
  <c r="J19" i="4" s="1"/>
  <c r="G27" i="4"/>
  <c r="G35" i="4"/>
  <c r="G24" i="4"/>
  <c r="G40" i="4"/>
  <c r="G10" i="4"/>
  <c r="G18" i="4"/>
  <c r="J18" i="4" s="1"/>
  <c r="G26" i="4"/>
  <c r="G34" i="4"/>
  <c r="G9" i="4"/>
  <c r="G17" i="4"/>
  <c r="J17" i="4" s="1"/>
  <c r="G25" i="4"/>
  <c r="G33" i="4"/>
  <c r="G16" i="4"/>
  <c r="G32" i="4"/>
  <c r="J14" i="4"/>
  <c r="J15" i="4"/>
  <c r="J16" i="4"/>
  <c r="G3" i="4"/>
  <c r="P19" i="4"/>
  <c r="H8" i="4" l="1"/>
  <c r="H16" i="4"/>
  <c r="H24" i="4"/>
  <c r="J24" i="4" s="1"/>
  <c r="H32" i="4"/>
  <c r="H40" i="4"/>
  <c r="H7" i="4"/>
  <c r="H6" i="4"/>
  <c r="H14" i="4"/>
  <c r="H22" i="4"/>
  <c r="H30" i="4"/>
  <c r="H38" i="4"/>
  <c r="H5" i="4"/>
  <c r="H13" i="4"/>
  <c r="H21" i="4"/>
  <c r="H29" i="4"/>
  <c r="H37" i="4"/>
  <c r="H25" i="4"/>
  <c r="J25" i="4" s="1"/>
  <c r="H39" i="4"/>
  <c r="H4" i="4"/>
  <c r="H12" i="4"/>
  <c r="H20" i="4"/>
  <c r="H28" i="4"/>
  <c r="H36" i="4"/>
  <c r="H15" i="4"/>
  <c r="H11" i="4"/>
  <c r="H19" i="4"/>
  <c r="H27" i="4"/>
  <c r="H35" i="4"/>
  <c r="H17" i="4"/>
  <c r="H33" i="4"/>
  <c r="H23" i="4"/>
  <c r="J23" i="4" s="1"/>
  <c r="H31" i="4"/>
  <c r="H10" i="4"/>
  <c r="H18" i="4"/>
  <c r="H26" i="4"/>
  <c r="H34" i="4"/>
  <c r="H9" i="4"/>
  <c r="Q19" i="4"/>
  <c r="H3" i="4"/>
  <c r="I9" i="4" l="1"/>
  <c r="I17" i="4"/>
  <c r="I25" i="4"/>
  <c r="I33" i="4"/>
  <c r="J33" i="4" s="1"/>
  <c r="I8" i="4"/>
  <c r="I7" i="4"/>
  <c r="I15" i="4"/>
  <c r="I23" i="4"/>
  <c r="I31" i="4"/>
  <c r="J31" i="4" s="1"/>
  <c r="I39" i="4"/>
  <c r="I6" i="4"/>
  <c r="I14" i="4"/>
  <c r="I22" i="4"/>
  <c r="I30" i="4"/>
  <c r="J30" i="4" s="1"/>
  <c r="I38" i="4"/>
  <c r="I16" i="4"/>
  <c r="I5" i="4"/>
  <c r="I13" i="4"/>
  <c r="I21" i="4"/>
  <c r="I29" i="4"/>
  <c r="J29" i="4" s="1"/>
  <c r="I37" i="4"/>
  <c r="I10" i="4"/>
  <c r="I18" i="4"/>
  <c r="I34" i="4"/>
  <c r="J34" i="4" s="1"/>
  <c r="I24" i="4"/>
  <c r="I32" i="4"/>
  <c r="J32" i="4" s="1"/>
  <c r="I40" i="4"/>
  <c r="I4" i="4"/>
  <c r="I12" i="4"/>
  <c r="I20" i="4"/>
  <c r="I28" i="4"/>
  <c r="J28" i="4" s="1"/>
  <c r="I36" i="4"/>
  <c r="I11" i="4"/>
  <c r="I19" i="4"/>
  <c r="I27" i="4"/>
  <c r="J27" i="4" s="1"/>
  <c r="I35" i="4"/>
  <c r="I26" i="4"/>
  <c r="J26" i="4" s="1"/>
  <c r="R19" i="4"/>
  <c r="I3" i="4"/>
  <c r="K3" i="4"/>
  <c r="S19" i="4" l="1"/>
</calcChain>
</file>

<file path=xl/sharedStrings.xml><?xml version="1.0" encoding="utf-8"?>
<sst xmlns="http://schemas.openxmlformats.org/spreadsheetml/2006/main" count="1533" uniqueCount="174">
  <si>
    <t>Institut Saint Jean</t>
  </si>
  <si>
    <t>UE (Unité d'Enseignement)</t>
  </si>
  <si>
    <t>Elément Constitutif (EC)</t>
  </si>
  <si>
    <t>Libellé</t>
  </si>
  <si>
    <t>Code</t>
  </si>
  <si>
    <t>Sécurité des Systèmes de Communication</t>
  </si>
  <si>
    <t>Entrepreneuriat</t>
  </si>
  <si>
    <t>Plage 1 (Etudiant ayant eu la moyenne)</t>
  </si>
  <si>
    <t>Plage 3 (entre 0 et 25% des meilleurs)  de plage 2</t>
  </si>
  <si>
    <t>Plage 2 (entre 0 et 10% des meilleurs de plage 1 )</t>
  </si>
  <si>
    <t>Plage 4 (entre 0 et 30% des meilleurs)  de plage 3</t>
  </si>
  <si>
    <t>Plage 5 (entre 0 et 25% des meilleurs) de plage 4</t>
  </si>
  <si>
    <t>Plage 6 (entre 0 et 10% des meilleurs)  de plage 5</t>
  </si>
  <si>
    <t>Note (/20)</t>
  </si>
  <si>
    <t>Grade ECTS</t>
  </si>
  <si>
    <t>Moyenne</t>
  </si>
  <si>
    <t>Médiane</t>
  </si>
  <si>
    <t>Ecart-Type</t>
  </si>
  <si>
    <t>Minimum</t>
  </si>
  <si>
    <t>Maximum</t>
  </si>
  <si>
    <t>A</t>
  </si>
  <si>
    <t>B</t>
  </si>
  <si>
    <t>C</t>
  </si>
  <si>
    <t>D</t>
  </si>
  <si>
    <t>E</t>
  </si>
  <si>
    <t>F/FX</t>
  </si>
  <si>
    <t>Global</t>
  </si>
  <si>
    <t>-</t>
  </si>
  <si>
    <t>UTT</t>
  </si>
  <si>
    <t>Matricule</t>
  </si>
  <si>
    <t>Nom(s) et Prénom(s)</t>
  </si>
  <si>
    <t>Filière</t>
  </si>
  <si>
    <t>Etablissement d'acceuil</t>
  </si>
  <si>
    <t>Type de Mobilité</t>
  </si>
  <si>
    <t>Mobilité de crédits</t>
  </si>
  <si>
    <t>Classement</t>
  </si>
  <si>
    <t>Code EC/UE</t>
  </si>
  <si>
    <t>Libellé EC/UE</t>
  </si>
  <si>
    <t>Note Octroyée (/20)</t>
  </si>
  <si>
    <t>Crédit(s) Octroyé(s)</t>
  </si>
  <si>
    <t>Détails EC/UE</t>
  </si>
  <si>
    <t>Code EC</t>
  </si>
  <si>
    <t>Libellé EC</t>
  </si>
  <si>
    <t xml:space="preserve">REPUBLIQUE DU CAMEROUN 
Paix - Travail -Patrie 
------------ 
MINISTERE DE L'ENSEIGNEMENT SUPERIEUR 
------------ 
UNIVERSITÉ DE YAOUNDÉ I 
------------ 
ÉCOLE NATIONALE SUPÉRIEURE 
POLYTECHNIQUE DE YAOUNDÉ (ENSPY) </t>
  </si>
  <si>
    <t>REPUBLIC OF CAMEROON
Peace - Work – Fatherland
------------
MINISTRY OF HIGHER EDUCATION
------------
UNIVERSITY OF YAOUNDE I
------------
NATIONAL ADVANCED SCHOOL
OF ENGINEERING OF YAOUNDE (NASEY)</t>
  </si>
  <si>
    <t>Performances académiques dans l'EC/UE de l' établissement d'acceuil</t>
  </si>
  <si>
    <t>Crédit(s) Attribué(s) à l'EC</t>
  </si>
  <si>
    <t>Décision Etablissement d'Origine (ISJ)</t>
  </si>
  <si>
    <t>Résultats Relevés de Notes</t>
  </si>
  <si>
    <t>Crédit(s) ECTS Attribué(s)</t>
  </si>
  <si>
    <t>Crédit(s) ECTS Octroyé(s)</t>
  </si>
  <si>
    <t>Année Académique</t>
  </si>
  <si>
    <t>N°</t>
  </si>
  <si>
    <t>2022-2023</t>
  </si>
  <si>
    <t>Décile (Par ordre de mérite)</t>
  </si>
  <si>
    <t>Interval Note par Grade ECTS</t>
  </si>
  <si>
    <t>2023-2024</t>
  </si>
  <si>
    <t>Décile</t>
  </si>
  <si>
    <t>Synthèse</t>
  </si>
  <si>
    <t>Name</t>
  </si>
  <si>
    <t>Credit(s)</t>
  </si>
  <si>
    <t>Total of credits</t>
  </si>
  <si>
    <t>Grade ECTS Equivalent</t>
  </si>
  <si>
    <t>Décile (Classement)</t>
  </si>
  <si>
    <t>LE03</t>
  </si>
  <si>
    <t>PROCÈS VERBAL JURY DE MOBILITÉ</t>
  </si>
  <si>
    <t xml:space="preserve">Notes associées au Grade ECTS/Décile équivalent </t>
  </si>
  <si>
    <t>Crédit(s)</t>
  </si>
  <si>
    <t xml:space="preserve">Décile de l'étudiant par ordre de mérire dans le cycle </t>
  </si>
  <si>
    <t>Semestre 8</t>
  </si>
  <si>
    <t>Sciences de l’Ingénieur</t>
  </si>
  <si>
    <t>ING4198</t>
  </si>
  <si>
    <t>Communications optiques</t>
  </si>
  <si>
    <t>PHY4208</t>
  </si>
  <si>
    <t>Recherche opérationnelle et files d’attente</t>
  </si>
  <si>
    <t>MAT4208</t>
  </si>
  <si>
    <t>Digital Communications</t>
  </si>
  <si>
    <t>TEL4208</t>
  </si>
  <si>
    <t>Informatique et Systèmes</t>
  </si>
  <si>
    <t>IFS4198</t>
  </si>
  <si>
    <t>Administration des systèmes Unix/Linux (LPI 101&amp;102)</t>
  </si>
  <si>
    <t>IFS4208</t>
  </si>
  <si>
    <t>RES4208</t>
  </si>
  <si>
    <t>Services réseaux et téléphonie sur IP</t>
  </si>
  <si>
    <t>RES4218</t>
  </si>
  <si>
    <t>Télécommunications</t>
  </si>
  <si>
    <t>TEL4198</t>
  </si>
  <si>
    <t>Advanced 3G&amp;4G Wireless Mobile Communications</t>
  </si>
  <si>
    <t>TEL4218</t>
  </si>
  <si>
    <t>Internet of Things (IoT) Introduction</t>
  </si>
  <si>
    <t>TEL4228</t>
  </si>
  <si>
    <t>Réseaux hauts débits et à qualité de services</t>
  </si>
  <si>
    <t>TEL4238</t>
  </si>
  <si>
    <t>SSC4198</t>
  </si>
  <si>
    <t>Initiation à la sécurité des Systèmes d’Information</t>
  </si>
  <si>
    <t>SSC4218</t>
  </si>
  <si>
    <t>Sciences de Gestion</t>
  </si>
  <si>
    <t>SCG4198</t>
  </si>
  <si>
    <t>ECO4218</t>
  </si>
  <si>
    <t>L’entreprise dans le contexte africain et international</t>
  </si>
  <si>
    <t>HUM4188</t>
  </si>
  <si>
    <t>Réseaux Informatiques (CCNA Module IV)</t>
  </si>
  <si>
    <t>Total</t>
  </si>
  <si>
    <t>Noms et Prenoms</t>
  </si>
  <si>
    <t>MGP / 4</t>
  </si>
  <si>
    <t>Rang</t>
  </si>
  <si>
    <t>2021I042</t>
  </si>
  <si>
    <t xml:space="preserve">ABABOUKAR MAHAMAT </t>
  </si>
  <si>
    <t>2021I003</t>
  </si>
  <si>
    <t>AMBASSA ASSENE GISÈLE LAUREN</t>
  </si>
  <si>
    <t>2021I007</t>
  </si>
  <si>
    <t>BADEBANG KOTI JOSEPHA ALEXANDRA</t>
  </si>
  <si>
    <t>2021I046</t>
  </si>
  <si>
    <t>BELINGA OKALA HÉLÈNE CHRISTELLE</t>
  </si>
  <si>
    <t>2021I052</t>
  </si>
  <si>
    <t>EDIMA ATEBA CLEMENTINE IRÈNE</t>
  </si>
  <si>
    <t>2021I134</t>
  </si>
  <si>
    <t>FOE AMOUGOU MBARGA ANTOINE LYNDA</t>
  </si>
  <si>
    <t>2021I020</t>
  </si>
  <si>
    <t>FOJOU MAGNI ANGE ARSÈNE</t>
  </si>
  <si>
    <t>2021I126</t>
  </si>
  <si>
    <t>KAMAMO MEDJIENGOUE MAËLLE</t>
  </si>
  <si>
    <t>2021I056</t>
  </si>
  <si>
    <t>KAMHOUA KAMDEM CLAUDE GABIN</t>
  </si>
  <si>
    <t>2223I385</t>
  </si>
  <si>
    <t xml:space="preserve">KOUAKAM NANA </t>
  </si>
  <si>
    <t>2021I127</t>
  </si>
  <si>
    <t>MANDU MOUNTOUMJOU FARIDA</t>
  </si>
  <si>
    <t>2021I096</t>
  </si>
  <si>
    <t>MAYANG SANAMA JUNIOR ULRICH I</t>
  </si>
  <si>
    <t>2021I103</t>
  </si>
  <si>
    <t>NAFACK MBOUNA MAËL ROUSSEAU</t>
  </si>
  <si>
    <t>2021I029</t>
  </si>
  <si>
    <t>NGOULA KENFACK ELSY REINE</t>
  </si>
  <si>
    <t>2021I061</t>
  </si>
  <si>
    <t>NGOUNOU NGUEMNANG DONALD FAREL</t>
  </si>
  <si>
    <t>2021I030</t>
  </si>
  <si>
    <t>NGUINJEL NGOM STÉPHANE ARTHUR</t>
  </si>
  <si>
    <t>1920I060</t>
  </si>
  <si>
    <t>NJIKE NGAHA DUFRED DIVANE</t>
  </si>
  <si>
    <t>2021I033</t>
  </si>
  <si>
    <t>SAFFO TADAAH ANGE  LEILA</t>
  </si>
  <si>
    <t>2021I132</t>
  </si>
  <si>
    <t>TALLA NGUEMWO LINDA SULAMITHE</t>
  </si>
  <si>
    <t>2021I133</t>
  </si>
  <si>
    <t>TCHAKOUNTE NGAJEU ESDRAS</t>
  </si>
  <si>
    <t>2021I116</t>
  </si>
  <si>
    <t>TENE MEPOUYI ALPHA FRANCK</t>
  </si>
  <si>
    <t>2021I073</t>
  </si>
  <si>
    <t>TIYO SONYIM YVES QUENTIN</t>
  </si>
  <si>
    <t>2021I040</t>
  </si>
  <si>
    <t>YOUMSSI TAMKO CHRISTIAN LOIC</t>
  </si>
  <si>
    <t>S5</t>
  </si>
  <si>
    <t>S6</t>
  </si>
  <si>
    <t>S7</t>
  </si>
  <si>
    <t>Borne Sup. Décile</t>
  </si>
  <si>
    <t>Interval Décile</t>
  </si>
  <si>
    <t>GE32</t>
  </si>
  <si>
    <t>Ingénierie financière de l’entreprise</t>
  </si>
  <si>
    <t>IF03</t>
  </si>
  <si>
    <t>S’initier à la sécurité des systèmes d’information</t>
  </si>
  <si>
    <t>Anglais – Niveau pratique B2</t>
  </si>
  <si>
    <t>LO11</t>
  </si>
  <si>
    <t>Introduction à l’internet des objets</t>
  </si>
  <si>
    <t>Réseaux Informatiques</t>
  </si>
  <si>
    <t>RE12</t>
  </si>
  <si>
    <t>Services réseaux</t>
  </si>
  <si>
    <t>SY22</t>
  </si>
  <si>
    <t>Systèmes sans fil</t>
  </si>
  <si>
    <r>
      <t>*</t>
    </r>
    <r>
      <rPr>
        <b/>
        <vertAlign val="superscript"/>
        <sz val="10"/>
        <color rgb="FFFFFFFF"/>
        <rFont val="Garamond"/>
        <family val="1"/>
      </rPr>
      <t>*</t>
    </r>
    <r>
      <rPr>
        <b/>
        <sz val="10"/>
        <color rgb="FF000000"/>
        <rFont val="Garamond"/>
        <family val="1"/>
      </rPr>
      <t>Sending Institution</t>
    </r>
  </si>
  <si>
    <r>
      <t>**</t>
    </r>
    <r>
      <rPr>
        <b/>
        <vertAlign val="superscript"/>
        <sz val="10"/>
        <color rgb="FFFFFFFF"/>
        <rFont val="Garamond"/>
        <family val="1"/>
      </rPr>
      <t>*</t>
    </r>
    <r>
      <rPr>
        <b/>
        <sz val="10"/>
        <color rgb="FF000000"/>
        <rFont val="Garamond"/>
        <family val="1"/>
      </rPr>
      <t>Receiving Institution</t>
    </r>
  </si>
  <si>
    <t>ANNÉE ACADÉMIQUE : 2023-2024 / SEMESTRE : 8</t>
  </si>
  <si>
    <t>CYCLE :  INGÉNIEUR EN GÉNIE INFORMATIQUE / NIVEAU : IV</t>
  </si>
  <si>
    <t>OPTION : 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</si>
</sst>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1"/>
      <color theme="1"/>
      <name val="Calibri"/>
      <family val="2"/>
      <scheme val="minor"/>
    </font>
    <font>
      <sz val="10"/>
      <color rgb="FF000000"/>
      <name val="Garamond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b/>
      <sz val="11"/>
      <color theme="1"/>
      <name val="Garamond"/>
      <family val="1"/>
    </font>
    <font>
      <sz val="10"/>
      <color rgb="FF00B050"/>
      <name val="Garamond"/>
      <family val="1"/>
    </font>
    <font>
      <sz val="11"/>
      <color theme="1"/>
      <name val="Garamond"/>
      <family val="1"/>
    </font>
    <font>
      <sz val="10"/>
      <color rgb="FFFF0000"/>
      <name val="Garamond"/>
      <family val="1"/>
    </font>
    <font>
      <b/>
      <sz val="10"/>
      <color rgb="FF000000"/>
      <name val="Garamond"/>
      <family val="1"/>
    </font>
    <font>
      <b/>
      <i/>
      <sz val="10"/>
      <color theme="1"/>
      <name val="Garamond"/>
      <family val="1"/>
    </font>
    <font>
      <b/>
      <vertAlign val="superscript"/>
      <sz val="10"/>
      <color rgb="FF000000"/>
      <name val="Garamond"/>
      <family val="1"/>
    </font>
    <font>
      <b/>
      <vertAlign val="superscript"/>
      <sz val="10"/>
      <color rgb="FFFFFFFF"/>
      <name val="Garamond"/>
      <family val="1"/>
    </font>
    <font>
      <sz val="10"/>
      <color rgb="FF1F497D"/>
      <name val="Garamond"/>
      <family val="1"/>
    </font>
    <font>
      <sz val="10"/>
      <color rgb="FF1F4E78"/>
      <name val="Garamond"/>
      <family val="1"/>
    </font>
    <font>
      <b/>
      <sz val="10"/>
      <color rgb="FF1F497D"/>
      <name val="Garamond"/>
      <family val="1"/>
    </font>
    <font>
      <b/>
      <sz val="9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1" applyFont="1"/>
    <xf numFmtId="0" fontId="1" fillId="0" borderId="5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0" xfId="0" applyFont="1" applyFill="1"/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7" fillId="2" borderId="1" xfId="0" applyFont="1" applyFill="1" applyBorder="1" applyAlignment="1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justify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left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justify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0" fontId="11" fillId="0" borderId="12" xfId="0" applyFont="1" applyFill="1" applyBorder="1" applyAlignment="1">
      <alignment horizontal="justify" vertical="center"/>
    </xf>
    <xf numFmtId="0" fontId="11" fillId="0" borderId="12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4"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1929341</xdr:colOff>
      <xdr:row>2</xdr:row>
      <xdr:rowOff>30479</xdr:rowOff>
    </xdr:from>
    <xdr:to>
      <xdr:col>9</xdr:col>
      <xdr:colOff>8466</xdr:colOff>
      <xdr:row>7</xdr:row>
      <xdr:rowOff>112394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D12D0EF-1CC9-4D0F-89BC-0B6711743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8741" y="551179"/>
          <a:ext cx="2371725" cy="970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3031066</xdr:colOff>
      <xdr:row>2</xdr:row>
      <xdr:rowOff>22224</xdr:rowOff>
    </xdr:from>
    <xdr:to>
      <xdr:col>7</xdr:col>
      <xdr:colOff>5309446</xdr:colOff>
      <xdr:row>7</xdr:row>
      <xdr:rowOff>98424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1BDB6B-5EF4-4059-BFB6-2C37018BC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7766" y="542924"/>
          <a:ext cx="2278380" cy="96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E495-7045-4EC1-9CA1-AC006D467FA3}">
  <dimension ref="A2:M26"/>
  <sheetViews>
    <sheetView zoomScale="90" zoomScaleNormal="90" workbookViewId="0">
      <selection activeCell="B6" sqref="B6:C6"/>
    </sheetView>
  </sheetViews>
  <sheetFormatPr baseColWidth="10" defaultRowHeight="14.4" x14ac:dyDescent="0.3"/>
  <cols>
    <col min="1" max="1" width="3.21875" bestFit="1" customWidth="1"/>
    <col min="2" max="2" width="8.44140625" bestFit="1" customWidth="1"/>
    <col min="3" max="3" width="39.88671875" style="73" bestFit="1" customWidth="1"/>
    <col min="10" max="10" width="15.21875" bestFit="1" customWidth="1"/>
    <col min="11" max="11" width="15.6640625" bestFit="1" customWidth="1"/>
    <col min="12" max="12" width="16.77734375" bestFit="1" customWidth="1"/>
    <col min="13" max="13" width="15.44140625" bestFit="1" customWidth="1"/>
  </cols>
  <sheetData>
    <row r="2" spans="1:13" x14ac:dyDescent="0.3">
      <c r="A2" s="104"/>
      <c r="B2" s="104"/>
      <c r="C2" s="104"/>
      <c r="D2" s="105" t="s">
        <v>104</v>
      </c>
      <c r="E2" s="105"/>
      <c r="F2" s="105"/>
      <c r="G2" s="105" t="s">
        <v>58</v>
      </c>
      <c r="H2" s="105"/>
      <c r="I2" s="105"/>
    </row>
    <row r="3" spans="1:13" x14ac:dyDescent="0.3">
      <c r="A3" s="85" t="s">
        <v>52</v>
      </c>
      <c r="B3" s="86" t="s">
        <v>29</v>
      </c>
      <c r="C3" s="87" t="s">
        <v>103</v>
      </c>
      <c r="D3" s="85" t="s">
        <v>152</v>
      </c>
      <c r="E3" s="85" t="s">
        <v>153</v>
      </c>
      <c r="F3" s="85" t="s">
        <v>154</v>
      </c>
      <c r="G3" s="85" t="s">
        <v>104</v>
      </c>
      <c r="H3" s="85" t="s">
        <v>105</v>
      </c>
      <c r="I3" s="85" t="s">
        <v>57</v>
      </c>
    </row>
    <row r="4" spans="1:13" x14ac:dyDescent="0.3">
      <c r="A4" s="55">
        <v>1</v>
      </c>
      <c r="B4" s="74" t="s">
        <v>148</v>
      </c>
      <c r="C4" s="76" t="s">
        <v>149</v>
      </c>
      <c r="D4" s="77">
        <v>3.69</v>
      </c>
      <c r="E4" s="77">
        <v>3.78</v>
      </c>
      <c r="F4" s="77">
        <v>3.65</v>
      </c>
      <c r="G4" s="81">
        <f t="shared" ref="G4:G26" si="0">ROUND((D4+E4+F4)/3,4)</f>
        <v>3.7067000000000001</v>
      </c>
      <c r="H4" s="55">
        <f t="shared" ref="H4:H26" si="1">RANK(G4,$G$4:$G$26,0)</f>
        <v>1</v>
      </c>
      <c r="I4" s="88">
        <v>1</v>
      </c>
      <c r="K4" s="84" t="s">
        <v>57</v>
      </c>
      <c r="L4" s="84" t="s">
        <v>155</v>
      </c>
      <c r="M4" s="84" t="s">
        <v>156</v>
      </c>
    </row>
    <row r="5" spans="1:13" x14ac:dyDescent="0.3">
      <c r="A5" s="55">
        <v>2</v>
      </c>
      <c r="B5" s="74" t="s">
        <v>136</v>
      </c>
      <c r="C5" s="76" t="s">
        <v>137</v>
      </c>
      <c r="D5" s="77">
        <v>3.34</v>
      </c>
      <c r="E5" s="77">
        <v>3.45</v>
      </c>
      <c r="F5" s="77">
        <v>3.58</v>
      </c>
      <c r="G5" s="81">
        <f t="shared" si="0"/>
        <v>3.4567000000000001</v>
      </c>
      <c r="H5" s="55">
        <f t="shared" si="1"/>
        <v>2</v>
      </c>
      <c r="I5" s="88">
        <v>1</v>
      </c>
      <c r="K5" s="56">
        <v>1</v>
      </c>
      <c r="L5" s="83">
        <f>_xlfn.PERCENTILE.INC($G$4:$G$26,1-(K5*10)/100)</f>
        <v>3.37066</v>
      </c>
      <c r="M5" s="82" t="str">
        <f t="shared" ref="M5:M13" si="2">_xlfn.CONCAT("] ",L6," - ",L5," ]")</f>
        <v>] 3,238 - 3,37066 ]</v>
      </c>
    </row>
    <row r="6" spans="1:13" x14ac:dyDescent="0.3">
      <c r="A6" s="55">
        <v>3</v>
      </c>
      <c r="B6" s="74" t="s">
        <v>120</v>
      </c>
      <c r="C6" s="76" t="s">
        <v>121</v>
      </c>
      <c r="D6" s="77">
        <v>3.35</v>
      </c>
      <c r="E6" s="77">
        <v>3.38</v>
      </c>
      <c r="F6" s="77">
        <v>3.47</v>
      </c>
      <c r="G6" s="81">
        <f t="shared" si="0"/>
        <v>3.4</v>
      </c>
      <c r="H6" s="55">
        <f t="shared" si="1"/>
        <v>3</v>
      </c>
      <c r="I6" s="88">
        <v>1</v>
      </c>
      <c r="K6" s="56">
        <v>2</v>
      </c>
      <c r="L6" s="83">
        <f t="shared" ref="L6:L14" si="3">_xlfn.PERCENTILE.INC($G$4:$G$26,1-(K6*10)/100)</f>
        <v>3.238</v>
      </c>
      <c r="M6" s="82" t="str">
        <f t="shared" si="2"/>
        <v>] 3,0307 - 3,238 ]</v>
      </c>
    </row>
    <row r="7" spans="1:13" x14ac:dyDescent="0.3">
      <c r="A7" s="55">
        <v>4</v>
      </c>
      <c r="B7" s="74" t="s">
        <v>140</v>
      </c>
      <c r="C7" s="76" t="s">
        <v>141</v>
      </c>
      <c r="D7" s="77">
        <v>3.3</v>
      </c>
      <c r="E7" s="77">
        <v>3.08</v>
      </c>
      <c r="F7" s="77">
        <v>3.38</v>
      </c>
      <c r="G7" s="81">
        <f t="shared" si="0"/>
        <v>3.2532999999999999</v>
      </c>
      <c r="H7" s="55">
        <f t="shared" si="1"/>
        <v>4</v>
      </c>
      <c r="I7" s="88">
        <v>1</v>
      </c>
      <c r="K7" s="56">
        <v>3</v>
      </c>
      <c r="L7" s="83">
        <f t="shared" si="3"/>
        <v>3.0306999999999995</v>
      </c>
      <c r="M7" s="82" t="str">
        <f t="shared" si="2"/>
        <v>] 2,67998 - 3,0307 ]</v>
      </c>
    </row>
    <row r="8" spans="1:13" x14ac:dyDescent="0.3">
      <c r="A8" s="55">
        <v>5</v>
      </c>
      <c r="B8" s="74" t="s">
        <v>130</v>
      </c>
      <c r="C8" s="76" t="s">
        <v>131</v>
      </c>
      <c r="D8" s="77">
        <v>3.3</v>
      </c>
      <c r="E8" s="77">
        <v>3.24</v>
      </c>
      <c r="F8" s="77">
        <v>3.21</v>
      </c>
      <c r="G8" s="81">
        <f t="shared" si="0"/>
        <v>3.25</v>
      </c>
      <c r="H8" s="55">
        <f t="shared" si="1"/>
        <v>5</v>
      </c>
      <c r="I8" s="88">
        <v>1</v>
      </c>
      <c r="K8" s="56">
        <v>4</v>
      </c>
      <c r="L8" s="83">
        <f t="shared" si="3"/>
        <v>2.67998</v>
      </c>
      <c r="M8" s="82" t="str">
        <f t="shared" si="2"/>
        <v>] 2,59 - 2,67998 ]</v>
      </c>
    </row>
    <row r="9" spans="1:13" x14ac:dyDescent="0.3">
      <c r="A9" s="55">
        <v>6</v>
      </c>
      <c r="B9" s="74" t="s">
        <v>122</v>
      </c>
      <c r="C9" s="76" t="s">
        <v>123</v>
      </c>
      <c r="D9" s="77">
        <v>3.11</v>
      </c>
      <c r="E9" s="77">
        <v>3.16</v>
      </c>
      <c r="F9" s="77">
        <v>3.39</v>
      </c>
      <c r="G9" s="81">
        <f t="shared" si="0"/>
        <v>3.22</v>
      </c>
      <c r="H9" s="55">
        <f t="shared" si="1"/>
        <v>6</v>
      </c>
      <c r="I9" s="88">
        <v>2</v>
      </c>
      <c r="K9" s="56">
        <v>5</v>
      </c>
      <c r="L9" s="83">
        <f t="shared" si="3"/>
        <v>2.59</v>
      </c>
      <c r="M9" s="82" t="str">
        <f t="shared" si="2"/>
        <v>] 2,5133 - 2,59 ]</v>
      </c>
    </row>
    <row r="10" spans="1:13" x14ac:dyDescent="0.3">
      <c r="A10" s="55">
        <v>7</v>
      </c>
      <c r="B10" s="74" t="s">
        <v>150</v>
      </c>
      <c r="C10" s="76" t="s">
        <v>151</v>
      </c>
      <c r="D10" s="77">
        <v>2.85</v>
      </c>
      <c r="E10" s="77">
        <v>3.27</v>
      </c>
      <c r="F10" s="77">
        <v>3.53</v>
      </c>
      <c r="G10" s="81">
        <f t="shared" si="0"/>
        <v>3.2166999999999999</v>
      </c>
      <c r="H10" s="55">
        <f t="shared" si="1"/>
        <v>7</v>
      </c>
      <c r="I10" s="88">
        <v>2</v>
      </c>
      <c r="K10" s="56">
        <v>6</v>
      </c>
      <c r="L10" s="83">
        <f t="shared" si="3"/>
        <v>2.5133000000000001</v>
      </c>
      <c r="M10" s="82" t="str">
        <f t="shared" si="2"/>
        <v>] 2,23 - 2,5133 ]</v>
      </c>
    </row>
    <row r="11" spans="1:13" x14ac:dyDescent="0.3">
      <c r="A11" s="55">
        <v>8</v>
      </c>
      <c r="B11" s="74" t="s">
        <v>132</v>
      </c>
      <c r="C11" s="76" t="s">
        <v>133</v>
      </c>
      <c r="D11" s="77">
        <v>2.67</v>
      </c>
      <c r="E11" s="77">
        <v>2.84</v>
      </c>
      <c r="F11" s="77">
        <v>3.21</v>
      </c>
      <c r="G11" s="81">
        <f t="shared" si="0"/>
        <v>2.9066999999999998</v>
      </c>
      <c r="H11" s="55">
        <f t="shared" si="1"/>
        <v>8</v>
      </c>
      <c r="I11" s="88">
        <v>3</v>
      </c>
      <c r="K11" s="56">
        <v>7</v>
      </c>
      <c r="L11" s="83">
        <f t="shared" si="3"/>
        <v>2.23</v>
      </c>
      <c r="M11" s="82" t="str">
        <f t="shared" si="2"/>
        <v>] 2,154 - 2,23 ]</v>
      </c>
    </row>
    <row r="12" spans="1:13" x14ac:dyDescent="0.3">
      <c r="A12" s="55">
        <v>9</v>
      </c>
      <c r="B12" s="74" t="s">
        <v>106</v>
      </c>
      <c r="C12" s="76" t="s">
        <v>107</v>
      </c>
      <c r="D12" s="77">
        <v>2.4900000000000002</v>
      </c>
      <c r="E12" s="77">
        <v>2.77</v>
      </c>
      <c r="F12" s="77">
        <v>3.1</v>
      </c>
      <c r="G12" s="81">
        <f t="shared" si="0"/>
        <v>2.7867000000000002</v>
      </c>
      <c r="H12" s="55">
        <f t="shared" si="1"/>
        <v>9</v>
      </c>
      <c r="I12" s="88">
        <v>3</v>
      </c>
      <c r="K12" s="33">
        <v>8</v>
      </c>
      <c r="L12" s="83">
        <f t="shared" si="3"/>
        <v>2.1539999999999999</v>
      </c>
      <c r="M12" s="82" t="str">
        <f t="shared" si="2"/>
        <v>] 2,01734 - 2,154 ]</v>
      </c>
    </row>
    <row r="13" spans="1:13" x14ac:dyDescent="0.3">
      <c r="A13" s="55">
        <v>10</v>
      </c>
      <c r="B13" s="74" t="s">
        <v>134</v>
      </c>
      <c r="C13" s="76" t="s">
        <v>135</v>
      </c>
      <c r="D13" s="77">
        <v>2.4500000000000002</v>
      </c>
      <c r="E13" s="77">
        <v>2.4700000000000002</v>
      </c>
      <c r="F13" s="77">
        <v>3.04</v>
      </c>
      <c r="G13" s="81">
        <f t="shared" si="0"/>
        <v>2.6533000000000002</v>
      </c>
      <c r="H13" s="55">
        <f t="shared" si="1"/>
        <v>10</v>
      </c>
      <c r="I13" s="88">
        <v>4</v>
      </c>
      <c r="K13" s="56">
        <v>9</v>
      </c>
      <c r="L13" s="83">
        <f t="shared" si="3"/>
        <v>2.0173399999999999</v>
      </c>
      <c r="M13" s="82" t="str">
        <f t="shared" si="2"/>
        <v>] 1,87 - 2,01734 ]</v>
      </c>
    </row>
    <row r="14" spans="1:13" x14ac:dyDescent="0.3">
      <c r="A14" s="55">
        <v>11</v>
      </c>
      <c r="B14" s="74" t="s">
        <v>110</v>
      </c>
      <c r="C14" s="76" t="s">
        <v>111</v>
      </c>
      <c r="D14" s="77">
        <v>2.52</v>
      </c>
      <c r="E14" s="77">
        <v>2.57</v>
      </c>
      <c r="F14" s="77">
        <v>2.72</v>
      </c>
      <c r="G14" s="81">
        <f t="shared" si="0"/>
        <v>2.6032999999999999</v>
      </c>
      <c r="H14" s="55">
        <f t="shared" si="1"/>
        <v>11</v>
      </c>
      <c r="I14" s="88">
        <v>4</v>
      </c>
      <c r="K14" s="56">
        <v>10</v>
      </c>
      <c r="L14" s="83">
        <f t="shared" si="3"/>
        <v>1.87</v>
      </c>
      <c r="M14" s="82" t="str">
        <f>_xlfn.CONCAT("[ 0 - ",L14," ]")</f>
        <v>[ 0 - 1,87 ]</v>
      </c>
    </row>
    <row r="15" spans="1:13" x14ac:dyDescent="0.3">
      <c r="A15" s="55">
        <v>12</v>
      </c>
      <c r="B15" s="74" t="s">
        <v>126</v>
      </c>
      <c r="C15" s="76" t="s">
        <v>127</v>
      </c>
      <c r="D15" s="77">
        <v>2.68</v>
      </c>
      <c r="E15" s="77">
        <v>2.65</v>
      </c>
      <c r="F15" s="77">
        <v>2.44</v>
      </c>
      <c r="G15" s="81">
        <f t="shared" si="0"/>
        <v>2.59</v>
      </c>
      <c r="H15" s="55">
        <f t="shared" si="1"/>
        <v>12</v>
      </c>
      <c r="I15" s="88">
        <v>5</v>
      </c>
    </row>
    <row r="16" spans="1:13" x14ac:dyDescent="0.3">
      <c r="A16" s="55">
        <v>13</v>
      </c>
      <c r="B16" s="74" t="s">
        <v>108</v>
      </c>
      <c r="C16" s="76" t="s">
        <v>109</v>
      </c>
      <c r="D16" s="77">
        <v>2.46</v>
      </c>
      <c r="E16" s="77">
        <v>2.5</v>
      </c>
      <c r="F16" s="77">
        <v>2.79</v>
      </c>
      <c r="G16" s="81">
        <f t="shared" si="0"/>
        <v>2.5832999999999999</v>
      </c>
      <c r="H16" s="55">
        <f t="shared" si="1"/>
        <v>13</v>
      </c>
      <c r="I16" s="88">
        <v>5</v>
      </c>
    </row>
    <row r="17" spans="1:9" x14ac:dyDescent="0.3">
      <c r="A17" s="55">
        <v>14</v>
      </c>
      <c r="B17" s="74" t="s">
        <v>114</v>
      </c>
      <c r="C17" s="76" t="s">
        <v>115</v>
      </c>
      <c r="D17" s="77">
        <v>2.35</v>
      </c>
      <c r="E17" s="77">
        <v>2.4900000000000002</v>
      </c>
      <c r="F17" s="77">
        <v>2.76</v>
      </c>
      <c r="G17" s="81">
        <f t="shared" si="0"/>
        <v>2.5333000000000001</v>
      </c>
      <c r="H17" s="55">
        <f t="shared" si="1"/>
        <v>14</v>
      </c>
      <c r="I17" s="88">
        <v>5</v>
      </c>
    </row>
    <row r="18" spans="1:9" x14ac:dyDescent="0.3">
      <c r="A18" s="55">
        <v>15</v>
      </c>
      <c r="B18" s="74" t="s">
        <v>112</v>
      </c>
      <c r="C18" s="76" t="s">
        <v>113</v>
      </c>
      <c r="D18" s="77">
        <v>2.34</v>
      </c>
      <c r="E18" s="77">
        <v>2.4300000000000002</v>
      </c>
      <c r="F18" s="77">
        <v>2.5299999999999998</v>
      </c>
      <c r="G18" s="81">
        <f t="shared" si="0"/>
        <v>2.4333</v>
      </c>
      <c r="H18" s="55">
        <f t="shared" si="1"/>
        <v>15</v>
      </c>
      <c r="I18" s="88">
        <v>6</v>
      </c>
    </row>
    <row r="19" spans="1:9" x14ac:dyDescent="0.3">
      <c r="A19" s="55">
        <v>16</v>
      </c>
      <c r="B19" s="74" t="s">
        <v>116</v>
      </c>
      <c r="C19" s="76" t="s">
        <v>117</v>
      </c>
      <c r="D19" s="77">
        <v>2.02</v>
      </c>
      <c r="E19" s="77">
        <v>2.2799999999999998</v>
      </c>
      <c r="F19" s="77">
        <v>2.39</v>
      </c>
      <c r="G19" s="81">
        <f t="shared" si="0"/>
        <v>2.23</v>
      </c>
      <c r="H19" s="55">
        <f t="shared" si="1"/>
        <v>16</v>
      </c>
      <c r="I19" s="88">
        <v>7</v>
      </c>
    </row>
    <row r="20" spans="1:9" x14ac:dyDescent="0.3">
      <c r="A20" s="55">
        <v>17</v>
      </c>
      <c r="B20" s="74" t="s">
        <v>124</v>
      </c>
      <c r="C20" s="76" t="s">
        <v>125</v>
      </c>
      <c r="D20" s="77">
        <v>2.41</v>
      </c>
      <c r="E20" s="77">
        <v>2.06</v>
      </c>
      <c r="F20" s="77">
        <v>2.2200000000000002</v>
      </c>
      <c r="G20" s="81">
        <f t="shared" si="0"/>
        <v>2.23</v>
      </c>
      <c r="H20" s="55">
        <f t="shared" si="1"/>
        <v>16</v>
      </c>
      <c r="I20" s="88">
        <v>7</v>
      </c>
    </row>
    <row r="21" spans="1:9" x14ac:dyDescent="0.3">
      <c r="A21" s="55">
        <v>18</v>
      </c>
      <c r="B21" s="74" t="s">
        <v>142</v>
      </c>
      <c r="C21" s="76" t="s">
        <v>143</v>
      </c>
      <c r="D21" s="77">
        <v>1.86</v>
      </c>
      <c r="E21" s="77">
        <v>2.2799999999999998</v>
      </c>
      <c r="F21" s="77">
        <v>2.4300000000000002</v>
      </c>
      <c r="G21" s="81">
        <f t="shared" si="0"/>
        <v>2.19</v>
      </c>
      <c r="H21" s="55">
        <f t="shared" si="1"/>
        <v>18</v>
      </c>
      <c r="I21" s="88">
        <v>7</v>
      </c>
    </row>
    <row r="22" spans="1:9" x14ac:dyDescent="0.3">
      <c r="A22" s="55">
        <v>19</v>
      </c>
      <c r="B22" s="74" t="s">
        <v>144</v>
      </c>
      <c r="C22" s="76" t="s">
        <v>145</v>
      </c>
      <c r="D22" s="77">
        <v>1.73</v>
      </c>
      <c r="E22" s="77">
        <v>2.4500000000000002</v>
      </c>
      <c r="F22" s="77">
        <v>2.21</v>
      </c>
      <c r="G22" s="81">
        <f t="shared" si="0"/>
        <v>2.13</v>
      </c>
      <c r="H22" s="55">
        <f t="shared" si="1"/>
        <v>19</v>
      </c>
      <c r="I22" s="88">
        <v>8</v>
      </c>
    </row>
    <row r="23" spans="1:9" x14ac:dyDescent="0.3">
      <c r="A23" s="55">
        <v>20</v>
      </c>
      <c r="B23" s="78" t="s">
        <v>146</v>
      </c>
      <c r="C23" s="79" t="s">
        <v>147</v>
      </c>
      <c r="D23" s="80">
        <v>1.22</v>
      </c>
      <c r="E23" s="80">
        <v>2.2799999999999998</v>
      </c>
      <c r="F23" s="77">
        <v>2.64</v>
      </c>
      <c r="G23" s="81">
        <f t="shared" si="0"/>
        <v>2.0467</v>
      </c>
      <c r="H23" s="55">
        <f t="shared" si="1"/>
        <v>20</v>
      </c>
      <c r="I23" s="88">
        <v>8</v>
      </c>
    </row>
    <row r="24" spans="1:9" x14ac:dyDescent="0.3">
      <c r="A24" s="55">
        <v>21</v>
      </c>
      <c r="B24" s="78" t="s">
        <v>118</v>
      </c>
      <c r="C24" s="79" t="s">
        <v>119</v>
      </c>
      <c r="D24" s="80">
        <v>1.62</v>
      </c>
      <c r="E24" s="80">
        <v>2.14</v>
      </c>
      <c r="F24" s="77">
        <v>2.27</v>
      </c>
      <c r="G24" s="81">
        <f t="shared" si="0"/>
        <v>2.0099999999999998</v>
      </c>
      <c r="H24" s="55">
        <f t="shared" si="1"/>
        <v>21</v>
      </c>
      <c r="I24" s="88">
        <v>9</v>
      </c>
    </row>
    <row r="25" spans="1:9" x14ac:dyDescent="0.3">
      <c r="A25" s="55">
        <v>22</v>
      </c>
      <c r="B25" s="78" t="s">
        <v>138</v>
      </c>
      <c r="C25" s="79" t="s">
        <v>139</v>
      </c>
      <c r="D25" s="80">
        <v>1.85</v>
      </c>
      <c r="E25" s="80">
        <v>2.2200000000000002</v>
      </c>
      <c r="F25" s="77">
        <v>1.59</v>
      </c>
      <c r="G25" s="81">
        <f t="shared" si="0"/>
        <v>1.8867</v>
      </c>
      <c r="H25" s="55">
        <f t="shared" si="1"/>
        <v>22</v>
      </c>
      <c r="I25" s="88">
        <v>9</v>
      </c>
    </row>
    <row r="26" spans="1:9" x14ac:dyDescent="0.3">
      <c r="A26" s="55">
        <v>23</v>
      </c>
      <c r="B26" s="78" t="s">
        <v>128</v>
      </c>
      <c r="C26" s="79" t="s">
        <v>129</v>
      </c>
      <c r="D26" s="80">
        <v>1.84</v>
      </c>
      <c r="E26" s="80">
        <v>1.92</v>
      </c>
      <c r="F26" s="77">
        <v>1.85</v>
      </c>
      <c r="G26" s="81">
        <f t="shared" si="0"/>
        <v>1.87</v>
      </c>
      <c r="H26" s="55">
        <f t="shared" si="1"/>
        <v>23</v>
      </c>
      <c r="I26" s="88">
        <v>10</v>
      </c>
    </row>
  </sheetData>
  <sortState ref="B4:H26">
    <sortCondition ref="H4:H26"/>
  </sortState>
  <mergeCells count="3">
    <mergeCell ref="A2:C2"/>
    <mergeCell ref="D2:F2"/>
    <mergeCell ref="G2:I2"/>
  </mergeCells>
  <conditionalFormatting sqref="G4:G26">
    <cfRule type="cellIs" dxfId="3" priority="7" operator="lessThan">
      <formula>9</formula>
    </cfRule>
  </conditionalFormatting>
  <conditionalFormatting sqref="G4:G26">
    <cfRule type="cellIs" dxfId="2" priority="1" operator="greaterThanOrEqual">
      <formula>10</formula>
    </cfRule>
  </conditionalFormatting>
  <conditionalFormatting sqref="D4:F26 I4:I26">
    <cfRule type="cellIs" dxfId="1" priority="10" operator="lessThan">
      <formula>2</formula>
    </cfRule>
  </conditionalFormatting>
  <conditionalFormatting sqref="D4:F26 I4:I26">
    <cfRule type="cellIs" dxfId="0" priority="9" operator="greaterThanOrEqual">
      <formula>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CC39-3F3E-40A9-A2F6-C1033267610F}">
  <dimension ref="A1:T49"/>
  <sheetViews>
    <sheetView topLeftCell="F1" zoomScaleNormal="100" workbookViewId="0">
      <selection activeCell="L2" sqref="L2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19.7</v>
      </c>
      <c r="D3" s="27">
        <f>IF(C3&gt;=10,C3,"")</f>
        <v>19.7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19.27</v>
      </c>
      <c r="D4" s="27">
        <f t="shared" ref="D4:D40" si="5">IF(C4&gt;=10,C4,"")</f>
        <v>19.27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MEDIAN($C$3:$C$34)</f>
        <v>13.125</v>
      </c>
      <c r="O4" s="14">
        <f>MEDIAN($D$3:$D$6)</f>
        <v>18.824999999999999</v>
      </c>
      <c r="P4" s="23">
        <f>MEDIAN($E$7:$E$13)</f>
        <v>15.6</v>
      </c>
      <c r="Q4" s="23">
        <f>MEDIAN($F$14:$F$20)</f>
        <v>13.38</v>
      </c>
      <c r="R4" s="14">
        <f>MEDIAN($G$21:$G$24)</f>
        <v>12.51</v>
      </c>
      <c r="S4" s="23">
        <f>MEDIAN($H$25:$H$34)</f>
        <v>11.285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18.38</v>
      </c>
      <c r="D5" s="27">
        <f t="shared" si="5"/>
        <v>18.38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ROUNDUP(AVERAGE($C$3:$C$34),2)</f>
        <v>13.76</v>
      </c>
      <c r="O5" s="14">
        <f>AVERAGE($D$3:$D$6)</f>
        <v>18.587499999999999</v>
      </c>
      <c r="P5" s="25">
        <f>AVERAGE($E$7:$E$13)</f>
        <v>15.628571428571428</v>
      </c>
      <c r="Q5" s="14">
        <f>AVERAGE($F$14:$F$20)</f>
        <v>13.565714285714284</v>
      </c>
      <c r="R5" s="14">
        <f>AVERAGE($G$21:$G$24)</f>
        <v>12.422499999999999</v>
      </c>
      <c r="S5" s="14">
        <f>AVERAGE($H$25:$H$34)</f>
        <v>11.175999999999998</v>
      </c>
      <c r="T5" s="14" t="s">
        <v>27</v>
      </c>
    </row>
    <row r="6" spans="1:20" ht="13.8" thickBot="1" x14ac:dyDescent="0.3">
      <c r="A6" s="59">
        <v>4</v>
      </c>
      <c r="B6" s="21" t="s">
        <v>53</v>
      </c>
      <c r="C6" s="22">
        <v>17</v>
      </c>
      <c r="D6" s="27">
        <f t="shared" si="5"/>
        <v>17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ROUNDUP(_xlfn.STDEV.P($C$3:$C$34),2)</f>
        <v>2.5299999999999998</v>
      </c>
      <c r="O6" s="14">
        <f>_xlfn.STDEV.P($D$3:$D$6)</f>
        <v>1.032796567577565</v>
      </c>
      <c r="P6" s="25">
        <f>_xlfn.STDEV.P($E$7:$E$13)</f>
        <v>0.53666772298877741</v>
      </c>
      <c r="Q6" s="14">
        <f>_xlfn.STDEV.P($F$14:$F$20)</f>
        <v>0.64965610997241419</v>
      </c>
      <c r="R6" s="14">
        <f>_xlfn.STDEV.P($G$21:$G$24)</f>
        <v>0.17555269864060805</v>
      </c>
      <c r="S6" s="14">
        <f>_xlfn.STDEV.P($H$25:$H$34)</f>
        <v>0.56919592408941244</v>
      </c>
      <c r="T6" s="14" t="s">
        <v>27</v>
      </c>
    </row>
    <row r="7" spans="1:20" ht="13.8" thickBot="1" x14ac:dyDescent="0.3">
      <c r="A7" s="59">
        <v>5</v>
      </c>
      <c r="B7" s="21" t="s">
        <v>53</v>
      </c>
      <c r="C7" s="22">
        <v>16.5</v>
      </c>
      <c r="D7" s="27">
        <f t="shared" si="5"/>
        <v>16.5</v>
      </c>
      <c r="E7" s="59">
        <f t="shared" si="0"/>
        <v>16.5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MIN($C$3:$C$34)</f>
        <v>10.25</v>
      </c>
      <c r="O7" s="14">
        <f>MIN($D$3:$D$6)</f>
        <v>17</v>
      </c>
      <c r="P7" s="23">
        <f>MIN($E$7:$E$13)</f>
        <v>15</v>
      </c>
      <c r="Q7" s="23">
        <f>MIN($F$14:$F$20)</f>
        <v>12.75</v>
      </c>
      <c r="R7" s="14">
        <f>MIN($G$21:$G$24)</f>
        <v>12.12</v>
      </c>
      <c r="S7" s="23">
        <f>MIN($H$25:$H$34)</f>
        <v>10.25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16.27</v>
      </c>
      <c r="D8" s="27">
        <f t="shared" si="5"/>
        <v>16.27</v>
      </c>
      <c r="E8" s="59">
        <f t="shared" si="0"/>
        <v>16.27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MAX($C$3:$C$34)</f>
        <v>19.7</v>
      </c>
      <c r="O8" s="14">
        <f>MAX($D$3:$D$6)</f>
        <v>19.7</v>
      </c>
      <c r="P8" s="23">
        <f>MAX($E$7:$E$13)</f>
        <v>16.5</v>
      </c>
      <c r="Q8" s="23">
        <f>MAX($F$14:$F$20)</f>
        <v>14.78</v>
      </c>
      <c r="R8" s="14">
        <f>MAX($G$21:$G$24)</f>
        <v>12.55</v>
      </c>
      <c r="S8" s="23">
        <f>MAX($H$25:$H$34)</f>
        <v>11.88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15.7</v>
      </c>
      <c r="D9" s="27">
        <f t="shared" si="5"/>
        <v>15.7</v>
      </c>
      <c r="E9" s="59">
        <f t="shared" si="0"/>
        <v>15.7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_xlfn.PERCENTILE.INC($C$3:$C$34,1-(M9*10)/100)</f>
        <v>16.950000000000003</v>
      </c>
      <c r="O9" s="14">
        <f>_xlfn.PERCENTILE.INC($D$3:$D$6,1-(M9*10)/100)</f>
        <v>19.570999999999998</v>
      </c>
      <c r="P9" s="23">
        <f>_xlfn.PERCENTILE.INC($E$7:$E$13,1-(M9*10)/100)</f>
        <v>16.361999999999998</v>
      </c>
      <c r="Q9" s="23">
        <f>_xlfn.PERCENTILE.INC($F$14:$F$20,1-(M9*10)/100)</f>
        <v>14.42</v>
      </c>
      <c r="R9" s="14">
        <f>_xlfn.PERCENTILE.INC($G$21:$G$24,1-(M9*10)/100)</f>
        <v>12.541</v>
      </c>
      <c r="S9" s="23">
        <f>_xlfn.PERCENTILE.INC($H$25:$H$34,1-(M9*10)/100)</f>
        <v>11.88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15.6</v>
      </c>
      <c r="D10" s="27">
        <f t="shared" si="5"/>
        <v>15.6</v>
      </c>
      <c r="E10" s="59">
        <f t="shared" si="0"/>
        <v>15.6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_xlfn.PERCENTILE.INC($C$3:$C$34,1-(M10*10)/100)</f>
        <v>15.68</v>
      </c>
      <c r="O10" s="14">
        <f t="shared" ref="O10:O18" si="8">_xlfn.PERCENTILE.INC($D$3:$D$6,1-(M10*10)/100)</f>
        <v>19.442</v>
      </c>
      <c r="P10" s="23">
        <f t="shared" ref="P10:P18" si="9">_xlfn.PERCENTILE.INC($E$7:$E$13,1-(M10*10)/100)</f>
        <v>16.155999999999999</v>
      </c>
      <c r="Q10" s="23">
        <f t="shared" ref="Q10:Q18" si="10">_xlfn.PERCENTILE.INC($F$14:$F$20,1-(M10*10)/100)</f>
        <v>14.068</v>
      </c>
      <c r="R10" s="14">
        <f t="shared" ref="R10:R18" si="11">_xlfn.PERCENTILE.INC($G$21:$G$24,1-(M10*10)/100)</f>
        <v>12.532</v>
      </c>
      <c r="S10" s="23">
        <f t="shared" ref="S10:S18" si="12">_xlfn.PERCENTILE.INC($H$25:$H$34,1-(M10*10)/100)</f>
        <v>11.735999999999999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15.25</v>
      </c>
      <c r="D11" s="27">
        <f t="shared" si="5"/>
        <v>15.25</v>
      </c>
      <c r="E11" s="59">
        <f t="shared" si="0"/>
        <v>15.25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15.055999999999999</v>
      </c>
      <c r="O11" s="14">
        <f t="shared" si="8"/>
        <v>19.312999999999999</v>
      </c>
      <c r="P11" s="23">
        <f t="shared" si="9"/>
        <v>15.813999999999998</v>
      </c>
      <c r="Q11" s="23">
        <f t="shared" si="10"/>
        <v>13.731999999999999</v>
      </c>
      <c r="R11" s="14">
        <f t="shared" si="11"/>
        <v>12.523</v>
      </c>
      <c r="S11" s="23">
        <f t="shared" si="12"/>
        <v>11.56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15.08</v>
      </c>
      <c r="D12" s="27">
        <f t="shared" si="5"/>
        <v>15.08</v>
      </c>
      <c r="E12" s="59">
        <f t="shared" si="0"/>
        <v>15.08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13.955999999999998</v>
      </c>
      <c r="O12" s="14">
        <f t="shared" si="8"/>
        <v>19.091999999999999</v>
      </c>
      <c r="P12" s="23">
        <f t="shared" si="9"/>
        <v>15.66</v>
      </c>
      <c r="Q12" s="23">
        <f t="shared" si="10"/>
        <v>13.523999999999999</v>
      </c>
      <c r="R12" s="14">
        <f t="shared" si="11"/>
        <v>12.516</v>
      </c>
      <c r="S12" s="23">
        <f t="shared" si="12"/>
        <v>11.452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15</v>
      </c>
      <c r="D13" s="27">
        <f t="shared" si="5"/>
        <v>15</v>
      </c>
      <c r="E13" s="59">
        <f t="shared" si="0"/>
        <v>15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13.125</v>
      </c>
      <c r="O13" s="14">
        <f t="shared" si="8"/>
        <v>18.824999999999999</v>
      </c>
      <c r="P13" s="23">
        <f t="shared" si="9"/>
        <v>15.6</v>
      </c>
      <c r="Q13" s="23">
        <f t="shared" si="10"/>
        <v>13.38</v>
      </c>
      <c r="R13" s="14">
        <f t="shared" si="11"/>
        <v>12.51</v>
      </c>
      <c r="S13" s="23">
        <f t="shared" si="12"/>
        <v>11.285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14.78</v>
      </c>
      <c r="D14" s="27">
        <f t="shared" si="5"/>
        <v>14.78</v>
      </c>
      <c r="E14" s="59">
        <f t="shared" si="0"/>
        <v>14.78</v>
      </c>
      <c r="F14" s="59">
        <f t="shared" si="1"/>
        <v>14.78</v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C</v>
      </c>
      <c r="L14" s="140"/>
      <c r="M14" s="23">
        <v>6</v>
      </c>
      <c r="N14" s="24">
        <f t="shared" si="7"/>
        <v>12.532</v>
      </c>
      <c r="O14" s="14">
        <f t="shared" si="8"/>
        <v>18.558</v>
      </c>
      <c r="P14" s="23">
        <f t="shared" si="9"/>
        <v>15.39</v>
      </c>
      <c r="Q14" s="23">
        <f t="shared" si="10"/>
        <v>13.272</v>
      </c>
      <c r="R14" s="14">
        <f t="shared" si="11"/>
        <v>12.504</v>
      </c>
      <c r="S14" s="23">
        <f t="shared" si="12"/>
        <v>11.042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14.18</v>
      </c>
      <c r="D15" s="27">
        <f t="shared" si="5"/>
        <v>14.18</v>
      </c>
      <c r="E15" s="59">
        <f t="shared" si="0"/>
        <v>14.18</v>
      </c>
      <c r="F15" s="59">
        <f t="shared" si="1"/>
        <v>14.18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11.952</v>
      </c>
      <c r="O15" s="14">
        <f t="shared" si="8"/>
        <v>18.242000000000001</v>
      </c>
      <c r="P15" s="23">
        <f t="shared" si="9"/>
        <v>15.215999999999999</v>
      </c>
      <c r="Q15" s="23">
        <f t="shared" si="10"/>
        <v>13.17</v>
      </c>
      <c r="R15" s="14">
        <f t="shared" si="11"/>
        <v>12.462</v>
      </c>
      <c r="S15" s="23">
        <f t="shared" si="12"/>
        <v>10.841000000000001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13.62</v>
      </c>
      <c r="D16" s="27">
        <f t="shared" si="5"/>
        <v>13.62</v>
      </c>
      <c r="E16" s="59">
        <f t="shared" si="0"/>
        <v>13.62</v>
      </c>
      <c r="F16" s="59">
        <f t="shared" si="1"/>
        <v>13.62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11.54</v>
      </c>
      <c r="O16" s="14">
        <f t="shared" si="8"/>
        <v>17.827999999999999</v>
      </c>
      <c r="P16" s="23">
        <f t="shared" si="9"/>
        <v>15.114000000000001</v>
      </c>
      <c r="Q16" s="23">
        <f t="shared" si="10"/>
        <v>13.08</v>
      </c>
      <c r="R16" s="14">
        <f t="shared" si="11"/>
        <v>12.347999999999999</v>
      </c>
      <c r="S16" s="23">
        <f t="shared" si="12"/>
        <v>10.67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53</v>
      </c>
      <c r="C17" s="22">
        <v>13.38</v>
      </c>
      <c r="D17" s="27">
        <f t="shared" si="5"/>
        <v>13.38</v>
      </c>
      <c r="E17" s="59">
        <f t="shared" si="0"/>
        <v>13.38</v>
      </c>
      <c r="F17" s="59">
        <f t="shared" si="1"/>
        <v>13.38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10.907</v>
      </c>
      <c r="O17" s="14">
        <f t="shared" si="8"/>
        <v>17.413999999999998</v>
      </c>
      <c r="P17" s="23">
        <f t="shared" si="9"/>
        <v>15.048</v>
      </c>
      <c r="Q17" s="23">
        <f t="shared" si="10"/>
        <v>12.93</v>
      </c>
      <c r="R17" s="14">
        <f t="shared" si="11"/>
        <v>12.234</v>
      </c>
      <c r="S17" s="23">
        <f t="shared" si="12"/>
        <v>10.34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13.2</v>
      </c>
      <c r="D18" s="27">
        <f t="shared" si="5"/>
        <v>13.2</v>
      </c>
      <c r="E18" s="59">
        <f t="shared" si="0"/>
        <v>13.2</v>
      </c>
      <c r="F18" s="59">
        <f t="shared" si="1"/>
        <v>13.2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10.25</v>
      </c>
      <c r="O18" s="14">
        <f t="shared" si="8"/>
        <v>17</v>
      </c>
      <c r="P18" s="23">
        <f t="shared" si="9"/>
        <v>15</v>
      </c>
      <c r="Q18" s="23">
        <f t="shared" si="10"/>
        <v>12.75</v>
      </c>
      <c r="R18" s="14">
        <f t="shared" si="11"/>
        <v>12.12</v>
      </c>
      <c r="S18" s="23">
        <f t="shared" si="12"/>
        <v>10.25</v>
      </c>
      <c r="T18" s="23" t="s">
        <v>27</v>
      </c>
    </row>
    <row r="19" spans="1:20" ht="15.75" customHeight="1" thickBot="1" x14ac:dyDescent="0.3">
      <c r="A19" s="59">
        <v>17</v>
      </c>
      <c r="B19" s="21" t="s">
        <v>56</v>
      </c>
      <c r="C19" s="22">
        <v>13.05</v>
      </c>
      <c r="D19" s="27">
        <f t="shared" si="5"/>
        <v>13.05</v>
      </c>
      <c r="E19" s="59">
        <f t="shared" si="0"/>
        <v>13.05</v>
      </c>
      <c r="F19" s="59">
        <f t="shared" si="1"/>
        <v>13.05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[10,25 ; 19,7]</v>
      </c>
      <c r="O19" s="14" t="str">
        <f>CONCATENATE("[",ROUND(O7,2)," ; ",ROUND(O8,2),"]")</f>
        <v>[17 ; 19,7]</v>
      </c>
      <c r="P19" s="23" t="str">
        <f t="shared" ref="P19:S19" si="13">CONCATENATE("[",ROUND(P7,2)," ; ",ROUND(P8,2),"]")</f>
        <v>[15 ; 16,5]</v>
      </c>
      <c r="Q19" s="23" t="str">
        <f t="shared" si="13"/>
        <v>[12,75 ; 14,78]</v>
      </c>
      <c r="R19" s="14" t="str">
        <f t="shared" si="13"/>
        <v>[12,12 ; 12,55]</v>
      </c>
      <c r="S19" s="23" t="str">
        <f t="shared" si="13"/>
        <v>[10,25 ; 11,88]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12.75</v>
      </c>
      <c r="D20" s="27">
        <f t="shared" si="5"/>
        <v>12.75</v>
      </c>
      <c r="E20" s="59">
        <f t="shared" si="0"/>
        <v>12.75</v>
      </c>
      <c r="F20" s="59">
        <f t="shared" si="1"/>
        <v>12.75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56</v>
      </c>
      <c r="C21" s="22">
        <v>12.55</v>
      </c>
      <c r="D21" s="27">
        <f t="shared" si="5"/>
        <v>12.55</v>
      </c>
      <c r="E21" s="59">
        <f t="shared" si="0"/>
        <v>12.55</v>
      </c>
      <c r="F21" s="59">
        <f t="shared" si="1"/>
        <v>12.55</v>
      </c>
      <c r="G21" s="3">
        <f t="shared" si="2"/>
        <v>12.55</v>
      </c>
      <c r="H21" s="3" t="str">
        <f t="shared" si="3"/>
        <v/>
      </c>
      <c r="I21" s="3" t="str">
        <f t="shared" si="4"/>
        <v/>
      </c>
      <c r="J21" s="3" t="str">
        <f t="shared" si="6"/>
        <v>D</v>
      </c>
    </row>
    <row r="22" spans="1:20" ht="13.8" thickBot="1" x14ac:dyDescent="0.3">
      <c r="A22" s="59">
        <v>20</v>
      </c>
      <c r="B22" s="21" t="s">
        <v>56</v>
      </c>
      <c r="C22" s="22">
        <v>12.52</v>
      </c>
      <c r="D22" s="27">
        <f t="shared" si="5"/>
        <v>12.52</v>
      </c>
      <c r="E22" s="59">
        <f t="shared" si="0"/>
        <v>12.52</v>
      </c>
      <c r="F22" s="59">
        <f t="shared" si="1"/>
        <v>12.52</v>
      </c>
      <c r="G22" s="3">
        <f t="shared" si="2"/>
        <v>12.52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53</v>
      </c>
      <c r="C23" s="22">
        <v>12.5</v>
      </c>
      <c r="D23" s="27">
        <f t="shared" si="5"/>
        <v>12.5</v>
      </c>
      <c r="E23" s="59">
        <f t="shared" si="0"/>
        <v>12.5</v>
      </c>
      <c r="F23" s="59">
        <f t="shared" si="1"/>
        <v>12.5</v>
      </c>
      <c r="G23" s="3">
        <f t="shared" si="2"/>
        <v>12.5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53</v>
      </c>
      <c r="C24" s="22">
        <v>12.12</v>
      </c>
      <c r="D24" s="27">
        <f t="shared" si="5"/>
        <v>12.12</v>
      </c>
      <c r="E24" s="59">
        <f t="shared" si="0"/>
        <v>12.12</v>
      </c>
      <c r="F24" s="59">
        <f t="shared" si="1"/>
        <v>12.12</v>
      </c>
      <c r="G24" s="3">
        <f t="shared" si="2"/>
        <v>12.12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11.88</v>
      </c>
      <c r="D25" s="27">
        <f t="shared" si="5"/>
        <v>11.88</v>
      </c>
      <c r="E25" s="59">
        <f t="shared" si="0"/>
        <v>11.88</v>
      </c>
      <c r="F25" s="59">
        <f t="shared" si="1"/>
        <v>11.88</v>
      </c>
      <c r="G25" s="3">
        <f t="shared" si="2"/>
        <v>11.88</v>
      </c>
      <c r="H25" s="3">
        <f t="shared" si="3"/>
        <v>11.88</v>
      </c>
      <c r="I25" s="3" t="str">
        <f t="shared" si="4"/>
        <v/>
      </c>
      <c r="J25" s="3" t="str">
        <f t="shared" si="6"/>
        <v>E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11.88</v>
      </c>
      <c r="D26" s="27">
        <f t="shared" si="5"/>
        <v>11.88</v>
      </c>
      <c r="E26" s="59">
        <f t="shared" si="0"/>
        <v>11.88</v>
      </c>
      <c r="F26" s="59">
        <f t="shared" si="1"/>
        <v>11.88</v>
      </c>
      <c r="G26" s="3">
        <f t="shared" si="2"/>
        <v>11.88</v>
      </c>
      <c r="H26" s="3">
        <f t="shared" si="3"/>
        <v>11.88</v>
      </c>
      <c r="I26" s="3" t="str">
        <f t="shared" si="4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56</v>
      </c>
      <c r="C27" s="22">
        <v>11.7</v>
      </c>
      <c r="D27" s="27">
        <f t="shared" si="5"/>
        <v>11.7</v>
      </c>
      <c r="E27" s="59">
        <f t="shared" si="0"/>
        <v>11.7</v>
      </c>
      <c r="F27" s="59">
        <f t="shared" si="1"/>
        <v>11.7</v>
      </c>
      <c r="G27" s="3">
        <f t="shared" si="2"/>
        <v>11.7</v>
      </c>
      <c r="H27" s="3">
        <f t="shared" si="3"/>
        <v>11.7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53</v>
      </c>
      <c r="C28" s="22">
        <v>11.5</v>
      </c>
      <c r="D28" s="27">
        <f t="shared" si="5"/>
        <v>11.5</v>
      </c>
      <c r="E28" s="59">
        <f t="shared" si="0"/>
        <v>11.5</v>
      </c>
      <c r="F28" s="59">
        <f t="shared" si="1"/>
        <v>11.5</v>
      </c>
      <c r="G28" s="3">
        <f t="shared" si="2"/>
        <v>11.5</v>
      </c>
      <c r="H28" s="3">
        <f t="shared" si="3"/>
        <v>11.5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56</v>
      </c>
      <c r="C29" s="22">
        <v>11.42</v>
      </c>
      <c r="D29" s="27">
        <f t="shared" si="5"/>
        <v>11.42</v>
      </c>
      <c r="E29" s="59">
        <f t="shared" si="0"/>
        <v>11.42</v>
      </c>
      <c r="F29" s="59">
        <f t="shared" si="1"/>
        <v>11.42</v>
      </c>
      <c r="G29" s="3">
        <f t="shared" si="2"/>
        <v>11.42</v>
      </c>
      <c r="H29" s="3">
        <f t="shared" si="3"/>
        <v>11.42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11.15</v>
      </c>
      <c r="D30" s="27">
        <f t="shared" si="5"/>
        <v>11.15</v>
      </c>
      <c r="E30" s="59">
        <f t="shared" si="0"/>
        <v>11.15</v>
      </c>
      <c r="F30" s="59">
        <f t="shared" si="1"/>
        <v>11.15</v>
      </c>
      <c r="G30" s="3">
        <f t="shared" si="2"/>
        <v>11.15</v>
      </c>
      <c r="H30" s="3">
        <f t="shared" si="3"/>
        <v>11.15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53</v>
      </c>
      <c r="C31" s="22">
        <v>10.88</v>
      </c>
      <c r="D31" s="27">
        <f t="shared" si="5"/>
        <v>10.88</v>
      </c>
      <c r="E31" s="59">
        <f t="shared" si="0"/>
        <v>10.88</v>
      </c>
      <c r="F31" s="59">
        <f t="shared" si="1"/>
        <v>10.88</v>
      </c>
      <c r="G31" s="3">
        <f t="shared" si="2"/>
        <v>10.88</v>
      </c>
      <c r="H31" s="3">
        <f t="shared" si="3"/>
        <v>10.88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53</v>
      </c>
      <c r="C32" s="22">
        <v>10.75</v>
      </c>
      <c r="D32" s="27">
        <f t="shared" si="5"/>
        <v>10.75</v>
      </c>
      <c r="E32" s="59">
        <f t="shared" si="0"/>
        <v>10.75</v>
      </c>
      <c r="F32" s="59">
        <f t="shared" si="1"/>
        <v>10.75</v>
      </c>
      <c r="G32" s="3">
        <f t="shared" si="2"/>
        <v>10.75</v>
      </c>
      <c r="H32" s="3">
        <f t="shared" si="3"/>
        <v>10.75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56</v>
      </c>
      <c r="C33" s="22">
        <v>10.35</v>
      </c>
      <c r="D33" s="27">
        <f t="shared" si="5"/>
        <v>10.35</v>
      </c>
      <c r="E33" s="59">
        <f t="shared" si="0"/>
        <v>10.35</v>
      </c>
      <c r="F33" s="59">
        <f t="shared" si="1"/>
        <v>10.35</v>
      </c>
      <c r="G33" s="3">
        <f t="shared" si="2"/>
        <v>10.35</v>
      </c>
      <c r="H33" s="3">
        <f t="shared" si="3"/>
        <v>10.35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53</v>
      </c>
      <c r="C34" s="22">
        <v>10.25</v>
      </c>
      <c r="D34" s="27">
        <f t="shared" si="5"/>
        <v>10.25</v>
      </c>
      <c r="E34" s="59">
        <f t="shared" si="0"/>
        <v>10.25</v>
      </c>
      <c r="F34" s="59">
        <f t="shared" si="1"/>
        <v>10.25</v>
      </c>
      <c r="G34" s="3">
        <f t="shared" si="2"/>
        <v>10.25</v>
      </c>
      <c r="H34" s="3">
        <f t="shared" si="3"/>
        <v>10.25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93">
        <v>9.8800000000000008</v>
      </c>
      <c r="D35" s="27" t="str">
        <f t="shared" si="5"/>
        <v/>
      </c>
      <c r="E35" s="59" t="str">
        <f t="shared" si="0"/>
        <v/>
      </c>
      <c r="F35" s="59" t="str">
        <f t="shared" si="1"/>
        <v/>
      </c>
      <c r="G35" s="3" t="str">
        <f t="shared" si="2"/>
        <v/>
      </c>
      <c r="H35" s="3" t="str">
        <f t="shared" si="3"/>
        <v/>
      </c>
      <c r="I35" s="3" t="str">
        <f t="shared" si="4"/>
        <v/>
      </c>
      <c r="J35" s="3" t="str">
        <f t="shared" si="6"/>
        <v>F/FX</v>
      </c>
      <c r="N35" s="18"/>
      <c r="O35" s="18"/>
      <c r="R35" s="18"/>
    </row>
    <row r="36" spans="1:20" ht="13.8" thickBot="1" x14ac:dyDescent="0.3">
      <c r="A36" s="59">
        <v>34</v>
      </c>
      <c r="B36" s="21" t="s">
        <v>56</v>
      </c>
      <c r="C36" s="93">
        <v>8.5</v>
      </c>
      <c r="D36" s="27" t="str">
        <f t="shared" si="5"/>
        <v/>
      </c>
      <c r="E36" s="59" t="str">
        <f t="shared" si="0"/>
        <v/>
      </c>
      <c r="F36" s="59" t="str">
        <f t="shared" si="1"/>
        <v/>
      </c>
      <c r="G36" s="3" t="str">
        <f t="shared" si="2"/>
        <v/>
      </c>
      <c r="H36" s="3" t="str">
        <f t="shared" si="3"/>
        <v/>
      </c>
      <c r="I36" s="3" t="str">
        <f t="shared" si="4"/>
        <v/>
      </c>
      <c r="J36" s="3" t="str">
        <f t="shared" si="6"/>
        <v>F/FX</v>
      </c>
      <c r="N36" s="18"/>
    </row>
    <row r="37" spans="1:20" ht="13.8" thickBot="1" x14ac:dyDescent="0.3">
      <c r="A37" s="59">
        <v>35</v>
      </c>
      <c r="B37" s="21" t="s">
        <v>56</v>
      </c>
      <c r="C37" s="93">
        <v>7.28</v>
      </c>
      <c r="D37" s="27" t="str">
        <f t="shared" si="5"/>
        <v/>
      </c>
      <c r="E37" s="59" t="str">
        <f t="shared" si="0"/>
        <v/>
      </c>
      <c r="F37" s="59" t="str">
        <f t="shared" si="1"/>
        <v/>
      </c>
      <c r="G37" s="3" t="str">
        <f t="shared" si="2"/>
        <v/>
      </c>
      <c r="H37" s="3" t="str">
        <f t="shared" si="3"/>
        <v/>
      </c>
      <c r="I37" s="3" t="str">
        <f t="shared" si="4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56</v>
      </c>
      <c r="C38" s="93">
        <v>6.05</v>
      </c>
      <c r="D38" s="27" t="str">
        <f t="shared" si="5"/>
        <v/>
      </c>
      <c r="E38" s="59" t="str">
        <f t="shared" si="0"/>
        <v/>
      </c>
      <c r="F38" s="59" t="str">
        <f t="shared" si="1"/>
        <v/>
      </c>
      <c r="G38" s="3" t="str">
        <f t="shared" si="2"/>
        <v/>
      </c>
      <c r="H38" s="3" t="str">
        <f t="shared" si="3"/>
        <v/>
      </c>
      <c r="I38" s="3" t="str">
        <f t="shared" si="4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56</v>
      </c>
      <c r="C39" s="93">
        <v>5.52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5.05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E5C3-3614-41D0-AE9B-8C84966985D2}">
  <dimension ref="A1:T49"/>
  <sheetViews>
    <sheetView topLeftCell="G1" zoomScaleNormal="100" workbookViewId="0">
      <selection activeCell="L22" sqref="L22:T22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53</v>
      </c>
      <c r="C3" s="22">
        <v>19</v>
      </c>
      <c r="D3" s="27">
        <f>IF(C3&gt;=10,C3,"")</f>
        <v>19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53</v>
      </c>
      <c r="C4" s="22">
        <v>18.38</v>
      </c>
      <c r="D4" s="27">
        <f t="shared" ref="D4:D40" si="5">IF(C4&gt;=10,C4,"")</f>
        <v>18.38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MEDIAN($C$3:$C$39)</f>
        <v>14.84</v>
      </c>
      <c r="O4" s="14">
        <f>MEDIAN($D$3:$D$6)</f>
        <v>18.314999999999998</v>
      </c>
      <c r="P4" s="23">
        <f>MEDIAN($E$7:$E$15)</f>
        <v>16.16</v>
      </c>
      <c r="Q4" s="23">
        <f>MEDIAN($F$16:$F$22)</f>
        <v>15.25</v>
      </c>
      <c r="R4" s="14">
        <f>MEDIAN($G$23:$G$27)</f>
        <v>14</v>
      </c>
      <c r="S4" s="23">
        <f>MEDIAN($H$28:$H$39)</f>
        <v>12.125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18.25</v>
      </c>
      <c r="D5" s="27">
        <f t="shared" si="5"/>
        <v>18.25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ROUNDUP(AVERAGE($C$3:$C$39),2)</f>
        <v>14.62</v>
      </c>
      <c r="O5" s="14">
        <f>AVERAGE($D$3:$D$6)</f>
        <v>18.27</v>
      </c>
      <c r="P5" s="25">
        <f>AVERAGE($E$7:$E$15)</f>
        <v>16.255555555555556</v>
      </c>
      <c r="Q5" s="14">
        <f>AVERAGE($F$16:$F$22)</f>
        <v>15.177142857142856</v>
      </c>
      <c r="R5" s="14">
        <f>AVERAGE($G$23:$G$27)</f>
        <v>14.14</v>
      </c>
      <c r="S5" s="14">
        <f>AVERAGE($H$28:$H$39)</f>
        <v>12.040833333333333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17.45</v>
      </c>
      <c r="D6" s="27">
        <f t="shared" si="5"/>
        <v>17.45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ROUNDUP(_xlfn.STDEV.P($C$3:$C$39),2)</f>
        <v>2.1599999999999997</v>
      </c>
      <c r="O6" s="14">
        <f>_xlfn.STDEV.P($D$3:$D$6)</f>
        <v>0.55176987956937285</v>
      </c>
      <c r="P6" s="25">
        <f>_xlfn.STDEV.P($E$7:$E$15)</f>
        <v>0.41252908614251688</v>
      </c>
      <c r="Q6" s="14">
        <f>_xlfn.STDEV.P($F$16:$F$22)</f>
        <v>0.27180425129200625</v>
      </c>
      <c r="R6" s="14">
        <f>_xlfn.STDEV.P($G$23:$G$27)</f>
        <v>0.40298883359219756</v>
      </c>
      <c r="S6" s="14">
        <f>_xlfn.STDEV.P($H$28:$H$39)</f>
        <v>0.75713779385848157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16.899999999999999</v>
      </c>
      <c r="D7" s="27">
        <f t="shared" si="5"/>
        <v>16.899999999999999</v>
      </c>
      <c r="E7" s="59">
        <f t="shared" si="0"/>
        <v>16.899999999999999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MIN($C$3:$C$39)</f>
        <v>10.8</v>
      </c>
      <c r="O7" s="14">
        <f>MIN($D$3:$D$6)</f>
        <v>17.45</v>
      </c>
      <c r="P7" s="23">
        <f>MIN($E$7:$E$15)</f>
        <v>15.62</v>
      </c>
      <c r="Q7" s="23">
        <f>MIN($F$16:$F$22)</f>
        <v>14.8</v>
      </c>
      <c r="R7" s="14">
        <f>MIN($G$23:$G$27)</f>
        <v>13.6</v>
      </c>
      <c r="S7" s="23">
        <f>MIN($H$28:$H$39)</f>
        <v>10.8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16.75</v>
      </c>
      <c r="D8" s="27">
        <f t="shared" si="5"/>
        <v>16.75</v>
      </c>
      <c r="E8" s="59">
        <f t="shared" si="0"/>
        <v>16.75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MAX($C$3:$C$39)</f>
        <v>19</v>
      </c>
      <c r="O8" s="14">
        <f>MAX($D$3:$D$6)</f>
        <v>19</v>
      </c>
      <c r="P8" s="23">
        <f>MAX($E$7:$E$15)</f>
        <v>16.899999999999999</v>
      </c>
      <c r="Q8" s="23">
        <f>MAX($F$16:$F$22)</f>
        <v>15.59</v>
      </c>
      <c r="R8" s="14">
        <f>MAX($G$23:$G$27)</f>
        <v>14.7</v>
      </c>
      <c r="S8" s="23">
        <f>MAX($H$28:$H$39)</f>
        <v>13.25</v>
      </c>
      <c r="T8" s="23" t="s">
        <v>27</v>
      </c>
    </row>
    <row r="9" spans="1:20" ht="13.8" thickBot="1" x14ac:dyDescent="0.3">
      <c r="A9" s="59">
        <v>7</v>
      </c>
      <c r="B9" s="21" t="s">
        <v>53</v>
      </c>
      <c r="C9" s="22">
        <v>16.5</v>
      </c>
      <c r="D9" s="27">
        <f t="shared" si="5"/>
        <v>16.5</v>
      </c>
      <c r="E9" s="59">
        <f t="shared" si="0"/>
        <v>16.5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_xlfn.PERCENTILE.INC($C$3:$C$39,1-(M9*10)/100)</f>
        <v>17.119999999999997</v>
      </c>
      <c r="O9" s="14">
        <f>_xlfn.PERCENTILE.INC($D$3:$D$6,1-(M9*10)/100)</f>
        <v>18.814</v>
      </c>
      <c r="P9" s="23">
        <f>_xlfn.PERCENTILE.INC($E$7:$E$15,1-(M9*10)/100)</f>
        <v>16.78</v>
      </c>
      <c r="Q9" s="23">
        <f>_xlfn.PERCENTILE.INC($F$16:$F$22,1-(M9*10)/100)</f>
        <v>15.481999999999999</v>
      </c>
      <c r="R9" s="14">
        <f>_xlfn.PERCENTILE.INC($G$23:$G$27,1-(M9*10)/100)</f>
        <v>14.62</v>
      </c>
      <c r="S9" s="23">
        <f>_xlfn.PERCENTILE.INC($H$28:$H$39,1-(M9*10)/100)</f>
        <v>13.010999999999999</v>
      </c>
      <c r="T9" s="23" t="s">
        <v>27</v>
      </c>
    </row>
    <row r="10" spans="1:20" ht="13.8" thickBot="1" x14ac:dyDescent="0.3">
      <c r="A10" s="59">
        <v>8</v>
      </c>
      <c r="B10" s="21" t="s">
        <v>53</v>
      </c>
      <c r="C10" s="22">
        <v>16.5</v>
      </c>
      <c r="D10" s="27">
        <f t="shared" si="5"/>
        <v>16.5</v>
      </c>
      <c r="E10" s="59">
        <f t="shared" si="0"/>
        <v>16.5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_xlfn.PERCENTILE.INC($C$3:$C$39,1-(M10*10)/100)</f>
        <v>16.431999999999999</v>
      </c>
      <c r="O10" s="14">
        <f t="shared" ref="O10:O18" si="8">_xlfn.PERCENTILE.INC($D$3:$D$6,1-(M10*10)/100)</f>
        <v>18.628</v>
      </c>
      <c r="P10" s="23">
        <f t="shared" ref="P10:P18" si="9">_xlfn.PERCENTILE.INC($E$7:$E$15,1-(M10*10)/100)</f>
        <v>16.600000000000001</v>
      </c>
      <c r="Q10" s="23">
        <f t="shared" ref="Q10:Q18" si="10">_xlfn.PERCENTILE.INC($F$16:$F$22,1-(M10*10)/100)</f>
        <v>15.388</v>
      </c>
      <c r="R10" s="14">
        <f t="shared" ref="R10:R18" si="11">_xlfn.PERCENTILE.INC($G$23:$G$27,1-(M10*10)/100)</f>
        <v>14.54</v>
      </c>
      <c r="S10" s="23">
        <f t="shared" ref="S10:S18" si="12">_xlfn.PERCENTILE.INC($H$28:$H$39,1-(M10*10)/100)</f>
        <v>12.73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16.16</v>
      </c>
      <c r="D11" s="27">
        <f t="shared" si="5"/>
        <v>16.16</v>
      </c>
      <c r="E11" s="59">
        <f t="shared" si="0"/>
        <v>16.16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15.8</v>
      </c>
      <c r="O11" s="14">
        <f t="shared" si="8"/>
        <v>18.442</v>
      </c>
      <c r="P11" s="23">
        <f t="shared" si="9"/>
        <v>16.5</v>
      </c>
      <c r="Q11" s="23">
        <f t="shared" si="10"/>
        <v>15.322000000000001</v>
      </c>
      <c r="R11" s="14">
        <f t="shared" si="11"/>
        <v>14.4</v>
      </c>
      <c r="S11" s="23">
        <f t="shared" si="12"/>
        <v>12.545</v>
      </c>
      <c r="T11" s="23" t="s">
        <v>27</v>
      </c>
    </row>
    <row r="12" spans="1:20" ht="15.75" customHeight="1" thickBot="1" x14ac:dyDescent="0.3">
      <c r="A12" s="59">
        <v>10</v>
      </c>
      <c r="B12" s="21" t="s">
        <v>53</v>
      </c>
      <c r="C12" s="22">
        <v>16.12</v>
      </c>
      <c r="D12" s="27">
        <f t="shared" si="5"/>
        <v>16.12</v>
      </c>
      <c r="E12" s="59">
        <f t="shared" si="0"/>
        <v>16.12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15.366</v>
      </c>
      <c r="O12" s="14">
        <f t="shared" si="8"/>
        <v>18.353999999999999</v>
      </c>
      <c r="P12" s="23">
        <f t="shared" si="9"/>
        <v>16.431999999999999</v>
      </c>
      <c r="Q12" s="23">
        <f t="shared" si="10"/>
        <v>15.280000000000001</v>
      </c>
      <c r="R12" s="14">
        <f t="shared" si="11"/>
        <v>14.2</v>
      </c>
      <c r="S12" s="23">
        <f t="shared" si="12"/>
        <v>12.24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16</v>
      </c>
      <c r="D13" s="27">
        <f t="shared" si="5"/>
        <v>16</v>
      </c>
      <c r="E13" s="59">
        <f t="shared" si="0"/>
        <v>16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14.84</v>
      </c>
      <c r="O13" s="14">
        <f t="shared" si="8"/>
        <v>18.314999999999998</v>
      </c>
      <c r="P13" s="23">
        <f t="shared" si="9"/>
        <v>16.16</v>
      </c>
      <c r="Q13" s="23">
        <f t="shared" si="10"/>
        <v>15.25</v>
      </c>
      <c r="R13" s="14">
        <f t="shared" si="11"/>
        <v>14</v>
      </c>
      <c r="S13" s="23">
        <f t="shared" si="12"/>
        <v>12.125</v>
      </c>
      <c r="T13" s="23" t="s">
        <v>27</v>
      </c>
    </row>
    <row r="14" spans="1:20" ht="15.75" customHeight="1" thickBot="1" x14ac:dyDescent="0.3">
      <c r="A14" s="59">
        <v>12</v>
      </c>
      <c r="B14" s="21" t="s">
        <v>53</v>
      </c>
      <c r="C14" s="22">
        <v>15.75</v>
      </c>
      <c r="D14" s="27">
        <f t="shared" si="5"/>
        <v>15.75</v>
      </c>
      <c r="E14" s="59">
        <f t="shared" si="0"/>
        <v>15.75</v>
      </c>
      <c r="F14" s="59" t="str">
        <f t="shared" si="1"/>
        <v/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B</v>
      </c>
      <c r="L14" s="140"/>
      <c r="M14" s="23">
        <v>6</v>
      </c>
      <c r="N14" s="24">
        <f t="shared" si="7"/>
        <v>14.2</v>
      </c>
      <c r="O14" s="14">
        <f t="shared" si="8"/>
        <v>18.276</v>
      </c>
      <c r="P14" s="23">
        <f t="shared" si="9"/>
        <v>16.128</v>
      </c>
      <c r="Q14" s="23">
        <f t="shared" si="10"/>
        <v>15.13</v>
      </c>
      <c r="R14" s="14">
        <f t="shared" si="11"/>
        <v>13.96</v>
      </c>
      <c r="S14" s="23">
        <f t="shared" si="12"/>
        <v>11.770000000000001</v>
      </c>
      <c r="T14" s="23" t="s">
        <v>27</v>
      </c>
    </row>
    <row r="15" spans="1:20" ht="15.75" customHeight="1" thickBot="1" x14ac:dyDescent="0.3">
      <c r="A15" s="59">
        <v>13</v>
      </c>
      <c r="B15" s="21" t="s">
        <v>53</v>
      </c>
      <c r="C15" s="22">
        <v>15.62</v>
      </c>
      <c r="D15" s="27">
        <f t="shared" si="5"/>
        <v>15.62</v>
      </c>
      <c r="E15" s="59">
        <f t="shared" si="0"/>
        <v>15.62</v>
      </c>
      <c r="F15" s="59" t="str">
        <f t="shared" si="1"/>
        <v/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B</v>
      </c>
      <c r="L15" s="140"/>
      <c r="M15" s="23">
        <v>7</v>
      </c>
      <c r="N15" s="24">
        <f t="shared" si="7"/>
        <v>13.208</v>
      </c>
      <c r="O15" s="14">
        <f t="shared" si="8"/>
        <v>18.170000000000002</v>
      </c>
      <c r="P15" s="23">
        <f t="shared" si="9"/>
        <v>16.048000000000002</v>
      </c>
      <c r="Q15" s="23">
        <f t="shared" si="10"/>
        <v>15.008000000000001</v>
      </c>
      <c r="R15" s="14">
        <f t="shared" si="11"/>
        <v>13.92</v>
      </c>
      <c r="S15" s="23">
        <f t="shared" si="12"/>
        <v>11.445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15.59</v>
      </c>
      <c r="D16" s="27">
        <f t="shared" si="5"/>
        <v>15.59</v>
      </c>
      <c r="E16" s="59">
        <f t="shared" si="0"/>
        <v>15.59</v>
      </c>
      <c r="F16" s="59">
        <f t="shared" si="1"/>
        <v>15.59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12.370000000000001</v>
      </c>
      <c r="O16" s="14">
        <f t="shared" si="8"/>
        <v>17.93</v>
      </c>
      <c r="P16" s="23">
        <f t="shared" si="9"/>
        <v>15.9</v>
      </c>
      <c r="Q16" s="23">
        <f t="shared" si="10"/>
        <v>14.882</v>
      </c>
      <c r="R16" s="14">
        <f t="shared" si="11"/>
        <v>13.84</v>
      </c>
      <c r="S16" s="23">
        <f t="shared" si="12"/>
        <v>11.36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53</v>
      </c>
      <c r="C17" s="22">
        <v>15.41</v>
      </c>
      <c r="D17" s="27">
        <f t="shared" si="5"/>
        <v>15.41</v>
      </c>
      <c r="E17" s="59">
        <f t="shared" si="0"/>
        <v>15.41</v>
      </c>
      <c r="F17" s="59">
        <f t="shared" si="1"/>
        <v>15.41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11.49</v>
      </c>
      <c r="O17" s="14">
        <f t="shared" si="8"/>
        <v>17.689999999999998</v>
      </c>
      <c r="P17" s="23">
        <f t="shared" si="9"/>
        <v>15.724</v>
      </c>
      <c r="Q17" s="23">
        <f t="shared" si="10"/>
        <v>14.824</v>
      </c>
      <c r="R17" s="14">
        <f t="shared" si="11"/>
        <v>13.72</v>
      </c>
      <c r="S17" s="23">
        <f t="shared" si="12"/>
        <v>11.17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15.3</v>
      </c>
      <c r="D18" s="27">
        <f t="shared" si="5"/>
        <v>15.3</v>
      </c>
      <c r="E18" s="59">
        <f t="shared" si="0"/>
        <v>15.3</v>
      </c>
      <c r="F18" s="59">
        <f t="shared" si="1"/>
        <v>15.3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10.8</v>
      </c>
      <c r="O18" s="14">
        <f t="shared" si="8"/>
        <v>17.45</v>
      </c>
      <c r="P18" s="23">
        <f t="shared" si="9"/>
        <v>15.62</v>
      </c>
      <c r="Q18" s="23">
        <f t="shared" si="10"/>
        <v>14.8</v>
      </c>
      <c r="R18" s="14">
        <f t="shared" si="11"/>
        <v>13.6</v>
      </c>
      <c r="S18" s="23">
        <f t="shared" si="12"/>
        <v>10.8</v>
      </c>
      <c r="T18" s="23" t="s">
        <v>27</v>
      </c>
    </row>
    <row r="19" spans="1:20" ht="15.75" customHeight="1" thickBot="1" x14ac:dyDescent="0.3">
      <c r="A19" s="59">
        <v>17</v>
      </c>
      <c r="B19" s="21" t="s">
        <v>53</v>
      </c>
      <c r="C19" s="22">
        <v>15.25</v>
      </c>
      <c r="D19" s="27">
        <f t="shared" si="5"/>
        <v>15.25</v>
      </c>
      <c r="E19" s="59">
        <f t="shared" si="0"/>
        <v>15.25</v>
      </c>
      <c r="F19" s="59">
        <f t="shared" si="1"/>
        <v>15.25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[10,8 ; 19]</v>
      </c>
      <c r="O19" s="14" t="str">
        <f>CONCATENATE("[",ROUND(O7,2)," ; ",ROUND(O8,2),"]")</f>
        <v>[17,45 ; 19]</v>
      </c>
      <c r="P19" s="23" t="str">
        <f t="shared" ref="P19:S19" si="13">CONCATENATE("[",ROUND(P7,2)," ; ",ROUND(P8,2),"]")</f>
        <v>[15,62 ; 16,9]</v>
      </c>
      <c r="Q19" s="23" t="str">
        <f t="shared" si="13"/>
        <v>[14,8 ; 15,59]</v>
      </c>
      <c r="R19" s="14" t="str">
        <f t="shared" si="13"/>
        <v>[13,6 ; 14,7]</v>
      </c>
      <c r="S19" s="23" t="str">
        <f t="shared" si="13"/>
        <v>[10,8 ; 13,25]</v>
      </c>
      <c r="T19" s="23" t="s">
        <v>27</v>
      </c>
    </row>
    <row r="20" spans="1:20" ht="15.75" customHeight="1" thickBot="1" x14ac:dyDescent="0.3">
      <c r="A20" s="59">
        <v>18</v>
      </c>
      <c r="B20" s="21" t="s">
        <v>56</v>
      </c>
      <c r="C20" s="22">
        <v>15.05</v>
      </c>
      <c r="D20" s="27">
        <f t="shared" si="5"/>
        <v>15.05</v>
      </c>
      <c r="E20" s="59">
        <f t="shared" si="0"/>
        <v>15.05</v>
      </c>
      <c r="F20" s="59">
        <f t="shared" si="1"/>
        <v>15.05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53</v>
      </c>
      <c r="C21" s="22">
        <v>14.84</v>
      </c>
      <c r="D21" s="27">
        <f t="shared" si="5"/>
        <v>14.84</v>
      </c>
      <c r="E21" s="59">
        <f t="shared" si="0"/>
        <v>14.84</v>
      </c>
      <c r="F21" s="59">
        <f t="shared" si="1"/>
        <v>14.84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  <c r="J21" s="3" t="str">
        <f t="shared" si="6"/>
        <v>C</v>
      </c>
      <c r="N21" s="18"/>
      <c r="O21" s="18"/>
      <c r="R21" s="18"/>
    </row>
    <row r="22" spans="1:20" ht="13.8" thickBot="1" x14ac:dyDescent="0.3">
      <c r="A22" s="59">
        <v>20</v>
      </c>
      <c r="B22" s="21" t="s">
        <v>56</v>
      </c>
      <c r="C22" s="22">
        <v>14.8</v>
      </c>
      <c r="D22" s="27">
        <f t="shared" si="5"/>
        <v>14.8</v>
      </c>
      <c r="E22" s="59">
        <f t="shared" si="0"/>
        <v>14.8</v>
      </c>
      <c r="F22" s="59">
        <f t="shared" si="1"/>
        <v>14.8</v>
      </c>
      <c r="G22" s="3" t="str">
        <f t="shared" si="2"/>
        <v/>
      </c>
      <c r="H22" s="3" t="str">
        <f t="shared" si="3"/>
        <v/>
      </c>
      <c r="I22" s="3" t="str">
        <f t="shared" si="4"/>
        <v/>
      </c>
      <c r="J22" s="3" t="str">
        <f t="shared" si="6"/>
        <v>C</v>
      </c>
    </row>
    <row r="23" spans="1:20" ht="13.8" thickBot="1" x14ac:dyDescent="0.3">
      <c r="A23" s="59">
        <v>21</v>
      </c>
      <c r="B23" s="21" t="s">
        <v>56</v>
      </c>
      <c r="C23" s="22">
        <v>14.7</v>
      </c>
      <c r="D23" s="27">
        <f t="shared" si="5"/>
        <v>14.7</v>
      </c>
      <c r="E23" s="59">
        <f t="shared" si="0"/>
        <v>14.7</v>
      </c>
      <c r="F23" s="59">
        <f t="shared" si="1"/>
        <v>14.7</v>
      </c>
      <c r="G23" s="3">
        <f t="shared" si="2"/>
        <v>14.7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53</v>
      </c>
      <c r="C24" s="22">
        <v>14.5</v>
      </c>
      <c r="D24" s="27">
        <f t="shared" si="5"/>
        <v>14.5</v>
      </c>
      <c r="E24" s="59">
        <f t="shared" si="0"/>
        <v>14.5</v>
      </c>
      <c r="F24" s="59">
        <f t="shared" si="1"/>
        <v>14.5</v>
      </c>
      <c r="G24" s="3">
        <f t="shared" si="2"/>
        <v>14.5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14</v>
      </c>
      <c r="D25" s="27">
        <f t="shared" si="5"/>
        <v>14</v>
      </c>
      <c r="E25" s="59">
        <f t="shared" si="0"/>
        <v>14</v>
      </c>
      <c r="F25" s="59">
        <f t="shared" si="1"/>
        <v>14</v>
      </c>
      <c r="G25" s="3">
        <f t="shared" si="2"/>
        <v>14</v>
      </c>
      <c r="H25" s="3" t="str">
        <f t="shared" si="3"/>
        <v/>
      </c>
      <c r="I25" s="3" t="str">
        <f t="shared" si="4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56</v>
      </c>
      <c r="C26" s="22">
        <v>13.9</v>
      </c>
      <c r="D26" s="27">
        <f t="shared" si="5"/>
        <v>13.9</v>
      </c>
      <c r="E26" s="59">
        <f t="shared" si="0"/>
        <v>13.9</v>
      </c>
      <c r="F26" s="59">
        <f t="shared" si="1"/>
        <v>13.9</v>
      </c>
      <c r="G26" s="3">
        <f t="shared" si="2"/>
        <v>13.9</v>
      </c>
      <c r="H26" s="3" t="str">
        <f t="shared" si="3"/>
        <v/>
      </c>
      <c r="I26" s="3" t="str">
        <f t="shared" si="4"/>
        <v/>
      </c>
      <c r="J26" s="3" t="str">
        <f t="shared" si="6"/>
        <v>D</v>
      </c>
      <c r="N26" s="18"/>
      <c r="O26" s="18"/>
      <c r="R26" s="18"/>
    </row>
    <row r="27" spans="1:20" ht="13.8" thickBot="1" x14ac:dyDescent="0.3">
      <c r="A27" s="59">
        <v>25</v>
      </c>
      <c r="B27" s="21" t="s">
        <v>56</v>
      </c>
      <c r="C27" s="22">
        <v>13.6</v>
      </c>
      <c r="D27" s="27">
        <f t="shared" si="5"/>
        <v>13.6</v>
      </c>
      <c r="E27" s="59">
        <f t="shared" si="0"/>
        <v>13.6</v>
      </c>
      <c r="F27" s="59">
        <f t="shared" si="1"/>
        <v>13.6</v>
      </c>
      <c r="G27" s="3">
        <f t="shared" si="2"/>
        <v>13.6</v>
      </c>
      <c r="H27" s="3" t="str">
        <f t="shared" si="3"/>
        <v/>
      </c>
      <c r="I27" s="3" t="str">
        <f t="shared" si="4"/>
        <v/>
      </c>
      <c r="J27" s="3" t="str">
        <f t="shared" si="6"/>
        <v>D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13.25</v>
      </c>
      <c r="D28" s="27">
        <f t="shared" si="5"/>
        <v>13.25</v>
      </c>
      <c r="E28" s="59">
        <f t="shared" si="0"/>
        <v>13.25</v>
      </c>
      <c r="F28" s="59">
        <f t="shared" si="1"/>
        <v>13.25</v>
      </c>
      <c r="G28" s="3">
        <f t="shared" si="2"/>
        <v>13.25</v>
      </c>
      <c r="H28" s="3">
        <f t="shared" si="3"/>
        <v>13.25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53</v>
      </c>
      <c r="C29" s="22">
        <v>13.04</v>
      </c>
      <c r="D29" s="27">
        <f t="shared" si="5"/>
        <v>13.04</v>
      </c>
      <c r="E29" s="59">
        <f t="shared" si="0"/>
        <v>13.04</v>
      </c>
      <c r="F29" s="59">
        <f t="shared" si="1"/>
        <v>13.04</v>
      </c>
      <c r="G29" s="3">
        <f t="shared" si="2"/>
        <v>13.04</v>
      </c>
      <c r="H29" s="3">
        <f t="shared" si="3"/>
        <v>13.04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12.75</v>
      </c>
      <c r="D30" s="27">
        <f t="shared" si="5"/>
        <v>12.75</v>
      </c>
      <c r="E30" s="59">
        <f t="shared" si="0"/>
        <v>12.75</v>
      </c>
      <c r="F30" s="59">
        <f t="shared" si="1"/>
        <v>12.75</v>
      </c>
      <c r="G30" s="3">
        <f t="shared" si="2"/>
        <v>12.75</v>
      </c>
      <c r="H30" s="3">
        <f t="shared" si="3"/>
        <v>12.75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12.65</v>
      </c>
      <c r="D31" s="27">
        <f t="shared" si="5"/>
        <v>12.65</v>
      </c>
      <c r="E31" s="59">
        <f t="shared" si="0"/>
        <v>12.65</v>
      </c>
      <c r="F31" s="59">
        <f t="shared" si="1"/>
        <v>12.65</v>
      </c>
      <c r="G31" s="3">
        <f t="shared" si="2"/>
        <v>12.65</v>
      </c>
      <c r="H31" s="3">
        <f t="shared" si="3"/>
        <v>12.65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22">
        <v>12.3</v>
      </c>
      <c r="D32" s="27">
        <f t="shared" si="5"/>
        <v>12.3</v>
      </c>
      <c r="E32" s="59">
        <f t="shared" si="0"/>
        <v>12.3</v>
      </c>
      <c r="F32" s="59">
        <f t="shared" si="1"/>
        <v>12.3</v>
      </c>
      <c r="G32" s="3">
        <f t="shared" si="2"/>
        <v>12.3</v>
      </c>
      <c r="H32" s="3">
        <f t="shared" si="3"/>
        <v>12.3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56</v>
      </c>
      <c r="C33" s="22">
        <v>12.15</v>
      </c>
      <c r="D33" s="27">
        <f t="shared" si="5"/>
        <v>12.15</v>
      </c>
      <c r="E33" s="59">
        <f t="shared" si="0"/>
        <v>12.15</v>
      </c>
      <c r="F33" s="59">
        <f t="shared" si="1"/>
        <v>12.15</v>
      </c>
      <c r="G33" s="3">
        <f t="shared" si="2"/>
        <v>12.15</v>
      </c>
      <c r="H33" s="3">
        <f t="shared" si="3"/>
        <v>12.15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56</v>
      </c>
      <c r="C34" s="22">
        <v>12.1</v>
      </c>
      <c r="D34" s="27">
        <f t="shared" si="5"/>
        <v>12.1</v>
      </c>
      <c r="E34" s="59">
        <f t="shared" si="0"/>
        <v>12.1</v>
      </c>
      <c r="F34" s="59">
        <f t="shared" si="1"/>
        <v>12.1</v>
      </c>
      <c r="G34" s="3">
        <f t="shared" si="2"/>
        <v>12.1</v>
      </c>
      <c r="H34" s="3">
        <f t="shared" si="3"/>
        <v>12.1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56</v>
      </c>
      <c r="C35" s="22">
        <v>11.55</v>
      </c>
      <c r="D35" s="27">
        <f t="shared" si="5"/>
        <v>11.55</v>
      </c>
      <c r="E35" s="59">
        <f t="shared" si="0"/>
        <v>11.55</v>
      </c>
      <c r="F35" s="59">
        <f t="shared" si="1"/>
        <v>11.55</v>
      </c>
      <c r="G35" s="3">
        <f t="shared" si="2"/>
        <v>11.55</v>
      </c>
      <c r="H35" s="3">
        <f t="shared" si="3"/>
        <v>11.55</v>
      </c>
      <c r="I35" s="3" t="str">
        <f t="shared" si="4"/>
        <v/>
      </c>
      <c r="J35" s="3" t="str">
        <f t="shared" si="6"/>
        <v>E</v>
      </c>
      <c r="N35" s="18"/>
      <c r="O35" s="18"/>
      <c r="R35" s="18"/>
    </row>
    <row r="36" spans="1:20" ht="13.8" thickBot="1" x14ac:dyDescent="0.3">
      <c r="A36" s="59">
        <v>34</v>
      </c>
      <c r="B36" s="21" t="s">
        <v>56</v>
      </c>
      <c r="C36" s="22">
        <v>11.4</v>
      </c>
      <c r="D36" s="27">
        <f t="shared" si="5"/>
        <v>11.4</v>
      </c>
      <c r="E36" s="59">
        <f t="shared" si="0"/>
        <v>11.4</v>
      </c>
      <c r="F36" s="59">
        <f t="shared" si="1"/>
        <v>11.4</v>
      </c>
      <c r="G36" s="3">
        <f t="shared" si="2"/>
        <v>11.4</v>
      </c>
      <c r="H36" s="3">
        <f t="shared" si="3"/>
        <v>11.4</v>
      </c>
      <c r="I36" s="3" t="str">
        <f t="shared" si="4"/>
        <v/>
      </c>
      <c r="J36" s="3" t="str">
        <f t="shared" si="6"/>
        <v>E</v>
      </c>
      <c r="N36" s="18"/>
    </row>
    <row r="37" spans="1:20" ht="13.8" thickBot="1" x14ac:dyDescent="0.3">
      <c r="A37" s="59">
        <v>35</v>
      </c>
      <c r="B37" s="21" t="s">
        <v>56</v>
      </c>
      <c r="C37" s="22">
        <v>11.35</v>
      </c>
      <c r="D37" s="27">
        <f t="shared" si="5"/>
        <v>11.35</v>
      </c>
      <c r="E37" s="59">
        <f t="shared" si="0"/>
        <v>11.35</v>
      </c>
      <c r="F37" s="59">
        <f t="shared" si="1"/>
        <v>11.35</v>
      </c>
      <c r="G37" s="3">
        <f t="shared" si="2"/>
        <v>11.35</v>
      </c>
      <c r="H37" s="3">
        <f t="shared" si="3"/>
        <v>11.35</v>
      </c>
      <c r="I37" s="3" t="str">
        <f t="shared" si="4"/>
        <v/>
      </c>
      <c r="J37" s="3" t="str">
        <f t="shared" si="6"/>
        <v>E</v>
      </c>
      <c r="N37" s="18"/>
    </row>
    <row r="38" spans="1:20" ht="13.8" thickBot="1" x14ac:dyDescent="0.3">
      <c r="A38" s="59">
        <v>36</v>
      </c>
      <c r="B38" s="21" t="s">
        <v>56</v>
      </c>
      <c r="C38" s="22">
        <v>11.15</v>
      </c>
      <c r="D38" s="27">
        <f t="shared" si="5"/>
        <v>11.15</v>
      </c>
      <c r="E38" s="59">
        <f t="shared" si="0"/>
        <v>11.15</v>
      </c>
      <c r="F38" s="59">
        <f t="shared" si="1"/>
        <v>11.15</v>
      </c>
      <c r="G38" s="3">
        <f t="shared" si="2"/>
        <v>11.15</v>
      </c>
      <c r="H38" s="3">
        <f t="shared" si="3"/>
        <v>11.15</v>
      </c>
      <c r="I38" s="3" t="str">
        <f t="shared" si="4"/>
        <v/>
      </c>
      <c r="J38" s="3" t="str">
        <f t="shared" si="6"/>
        <v>E</v>
      </c>
      <c r="N38" s="18"/>
    </row>
    <row r="39" spans="1:20" ht="13.8" thickBot="1" x14ac:dyDescent="0.3">
      <c r="A39" s="59">
        <v>37</v>
      </c>
      <c r="B39" s="21" t="s">
        <v>56</v>
      </c>
      <c r="C39" s="22">
        <v>10.8</v>
      </c>
      <c r="D39" s="27">
        <f t="shared" si="5"/>
        <v>10.8</v>
      </c>
      <c r="E39" s="59">
        <f t="shared" si="0"/>
        <v>10.8</v>
      </c>
      <c r="F39" s="59">
        <f t="shared" si="1"/>
        <v>10.8</v>
      </c>
      <c r="G39" s="3">
        <f t="shared" si="2"/>
        <v>10.8</v>
      </c>
      <c r="H39" s="3">
        <f t="shared" si="3"/>
        <v>10.8</v>
      </c>
      <c r="I39" s="3" t="str">
        <f t="shared" si="4"/>
        <v/>
      </c>
      <c r="J39" s="3" t="str">
        <f t="shared" si="6"/>
        <v>E</v>
      </c>
      <c r="N39" s="18"/>
    </row>
    <row r="40" spans="1:20" ht="13.8" thickBot="1" x14ac:dyDescent="0.3">
      <c r="A40" s="59">
        <v>38</v>
      </c>
      <c r="B40" s="21" t="s">
        <v>56</v>
      </c>
      <c r="C40" s="93">
        <v>9.9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68A8-353C-43D1-8B96-EBE0E97AA4E7}">
  <dimension ref="A1:T49"/>
  <sheetViews>
    <sheetView topLeftCell="F1" zoomScaleNormal="100" workbookViewId="0">
      <selection activeCell="L21" sqref="L21:T21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53</v>
      </c>
      <c r="C3" s="22">
        <v>15.5</v>
      </c>
      <c r="D3" s="27">
        <f>IF(C3&gt;=10,C3,"")</f>
        <v>15.5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53</v>
      </c>
      <c r="C4" s="22">
        <v>15.5</v>
      </c>
      <c r="D4" s="27">
        <f t="shared" ref="D4:D40" si="5">IF(C4&gt;=10,C4,"")</f>
        <v>15.5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MEDIAN($C$3:$C$31)</f>
        <v>12</v>
      </c>
      <c r="O4" s="14">
        <f>MEDIAN($D$3:$D$5)</f>
        <v>15.5</v>
      </c>
      <c r="P4" s="23">
        <f>MEDIAN($E$6:$E$12)</f>
        <v>13.95</v>
      </c>
      <c r="Q4" s="23">
        <f>MEDIAN($F$13:$F$18)</f>
        <v>12.625</v>
      </c>
      <c r="R4" s="14">
        <f>MEDIAN($G$19:$G$22)</f>
        <v>11.25</v>
      </c>
      <c r="S4" s="23">
        <f>MEDIAN($H$23:$H$31)</f>
        <v>10.75</v>
      </c>
      <c r="T4" s="23" t="s">
        <v>27</v>
      </c>
    </row>
    <row r="5" spans="1:20" ht="13.8" thickBot="1" x14ac:dyDescent="0.3">
      <c r="A5" s="59">
        <v>3</v>
      </c>
      <c r="B5" s="21" t="s">
        <v>56</v>
      </c>
      <c r="C5" s="22">
        <v>15.3</v>
      </c>
      <c r="D5" s="27">
        <f t="shared" si="5"/>
        <v>15.3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ROUNDUP(AVERAGE($C$3:$C$31),2)</f>
        <v>12.45</v>
      </c>
      <c r="O5" s="14">
        <f>AVERAGE($D$3:$D$5)</f>
        <v>15.433333333333332</v>
      </c>
      <c r="P5" s="25">
        <f>AVERAGE($E$6:$E$12)</f>
        <v>13.999999999999998</v>
      </c>
      <c r="Q5" s="14">
        <f>AVERAGE($F$13:$F$18)</f>
        <v>12.541666666666666</v>
      </c>
      <c r="R5" s="14">
        <f>AVERAGE($G$19:$G$22)</f>
        <v>11.25</v>
      </c>
      <c r="S5" s="14">
        <f>AVERAGE($H$23:$H$31)</f>
        <v>10.700000000000001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15.1</v>
      </c>
      <c r="D6" s="27">
        <f t="shared" si="5"/>
        <v>15.1</v>
      </c>
      <c r="E6" s="59">
        <f t="shared" si="0"/>
        <v>15.1</v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B</v>
      </c>
      <c r="K6" s="20"/>
      <c r="L6" s="147" t="s">
        <v>17</v>
      </c>
      <c r="M6" s="147"/>
      <c r="N6" s="25">
        <f>ROUNDUP(_xlfn.STDEV.P($C$3:$C$31),2)</f>
        <v>1.68</v>
      </c>
      <c r="O6" s="14">
        <f>_xlfn.STDEV.P($D$3:$D$5)</f>
        <v>9.4280904158206003E-2</v>
      </c>
      <c r="P6" s="25">
        <f>_xlfn.STDEV.P($E$6:$E$12)</f>
        <v>0.6458659745975609</v>
      </c>
      <c r="Q6" s="14">
        <f>_xlfn.STDEV.P($F$13:$F$18)</f>
        <v>0.41874481754670373</v>
      </c>
      <c r="R6" s="14">
        <f>_xlfn.STDEV.P($G$19:$G$22)</f>
        <v>7.0710678118654502E-2</v>
      </c>
      <c r="S6" s="14">
        <f>_xlfn.STDEV.P($H$23:$H$31)</f>
        <v>0.31180478223116176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14.5</v>
      </c>
      <c r="D7" s="27">
        <f t="shared" si="5"/>
        <v>14.5</v>
      </c>
      <c r="E7" s="59">
        <f t="shared" si="0"/>
        <v>14.5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MIN($C$3:$C$31)</f>
        <v>10.25</v>
      </c>
      <c r="O7" s="14">
        <f>MIN($D$3:$D$5)</f>
        <v>15.3</v>
      </c>
      <c r="P7" s="23">
        <f>MIN($E$6:$E$12)</f>
        <v>13.1</v>
      </c>
      <c r="Q7" s="23">
        <f>MIN($F$13:$F$18)</f>
        <v>12</v>
      </c>
      <c r="R7" s="14">
        <f>MIN($G$19:$G$22)</f>
        <v>11.15</v>
      </c>
      <c r="S7" s="23">
        <f>MIN($H$23:$H$31)</f>
        <v>10.25</v>
      </c>
      <c r="T7" s="23" t="s">
        <v>27</v>
      </c>
    </row>
    <row r="8" spans="1:20" ht="13.8" thickBot="1" x14ac:dyDescent="0.3">
      <c r="A8" s="59">
        <v>6</v>
      </c>
      <c r="B8" s="21" t="s">
        <v>53</v>
      </c>
      <c r="C8" s="22">
        <v>14.25</v>
      </c>
      <c r="D8" s="27">
        <f t="shared" si="5"/>
        <v>14.25</v>
      </c>
      <c r="E8" s="59">
        <f t="shared" si="0"/>
        <v>14.25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MAX($C$3:$C$31)</f>
        <v>15.5</v>
      </c>
      <c r="O8" s="14">
        <f>MAX($D$3:$D$5)</f>
        <v>15.5</v>
      </c>
      <c r="P8" s="23">
        <f>MAX($E$6:$E$12)</f>
        <v>15.1</v>
      </c>
      <c r="Q8" s="23">
        <f>MAX($F$13:$F$18)</f>
        <v>13</v>
      </c>
      <c r="R8" s="14">
        <f>MAX($G$19:$G$22)</f>
        <v>11.35</v>
      </c>
      <c r="S8" s="23">
        <f>MAX($H$23:$H$31)</f>
        <v>11.1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13.95</v>
      </c>
      <c r="D9" s="27">
        <f t="shared" si="5"/>
        <v>13.95</v>
      </c>
      <c r="E9" s="59">
        <f t="shared" si="0"/>
        <v>13.95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_xlfn.PERCENTILE.INC($C$3:$C$31,1-(M9*10)/100)</f>
        <v>15.14</v>
      </c>
      <c r="O9" s="14">
        <f>_xlfn.PERCENTILE.INC($D$3:$D$5,1-(M9*10)/100)</f>
        <v>15.5</v>
      </c>
      <c r="P9" s="23">
        <f>_xlfn.PERCENTILE.INC($E$6:$E$12,1-(M9*10)/100)</f>
        <v>14.74</v>
      </c>
      <c r="Q9" s="23">
        <f>_xlfn.PERCENTILE.INC($F$13:$F$18,1-(M9*10)/100)</f>
        <v>13</v>
      </c>
      <c r="R9" s="14">
        <f>_xlfn.PERCENTILE.INC($G$19:$G$22,1-(M9*10)/100)</f>
        <v>11.32</v>
      </c>
      <c r="S9" s="23">
        <f>_xlfn.PERCENTILE.INC($H$23:$H$31,1-(M9*10)/100)</f>
        <v>11.06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13.85</v>
      </c>
      <c r="D10" s="27">
        <f t="shared" si="5"/>
        <v>13.85</v>
      </c>
      <c r="E10" s="59">
        <f t="shared" si="0"/>
        <v>13.85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_xlfn.PERCENTILE.INC($C$3:$C$31,1-(M10*10)/100)</f>
        <v>14.07</v>
      </c>
      <c r="O10" s="14">
        <f t="shared" ref="O10:O18" si="8">_xlfn.PERCENTILE.INC($D$3:$D$5,1-(M10*10)/100)</f>
        <v>15.5</v>
      </c>
      <c r="P10" s="23">
        <f t="shared" ref="P10:P18" si="9">_xlfn.PERCENTILE.INC($E$6:$E$12,1-(M10*10)/100)</f>
        <v>14.45</v>
      </c>
      <c r="Q10" s="23">
        <f t="shared" ref="Q10:Q18" si="10">_xlfn.PERCENTILE.INC($F$13:$F$18,1-(M10*10)/100)</f>
        <v>13</v>
      </c>
      <c r="R10" s="14">
        <f t="shared" ref="R10:R18" si="11">_xlfn.PERCENTILE.INC($G$19:$G$22,1-(M10*10)/100)</f>
        <v>11.29</v>
      </c>
      <c r="S10" s="23">
        <f t="shared" ref="S10:S18" si="12">_xlfn.PERCENTILE.INC($H$23:$H$31,1-(M10*10)/100)</f>
        <v>11.02</v>
      </c>
      <c r="T10" s="23" t="s">
        <v>27</v>
      </c>
    </row>
    <row r="11" spans="1:20" ht="15.75" customHeight="1" thickBot="1" x14ac:dyDescent="0.3">
      <c r="A11" s="59">
        <v>9</v>
      </c>
      <c r="B11" s="21" t="s">
        <v>56</v>
      </c>
      <c r="C11" s="22">
        <v>13.25</v>
      </c>
      <c r="D11" s="27">
        <f t="shared" si="5"/>
        <v>13.25</v>
      </c>
      <c r="E11" s="59">
        <f t="shared" si="0"/>
        <v>13.25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13.19</v>
      </c>
      <c r="O11" s="14">
        <f t="shared" si="8"/>
        <v>15.5</v>
      </c>
      <c r="P11" s="23">
        <f t="shared" si="9"/>
        <v>14.3</v>
      </c>
      <c r="Q11" s="23">
        <f t="shared" si="10"/>
        <v>12.875</v>
      </c>
      <c r="R11" s="14">
        <f t="shared" si="11"/>
        <v>11.26</v>
      </c>
      <c r="S11" s="23">
        <f t="shared" si="12"/>
        <v>10.9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13.1</v>
      </c>
      <c r="D12" s="27">
        <f t="shared" si="5"/>
        <v>13.1</v>
      </c>
      <c r="E12" s="59">
        <f t="shared" si="0"/>
        <v>13.1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12.95</v>
      </c>
      <c r="O12" s="14">
        <f t="shared" si="8"/>
        <v>15.5</v>
      </c>
      <c r="P12" s="23">
        <f t="shared" si="9"/>
        <v>14.129999999999999</v>
      </c>
      <c r="Q12" s="23">
        <f t="shared" si="10"/>
        <v>12.75</v>
      </c>
      <c r="R12" s="14">
        <f t="shared" si="11"/>
        <v>11.25</v>
      </c>
      <c r="S12" s="23">
        <f t="shared" si="12"/>
        <v>10.75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13</v>
      </c>
      <c r="D13" s="27">
        <f t="shared" si="5"/>
        <v>13</v>
      </c>
      <c r="E13" s="59">
        <f t="shared" si="0"/>
        <v>13</v>
      </c>
      <c r="F13" s="59">
        <f t="shared" si="1"/>
        <v>13</v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C</v>
      </c>
      <c r="L13" s="140"/>
      <c r="M13" s="23">
        <v>5</v>
      </c>
      <c r="N13" s="24">
        <f t="shared" si="7"/>
        <v>12</v>
      </c>
      <c r="O13" s="14">
        <f t="shared" si="8"/>
        <v>15.5</v>
      </c>
      <c r="P13" s="23">
        <f t="shared" si="9"/>
        <v>13.95</v>
      </c>
      <c r="Q13" s="23">
        <f t="shared" si="10"/>
        <v>12.625</v>
      </c>
      <c r="R13" s="14">
        <f t="shared" si="11"/>
        <v>11.25</v>
      </c>
      <c r="S13" s="23">
        <f t="shared" si="12"/>
        <v>10.75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13</v>
      </c>
      <c r="D14" s="27">
        <f t="shared" si="5"/>
        <v>13</v>
      </c>
      <c r="E14" s="59">
        <f t="shared" si="0"/>
        <v>13</v>
      </c>
      <c r="F14" s="59">
        <f t="shared" si="1"/>
        <v>13</v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C</v>
      </c>
      <c r="L14" s="140"/>
      <c r="M14" s="23">
        <v>6</v>
      </c>
      <c r="N14" s="24">
        <f t="shared" si="7"/>
        <v>11.27</v>
      </c>
      <c r="O14" s="14">
        <f t="shared" si="8"/>
        <v>15.46</v>
      </c>
      <c r="P14" s="23">
        <f t="shared" si="9"/>
        <v>13.889999999999999</v>
      </c>
      <c r="Q14" s="23">
        <f t="shared" si="10"/>
        <v>12.5</v>
      </c>
      <c r="R14" s="14">
        <f t="shared" si="11"/>
        <v>11.25</v>
      </c>
      <c r="S14" s="23">
        <f t="shared" si="12"/>
        <v>10.75</v>
      </c>
      <c r="T14" s="23" t="s">
        <v>27</v>
      </c>
    </row>
    <row r="15" spans="1:20" ht="15.75" customHeight="1" thickBot="1" x14ac:dyDescent="0.3">
      <c r="A15" s="59">
        <v>13</v>
      </c>
      <c r="B15" s="21" t="s">
        <v>53</v>
      </c>
      <c r="C15" s="22">
        <v>12.75</v>
      </c>
      <c r="D15" s="27">
        <f t="shared" si="5"/>
        <v>12.75</v>
      </c>
      <c r="E15" s="59">
        <f t="shared" si="0"/>
        <v>12.75</v>
      </c>
      <c r="F15" s="59">
        <f t="shared" si="1"/>
        <v>12.75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11.12</v>
      </c>
      <c r="O15" s="14">
        <f t="shared" si="8"/>
        <v>15.42</v>
      </c>
      <c r="P15" s="23">
        <f t="shared" si="9"/>
        <v>13.73</v>
      </c>
      <c r="Q15" s="23">
        <f t="shared" si="10"/>
        <v>12.25</v>
      </c>
      <c r="R15" s="14">
        <f t="shared" si="11"/>
        <v>11.24</v>
      </c>
      <c r="S15" s="23">
        <f t="shared" si="12"/>
        <v>10.540000000000001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12.5</v>
      </c>
      <c r="D16" s="27">
        <f t="shared" si="5"/>
        <v>12.5</v>
      </c>
      <c r="E16" s="59">
        <f t="shared" si="0"/>
        <v>12.5</v>
      </c>
      <c r="F16" s="59">
        <f t="shared" si="1"/>
        <v>12.5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10.9</v>
      </c>
      <c r="O16" s="14">
        <f t="shared" si="8"/>
        <v>15.38</v>
      </c>
      <c r="P16" s="23">
        <f t="shared" si="9"/>
        <v>13.37</v>
      </c>
      <c r="Q16" s="23">
        <f t="shared" si="10"/>
        <v>12</v>
      </c>
      <c r="R16" s="14">
        <f t="shared" si="11"/>
        <v>11.21</v>
      </c>
      <c r="S16" s="23">
        <f t="shared" si="12"/>
        <v>10.34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53</v>
      </c>
      <c r="C17" s="22">
        <v>12</v>
      </c>
      <c r="D17" s="27">
        <f t="shared" si="5"/>
        <v>12</v>
      </c>
      <c r="E17" s="59">
        <f t="shared" si="0"/>
        <v>12</v>
      </c>
      <c r="F17" s="59">
        <f t="shared" si="1"/>
        <v>12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10.68</v>
      </c>
      <c r="O17" s="14">
        <f t="shared" si="8"/>
        <v>15.34</v>
      </c>
      <c r="P17" s="23">
        <f t="shared" si="9"/>
        <v>13.19</v>
      </c>
      <c r="Q17" s="23">
        <f t="shared" si="10"/>
        <v>12</v>
      </c>
      <c r="R17" s="14">
        <f t="shared" si="11"/>
        <v>11.18</v>
      </c>
      <c r="S17" s="23">
        <f t="shared" si="12"/>
        <v>10.25</v>
      </c>
      <c r="T17" s="23" t="s">
        <v>27</v>
      </c>
    </row>
    <row r="18" spans="1:20" ht="15.75" customHeight="1" thickBot="1" x14ac:dyDescent="0.3">
      <c r="A18" s="59">
        <v>16</v>
      </c>
      <c r="B18" s="21" t="s">
        <v>53</v>
      </c>
      <c r="C18" s="22">
        <v>12</v>
      </c>
      <c r="D18" s="27">
        <f t="shared" si="5"/>
        <v>12</v>
      </c>
      <c r="E18" s="59">
        <f t="shared" si="0"/>
        <v>12</v>
      </c>
      <c r="F18" s="59">
        <f t="shared" si="1"/>
        <v>12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10.25</v>
      </c>
      <c r="O18" s="14">
        <f t="shared" si="8"/>
        <v>15.3</v>
      </c>
      <c r="P18" s="23">
        <f t="shared" si="9"/>
        <v>13.1</v>
      </c>
      <c r="Q18" s="23">
        <f t="shared" si="10"/>
        <v>12</v>
      </c>
      <c r="R18" s="14">
        <f t="shared" si="11"/>
        <v>11.15</v>
      </c>
      <c r="S18" s="23">
        <f t="shared" si="12"/>
        <v>10.25</v>
      </c>
      <c r="T18" s="23" t="s">
        <v>27</v>
      </c>
    </row>
    <row r="19" spans="1:20" ht="15.75" customHeight="1" thickBot="1" x14ac:dyDescent="0.3">
      <c r="A19" s="59">
        <v>17</v>
      </c>
      <c r="B19" s="21" t="s">
        <v>56</v>
      </c>
      <c r="C19" s="22">
        <v>11.35</v>
      </c>
      <c r="D19" s="27">
        <f t="shared" si="5"/>
        <v>11.35</v>
      </c>
      <c r="E19" s="59">
        <f t="shared" si="0"/>
        <v>11.35</v>
      </c>
      <c r="F19" s="59">
        <f t="shared" si="1"/>
        <v>11.35</v>
      </c>
      <c r="G19" s="3">
        <f t="shared" si="2"/>
        <v>11.35</v>
      </c>
      <c r="H19" s="3" t="str">
        <f t="shared" si="3"/>
        <v/>
      </c>
      <c r="I19" s="3" t="str">
        <f t="shared" si="4"/>
        <v/>
      </c>
      <c r="J19" s="3" t="str">
        <f t="shared" si="6"/>
        <v>D</v>
      </c>
      <c r="L19" s="141" t="s">
        <v>55</v>
      </c>
      <c r="M19" s="142"/>
      <c r="N19" s="14" t="str">
        <f>CONCATENATE("[",ROUND(N7,2)," ; ",ROUND(N8,2),"]")</f>
        <v>[10,25 ; 15,5]</v>
      </c>
      <c r="O19" s="14" t="str">
        <f>CONCATENATE("[",ROUND(O7,2)," ; ",ROUND(O8,2),"]")</f>
        <v>[15,3 ; 15,5]</v>
      </c>
      <c r="P19" s="23" t="str">
        <f t="shared" ref="P19:S19" si="13">CONCATENATE("[",ROUND(P7,2)," ; ",ROUND(P8,2),"]")</f>
        <v>[13,1 ; 15,1]</v>
      </c>
      <c r="Q19" s="23" t="str">
        <f t="shared" si="13"/>
        <v>[12 ; 13]</v>
      </c>
      <c r="R19" s="14" t="str">
        <f t="shared" si="13"/>
        <v>[11,15 ; 11,35]</v>
      </c>
      <c r="S19" s="23" t="str">
        <f t="shared" si="13"/>
        <v>[10,25 ; 11,1]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11.25</v>
      </c>
      <c r="D20" s="27">
        <f t="shared" si="5"/>
        <v>11.25</v>
      </c>
      <c r="E20" s="59">
        <f t="shared" si="0"/>
        <v>11.25</v>
      </c>
      <c r="F20" s="59">
        <f t="shared" si="1"/>
        <v>11.25</v>
      </c>
      <c r="G20" s="3">
        <f t="shared" si="2"/>
        <v>11.25</v>
      </c>
      <c r="H20" s="3" t="str">
        <f t="shared" si="3"/>
        <v/>
      </c>
      <c r="I20" s="3" t="str">
        <f t="shared" si="4"/>
        <v/>
      </c>
      <c r="J20" s="3" t="str">
        <f t="shared" si="6"/>
        <v>D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56</v>
      </c>
      <c r="C21" s="22">
        <v>11.25</v>
      </c>
      <c r="D21" s="27">
        <f t="shared" si="5"/>
        <v>11.25</v>
      </c>
      <c r="E21" s="59">
        <f t="shared" si="0"/>
        <v>11.25</v>
      </c>
      <c r="F21" s="59">
        <f t="shared" si="1"/>
        <v>11.25</v>
      </c>
      <c r="G21" s="3">
        <f t="shared" si="2"/>
        <v>11.25</v>
      </c>
      <c r="H21" s="3" t="str">
        <f t="shared" si="3"/>
        <v/>
      </c>
      <c r="I21" s="3" t="str">
        <f t="shared" si="4"/>
        <v/>
      </c>
      <c r="J21" s="3" t="str">
        <f t="shared" si="6"/>
        <v>D</v>
      </c>
    </row>
    <row r="22" spans="1:20" ht="13.8" thickBot="1" x14ac:dyDescent="0.3">
      <c r="A22" s="59">
        <v>20</v>
      </c>
      <c r="B22" s="21" t="s">
        <v>56</v>
      </c>
      <c r="C22" s="22">
        <v>11.15</v>
      </c>
      <c r="D22" s="27">
        <f t="shared" si="5"/>
        <v>11.15</v>
      </c>
      <c r="E22" s="59">
        <f t="shared" si="0"/>
        <v>11.15</v>
      </c>
      <c r="F22" s="59">
        <f t="shared" si="1"/>
        <v>11.15</v>
      </c>
      <c r="G22" s="3">
        <f t="shared" si="2"/>
        <v>11.15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56</v>
      </c>
      <c r="C23" s="22">
        <v>11.1</v>
      </c>
      <c r="D23" s="27">
        <f t="shared" si="5"/>
        <v>11.1</v>
      </c>
      <c r="E23" s="59">
        <f t="shared" si="0"/>
        <v>11.1</v>
      </c>
      <c r="F23" s="59">
        <f t="shared" si="1"/>
        <v>11.1</v>
      </c>
      <c r="G23" s="3">
        <f t="shared" si="2"/>
        <v>11.1</v>
      </c>
      <c r="H23" s="3">
        <f t="shared" si="3"/>
        <v>11.1</v>
      </c>
      <c r="I23" s="3" t="str">
        <f t="shared" si="4"/>
        <v/>
      </c>
      <c r="J23" s="3" t="str">
        <f t="shared" si="6"/>
        <v>E</v>
      </c>
      <c r="N23" s="18"/>
    </row>
    <row r="24" spans="1:20" ht="13.8" thickBot="1" x14ac:dyDescent="0.3">
      <c r="A24" s="59">
        <v>22</v>
      </c>
      <c r="B24" s="21" t="s">
        <v>56</v>
      </c>
      <c r="C24" s="22">
        <v>11.05</v>
      </c>
      <c r="D24" s="27">
        <f t="shared" si="5"/>
        <v>11.05</v>
      </c>
      <c r="E24" s="59">
        <f t="shared" si="0"/>
        <v>11.05</v>
      </c>
      <c r="F24" s="59">
        <f t="shared" si="1"/>
        <v>11.05</v>
      </c>
      <c r="G24" s="3">
        <f t="shared" si="2"/>
        <v>11.05</v>
      </c>
      <c r="H24" s="3">
        <f t="shared" si="3"/>
        <v>11.05</v>
      </c>
      <c r="I24" s="3" t="str">
        <f t="shared" si="4"/>
        <v/>
      </c>
      <c r="J24" s="3" t="str">
        <f t="shared" si="6"/>
        <v>E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11</v>
      </c>
      <c r="D25" s="27">
        <f t="shared" si="5"/>
        <v>11</v>
      </c>
      <c r="E25" s="59">
        <f t="shared" si="0"/>
        <v>11</v>
      </c>
      <c r="F25" s="59">
        <f t="shared" si="1"/>
        <v>11</v>
      </c>
      <c r="G25" s="3">
        <f t="shared" si="2"/>
        <v>11</v>
      </c>
      <c r="H25" s="3">
        <f t="shared" si="3"/>
        <v>11</v>
      </c>
      <c r="I25" s="3" t="str">
        <f t="shared" si="4"/>
        <v/>
      </c>
      <c r="J25" s="3" t="str">
        <f t="shared" si="6"/>
        <v>E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10.75</v>
      </c>
      <c r="D26" s="27">
        <f t="shared" si="5"/>
        <v>10.75</v>
      </c>
      <c r="E26" s="59">
        <f t="shared" si="0"/>
        <v>10.75</v>
      </c>
      <c r="F26" s="59">
        <f t="shared" si="1"/>
        <v>10.75</v>
      </c>
      <c r="G26" s="3">
        <f t="shared" si="2"/>
        <v>10.75</v>
      </c>
      <c r="H26" s="3">
        <f t="shared" si="3"/>
        <v>10.75</v>
      </c>
      <c r="I26" s="3" t="str">
        <f t="shared" si="4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53</v>
      </c>
      <c r="C27" s="22">
        <v>10.75</v>
      </c>
      <c r="D27" s="27">
        <f t="shared" si="5"/>
        <v>10.75</v>
      </c>
      <c r="E27" s="59">
        <f t="shared" si="0"/>
        <v>10.75</v>
      </c>
      <c r="F27" s="59">
        <f t="shared" si="1"/>
        <v>10.75</v>
      </c>
      <c r="G27" s="3">
        <f t="shared" si="2"/>
        <v>10.75</v>
      </c>
      <c r="H27" s="3">
        <f t="shared" si="3"/>
        <v>10.75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10.75</v>
      </c>
      <c r="D28" s="27">
        <f t="shared" si="5"/>
        <v>10.75</v>
      </c>
      <c r="E28" s="59">
        <f t="shared" si="0"/>
        <v>10.75</v>
      </c>
      <c r="F28" s="59">
        <f t="shared" si="1"/>
        <v>10.75</v>
      </c>
      <c r="G28" s="3">
        <f t="shared" si="2"/>
        <v>10.75</v>
      </c>
      <c r="H28" s="3">
        <f t="shared" si="3"/>
        <v>10.75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56</v>
      </c>
      <c r="C29" s="22">
        <v>10.4</v>
      </c>
      <c r="D29" s="27">
        <f t="shared" si="5"/>
        <v>10.4</v>
      </c>
      <c r="E29" s="59">
        <f t="shared" si="0"/>
        <v>10.4</v>
      </c>
      <c r="F29" s="59">
        <f t="shared" si="1"/>
        <v>10.4</v>
      </c>
      <c r="G29" s="3">
        <f t="shared" si="2"/>
        <v>10.4</v>
      </c>
      <c r="H29" s="3">
        <f t="shared" si="3"/>
        <v>10.4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53</v>
      </c>
      <c r="C30" s="22">
        <v>10.25</v>
      </c>
      <c r="D30" s="27">
        <f t="shared" si="5"/>
        <v>10.25</v>
      </c>
      <c r="E30" s="59">
        <f t="shared" si="0"/>
        <v>10.25</v>
      </c>
      <c r="F30" s="59">
        <f t="shared" si="1"/>
        <v>10.25</v>
      </c>
      <c r="G30" s="3">
        <f t="shared" si="2"/>
        <v>10.25</v>
      </c>
      <c r="H30" s="3">
        <f t="shared" si="3"/>
        <v>10.25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10.25</v>
      </c>
      <c r="D31" s="27">
        <f t="shared" si="5"/>
        <v>10.25</v>
      </c>
      <c r="E31" s="59">
        <f t="shared" si="0"/>
        <v>10.25</v>
      </c>
      <c r="F31" s="59">
        <f t="shared" si="1"/>
        <v>10.25</v>
      </c>
      <c r="G31" s="3">
        <f t="shared" si="2"/>
        <v>10.25</v>
      </c>
      <c r="H31" s="3">
        <f t="shared" si="3"/>
        <v>10.25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93">
        <v>9.9499999999999993</v>
      </c>
      <c r="D32" s="27" t="str">
        <f t="shared" si="5"/>
        <v/>
      </c>
      <c r="E32" s="59" t="str">
        <f t="shared" si="0"/>
        <v/>
      </c>
      <c r="F32" s="59" t="str">
        <f t="shared" si="1"/>
        <v/>
      </c>
      <c r="G32" s="3" t="str">
        <f t="shared" si="2"/>
        <v/>
      </c>
      <c r="H32" s="3" t="str">
        <f t="shared" si="3"/>
        <v/>
      </c>
      <c r="I32" s="3" t="str">
        <f t="shared" si="4"/>
        <v/>
      </c>
      <c r="J32" s="3" t="str">
        <f t="shared" si="6"/>
        <v>F/FX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93">
        <v>9.75</v>
      </c>
      <c r="D33" s="27" t="str">
        <f t="shared" si="5"/>
        <v/>
      </c>
      <c r="E33" s="59" t="str">
        <f t="shared" si="0"/>
        <v/>
      </c>
      <c r="F33" s="59" t="str">
        <f t="shared" si="1"/>
        <v/>
      </c>
      <c r="G33" s="3" t="str">
        <f t="shared" si="2"/>
        <v/>
      </c>
      <c r="H33" s="3" t="str">
        <f t="shared" si="3"/>
        <v/>
      </c>
      <c r="I33" s="3" t="str">
        <f t="shared" si="4"/>
        <v/>
      </c>
      <c r="J33" s="3" t="str">
        <f t="shared" si="6"/>
        <v>F/FX</v>
      </c>
      <c r="N33" s="18"/>
      <c r="O33" s="18"/>
      <c r="R33" s="18"/>
    </row>
    <row r="34" spans="1:20" ht="13.8" thickBot="1" x14ac:dyDescent="0.3">
      <c r="A34" s="59">
        <v>32</v>
      </c>
      <c r="B34" s="21" t="s">
        <v>56</v>
      </c>
      <c r="C34" s="93">
        <v>9.75</v>
      </c>
      <c r="D34" s="27" t="str">
        <f t="shared" si="5"/>
        <v/>
      </c>
      <c r="E34" s="59" t="str">
        <f t="shared" si="0"/>
        <v/>
      </c>
      <c r="F34" s="59" t="str">
        <f t="shared" si="1"/>
        <v/>
      </c>
      <c r="G34" s="3" t="str">
        <f t="shared" si="2"/>
        <v/>
      </c>
      <c r="H34" s="3" t="str">
        <f t="shared" si="3"/>
        <v/>
      </c>
      <c r="I34" s="3" t="str">
        <f t="shared" si="4"/>
        <v/>
      </c>
      <c r="J34" s="3" t="str">
        <f t="shared" si="6"/>
        <v>F/FX</v>
      </c>
      <c r="N34" s="18"/>
      <c r="O34" s="18"/>
      <c r="R34" s="18"/>
    </row>
    <row r="35" spans="1:20" ht="13.8" thickBot="1" x14ac:dyDescent="0.3">
      <c r="A35" s="59">
        <v>33</v>
      </c>
      <c r="B35" s="21" t="s">
        <v>56</v>
      </c>
      <c r="C35" s="93">
        <v>9.6999999999999993</v>
      </c>
      <c r="D35" s="27" t="str">
        <f t="shared" si="5"/>
        <v/>
      </c>
      <c r="E35" s="59" t="str">
        <f t="shared" si="0"/>
        <v/>
      </c>
      <c r="F35" s="59" t="str">
        <f t="shared" si="1"/>
        <v/>
      </c>
      <c r="G35" s="3" t="str">
        <f t="shared" si="2"/>
        <v/>
      </c>
      <c r="H35" s="3" t="str">
        <f t="shared" si="3"/>
        <v/>
      </c>
      <c r="I35" s="3" t="str">
        <f t="shared" si="4"/>
        <v/>
      </c>
      <c r="J35" s="3" t="str">
        <f t="shared" si="6"/>
        <v>F/FX</v>
      </c>
      <c r="N35" s="18"/>
      <c r="O35" s="18"/>
      <c r="R35" s="18"/>
    </row>
    <row r="36" spans="1:20" ht="13.8" thickBot="1" x14ac:dyDescent="0.3">
      <c r="A36" s="59">
        <v>34</v>
      </c>
      <c r="B36" s="21" t="s">
        <v>53</v>
      </c>
      <c r="C36" s="93">
        <v>9.5</v>
      </c>
      <c r="D36" s="27" t="str">
        <f t="shared" si="5"/>
        <v/>
      </c>
      <c r="E36" s="59" t="str">
        <f t="shared" si="0"/>
        <v/>
      </c>
      <c r="F36" s="59" t="str">
        <f t="shared" si="1"/>
        <v/>
      </c>
      <c r="G36" s="3" t="str">
        <f t="shared" si="2"/>
        <v/>
      </c>
      <c r="H36" s="3" t="str">
        <f t="shared" si="3"/>
        <v/>
      </c>
      <c r="I36" s="3" t="str">
        <f t="shared" si="4"/>
        <v/>
      </c>
      <c r="J36" s="3" t="str">
        <f t="shared" si="6"/>
        <v>F/FX</v>
      </c>
      <c r="N36" s="18"/>
    </row>
    <row r="37" spans="1:20" ht="13.8" thickBot="1" x14ac:dyDescent="0.3">
      <c r="A37" s="59">
        <v>35</v>
      </c>
      <c r="B37" s="21" t="s">
        <v>56</v>
      </c>
      <c r="C37" s="93">
        <v>8.85</v>
      </c>
      <c r="D37" s="27" t="str">
        <f t="shared" si="5"/>
        <v/>
      </c>
      <c r="E37" s="59" t="str">
        <f t="shared" si="0"/>
        <v/>
      </c>
      <c r="F37" s="59" t="str">
        <f t="shared" si="1"/>
        <v/>
      </c>
      <c r="G37" s="3" t="str">
        <f t="shared" si="2"/>
        <v/>
      </c>
      <c r="H37" s="3" t="str">
        <f t="shared" si="3"/>
        <v/>
      </c>
      <c r="I37" s="3" t="str">
        <f t="shared" si="4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53</v>
      </c>
      <c r="C38" s="93">
        <v>8.75</v>
      </c>
      <c r="D38" s="27" t="str">
        <f t="shared" si="5"/>
        <v/>
      </c>
      <c r="E38" s="59" t="str">
        <f t="shared" si="0"/>
        <v/>
      </c>
      <c r="F38" s="59" t="str">
        <f t="shared" si="1"/>
        <v/>
      </c>
      <c r="G38" s="3" t="str">
        <f t="shared" si="2"/>
        <v/>
      </c>
      <c r="H38" s="3" t="str">
        <f t="shared" si="3"/>
        <v/>
      </c>
      <c r="I38" s="3" t="str">
        <f t="shared" si="4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56</v>
      </c>
      <c r="C39" s="93">
        <v>8.6999999999999993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53</v>
      </c>
      <c r="C40" s="93">
        <v>8.5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754A-0225-42FC-A255-434E41E97951}">
  <dimension ref="A1:T49"/>
  <sheetViews>
    <sheetView topLeftCell="F1" zoomScaleNormal="100" workbookViewId="0">
      <selection activeCell="N2" sqref="N2:N3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19</v>
      </c>
      <c r="D3" s="27">
        <f>IF(C3&gt;=10,C3,"")</f>
        <v>19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18.95</v>
      </c>
      <c r="D4" s="27">
        <f t="shared" ref="D4:D40" si="5">IF(C4&gt;=10,C4,"")</f>
        <v>18.95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MEDIAN(C3:C40)</f>
        <v>17.424999999999997</v>
      </c>
      <c r="O4" s="14">
        <f>MEDIAN($D$3:$D$6)</f>
        <v>18.824999999999999</v>
      </c>
      <c r="P4" s="23">
        <f>MEDIAN($E$7:$E$15)</f>
        <v>18</v>
      </c>
      <c r="Q4" s="23">
        <f>MEDIAN($F$16:$F$23)</f>
        <v>17.475000000000001</v>
      </c>
      <c r="R4" s="14">
        <f>MEDIAN($G$24:$G$28)</f>
        <v>17.149999999999999</v>
      </c>
      <c r="S4" s="23">
        <f>MEDIAN($H$29:$H$40)</f>
        <v>16.600000000000001</v>
      </c>
      <c r="T4" s="23" t="s">
        <v>27</v>
      </c>
    </row>
    <row r="5" spans="1:20" ht="13.8" thickBot="1" x14ac:dyDescent="0.3">
      <c r="A5" s="59">
        <v>3</v>
      </c>
      <c r="B5" s="21" t="s">
        <v>56</v>
      </c>
      <c r="C5" s="22">
        <v>18.7</v>
      </c>
      <c r="D5" s="27">
        <f t="shared" si="5"/>
        <v>18.7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ROUNDUP(AVERAGE(C3:C40),2)</f>
        <v>17.260000000000002</v>
      </c>
      <c r="O5" s="14">
        <f>AVERAGE($D$3:$D$6)</f>
        <v>18.8</v>
      </c>
      <c r="P5" s="25">
        <f>AVERAGE($E$7:$E$15)</f>
        <v>18.044444444444441</v>
      </c>
      <c r="Q5" s="14">
        <f>AVERAGE($F$16:$F$23)</f>
        <v>17.5</v>
      </c>
      <c r="R5" s="14">
        <f>AVERAGE($G$24:$G$28)</f>
        <v>17.169999999999998</v>
      </c>
      <c r="S5" s="14">
        <f>AVERAGE($H$29:$H$40)</f>
        <v>16.029166666666661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18.55</v>
      </c>
      <c r="D6" s="27">
        <f t="shared" si="5"/>
        <v>18.55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ROUNDUP(_xlfn.STDEV.P(C3:C40),2)</f>
        <v>1.1000000000000001</v>
      </c>
      <c r="O6" s="14">
        <f>_xlfn.STDEV.P($D$3:$D$6)</f>
        <v>0.18371173070873806</v>
      </c>
      <c r="P6" s="25">
        <f>_xlfn.STDEV.P($E$7:$E$15)</f>
        <v>0.23027090862291855</v>
      </c>
      <c r="Q6" s="14">
        <f>_xlfn.STDEV.P($F$16:$F$23)</f>
        <v>0.11180339887498909</v>
      </c>
      <c r="R6" s="14">
        <f>_xlfn.STDEV.P($G$24:$G$28)</f>
        <v>0.11661903789690621</v>
      </c>
      <c r="S6" s="14">
        <f>_xlfn.STDEV.P($H$29:$H$40)</f>
        <v>0.96468007074308815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18.45</v>
      </c>
      <c r="D7" s="27">
        <f t="shared" si="5"/>
        <v>18.45</v>
      </c>
      <c r="E7" s="59">
        <f t="shared" si="0"/>
        <v>18.45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MIN(C3:C40)</f>
        <v>13.6</v>
      </c>
      <c r="O7" s="14">
        <f>MIN($D$3:$D$6)</f>
        <v>18.55</v>
      </c>
      <c r="P7" s="23">
        <f>MIN($E$7:$E$15)</f>
        <v>17.75</v>
      </c>
      <c r="Q7" s="23">
        <f>MIN($F$16:$F$23)</f>
        <v>17.350000000000001</v>
      </c>
      <c r="R7" s="14">
        <f>MIN($G$24:$G$28)</f>
        <v>17</v>
      </c>
      <c r="S7" s="23">
        <f>MIN($H$29:$H$40)</f>
        <v>13.6</v>
      </c>
      <c r="T7" s="23" t="s">
        <v>27</v>
      </c>
    </row>
    <row r="8" spans="1:20" ht="13.8" thickBot="1" x14ac:dyDescent="0.3">
      <c r="A8" s="59">
        <v>6</v>
      </c>
      <c r="B8" s="21" t="s">
        <v>53</v>
      </c>
      <c r="C8" s="22">
        <v>18.3</v>
      </c>
      <c r="D8" s="27">
        <f t="shared" si="5"/>
        <v>18.3</v>
      </c>
      <c r="E8" s="59">
        <f t="shared" si="0"/>
        <v>18.3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MAX(C3:C40)</f>
        <v>19</v>
      </c>
      <c r="O8" s="14">
        <f>MAX($D$3:$D$6)</f>
        <v>19</v>
      </c>
      <c r="P8" s="23">
        <f>MAX($E$7:$E$15)</f>
        <v>18.45</v>
      </c>
      <c r="Q8" s="23">
        <f>MAX($F$16:$F$23)</f>
        <v>17.7</v>
      </c>
      <c r="R8" s="14">
        <f>MAX($G$24:$G$28)</f>
        <v>17.3</v>
      </c>
      <c r="S8" s="23">
        <f>MAX($H$29:$H$40)</f>
        <v>16.899999999999999</v>
      </c>
      <c r="T8" s="23" t="s">
        <v>27</v>
      </c>
    </row>
    <row r="9" spans="1:20" ht="13.8" thickBot="1" x14ac:dyDescent="0.3">
      <c r="A9" s="59">
        <v>7</v>
      </c>
      <c r="B9" s="21" t="s">
        <v>53</v>
      </c>
      <c r="C9" s="22">
        <v>18.25</v>
      </c>
      <c r="D9" s="27">
        <f t="shared" si="5"/>
        <v>18.25</v>
      </c>
      <c r="E9" s="59">
        <f t="shared" si="0"/>
        <v>18.25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 t="shared" ref="N9:N18" si="7">_xlfn.PERCENTILE.INC($C$3:$C$40,1-(M9*10)/100)</f>
        <v>18.48</v>
      </c>
      <c r="O9" s="14">
        <f>_xlfn.PERCENTILE.INC($D$3:$D$6,1-(M9*10)/100)</f>
        <v>18.984999999999999</v>
      </c>
      <c r="P9" s="23">
        <f>_xlfn.PERCENTILE.INC($E$7:$E$15,1-(M9*10)/100)</f>
        <v>18.330000000000002</v>
      </c>
      <c r="Q9" s="23">
        <f t="shared" ref="Q9:Q18" si="8">_xlfn.PERCENTILE.INC($F$16:$F$23,1-(M9*10)/100)</f>
        <v>17.664999999999999</v>
      </c>
      <c r="R9" s="14">
        <f>_xlfn.PERCENTILE.INC($G$24:$G$28,1-(M9*10)/100)</f>
        <v>17.3</v>
      </c>
      <c r="S9" s="23">
        <f>_xlfn.PERCENTILE.INC($H$29:$H$40,1-(M9*10)/100)</f>
        <v>16.795000000000002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18.100000000000001</v>
      </c>
      <c r="D10" s="27">
        <f t="shared" si="5"/>
        <v>18.100000000000001</v>
      </c>
      <c r="E10" s="59">
        <f t="shared" si="0"/>
        <v>18.100000000000001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si="7"/>
        <v>18.060000000000002</v>
      </c>
      <c r="O10" s="14">
        <f t="shared" ref="O10:O18" si="9">_xlfn.PERCENTILE.INC($D$3:$D$6,1-(M10*10)/100)</f>
        <v>18.97</v>
      </c>
      <c r="P10" s="23">
        <f t="shared" ref="P10:P18" si="10">_xlfn.PERCENTILE.INC($E$7:$E$15,1-(M10*10)/100)</f>
        <v>18.27</v>
      </c>
      <c r="Q10" s="23">
        <f t="shared" si="8"/>
        <v>17.59</v>
      </c>
      <c r="R10" s="14">
        <f t="shared" ref="R10:R18" si="11">_xlfn.PERCENTILE.INC($G$24:$G$28,1-(M10*10)/100)</f>
        <v>17.3</v>
      </c>
      <c r="S10" s="23">
        <f t="shared" ref="S10:S18" si="12">_xlfn.PERCENTILE.INC($H$29:$H$40,1-(M10*10)/100)</f>
        <v>16.739999999999998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18</v>
      </c>
      <c r="D11" s="27">
        <f t="shared" si="5"/>
        <v>18</v>
      </c>
      <c r="E11" s="59">
        <f t="shared" si="0"/>
        <v>18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17.84</v>
      </c>
      <c r="O11" s="14">
        <f t="shared" si="9"/>
        <v>18.954999999999998</v>
      </c>
      <c r="P11" s="23">
        <f t="shared" si="10"/>
        <v>18.190000000000001</v>
      </c>
      <c r="Q11" s="23">
        <f t="shared" si="8"/>
        <v>17.5</v>
      </c>
      <c r="R11" s="14">
        <f t="shared" si="11"/>
        <v>17.27</v>
      </c>
      <c r="S11" s="23">
        <f t="shared" si="12"/>
        <v>16.669999999999998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17.850000000000001</v>
      </c>
      <c r="D12" s="27">
        <f t="shared" si="5"/>
        <v>17.850000000000001</v>
      </c>
      <c r="E12" s="59">
        <f t="shared" si="0"/>
        <v>17.850000000000001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17.53</v>
      </c>
      <c r="O12" s="14">
        <f t="shared" si="9"/>
        <v>18.899999999999999</v>
      </c>
      <c r="P12" s="23">
        <f t="shared" si="10"/>
        <v>18.080000000000002</v>
      </c>
      <c r="Q12" s="23">
        <f t="shared" si="8"/>
        <v>17.5</v>
      </c>
      <c r="R12" s="14">
        <f t="shared" si="11"/>
        <v>17.21</v>
      </c>
      <c r="S12" s="23">
        <f t="shared" si="12"/>
        <v>16.600000000000001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17.850000000000001</v>
      </c>
      <c r="D13" s="27">
        <f t="shared" si="5"/>
        <v>17.850000000000001</v>
      </c>
      <c r="E13" s="59">
        <f t="shared" si="0"/>
        <v>17.850000000000001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17.424999999999997</v>
      </c>
      <c r="O13" s="14">
        <f t="shared" si="9"/>
        <v>18.824999999999999</v>
      </c>
      <c r="P13" s="23">
        <f t="shared" si="10"/>
        <v>18</v>
      </c>
      <c r="Q13" s="23">
        <f t="shared" si="8"/>
        <v>17.475000000000001</v>
      </c>
      <c r="R13" s="14">
        <f t="shared" si="11"/>
        <v>17.149999999999999</v>
      </c>
      <c r="S13" s="23">
        <f t="shared" si="12"/>
        <v>16.600000000000001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17.850000000000001</v>
      </c>
      <c r="D14" s="27">
        <f t="shared" si="5"/>
        <v>17.850000000000001</v>
      </c>
      <c r="E14" s="59">
        <f t="shared" si="0"/>
        <v>17.850000000000001</v>
      </c>
      <c r="F14" s="59" t="str">
        <f t="shared" si="1"/>
        <v/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B</v>
      </c>
      <c r="L14" s="140"/>
      <c r="M14" s="23">
        <v>6</v>
      </c>
      <c r="N14" s="24">
        <f t="shared" si="7"/>
        <v>17.27</v>
      </c>
      <c r="O14" s="14">
        <f t="shared" si="9"/>
        <v>18.75</v>
      </c>
      <c r="P14" s="23">
        <f t="shared" si="10"/>
        <v>17.880000000000003</v>
      </c>
      <c r="Q14" s="23">
        <f t="shared" si="8"/>
        <v>17.45</v>
      </c>
      <c r="R14" s="14">
        <f t="shared" si="11"/>
        <v>17.13</v>
      </c>
      <c r="S14" s="23">
        <f t="shared" si="12"/>
        <v>16.21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17.75</v>
      </c>
      <c r="D15" s="27">
        <f t="shared" si="5"/>
        <v>17.75</v>
      </c>
      <c r="E15" s="59">
        <f t="shared" si="0"/>
        <v>17.75</v>
      </c>
      <c r="F15" s="59" t="str">
        <f t="shared" si="1"/>
        <v/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B</v>
      </c>
      <c r="L15" s="140"/>
      <c r="M15" s="23">
        <v>7</v>
      </c>
      <c r="N15" s="24">
        <f t="shared" si="7"/>
        <v>16.91</v>
      </c>
      <c r="O15" s="14">
        <f t="shared" si="9"/>
        <v>18.684999999999999</v>
      </c>
      <c r="P15" s="23">
        <f t="shared" si="10"/>
        <v>17.850000000000001</v>
      </c>
      <c r="Q15" s="23">
        <f t="shared" si="8"/>
        <v>17.45</v>
      </c>
      <c r="R15" s="14">
        <f t="shared" si="11"/>
        <v>17.11</v>
      </c>
      <c r="S15" s="23">
        <f t="shared" si="12"/>
        <v>15.774999999999999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17.7</v>
      </c>
      <c r="D16" s="27">
        <f t="shared" si="5"/>
        <v>17.7</v>
      </c>
      <c r="E16" s="59">
        <f t="shared" si="0"/>
        <v>17.7</v>
      </c>
      <c r="F16" s="59">
        <f t="shared" si="1"/>
        <v>17.7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5">
        <f t="shared" si="7"/>
        <v>16.64</v>
      </c>
      <c r="O16" s="14">
        <f t="shared" si="9"/>
        <v>18.64</v>
      </c>
      <c r="P16" s="23">
        <f t="shared" si="10"/>
        <v>17.850000000000001</v>
      </c>
      <c r="Q16" s="14">
        <f t="shared" si="8"/>
        <v>17.419999999999998</v>
      </c>
      <c r="R16" s="14">
        <f t="shared" si="11"/>
        <v>17.080000000000002</v>
      </c>
      <c r="S16" s="23">
        <f t="shared" si="12"/>
        <v>15.299999999999999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17.649999999999999</v>
      </c>
      <c r="D17" s="27">
        <f t="shared" si="5"/>
        <v>17.649999999999999</v>
      </c>
      <c r="E17" s="59">
        <f t="shared" si="0"/>
        <v>17.649999999999999</v>
      </c>
      <c r="F17" s="59">
        <f t="shared" si="1"/>
        <v>17.649999999999999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15.875</v>
      </c>
      <c r="O17" s="14">
        <f t="shared" si="9"/>
        <v>18.594999999999999</v>
      </c>
      <c r="P17" s="23">
        <f t="shared" si="10"/>
        <v>17.830000000000002</v>
      </c>
      <c r="Q17" s="23">
        <f t="shared" si="8"/>
        <v>17.384999999999998</v>
      </c>
      <c r="R17" s="14">
        <f t="shared" si="11"/>
        <v>17.04</v>
      </c>
      <c r="S17" s="23">
        <f t="shared" si="12"/>
        <v>14.975</v>
      </c>
      <c r="T17" s="23" t="s">
        <v>27</v>
      </c>
    </row>
    <row r="18" spans="1:20" ht="15.75" customHeight="1" thickBot="1" x14ac:dyDescent="0.3">
      <c r="A18" s="59">
        <v>16</v>
      </c>
      <c r="B18" s="21" t="s">
        <v>53</v>
      </c>
      <c r="C18" s="22">
        <v>17.5</v>
      </c>
      <c r="D18" s="27">
        <f t="shared" si="5"/>
        <v>17.5</v>
      </c>
      <c r="E18" s="59">
        <f t="shared" si="0"/>
        <v>17.5</v>
      </c>
      <c r="F18" s="59">
        <f t="shared" si="1"/>
        <v>17.5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13.6</v>
      </c>
      <c r="O18" s="14">
        <f t="shared" si="9"/>
        <v>18.55</v>
      </c>
      <c r="P18" s="23">
        <f t="shared" si="10"/>
        <v>17.75</v>
      </c>
      <c r="Q18" s="23">
        <f t="shared" si="8"/>
        <v>17.350000000000001</v>
      </c>
      <c r="R18" s="14">
        <f t="shared" si="11"/>
        <v>17</v>
      </c>
      <c r="S18" s="23">
        <f t="shared" si="12"/>
        <v>13.6</v>
      </c>
      <c r="T18" s="23" t="s">
        <v>27</v>
      </c>
    </row>
    <row r="19" spans="1:20" ht="15.75" customHeight="1" thickBot="1" x14ac:dyDescent="0.3">
      <c r="A19" s="59">
        <v>17</v>
      </c>
      <c r="B19" s="21" t="s">
        <v>56</v>
      </c>
      <c r="C19" s="22">
        <v>17.5</v>
      </c>
      <c r="D19" s="27">
        <f t="shared" si="5"/>
        <v>17.5</v>
      </c>
      <c r="E19" s="59">
        <f t="shared" si="0"/>
        <v>17.5</v>
      </c>
      <c r="F19" s="59">
        <f t="shared" si="1"/>
        <v>17.5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[13,6 ; 19]</v>
      </c>
      <c r="O19" s="14" t="str">
        <f>CONCATENATE("[",ROUND(O7,2)," ; ",ROUND(O8,2),"]")</f>
        <v>[18,55 ; 19]</v>
      </c>
      <c r="P19" s="23" t="str">
        <f t="shared" ref="P19:S19" si="13">CONCATENATE("[",ROUND(P7,2)," ; ",ROUND(P8,2),"]")</f>
        <v>[17,75 ; 18,45]</v>
      </c>
      <c r="Q19" s="23" t="str">
        <f t="shared" si="13"/>
        <v>[17,35 ; 17,7]</v>
      </c>
      <c r="R19" s="14" t="str">
        <f t="shared" si="13"/>
        <v>[17 ; 17,3]</v>
      </c>
      <c r="S19" s="23" t="str">
        <f t="shared" si="13"/>
        <v>[13,6 ; 16,9]</v>
      </c>
      <c r="T19" s="23" t="s">
        <v>27</v>
      </c>
    </row>
    <row r="20" spans="1:20" ht="15.75" customHeight="1" thickBot="1" x14ac:dyDescent="0.3">
      <c r="A20" s="59">
        <v>18</v>
      </c>
      <c r="B20" s="21" t="s">
        <v>56</v>
      </c>
      <c r="C20" s="22">
        <v>17.45</v>
      </c>
      <c r="D20" s="27">
        <f t="shared" si="5"/>
        <v>17.45</v>
      </c>
      <c r="E20" s="59">
        <f t="shared" si="0"/>
        <v>17.45</v>
      </c>
      <c r="F20" s="59">
        <f t="shared" si="1"/>
        <v>17.45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56</v>
      </c>
      <c r="C21" s="22">
        <v>17.45</v>
      </c>
      <c r="D21" s="27">
        <f t="shared" si="5"/>
        <v>17.45</v>
      </c>
      <c r="E21" s="59">
        <f t="shared" si="0"/>
        <v>17.45</v>
      </c>
      <c r="F21" s="59">
        <f t="shared" si="1"/>
        <v>17.45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  <c r="J21" s="3" t="str">
        <f t="shared" si="6"/>
        <v>C</v>
      </c>
    </row>
    <row r="22" spans="1:20" ht="13.8" thickBot="1" x14ac:dyDescent="0.3">
      <c r="A22" s="59">
        <v>20</v>
      </c>
      <c r="B22" s="21" t="s">
        <v>53</v>
      </c>
      <c r="C22" s="22">
        <v>17.399999999999999</v>
      </c>
      <c r="D22" s="27">
        <f t="shared" si="5"/>
        <v>17.399999999999999</v>
      </c>
      <c r="E22" s="59">
        <f t="shared" si="0"/>
        <v>17.399999999999999</v>
      </c>
      <c r="F22" s="59">
        <f t="shared" si="1"/>
        <v>17.399999999999999</v>
      </c>
      <c r="G22" s="3" t="str">
        <f t="shared" si="2"/>
        <v/>
      </c>
      <c r="H22" s="3" t="str">
        <f t="shared" si="3"/>
        <v/>
      </c>
      <c r="I22" s="3" t="str">
        <f t="shared" si="4"/>
        <v/>
      </c>
      <c r="J22" s="3" t="str">
        <f t="shared" si="6"/>
        <v>C</v>
      </c>
      <c r="N22" s="18"/>
    </row>
    <row r="23" spans="1:20" ht="13.8" thickBot="1" x14ac:dyDescent="0.3">
      <c r="A23" s="59">
        <v>21</v>
      </c>
      <c r="B23" s="21" t="s">
        <v>56</v>
      </c>
      <c r="C23" s="22">
        <v>17.350000000000001</v>
      </c>
      <c r="D23" s="27">
        <f t="shared" si="5"/>
        <v>17.350000000000001</v>
      </c>
      <c r="E23" s="59">
        <f t="shared" si="0"/>
        <v>17.350000000000001</v>
      </c>
      <c r="F23" s="59">
        <f t="shared" si="1"/>
        <v>17.350000000000001</v>
      </c>
      <c r="G23" s="3" t="str">
        <f t="shared" si="2"/>
        <v/>
      </c>
      <c r="H23" s="3" t="str">
        <f t="shared" si="3"/>
        <v/>
      </c>
      <c r="I23" s="3" t="str">
        <f t="shared" si="4"/>
        <v/>
      </c>
      <c r="J23" s="3" t="str">
        <f t="shared" si="6"/>
        <v>C</v>
      </c>
      <c r="N23" s="18"/>
    </row>
    <row r="24" spans="1:20" ht="13.8" thickBot="1" x14ac:dyDescent="0.3">
      <c r="A24" s="59">
        <v>22</v>
      </c>
      <c r="B24" s="21" t="s">
        <v>56</v>
      </c>
      <c r="C24" s="22">
        <v>17.3</v>
      </c>
      <c r="D24" s="27">
        <f t="shared" si="5"/>
        <v>17.3</v>
      </c>
      <c r="E24" s="59">
        <f t="shared" si="0"/>
        <v>17.3</v>
      </c>
      <c r="F24" s="59">
        <f t="shared" si="1"/>
        <v>17.3</v>
      </c>
      <c r="G24" s="3">
        <f t="shared" si="2"/>
        <v>17.3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56</v>
      </c>
      <c r="C25" s="22">
        <v>17.3</v>
      </c>
      <c r="D25" s="27">
        <f t="shared" si="5"/>
        <v>17.3</v>
      </c>
      <c r="E25" s="59">
        <f t="shared" si="0"/>
        <v>17.3</v>
      </c>
      <c r="F25" s="59">
        <f t="shared" si="1"/>
        <v>17.3</v>
      </c>
      <c r="G25" s="3">
        <f t="shared" si="2"/>
        <v>17.3</v>
      </c>
      <c r="H25" s="3" t="str">
        <f t="shared" si="3"/>
        <v/>
      </c>
      <c r="I25" s="3" t="str">
        <f t="shared" si="4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56</v>
      </c>
      <c r="C26" s="22">
        <v>17.149999999999999</v>
      </c>
      <c r="D26" s="27">
        <f t="shared" si="5"/>
        <v>17.149999999999999</v>
      </c>
      <c r="E26" s="59">
        <f t="shared" si="0"/>
        <v>17.149999999999999</v>
      </c>
      <c r="F26" s="59">
        <f t="shared" si="1"/>
        <v>17.149999999999999</v>
      </c>
      <c r="G26" s="3">
        <f t="shared" si="2"/>
        <v>17.149999999999999</v>
      </c>
      <c r="H26" s="3" t="str">
        <f t="shared" si="3"/>
        <v/>
      </c>
      <c r="I26" s="3" t="str">
        <f t="shared" si="4"/>
        <v/>
      </c>
      <c r="J26" s="3" t="str">
        <f t="shared" si="6"/>
        <v>D</v>
      </c>
      <c r="N26" s="18"/>
      <c r="O26" s="18"/>
      <c r="R26" s="18"/>
    </row>
    <row r="27" spans="1:20" ht="13.8" thickBot="1" x14ac:dyDescent="0.3">
      <c r="A27" s="59">
        <v>25</v>
      </c>
      <c r="B27" s="21" t="s">
        <v>53</v>
      </c>
      <c r="C27" s="22">
        <v>17.100000000000001</v>
      </c>
      <c r="D27" s="27">
        <f t="shared" si="5"/>
        <v>17.100000000000001</v>
      </c>
      <c r="E27" s="59">
        <f t="shared" si="0"/>
        <v>17.100000000000001</v>
      </c>
      <c r="F27" s="59">
        <f t="shared" si="1"/>
        <v>17.100000000000001</v>
      </c>
      <c r="G27" s="3">
        <f t="shared" si="2"/>
        <v>17.100000000000001</v>
      </c>
      <c r="H27" s="3" t="str">
        <f t="shared" si="3"/>
        <v/>
      </c>
      <c r="I27" s="3" t="str">
        <f t="shared" si="4"/>
        <v/>
      </c>
      <c r="J27" s="3" t="str">
        <f t="shared" si="6"/>
        <v>D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17</v>
      </c>
      <c r="D28" s="27">
        <f t="shared" si="5"/>
        <v>17</v>
      </c>
      <c r="E28" s="59">
        <f t="shared" si="0"/>
        <v>17</v>
      </c>
      <c r="F28" s="59">
        <f t="shared" si="1"/>
        <v>17</v>
      </c>
      <c r="G28" s="3">
        <f t="shared" si="2"/>
        <v>17</v>
      </c>
      <c r="H28" s="3" t="str">
        <f t="shared" si="3"/>
        <v/>
      </c>
      <c r="I28" s="3" t="str">
        <f t="shared" si="4"/>
        <v/>
      </c>
      <c r="J28" s="3" t="str">
        <f t="shared" si="6"/>
        <v>D</v>
      </c>
      <c r="N28" s="18"/>
      <c r="O28" s="18"/>
      <c r="R28" s="18"/>
    </row>
    <row r="29" spans="1:20" ht="13.8" thickBot="1" x14ac:dyDescent="0.3">
      <c r="A29" s="59">
        <v>27</v>
      </c>
      <c r="B29" s="21" t="s">
        <v>53</v>
      </c>
      <c r="C29" s="22">
        <v>16.899999999999999</v>
      </c>
      <c r="D29" s="27">
        <f t="shared" si="5"/>
        <v>16.899999999999999</v>
      </c>
      <c r="E29" s="59">
        <f t="shared" si="0"/>
        <v>16.899999999999999</v>
      </c>
      <c r="F29" s="59">
        <f t="shared" si="1"/>
        <v>16.899999999999999</v>
      </c>
      <c r="G29" s="3">
        <f t="shared" si="2"/>
        <v>16.899999999999999</v>
      </c>
      <c r="H29" s="3">
        <f t="shared" si="3"/>
        <v>16.899999999999999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16.8</v>
      </c>
      <c r="D30" s="27">
        <f t="shared" si="5"/>
        <v>16.8</v>
      </c>
      <c r="E30" s="59">
        <f t="shared" si="0"/>
        <v>16.8</v>
      </c>
      <c r="F30" s="59">
        <f t="shared" si="1"/>
        <v>16.8</v>
      </c>
      <c r="G30" s="3">
        <f t="shared" si="2"/>
        <v>16.8</v>
      </c>
      <c r="H30" s="3">
        <f t="shared" si="3"/>
        <v>16.8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16.75</v>
      </c>
      <c r="D31" s="27">
        <f t="shared" si="5"/>
        <v>16.75</v>
      </c>
      <c r="E31" s="59">
        <f t="shared" si="0"/>
        <v>16.75</v>
      </c>
      <c r="F31" s="59">
        <f t="shared" si="1"/>
        <v>16.75</v>
      </c>
      <c r="G31" s="3">
        <f t="shared" si="2"/>
        <v>16.75</v>
      </c>
      <c r="H31" s="3">
        <f t="shared" si="3"/>
        <v>16.75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53</v>
      </c>
      <c r="C32" s="22">
        <v>16.7</v>
      </c>
      <c r="D32" s="27">
        <f t="shared" si="5"/>
        <v>16.7</v>
      </c>
      <c r="E32" s="59">
        <f t="shared" si="0"/>
        <v>16.7</v>
      </c>
      <c r="F32" s="59">
        <f t="shared" si="1"/>
        <v>16.7</v>
      </c>
      <c r="G32" s="3">
        <f t="shared" si="2"/>
        <v>16.7</v>
      </c>
      <c r="H32" s="3">
        <f t="shared" si="3"/>
        <v>16.7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22">
        <v>16.600000000000001</v>
      </c>
      <c r="D33" s="27">
        <f t="shared" si="5"/>
        <v>16.600000000000001</v>
      </c>
      <c r="E33" s="59">
        <f t="shared" si="0"/>
        <v>16.600000000000001</v>
      </c>
      <c r="F33" s="59">
        <f t="shared" si="1"/>
        <v>16.600000000000001</v>
      </c>
      <c r="G33" s="3">
        <f t="shared" si="2"/>
        <v>16.600000000000001</v>
      </c>
      <c r="H33" s="3">
        <f t="shared" si="3"/>
        <v>16.600000000000001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53</v>
      </c>
      <c r="C34" s="22">
        <v>16.600000000000001</v>
      </c>
      <c r="D34" s="27">
        <f t="shared" si="5"/>
        <v>16.600000000000001</v>
      </c>
      <c r="E34" s="59">
        <f t="shared" si="0"/>
        <v>16.600000000000001</v>
      </c>
      <c r="F34" s="59">
        <f t="shared" si="1"/>
        <v>16.600000000000001</v>
      </c>
      <c r="G34" s="3">
        <f t="shared" si="2"/>
        <v>16.600000000000001</v>
      </c>
      <c r="H34" s="3">
        <f t="shared" si="3"/>
        <v>16.600000000000001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22">
        <v>16.600000000000001</v>
      </c>
      <c r="D35" s="27">
        <f t="shared" si="5"/>
        <v>16.600000000000001</v>
      </c>
      <c r="E35" s="59">
        <f t="shared" si="0"/>
        <v>16.600000000000001</v>
      </c>
      <c r="F35" s="59">
        <f t="shared" si="1"/>
        <v>16.600000000000001</v>
      </c>
      <c r="G35" s="3">
        <f t="shared" si="2"/>
        <v>16.600000000000001</v>
      </c>
      <c r="H35" s="3">
        <f t="shared" si="3"/>
        <v>16.600000000000001</v>
      </c>
      <c r="I35" s="3" t="str">
        <f t="shared" si="4"/>
        <v/>
      </c>
      <c r="J35" s="3" t="str">
        <f t="shared" si="6"/>
        <v>E</v>
      </c>
      <c r="N35" s="18"/>
      <c r="O35" s="18"/>
      <c r="R35" s="18"/>
    </row>
    <row r="36" spans="1:20" ht="13.8" thickBot="1" x14ac:dyDescent="0.3">
      <c r="A36" s="59">
        <v>34</v>
      </c>
      <c r="B36" s="21" t="s">
        <v>53</v>
      </c>
      <c r="C36" s="22">
        <v>15.95</v>
      </c>
      <c r="D36" s="27">
        <f t="shared" si="5"/>
        <v>15.95</v>
      </c>
      <c r="E36" s="59">
        <f t="shared" si="0"/>
        <v>15.95</v>
      </c>
      <c r="F36" s="59">
        <f t="shared" si="1"/>
        <v>15.95</v>
      </c>
      <c r="G36" s="3">
        <f t="shared" si="2"/>
        <v>15.95</v>
      </c>
      <c r="H36" s="3">
        <f t="shared" si="3"/>
        <v>15.95</v>
      </c>
      <c r="I36" s="3" t="str">
        <f t="shared" si="4"/>
        <v/>
      </c>
      <c r="J36" s="3" t="str">
        <f t="shared" si="6"/>
        <v>E</v>
      </c>
      <c r="N36" s="18"/>
    </row>
    <row r="37" spans="1:20" ht="13.8" thickBot="1" x14ac:dyDescent="0.3">
      <c r="A37" s="59">
        <v>35</v>
      </c>
      <c r="B37" s="21" t="s">
        <v>56</v>
      </c>
      <c r="C37" s="22">
        <v>15.7</v>
      </c>
      <c r="D37" s="27">
        <f t="shared" si="5"/>
        <v>15.7</v>
      </c>
      <c r="E37" s="59">
        <f t="shared" si="0"/>
        <v>15.7</v>
      </c>
      <c r="F37" s="59">
        <f t="shared" si="1"/>
        <v>15.7</v>
      </c>
      <c r="G37" s="3">
        <f t="shared" si="2"/>
        <v>15.7</v>
      </c>
      <c r="H37" s="3">
        <f t="shared" si="3"/>
        <v>15.7</v>
      </c>
      <c r="I37" s="3" t="str">
        <f t="shared" si="4"/>
        <v/>
      </c>
      <c r="J37" s="3" t="str">
        <f t="shared" si="6"/>
        <v>E</v>
      </c>
      <c r="N37" s="18"/>
    </row>
    <row r="38" spans="1:20" ht="13.8" thickBot="1" x14ac:dyDescent="0.3">
      <c r="A38" s="59">
        <v>36</v>
      </c>
      <c r="B38" s="21" t="s">
        <v>53</v>
      </c>
      <c r="C38" s="22">
        <v>15.2</v>
      </c>
      <c r="D38" s="27">
        <f t="shared" si="5"/>
        <v>15.2</v>
      </c>
      <c r="E38" s="59">
        <f t="shared" si="0"/>
        <v>15.2</v>
      </c>
      <c r="F38" s="59">
        <f t="shared" si="1"/>
        <v>15.2</v>
      </c>
      <c r="G38" s="3">
        <f t="shared" si="2"/>
        <v>15.2</v>
      </c>
      <c r="H38" s="3">
        <f t="shared" si="3"/>
        <v>15.2</v>
      </c>
      <c r="I38" s="3" t="str">
        <f t="shared" si="4"/>
        <v/>
      </c>
      <c r="J38" s="3" t="str">
        <f t="shared" si="6"/>
        <v>E</v>
      </c>
      <c r="N38" s="18"/>
    </row>
    <row r="39" spans="1:20" ht="13.8" thickBot="1" x14ac:dyDescent="0.3">
      <c r="A39" s="59">
        <v>37</v>
      </c>
      <c r="B39" s="21" t="s">
        <v>53</v>
      </c>
      <c r="C39" s="22">
        <v>14.95</v>
      </c>
      <c r="D39" s="27">
        <f t="shared" si="5"/>
        <v>14.95</v>
      </c>
      <c r="E39" s="59">
        <f t="shared" si="0"/>
        <v>14.95</v>
      </c>
      <c r="F39" s="59">
        <f t="shared" si="1"/>
        <v>14.95</v>
      </c>
      <c r="G39" s="3">
        <f t="shared" si="2"/>
        <v>14.95</v>
      </c>
      <c r="H39" s="3">
        <f t="shared" si="3"/>
        <v>14.95</v>
      </c>
      <c r="I39" s="3" t="str">
        <f t="shared" si="4"/>
        <v/>
      </c>
      <c r="J39" s="3" t="str">
        <f t="shared" si="6"/>
        <v>E</v>
      </c>
      <c r="N39" s="18"/>
    </row>
    <row r="40" spans="1:20" ht="13.8" thickBot="1" x14ac:dyDescent="0.3">
      <c r="A40" s="59">
        <v>38</v>
      </c>
      <c r="B40" s="21" t="s">
        <v>53</v>
      </c>
      <c r="C40" s="22">
        <v>13.6</v>
      </c>
      <c r="D40" s="27">
        <f t="shared" si="5"/>
        <v>13.6</v>
      </c>
      <c r="E40" s="59">
        <f t="shared" si="0"/>
        <v>13.6</v>
      </c>
      <c r="F40" s="59">
        <f t="shared" si="1"/>
        <v>13.6</v>
      </c>
      <c r="G40" s="3">
        <f t="shared" si="2"/>
        <v>13.6</v>
      </c>
      <c r="H40" s="3">
        <f t="shared" si="3"/>
        <v>13.6</v>
      </c>
      <c r="I40" s="3" t="str">
        <f t="shared" si="4"/>
        <v/>
      </c>
      <c r="J40" s="3" t="str">
        <f t="shared" si="6"/>
        <v>E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B234-1EEE-4CEF-9298-9F49A72DD904}">
  <dimension ref="A1:T49"/>
  <sheetViews>
    <sheetView topLeftCell="F1" zoomScaleNormal="100" workbookViewId="0">
      <selection activeCell="L2" sqref="L2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53</v>
      </c>
      <c r="C3" s="22">
        <v>16.8</v>
      </c>
      <c r="D3" s="27">
        <f>IF(C3&gt;=10,C3,"")</f>
        <v>16.8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16.3</v>
      </c>
      <c r="D4" s="27">
        <f t="shared" ref="D4:D40" si="5">IF(C4&gt;=10,C4,"")</f>
        <v>16.3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MEDIAN($C$3:$C$35)</f>
        <v>13.3</v>
      </c>
      <c r="O4" s="14">
        <f>MEDIAN($D$3:$D$6)</f>
        <v>16.060000000000002</v>
      </c>
      <c r="P4" s="23">
        <f>MEDIAN($E$7:$E$14)</f>
        <v>14.574999999999999</v>
      </c>
      <c r="Q4" s="23">
        <f>MEDIAN($F$15:$F$21)</f>
        <v>13.45</v>
      </c>
      <c r="R4" s="14">
        <f>MEDIAN($G$22:$G$25)</f>
        <v>12.6</v>
      </c>
      <c r="S4" s="23">
        <f>MEDIAN($H$26:$H$35)</f>
        <v>11.25</v>
      </c>
      <c r="T4" s="23" t="s">
        <v>27</v>
      </c>
    </row>
    <row r="5" spans="1:20" ht="13.8" thickBot="1" x14ac:dyDescent="0.3">
      <c r="A5" s="59">
        <v>3</v>
      </c>
      <c r="B5" s="21" t="s">
        <v>56</v>
      </c>
      <c r="C5" s="22">
        <v>15.82</v>
      </c>
      <c r="D5" s="27">
        <f t="shared" si="5"/>
        <v>15.82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ROUNDUP(AVERAGE($C$3:$C$35),2)</f>
        <v>13.17</v>
      </c>
      <c r="O5" s="14">
        <f>AVERAGE($D$3:$D$6)</f>
        <v>16.149999999999999</v>
      </c>
      <c r="P5" s="25">
        <f>AVERAGE($E$7:$E$14)</f>
        <v>14.397499999999999</v>
      </c>
      <c r="Q5" s="14">
        <f>AVERAGE($F$15:$F$21)</f>
        <v>13.311428571428573</v>
      </c>
      <c r="R5" s="14">
        <f>AVERAGE($G$22:$G$25)</f>
        <v>12.494999999999999</v>
      </c>
      <c r="S5" s="14">
        <f>AVERAGE($H$26:$H$35)</f>
        <v>11.156000000000001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15.68</v>
      </c>
      <c r="D6" s="27">
        <f t="shared" si="5"/>
        <v>15.68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ROUNDUP(_xlfn.STDEV.P($C$3:$C$35),2)</f>
        <v>1.71</v>
      </c>
      <c r="O6" s="14">
        <f>_xlfn.STDEV.P($D$3:$D$6)</f>
        <v>0.44011362169330809</v>
      </c>
      <c r="P6" s="25">
        <f>_xlfn.STDEV.P($E$7:$E$14)</f>
        <v>0.35273042114339948</v>
      </c>
      <c r="Q6" s="14">
        <f>_xlfn.STDEV.P($F$15:$F$21)</f>
        <v>0.3113302597118448</v>
      </c>
      <c r="R6" s="14">
        <f>_xlfn.STDEV.P($G$22:$G$25)</f>
        <v>0.29508473359358983</v>
      </c>
      <c r="S6" s="14">
        <f>_xlfn.STDEV.P($H$26:$H$35)</f>
        <v>0.59583890440285969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14.8</v>
      </c>
      <c r="D7" s="27">
        <f t="shared" si="5"/>
        <v>14.8</v>
      </c>
      <c r="E7" s="59">
        <f t="shared" si="0"/>
        <v>14.8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MIN($C$3:$C$35)</f>
        <v>10</v>
      </c>
      <c r="O7" s="14">
        <f>MIN($D$3:$D$6)</f>
        <v>15.68</v>
      </c>
      <c r="P7" s="23">
        <f>MIN($E$7:$E$14)</f>
        <v>13.88</v>
      </c>
      <c r="Q7" s="23">
        <f>MIN($F$15:$F$21)</f>
        <v>12.8</v>
      </c>
      <c r="R7" s="14">
        <f>MIN($G$22:$G$25)</f>
        <v>12</v>
      </c>
      <c r="S7" s="23">
        <f>MIN($H$26:$H$35)</f>
        <v>10</v>
      </c>
      <c r="T7" s="23" t="s">
        <v>27</v>
      </c>
    </row>
    <row r="8" spans="1:20" ht="13.8" thickBot="1" x14ac:dyDescent="0.3">
      <c r="A8" s="59">
        <v>6</v>
      </c>
      <c r="B8" s="21" t="s">
        <v>53</v>
      </c>
      <c r="C8" s="22">
        <v>14.7</v>
      </c>
      <c r="D8" s="27">
        <f t="shared" si="5"/>
        <v>14.7</v>
      </c>
      <c r="E8" s="59">
        <f t="shared" si="0"/>
        <v>14.7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MAX($C$3:$C$35)</f>
        <v>16.8</v>
      </c>
      <c r="O8" s="14">
        <f>MAX($D$3:$D$6)</f>
        <v>16.8</v>
      </c>
      <c r="P8" s="23">
        <f>MAX($E$7:$E$14)</f>
        <v>14.8</v>
      </c>
      <c r="Q8" s="23">
        <f>MAX($F$15:$F$21)</f>
        <v>13.68</v>
      </c>
      <c r="R8" s="14">
        <f>MAX($G$22:$G$25)</f>
        <v>12.78</v>
      </c>
      <c r="S8" s="23">
        <f>MAX($H$26:$H$35)</f>
        <v>11.92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14.65</v>
      </c>
      <c r="D9" s="27">
        <f t="shared" si="5"/>
        <v>14.65</v>
      </c>
      <c r="E9" s="59">
        <f t="shared" si="0"/>
        <v>14.65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_xlfn.PERCENTILE.INC($C$3:$C$35,1-(M9*10)/100)</f>
        <v>15.504000000000001</v>
      </c>
      <c r="O9" s="14">
        <f>_xlfn.PERCENTILE.INC($D$3:$D$6,1-(M9*10)/100)</f>
        <v>16.650000000000002</v>
      </c>
      <c r="P9" s="23">
        <f>_xlfn.PERCENTILE.INC($E$7:$E$14,1-(M9*10)/100)</f>
        <v>14.73</v>
      </c>
      <c r="Q9" s="23">
        <f>_xlfn.PERCENTILE.INC($F$15:$F$21,1-(M9*10)/100)</f>
        <v>13.602</v>
      </c>
      <c r="R9" s="14">
        <f>_xlfn.PERCENTILE.INC($G$22:$G$25,1-(M9*10)/100)</f>
        <v>12.725999999999999</v>
      </c>
      <c r="S9" s="23">
        <f>_xlfn.PERCENTILE.INC($H$26:$H$35,1-(M9*10)/100)</f>
        <v>11.812000000000001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14.65</v>
      </c>
      <c r="D10" s="27">
        <f t="shared" si="5"/>
        <v>14.65</v>
      </c>
      <c r="E10" s="59">
        <f t="shared" si="0"/>
        <v>14.65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_xlfn.PERCENTILE.INC($C$3:$C$35,1-(M10*10)/100)</f>
        <v>14.65</v>
      </c>
      <c r="O10" s="14">
        <f t="shared" ref="O10:O18" si="8">_xlfn.PERCENTILE.INC($D$3:$D$6,1-(M10*10)/100)</f>
        <v>16.5</v>
      </c>
      <c r="P10" s="23">
        <f t="shared" ref="P10:P18" si="9">_xlfn.PERCENTILE.INC($E$7:$E$14,1-(M10*10)/100)</f>
        <v>14.68</v>
      </c>
      <c r="Q10" s="23">
        <f t="shared" ref="Q10:Q18" si="10">_xlfn.PERCENTILE.INC($F$15:$F$21,1-(M10*10)/100)</f>
        <v>13.540000000000001</v>
      </c>
      <c r="R10" s="14">
        <f t="shared" ref="R10:R18" si="11">_xlfn.PERCENTILE.INC($G$22:$G$25,1-(M10*10)/100)</f>
        <v>12.671999999999999</v>
      </c>
      <c r="S10" s="23">
        <f t="shared" ref="S10:S18" si="12">_xlfn.PERCENTILE.INC($H$26:$H$35,1-(M10*10)/100)</f>
        <v>11.719999999999999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14.5</v>
      </c>
      <c r="D11" s="27">
        <f t="shared" si="5"/>
        <v>14.5</v>
      </c>
      <c r="E11" s="59">
        <f t="shared" si="0"/>
        <v>14.5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13.98</v>
      </c>
      <c r="O11" s="14">
        <f t="shared" si="8"/>
        <v>16.350000000000001</v>
      </c>
      <c r="P11" s="23">
        <f t="shared" si="9"/>
        <v>14.65</v>
      </c>
      <c r="Q11" s="23">
        <f t="shared" si="10"/>
        <v>13.51</v>
      </c>
      <c r="R11" s="14">
        <f t="shared" si="11"/>
        <v>12.618</v>
      </c>
      <c r="S11" s="23">
        <f t="shared" si="12"/>
        <v>11.476000000000001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14.1</v>
      </c>
      <c r="D12" s="27">
        <f t="shared" si="5"/>
        <v>14.1</v>
      </c>
      <c r="E12" s="59">
        <f t="shared" si="0"/>
        <v>14.1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13.576000000000001</v>
      </c>
      <c r="O12" s="14">
        <f t="shared" si="8"/>
        <v>16.204000000000001</v>
      </c>
      <c r="P12" s="23">
        <f t="shared" si="9"/>
        <v>14.65</v>
      </c>
      <c r="Q12" s="23">
        <f t="shared" si="10"/>
        <v>13.48</v>
      </c>
      <c r="R12" s="14">
        <f t="shared" si="11"/>
        <v>12.6</v>
      </c>
      <c r="S12" s="23">
        <f t="shared" si="12"/>
        <v>11.332000000000001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13.9</v>
      </c>
      <c r="D13" s="27">
        <f t="shared" si="5"/>
        <v>13.9</v>
      </c>
      <c r="E13" s="59">
        <f t="shared" si="0"/>
        <v>13.9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13.3</v>
      </c>
      <c r="O13" s="14">
        <f t="shared" si="8"/>
        <v>16.060000000000002</v>
      </c>
      <c r="P13" s="23">
        <f t="shared" si="9"/>
        <v>14.574999999999999</v>
      </c>
      <c r="Q13" s="23">
        <f t="shared" si="10"/>
        <v>13.45</v>
      </c>
      <c r="R13" s="14">
        <f t="shared" si="11"/>
        <v>12.6</v>
      </c>
      <c r="S13" s="23">
        <f t="shared" si="12"/>
        <v>11.25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13.88</v>
      </c>
      <c r="D14" s="27">
        <f t="shared" si="5"/>
        <v>13.88</v>
      </c>
      <c r="E14" s="59">
        <f t="shared" si="0"/>
        <v>13.88</v>
      </c>
      <c r="F14" s="59" t="str">
        <f t="shared" si="1"/>
        <v/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B</v>
      </c>
      <c r="L14" s="140"/>
      <c r="M14" s="23">
        <v>6</v>
      </c>
      <c r="N14" s="24">
        <f t="shared" si="7"/>
        <v>12.744</v>
      </c>
      <c r="O14" s="14">
        <f t="shared" si="8"/>
        <v>15.916</v>
      </c>
      <c r="P14" s="23">
        <f t="shared" si="9"/>
        <v>14.42</v>
      </c>
      <c r="Q14" s="23">
        <f t="shared" si="10"/>
        <v>13.36</v>
      </c>
      <c r="R14" s="14">
        <f t="shared" si="11"/>
        <v>12.6</v>
      </c>
      <c r="S14" s="23">
        <f t="shared" si="12"/>
        <v>11.16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13.68</v>
      </c>
      <c r="D15" s="27">
        <f t="shared" si="5"/>
        <v>13.68</v>
      </c>
      <c r="E15" s="59">
        <f t="shared" si="0"/>
        <v>13.68</v>
      </c>
      <c r="F15" s="59">
        <f t="shared" si="1"/>
        <v>13.68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11.968</v>
      </c>
      <c r="O15" s="14">
        <f t="shared" si="8"/>
        <v>15.806000000000001</v>
      </c>
      <c r="P15" s="23">
        <f t="shared" si="9"/>
        <v>14.14</v>
      </c>
      <c r="Q15" s="23">
        <f t="shared" si="10"/>
        <v>13.22</v>
      </c>
      <c r="R15" s="14">
        <f t="shared" si="11"/>
        <v>12.54</v>
      </c>
      <c r="S15" s="23">
        <f t="shared" si="12"/>
        <v>11.034000000000001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13.55</v>
      </c>
      <c r="D16" s="27">
        <f t="shared" si="5"/>
        <v>13.55</v>
      </c>
      <c r="E16" s="59">
        <f t="shared" si="0"/>
        <v>13.55</v>
      </c>
      <c r="F16" s="59">
        <f t="shared" si="1"/>
        <v>13.55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11.507999999999999</v>
      </c>
      <c r="O16" s="14">
        <f t="shared" si="8"/>
        <v>15.763999999999999</v>
      </c>
      <c r="P16" s="23">
        <f t="shared" si="9"/>
        <v>13.98</v>
      </c>
      <c r="Q16" s="23">
        <f t="shared" si="10"/>
        <v>12.98</v>
      </c>
      <c r="R16" s="14">
        <f t="shared" si="11"/>
        <v>12.36</v>
      </c>
      <c r="S16" s="23">
        <f t="shared" si="12"/>
        <v>10.76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53</v>
      </c>
      <c r="C17" s="22">
        <v>13.5</v>
      </c>
      <c r="D17" s="27">
        <f t="shared" si="5"/>
        <v>13.5</v>
      </c>
      <c r="E17" s="59">
        <f t="shared" si="0"/>
        <v>13.5</v>
      </c>
      <c r="F17" s="59">
        <f t="shared" si="1"/>
        <v>13.5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11.12</v>
      </c>
      <c r="O17" s="14">
        <f t="shared" si="8"/>
        <v>15.722</v>
      </c>
      <c r="P17" s="23">
        <f t="shared" si="9"/>
        <v>13.894</v>
      </c>
      <c r="Q17" s="23">
        <f t="shared" si="10"/>
        <v>12.860000000000001</v>
      </c>
      <c r="R17" s="14">
        <f t="shared" si="11"/>
        <v>12.18</v>
      </c>
      <c r="S17" s="23">
        <f t="shared" si="12"/>
        <v>10.251999999999999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13.45</v>
      </c>
      <c r="D18" s="27">
        <f t="shared" si="5"/>
        <v>13.45</v>
      </c>
      <c r="E18" s="59">
        <f t="shared" si="0"/>
        <v>13.45</v>
      </c>
      <c r="F18" s="59">
        <f t="shared" si="1"/>
        <v>13.45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</v>
      </c>
      <c r="O18" s="14">
        <f t="shared" si="8"/>
        <v>15.68</v>
      </c>
      <c r="P18" s="23">
        <f t="shared" si="9"/>
        <v>13.88</v>
      </c>
      <c r="Q18" s="23">
        <f t="shared" si="10"/>
        <v>12.8</v>
      </c>
      <c r="R18" s="14">
        <f t="shared" si="11"/>
        <v>12</v>
      </c>
      <c r="S18" s="23">
        <f t="shared" si="12"/>
        <v>10</v>
      </c>
      <c r="T18" s="23" t="s">
        <v>27</v>
      </c>
    </row>
    <row r="19" spans="1:20" ht="15.75" customHeight="1" thickBot="1" x14ac:dyDescent="0.3">
      <c r="A19" s="59">
        <v>17</v>
      </c>
      <c r="B19" s="21" t="s">
        <v>53</v>
      </c>
      <c r="C19" s="22">
        <v>13.3</v>
      </c>
      <c r="D19" s="27">
        <f t="shared" si="5"/>
        <v>13.3</v>
      </c>
      <c r="E19" s="59">
        <f t="shared" si="0"/>
        <v>13.3</v>
      </c>
      <c r="F19" s="59">
        <f t="shared" si="1"/>
        <v>13.3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 ; 16,8]</v>
      </c>
      <c r="O19" s="14" t="str">
        <f>CONCATENATE("[",ROUND(O7,2)," ; ",ROUND(O8,2),"]")</f>
        <v>[15,68 ; 16,8]</v>
      </c>
      <c r="P19" s="23" t="str">
        <f t="shared" ref="P19:S19" si="13">CONCATENATE("[",ROUND(P7,2)," ; ",ROUND(P8,2),"]")</f>
        <v>[13,88 ; 14,8]</v>
      </c>
      <c r="Q19" s="23" t="str">
        <f t="shared" si="13"/>
        <v>[12,8 ; 13,68]</v>
      </c>
      <c r="R19" s="14" t="str">
        <f t="shared" si="13"/>
        <v>[12 ; 12,78]</v>
      </c>
      <c r="S19" s="23" t="str">
        <f t="shared" si="13"/>
        <v>[10 ; 11,92]</v>
      </c>
      <c r="T19" s="23" t="s">
        <v>27</v>
      </c>
    </row>
    <row r="20" spans="1:20" ht="15.75" customHeight="1" thickBot="1" x14ac:dyDescent="0.3">
      <c r="A20" s="59">
        <v>18</v>
      </c>
      <c r="B20" s="21" t="s">
        <v>56</v>
      </c>
      <c r="C20" s="22">
        <v>12.9</v>
      </c>
      <c r="D20" s="27">
        <f t="shared" si="5"/>
        <v>12.9</v>
      </c>
      <c r="E20" s="59">
        <f t="shared" si="0"/>
        <v>12.9</v>
      </c>
      <c r="F20" s="59">
        <f t="shared" si="1"/>
        <v>12.9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53</v>
      </c>
      <c r="C21" s="22">
        <v>12.8</v>
      </c>
      <c r="D21" s="27">
        <f t="shared" si="5"/>
        <v>12.8</v>
      </c>
      <c r="E21" s="59">
        <f t="shared" si="0"/>
        <v>12.8</v>
      </c>
      <c r="F21" s="59">
        <f t="shared" si="1"/>
        <v>12.8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  <c r="J21" s="3" t="str">
        <f t="shared" si="6"/>
        <v>C</v>
      </c>
    </row>
    <row r="22" spans="1:20" ht="13.8" thickBot="1" x14ac:dyDescent="0.3">
      <c r="A22" s="59">
        <v>20</v>
      </c>
      <c r="B22" s="21" t="s">
        <v>56</v>
      </c>
      <c r="C22" s="22">
        <v>12.78</v>
      </c>
      <c r="D22" s="27">
        <f t="shared" si="5"/>
        <v>12.78</v>
      </c>
      <c r="E22" s="59">
        <f t="shared" si="0"/>
        <v>12.78</v>
      </c>
      <c r="F22" s="59">
        <f t="shared" si="1"/>
        <v>12.78</v>
      </c>
      <c r="G22" s="3">
        <f t="shared" si="2"/>
        <v>12.78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53</v>
      </c>
      <c r="C23" s="22">
        <v>12.6</v>
      </c>
      <c r="D23" s="27">
        <f t="shared" si="5"/>
        <v>12.6</v>
      </c>
      <c r="E23" s="59">
        <f t="shared" si="0"/>
        <v>12.6</v>
      </c>
      <c r="F23" s="59">
        <f t="shared" si="1"/>
        <v>12.6</v>
      </c>
      <c r="G23" s="3">
        <f t="shared" si="2"/>
        <v>12.6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56</v>
      </c>
      <c r="C24" s="22">
        <v>12.6</v>
      </c>
      <c r="D24" s="27">
        <f t="shared" si="5"/>
        <v>12.6</v>
      </c>
      <c r="E24" s="59">
        <f t="shared" si="0"/>
        <v>12.6</v>
      </c>
      <c r="F24" s="59">
        <f t="shared" si="1"/>
        <v>12.6</v>
      </c>
      <c r="G24" s="3">
        <f t="shared" si="2"/>
        <v>12.6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12</v>
      </c>
      <c r="D25" s="27">
        <f t="shared" si="5"/>
        <v>12</v>
      </c>
      <c r="E25" s="59">
        <f t="shared" si="0"/>
        <v>12</v>
      </c>
      <c r="F25" s="59">
        <f t="shared" si="1"/>
        <v>12</v>
      </c>
      <c r="G25" s="3">
        <f t="shared" si="2"/>
        <v>12</v>
      </c>
      <c r="H25" s="3" t="str">
        <f t="shared" si="3"/>
        <v/>
      </c>
      <c r="I25" s="3" t="str">
        <f t="shared" si="4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56</v>
      </c>
      <c r="C26" s="22">
        <v>11.92</v>
      </c>
      <c r="D26" s="27">
        <f t="shared" si="5"/>
        <v>11.92</v>
      </c>
      <c r="E26" s="59">
        <f t="shared" si="0"/>
        <v>11.92</v>
      </c>
      <c r="F26" s="59">
        <f t="shared" si="1"/>
        <v>11.92</v>
      </c>
      <c r="G26" s="3">
        <f t="shared" si="2"/>
        <v>11.92</v>
      </c>
      <c r="H26" s="3">
        <f t="shared" si="3"/>
        <v>11.92</v>
      </c>
      <c r="I26" s="3" t="str">
        <f t="shared" si="4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53</v>
      </c>
      <c r="C27" s="22">
        <v>11.8</v>
      </c>
      <c r="D27" s="27">
        <f t="shared" si="5"/>
        <v>11.8</v>
      </c>
      <c r="E27" s="59">
        <f t="shared" si="0"/>
        <v>11.8</v>
      </c>
      <c r="F27" s="59">
        <f t="shared" si="1"/>
        <v>11.8</v>
      </c>
      <c r="G27" s="3">
        <f t="shared" si="2"/>
        <v>11.8</v>
      </c>
      <c r="H27" s="3">
        <f t="shared" si="3"/>
        <v>11.8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11.7</v>
      </c>
      <c r="D28" s="27">
        <f t="shared" si="5"/>
        <v>11.7</v>
      </c>
      <c r="E28" s="59">
        <f t="shared" si="0"/>
        <v>11.7</v>
      </c>
      <c r="F28" s="59">
        <f t="shared" si="1"/>
        <v>11.7</v>
      </c>
      <c r="G28" s="3">
        <f t="shared" si="2"/>
        <v>11.7</v>
      </c>
      <c r="H28" s="3">
        <f t="shared" si="3"/>
        <v>11.7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56</v>
      </c>
      <c r="C29" s="22">
        <v>11.38</v>
      </c>
      <c r="D29" s="27">
        <f t="shared" si="5"/>
        <v>11.38</v>
      </c>
      <c r="E29" s="59">
        <f t="shared" si="0"/>
        <v>11.38</v>
      </c>
      <c r="F29" s="59">
        <f t="shared" si="1"/>
        <v>11.38</v>
      </c>
      <c r="G29" s="3">
        <f t="shared" si="2"/>
        <v>11.38</v>
      </c>
      <c r="H29" s="3">
        <f t="shared" si="3"/>
        <v>11.38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11.3</v>
      </c>
      <c r="D30" s="27">
        <f t="shared" si="5"/>
        <v>11.3</v>
      </c>
      <c r="E30" s="59">
        <f t="shared" si="0"/>
        <v>11.3</v>
      </c>
      <c r="F30" s="59">
        <f t="shared" si="1"/>
        <v>11.3</v>
      </c>
      <c r="G30" s="3">
        <f t="shared" si="2"/>
        <v>11.3</v>
      </c>
      <c r="H30" s="3">
        <f t="shared" si="3"/>
        <v>11.3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53</v>
      </c>
      <c r="C31" s="22">
        <v>11.2</v>
      </c>
      <c r="D31" s="27">
        <f t="shared" si="5"/>
        <v>11.2</v>
      </c>
      <c r="E31" s="59">
        <f t="shared" si="0"/>
        <v>11.2</v>
      </c>
      <c r="F31" s="59">
        <f t="shared" si="1"/>
        <v>11.2</v>
      </c>
      <c r="G31" s="3">
        <f t="shared" si="2"/>
        <v>11.2</v>
      </c>
      <c r="H31" s="3">
        <f t="shared" si="3"/>
        <v>11.2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53</v>
      </c>
      <c r="C32" s="22">
        <v>11.1</v>
      </c>
      <c r="D32" s="27">
        <f t="shared" si="5"/>
        <v>11.1</v>
      </c>
      <c r="E32" s="59">
        <f t="shared" si="0"/>
        <v>11.1</v>
      </c>
      <c r="F32" s="59">
        <f t="shared" si="1"/>
        <v>11.1</v>
      </c>
      <c r="G32" s="3">
        <f t="shared" si="2"/>
        <v>11.1</v>
      </c>
      <c r="H32" s="3">
        <f t="shared" si="3"/>
        <v>11.1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56</v>
      </c>
      <c r="C33" s="22">
        <v>10.88</v>
      </c>
      <c r="D33" s="27">
        <f t="shared" si="5"/>
        <v>10.88</v>
      </c>
      <c r="E33" s="59">
        <f t="shared" si="0"/>
        <v>10.88</v>
      </c>
      <c r="F33" s="59">
        <f t="shared" si="1"/>
        <v>10.88</v>
      </c>
      <c r="G33" s="3">
        <f t="shared" si="2"/>
        <v>10.88</v>
      </c>
      <c r="H33" s="3">
        <f t="shared" si="3"/>
        <v>10.88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56</v>
      </c>
      <c r="C34" s="22">
        <v>10.28</v>
      </c>
      <c r="D34" s="27">
        <f t="shared" si="5"/>
        <v>10.28</v>
      </c>
      <c r="E34" s="59">
        <f t="shared" si="0"/>
        <v>10.28</v>
      </c>
      <c r="F34" s="59">
        <f t="shared" si="1"/>
        <v>10.28</v>
      </c>
      <c r="G34" s="3">
        <f t="shared" si="2"/>
        <v>10.28</v>
      </c>
      <c r="H34" s="3">
        <f t="shared" si="3"/>
        <v>10.28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22">
        <v>10</v>
      </c>
      <c r="D35" s="27">
        <f t="shared" si="5"/>
        <v>10</v>
      </c>
      <c r="E35" s="59">
        <f t="shared" si="0"/>
        <v>10</v>
      </c>
      <c r="F35" s="59">
        <f t="shared" si="1"/>
        <v>10</v>
      </c>
      <c r="G35" s="3">
        <f t="shared" si="2"/>
        <v>10</v>
      </c>
      <c r="H35" s="3">
        <f t="shared" si="3"/>
        <v>10</v>
      </c>
      <c r="I35" s="3" t="str">
        <f t="shared" si="4"/>
        <v/>
      </c>
      <c r="J35" s="3" t="str">
        <f t="shared" si="6"/>
        <v>E</v>
      </c>
      <c r="N35" s="18"/>
      <c r="O35" s="18"/>
      <c r="R35" s="18"/>
    </row>
    <row r="36" spans="1:20" ht="13.8" thickBot="1" x14ac:dyDescent="0.3">
      <c r="A36" s="59">
        <v>34</v>
      </c>
      <c r="B36" s="21" t="s">
        <v>53</v>
      </c>
      <c r="C36" s="93">
        <v>9.6999999999999993</v>
      </c>
      <c r="D36" s="27" t="str">
        <f t="shared" si="5"/>
        <v/>
      </c>
      <c r="E36" s="59" t="str">
        <f t="shared" si="0"/>
        <v/>
      </c>
      <c r="F36" s="59" t="str">
        <f t="shared" si="1"/>
        <v/>
      </c>
      <c r="G36" s="3" t="str">
        <f t="shared" si="2"/>
        <v/>
      </c>
      <c r="H36" s="3" t="str">
        <f t="shared" si="3"/>
        <v/>
      </c>
      <c r="I36" s="3" t="str">
        <f t="shared" si="4"/>
        <v/>
      </c>
      <c r="J36" s="3" t="str">
        <f t="shared" si="6"/>
        <v>F/FX</v>
      </c>
      <c r="N36" s="18"/>
    </row>
    <row r="37" spans="1:20" ht="13.8" thickBot="1" x14ac:dyDescent="0.3">
      <c r="A37" s="59">
        <v>35</v>
      </c>
      <c r="B37" s="21" t="s">
        <v>56</v>
      </c>
      <c r="C37" s="93">
        <v>9.6999999999999993</v>
      </c>
      <c r="D37" s="27" t="str">
        <f t="shared" si="5"/>
        <v/>
      </c>
      <c r="E37" s="59" t="str">
        <f t="shared" si="0"/>
        <v/>
      </c>
      <c r="F37" s="59" t="str">
        <f t="shared" si="1"/>
        <v/>
      </c>
      <c r="G37" s="3" t="str">
        <f t="shared" si="2"/>
        <v/>
      </c>
      <c r="H37" s="3" t="str">
        <f t="shared" si="3"/>
        <v/>
      </c>
      <c r="I37" s="3" t="str">
        <f t="shared" si="4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53</v>
      </c>
      <c r="C38" s="93">
        <v>8.35</v>
      </c>
      <c r="D38" s="27" t="str">
        <f t="shared" si="5"/>
        <v/>
      </c>
      <c r="E38" s="59" t="str">
        <f t="shared" si="0"/>
        <v/>
      </c>
      <c r="F38" s="59" t="str">
        <f t="shared" si="1"/>
        <v/>
      </c>
      <c r="G38" s="3" t="str">
        <f t="shared" si="2"/>
        <v/>
      </c>
      <c r="H38" s="3" t="str">
        <f t="shared" si="3"/>
        <v/>
      </c>
      <c r="I38" s="3" t="str">
        <f t="shared" si="4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53</v>
      </c>
      <c r="C39" s="93">
        <v>7.8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7.7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EB2E-B223-42DF-BEDA-8D5624A06FC0}">
  <dimension ref="A1:T50"/>
  <sheetViews>
    <sheetView topLeftCell="F1" zoomScaleNormal="100" workbookViewId="0">
      <selection activeCell="L21" sqref="L21:T21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18.850000000000001</v>
      </c>
      <c r="D3" s="27">
        <f>IF(C3&gt;=10,C3,"")</f>
        <v>18.850000000000001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18.8</v>
      </c>
      <c r="D4" s="27">
        <f t="shared" ref="D4:D40" si="5">IF(C4&gt;=10,C4,"")</f>
        <v>18.8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MEDIAN($C$3:$C$38)</f>
        <v>15.725000000000001</v>
      </c>
      <c r="O4" s="14">
        <f>MEDIAN($D$3:$D$6)</f>
        <v>18.66</v>
      </c>
      <c r="P4" s="23">
        <f>MEDIAN($E$7:$E$14)</f>
        <v>17.54</v>
      </c>
      <c r="Q4" s="23">
        <f>MEDIAN($F$15:$F$21)</f>
        <v>16.27</v>
      </c>
      <c r="R4" s="14">
        <f>MEDIAN($G$22:$G$26)</f>
        <v>15.3</v>
      </c>
      <c r="S4" s="23">
        <f>MEDIAN($H$27:$H$38)</f>
        <v>13.3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18.52</v>
      </c>
      <c r="D5" s="27">
        <f t="shared" si="5"/>
        <v>18.52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ROUNDUP(AVERAGE($C$3:$C$38),2)</f>
        <v>15.68</v>
      </c>
      <c r="O5" s="14">
        <f>AVERAGE($D$3:$D$6)</f>
        <v>18.61</v>
      </c>
      <c r="P5" s="25">
        <f>AVERAGE($E$7:$E$14)</f>
        <v>17.48875</v>
      </c>
      <c r="Q5" s="14">
        <f>AVERAGE($F$15:$F$21)</f>
        <v>16.195714285714285</v>
      </c>
      <c r="R5" s="14">
        <f>AVERAGE($G$22:$G$26)</f>
        <v>15.225999999999999</v>
      </c>
      <c r="S5" s="14">
        <f>AVERAGE($H$27:$H$38)</f>
        <v>13.380833333333333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18.27</v>
      </c>
      <c r="D6" s="27">
        <f t="shared" si="5"/>
        <v>18.27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ROUNDUP(_xlfn.STDEV.P($C$3:$C$38),2)</f>
        <v>2</v>
      </c>
      <c r="O6" s="14">
        <f>_xlfn.STDEV.P($D$3:$D$6)</f>
        <v>0.23313086453749604</v>
      </c>
      <c r="P6" s="25">
        <f>_xlfn.STDEV.P($E$7:$E$14)</f>
        <v>0.33950101251689929</v>
      </c>
      <c r="Q6" s="14">
        <f>_xlfn.STDEV.P($F$15:$F$21)</f>
        <v>0.34112658491940412</v>
      </c>
      <c r="R6" s="14">
        <f>_xlfn.STDEV.P($G$22:$G$26)</f>
        <v>0.22473095024940337</v>
      </c>
      <c r="S6" s="14">
        <f>_xlfn.STDEV.P($H$27:$H$38)</f>
        <v>1.0615747605431385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17.850000000000001</v>
      </c>
      <c r="D7" s="27">
        <f t="shared" si="5"/>
        <v>17.850000000000001</v>
      </c>
      <c r="E7" s="59">
        <f t="shared" si="0"/>
        <v>17.850000000000001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MIN($C$3:$C$38)</f>
        <v>11.75</v>
      </c>
      <c r="O7" s="14">
        <f>MIN($D$3:$D$6)</f>
        <v>18.27</v>
      </c>
      <c r="P7" s="23">
        <f>MIN($E$7:$E$14)</f>
        <v>16.8</v>
      </c>
      <c r="Q7" s="23">
        <f>MIN($F$15:$F$21)</f>
        <v>15.55</v>
      </c>
      <c r="R7" s="14">
        <f>MIN($G$22:$G$26)</f>
        <v>14.8</v>
      </c>
      <c r="S7" s="23">
        <f>MIN($H$27:$H$38)</f>
        <v>11.75</v>
      </c>
      <c r="T7" s="23" t="s">
        <v>27</v>
      </c>
    </row>
    <row r="8" spans="1:20" ht="13.8" thickBot="1" x14ac:dyDescent="0.3">
      <c r="A8" s="59">
        <v>6</v>
      </c>
      <c r="B8" s="21" t="s">
        <v>53</v>
      </c>
      <c r="C8" s="22">
        <v>17.829999999999998</v>
      </c>
      <c r="D8" s="27">
        <f t="shared" si="5"/>
        <v>17.829999999999998</v>
      </c>
      <c r="E8" s="59">
        <f t="shared" si="0"/>
        <v>17.829999999999998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MAX($C$3:$C$38)</f>
        <v>18.850000000000001</v>
      </c>
      <c r="O8" s="14">
        <f>MAX($D$3:$D$6)</f>
        <v>18.850000000000001</v>
      </c>
      <c r="P8" s="23">
        <f>MAX($E$7:$E$14)</f>
        <v>17.850000000000001</v>
      </c>
      <c r="Q8" s="23">
        <f>MAX($F$15:$F$21)</f>
        <v>16.55</v>
      </c>
      <c r="R8" s="14">
        <f>MAX($G$22:$G$26)</f>
        <v>15.45</v>
      </c>
      <c r="S8" s="23">
        <f>MAX($H$27:$H$38)</f>
        <v>14.7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17.8</v>
      </c>
      <c r="D9" s="27">
        <f t="shared" si="5"/>
        <v>17.8</v>
      </c>
      <c r="E9" s="59">
        <f t="shared" si="0"/>
        <v>17.8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_xlfn.PERCENTILE.INC($C$3:$C$38,1-(M9*10)/100)</f>
        <v>18.060000000000002</v>
      </c>
      <c r="O9" s="14">
        <f>_xlfn.PERCENTILE.INC($D$3:$D$6,1-(M9*10)/100)</f>
        <v>18.835000000000001</v>
      </c>
      <c r="P9" s="23">
        <f>_xlfn.PERCENTILE.INC($E$7:$E$14,1-(M9*10)/100)</f>
        <v>17.835999999999999</v>
      </c>
      <c r="Q9" s="23">
        <f>_xlfn.PERCENTILE.INC($F$15:$F$21,1-(M9*10)/100)</f>
        <v>16.52</v>
      </c>
      <c r="R9" s="14">
        <f>_xlfn.PERCENTILE.INC($G$22:$G$26,1-(M9*10)/100)</f>
        <v>15.41</v>
      </c>
      <c r="S9" s="23">
        <f>_xlfn.PERCENTILE.INC($H$27:$H$38,1-(M9*10)/100)</f>
        <v>14.547000000000001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17.579999999999998</v>
      </c>
      <c r="D10" s="27">
        <f t="shared" si="5"/>
        <v>17.579999999999998</v>
      </c>
      <c r="E10" s="59">
        <f t="shared" si="0"/>
        <v>17.579999999999998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_xlfn.PERCENTILE.INC($C$3:$C$38,1-(M10*10)/100)</f>
        <v>17.579999999999998</v>
      </c>
      <c r="O10" s="14">
        <f t="shared" ref="O10:O18" si="8">_xlfn.PERCENTILE.INC($D$3:$D$6,1-(M10*10)/100)</f>
        <v>18.82</v>
      </c>
      <c r="P10" s="23">
        <f t="shared" ref="P10:P18" si="9">_xlfn.PERCENTILE.INC($E$7:$E$14,1-(M10*10)/100)</f>
        <v>17.817999999999998</v>
      </c>
      <c r="Q10" s="23">
        <f t="shared" ref="Q10:Q18" si="10">_xlfn.PERCENTILE.INC($F$15:$F$21,1-(M10*10)/100)</f>
        <v>16.495999999999999</v>
      </c>
      <c r="R10" s="14">
        <f t="shared" ref="R10:R18" si="11">_xlfn.PERCENTILE.INC($G$22:$G$26,1-(M10*10)/100)</f>
        <v>15.37</v>
      </c>
      <c r="S10" s="23">
        <f t="shared" ref="S10:S18" si="12">_xlfn.PERCENTILE.INC($H$27:$H$38,1-(M10*10)/100)</f>
        <v>14.516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17.5</v>
      </c>
      <c r="D11" s="27">
        <f t="shared" si="5"/>
        <v>17.5</v>
      </c>
      <c r="E11" s="59">
        <f t="shared" si="0"/>
        <v>17.5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17.015000000000001</v>
      </c>
      <c r="O11" s="14">
        <f t="shared" si="8"/>
        <v>18.805</v>
      </c>
      <c r="P11" s="23">
        <f t="shared" si="9"/>
        <v>17.777999999999999</v>
      </c>
      <c r="Q11" s="23">
        <f t="shared" si="10"/>
        <v>16.484000000000002</v>
      </c>
      <c r="R11" s="14">
        <f t="shared" si="11"/>
        <v>15.34</v>
      </c>
      <c r="S11" s="23">
        <f t="shared" si="12"/>
        <v>14.455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17.32</v>
      </c>
      <c r="D12" s="27">
        <f t="shared" si="5"/>
        <v>17.32</v>
      </c>
      <c r="E12" s="59">
        <f t="shared" si="0"/>
        <v>17.32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16.48</v>
      </c>
      <c r="O12" s="14">
        <f t="shared" si="8"/>
        <v>18.744</v>
      </c>
      <c r="P12" s="23">
        <f t="shared" si="9"/>
        <v>17.623999999999999</v>
      </c>
      <c r="Q12" s="23">
        <f t="shared" si="10"/>
        <v>16.396000000000001</v>
      </c>
      <c r="R12" s="14">
        <f t="shared" si="11"/>
        <v>15.32</v>
      </c>
      <c r="S12" s="23">
        <f t="shared" si="12"/>
        <v>13.989999999999998</v>
      </c>
      <c r="T12" s="23" t="s">
        <v>27</v>
      </c>
    </row>
    <row r="13" spans="1:20" ht="15.75" customHeight="1" thickBot="1" x14ac:dyDescent="0.3">
      <c r="A13" s="59">
        <v>11</v>
      </c>
      <c r="B13" s="21" t="s">
        <v>53</v>
      </c>
      <c r="C13" s="22">
        <v>17.23</v>
      </c>
      <c r="D13" s="27">
        <f t="shared" si="5"/>
        <v>17.23</v>
      </c>
      <c r="E13" s="59">
        <f t="shared" si="0"/>
        <v>17.23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15.725000000000001</v>
      </c>
      <c r="O13" s="14">
        <f t="shared" si="8"/>
        <v>18.66</v>
      </c>
      <c r="P13" s="23">
        <f t="shared" si="9"/>
        <v>17.54</v>
      </c>
      <c r="Q13" s="23">
        <f t="shared" si="10"/>
        <v>16.27</v>
      </c>
      <c r="R13" s="14">
        <f t="shared" si="11"/>
        <v>15.3</v>
      </c>
      <c r="S13" s="23">
        <f t="shared" si="12"/>
        <v>13.3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16.8</v>
      </c>
      <c r="D14" s="27">
        <f t="shared" si="5"/>
        <v>16.8</v>
      </c>
      <c r="E14" s="59">
        <f t="shared" si="0"/>
        <v>16.8</v>
      </c>
      <c r="F14" s="59" t="str">
        <f t="shared" si="1"/>
        <v/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B</v>
      </c>
      <c r="L14" s="140"/>
      <c r="M14" s="23">
        <v>6</v>
      </c>
      <c r="N14" s="24">
        <f t="shared" si="7"/>
        <v>15.3</v>
      </c>
      <c r="O14" s="14">
        <f t="shared" si="8"/>
        <v>18.576000000000001</v>
      </c>
      <c r="P14" s="23">
        <f t="shared" si="9"/>
        <v>17.463999999999999</v>
      </c>
      <c r="Q14" s="23">
        <f t="shared" si="10"/>
        <v>16.18</v>
      </c>
      <c r="R14" s="14">
        <f t="shared" si="11"/>
        <v>15.272</v>
      </c>
      <c r="S14" s="23">
        <f t="shared" si="12"/>
        <v>12.940000000000001</v>
      </c>
      <c r="T14" s="23" t="s">
        <v>27</v>
      </c>
    </row>
    <row r="15" spans="1:20" ht="15.75" customHeight="1" thickBot="1" x14ac:dyDescent="0.3">
      <c r="A15" s="59">
        <v>13</v>
      </c>
      <c r="B15" s="21" t="s">
        <v>53</v>
      </c>
      <c r="C15" s="22">
        <v>16.55</v>
      </c>
      <c r="D15" s="27">
        <f t="shared" si="5"/>
        <v>16.55</v>
      </c>
      <c r="E15" s="59">
        <f t="shared" si="0"/>
        <v>16.55</v>
      </c>
      <c r="F15" s="59">
        <f t="shared" si="1"/>
        <v>16.55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14.625</v>
      </c>
      <c r="O15" s="14">
        <f t="shared" si="8"/>
        <v>18.495000000000001</v>
      </c>
      <c r="P15" s="23">
        <f t="shared" si="9"/>
        <v>17.338000000000001</v>
      </c>
      <c r="Q15" s="23">
        <f t="shared" si="10"/>
        <v>16.076000000000001</v>
      </c>
      <c r="R15" s="14">
        <f t="shared" si="11"/>
        <v>15.244</v>
      </c>
      <c r="S15" s="23">
        <f t="shared" si="12"/>
        <v>12.604000000000001</v>
      </c>
      <c r="T15" s="23" t="s">
        <v>27</v>
      </c>
    </row>
    <row r="16" spans="1:20" ht="15.75" customHeight="1" thickBot="1" x14ac:dyDescent="0.3">
      <c r="A16" s="59">
        <v>14</v>
      </c>
      <c r="B16" s="21" t="s">
        <v>56</v>
      </c>
      <c r="C16" s="22">
        <v>16.5</v>
      </c>
      <c r="D16" s="27">
        <f t="shared" si="5"/>
        <v>16.5</v>
      </c>
      <c r="E16" s="59">
        <f t="shared" si="0"/>
        <v>16.5</v>
      </c>
      <c r="F16" s="59">
        <f t="shared" si="1"/>
        <v>16.5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14.349999999999998</v>
      </c>
      <c r="O16" s="14">
        <f t="shared" si="8"/>
        <v>18.419999999999998</v>
      </c>
      <c r="P16" s="23">
        <f t="shared" si="9"/>
        <v>17.266000000000002</v>
      </c>
      <c r="Q16" s="23">
        <f t="shared" si="10"/>
        <v>15.944000000000001</v>
      </c>
      <c r="R16" s="14">
        <f t="shared" si="11"/>
        <v>15.144</v>
      </c>
      <c r="S16" s="23">
        <f t="shared" si="12"/>
        <v>12.344000000000001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16.48</v>
      </c>
      <c r="D17" s="27">
        <f t="shared" si="5"/>
        <v>16.48</v>
      </c>
      <c r="E17" s="59">
        <f t="shared" si="0"/>
        <v>16.48</v>
      </c>
      <c r="F17" s="59">
        <f t="shared" si="1"/>
        <v>16.48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12.66</v>
      </c>
      <c r="O17" s="14">
        <f t="shared" si="8"/>
        <v>18.344999999999999</v>
      </c>
      <c r="P17" s="23">
        <f t="shared" si="9"/>
        <v>17.100999999999999</v>
      </c>
      <c r="Q17" s="23">
        <f t="shared" si="10"/>
        <v>15.76</v>
      </c>
      <c r="R17" s="14">
        <f t="shared" si="11"/>
        <v>14.972000000000001</v>
      </c>
      <c r="S17" s="23">
        <f t="shared" si="12"/>
        <v>12.012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16.27</v>
      </c>
      <c r="D18" s="27">
        <f t="shared" si="5"/>
        <v>16.27</v>
      </c>
      <c r="E18" s="59">
        <f t="shared" si="0"/>
        <v>16.27</v>
      </c>
      <c r="F18" s="59">
        <f t="shared" si="1"/>
        <v>16.27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11.75</v>
      </c>
      <c r="O18" s="14">
        <f t="shared" si="8"/>
        <v>18.27</v>
      </c>
      <c r="P18" s="23">
        <f t="shared" si="9"/>
        <v>16.8</v>
      </c>
      <c r="Q18" s="23">
        <f t="shared" si="10"/>
        <v>15.55</v>
      </c>
      <c r="R18" s="14">
        <f t="shared" si="11"/>
        <v>14.8</v>
      </c>
      <c r="S18" s="23">
        <f t="shared" si="12"/>
        <v>11.75</v>
      </c>
      <c r="T18" s="23" t="s">
        <v>27</v>
      </c>
    </row>
    <row r="19" spans="1:20" ht="15.75" customHeight="1" thickBot="1" x14ac:dyDescent="0.3">
      <c r="A19" s="59">
        <v>17</v>
      </c>
      <c r="B19" s="21" t="s">
        <v>56</v>
      </c>
      <c r="C19" s="22">
        <v>16.12</v>
      </c>
      <c r="D19" s="27">
        <f t="shared" si="5"/>
        <v>16.12</v>
      </c>
      <c r="E19" s="59">
        <f t="shared" si="0"/>
        <v>16.12</v>
      </c>
      <c r="F19" s="59">
        <f t="shared" si="1"/>
        <v>16.12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[11,75 ; 18,85]</v>
      </c>
      <c r="O19" s="14" t="str">
        <f>CONCATENATE("[",ROUND(O7,2)," ; ",ROUND(O8,2),"]")</f>
        <v>[18,27 ; 18,85]</v>
      </c>
      <c r="P19" s="23" t="str">
        <f t="shared" ref="P19:S19" si="13">CONCATENATE("[",ROUND(P7,2)," ; ",ROUND(P8,2),"]")</f>
        <v>[16,8 ; 17,85]</v>
      </c>
      <c r="Q19" s="23" t="str">
        <f t="shared" si="13"/>
        <v>[15,55 ; 16,55]</v>
      </c>
      <c r="R19" s="14" t="str">
        <f t="shared" si="13"/>
        <v>[14,8 ; 15,45]</v>
      </c>
      <c r="S19" s="23" t="str">
        <f t="shared" si="13"/>
        <v>[11,75 ; 14,7]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15.9</v>
      </c>
      <c r="D20" s="27">
        <f t="shared" si="5"/>
        <v>15.9</v>
      </c>
      <c r="E20" s="59">
        <f t="shared" si="0"/>
        <v>15.9</v>
      </c>
      <c r="F20" s="59">
        <f t="shared" si="1"/>
        <v>15.9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56</v>
      </c>
      <c r="C21" s="22">
        <v>15.55</v>
      </c>
      <c r="D21" s="27">
        <f t="shared" si="5"/>
        <v>15.55</v>
      </c>
      <c r="E21" s="59">
        <f t="shared" si="0"/>
        <v>15.55</v>
      </c>
      <c r="F21" s="59">
        <f t="shared" si="1"/>
        <v>15.55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  <c r="J21" s="3" t="str">
        <f t="shared" si="6"/>
        <v>C</v>
      </c>
    </row>
    <row r="22" spans="1:20" ht="13.8" thickBot="1" x14ac:dyDescent="0.3">
      <c r="A22" s="59">
        <v>20</v>
      </c>
      <c r="B22" s="21" t="s">
        <v>56</v>
      </c>
      <c r="C22" s="22">
        <v>15.45</v>
      </c>
      <c r="D22" s="27">
        <f t="shared" si="5"/>
        <v>15.45</v>
      </c>
      <c r="E22" s="59">
        <f t="shared" si="0"/>
        <v>15.45</v>
      </c>
      <c r="F22" s="59">
        <f t="shared" si="1"/>
        <v>15.45</v>
      </c>
      <c r="G22" s="3">
        <f t="shared" si="2"/>
        <v>15.45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53</v>
      </c>
      <c r="C23" s="22">
        <v>15.35</v>
      </c>
      <c r="D23" s="27">
        <f t="shared" si="5"/>
        <v>15.35</v>
      </c>
      <c r="E23" s="59">
        <f t="shared" si="0"/>
        <v>15.35</v>
      </c>
      <c r="F23" s="59">
        <f t="shared" si="1"/>
        <v>15.35</v>
      </c>
      <c r="G23" s="3">
        <f t="shared" si="2"/>
        <v>15.35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56</v>
      </c>
      <c r="C24" s="22">
        <v>15.3</v>
      </c>
      <c r="D24" s="27">
        <f t="shared" si="5"/>
        <v>15.3</v>
      </c>
      <c r="E24" s="59">
        <f t="shared" si="0"/>
        <v>15.3</v>
      </c>
      <c r="F24" s="59">
        <f t="shared" si="1"/>
        <v>15.3</v>
      </c>
      <c r="G24" s="3">
        <f t="shared" si="2"/>
        <v>15.3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15.23</v>
      </c>
      <c r="D25" s="27">
        <f t="shared" si="5"/>
        <v>15.23</v>
      </c>
      <c r="E25" s="59">
        <f t="shared" si="0"/>
        <v>15.23</v>
      </c>
      <c r="F25" s="59">
        <f t="shared" si="1"/>
        <v>15.23</v>
      </c>
      <c r="G25" s="3">
        <f t="shared" si="2"/>
        <v>15.23</v>
      </c>
      <c r="H25" s="3" t="str">
        <f t="shared" si="3"/>
        <v/>
      </c>
      <c r="I25" s="3" t="str">
        <f t="shared" si="4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14.8</v>
      </c>
      <c r="D26" s="27">
        <f t="shared" si="5"/>
        <v>14.8</v>
      </c>
      <c r="E26" s="59">
        <f t="shared" si="0"/>
        <v>14.8</v>
      </c>
      <c r="F26" s="59">
        <f t="shared" si="1"/>
        <v>14.8</v>
      </c>
      <c r="G26" s="3">
        <f t="shared" si="2"/>
        <v>14.8</v>
      </c>
      <c r="H26" s="3" t="str">
        <f t="shared" si="3"/>
        <v/>
      </c>
      <c r="I26" s="3" t="str">
        <f t="shared" si="4"/>
        <v/>
      </c>
      <c r="J26" s="3" t="str">
        <f t="shared" si="6"/>
        <v>D</v>
      </c>
      <c r="N26" s="18"/>
      <c r="O26" s="18"/>
      <c r="R26" s="18"/>
    </row>
    <row r="27" spans="1:20" ht="13.8" thickBot="1" x14ac:dyDescent="0.3">
      <c r="A27" s="59">
        <v>25</v>
      </c>
      <c r="B27" s="21" t="s">
        <v>56</v>
      </c>
      <c r="C27" s="22">
        <v>14.7</v>
      </c>
      <c r="D27" s="27">
        <f t="shared" si="5"/>
        <v>14.7</v>
      </c>
      <c r="E27" s="59">
        <f t="shared" si="0"/>
        <v>14.7</v>
      </c>
      <c r="F27" s="59">
        <f t="shared" si="1"/>
        <v>14.7</v>
      </c>
      <c r="G27" s="3">
        <f t="shared" si="2"/>
        <v>14.7</v>
      </c>
      <c r="H27" s="3">
        <f t="shared" si="3"/>
        <v>14.7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14.55</v>
      </c>
      <c r="D28" s="27">
        <f t="shared" si="5"/>
        <v>14.55</v>
      </c>
      <c r="E28" s="59">
        <f t="shared" si="0"/>
        <v>14.55</v>
      </c>
      <c r="F28" s="59">
        <f t="shared" si="1"/>
        <v>14.55</v>
      </c>
      <c r="G28" s="3">
        <f t="shared" si="2"/>
        <v>14.55</v>
      </c>
      <c r="H28" s="3">
        <f t="shared" si="3"/>
        <v>14.55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53</v>
      </c>
      <c r="C29" s="22">
        <v>14.52</v>
      </c>
      <c r="D29" s="27">
        <f t="shared" si="5"/>
        <v>14.52</v>
      </c>
      <c r="E29" s="59">
        <f t="shared" si="0"/>
        <v>14.52</v>
      </c>
      <c r="F29" s="59">
        <f t="shared" si="1"/>
        <v>14.52</v>
      </c>
      <c r="G29" s="3">
        <f t="shared" si="2"/>
        <v>14.52</v>
      </c>
      <c r="H29" s="3">
        <f t="shared" si="3"/>
        <v>14.52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14.5</v>
      </c>
      <c r="D30" s="27">
        <f t="shared" si="5"/>
        <v>14.5</v>
      </c>
      <c r="E30" s="59">
        <f t="shared" si="0"/>
        <v>14.5</v>
      </c>
      <c r="F30" s="59">
        <f t="shared" si="1"/>
        <v>14.5</v>
      </c>
      <c r="G30" s="3">
        <f t="shared" si="2"/>
        <v>14.5</v>
      </c>
      <c r="H30" s="3">
        <f t="shared" si="3"/>
        <v>14.5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53</v>
      </c>
      <c r="C31" s="22">
        <v>14.35</v>
      </c>
      <c r="D31" s="27">
        <f t="shared" si="5"/>
        <v>14.35</v>
      </c>
      <c r="E31" s="59">
        <f t="shared" si="0"/>
        <v>14.35</v>
      </c>
      <c r="F31" s="59">
        <f t="shared" si="1"/>
        <v>14.35</v>
      </c>
      <c r="G31" s="3">
        <f t="shared" si="2"/>
        <v>14.35</v>
      </c>
      <c r="H31" s="3">
        <f t="shared" si="3"/>
        <v>14.35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22">
        <v>13.45</v>
      </c>
      <c r="D32" s="27">
        <f t="shared" si="5"/>
        <v>13.45</v>
      </c>
      <c r="E32" s="59">
        <f t="shared" si="0"/>
        <v>13.45</v>
      </c>
      <c r="F32" s="59">
        <f t="shared" si="1"/>
        <v>13.45</v>
      </c>
      <c r="G32" s="3">
        <f t="shared" si="2"/>
        <v>13.45</v>
      </c>
      <c r="H32" s="3">
        <f t="shared" si="3"/>
        <v>13.45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22">
        <v>13.15</v>
      </c>
      <c r="D33" s="27">
        <f t="shared" si="5"/>
        <v>13.15</v>
      </c>
      <c r="E33" s="59">
        <f t="shared" si="0"/>
        <v>13.15</v>
      </c>
      <c r="F33" s="59">
        <f t="shared" si="1"/>
        <v>13.15</v>
      </c>
      <c r="G33" s="3">
        <f t="shared" si="2"/>
        <v>13.15</v>
      </c>
      <c r="H33" s="3">
        <f t="shared" si="3"/>
        <v>13.15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56</v>
      </c>
      <c r="C34" s="22">
        <v>12.8</v>
      </c>
      <c r="D34" s="27">
        <f t="shared" si="5"/>
        <v>12.8</v>
      </c>
      <c r="E34" s="59">
        <f t="shared" si="0"/>
        <v>12.8</v>
      </c>
      <c r="F34" s="59">
        <f t="shared" si="1"/>
        <v>12.8</v>
      </c>
      <c r="G34" s="3">
        <f t="shared" si="2"/>
        <v>12.8</v>
      </c>
      <c r="H34" s="3">
        <f t="shared" si="3"/>
        <v>12.8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22">
        <v>12.52</v>
      </c>
      <c r="D35" s="27">
        <f t="shared" si="5"/>
        <v>12.52</v>
      </c>
      <c r="E35" s="59">
        <f t="shared" si="0"/>
        <v>12.52</v>
      </c>
      <c r="F35" s="59">
        <f t="shared" si="1"/>
        <v>12.52</v>
      </c>
      <c r="G35" s="3">
        <f t="shared" si="2"/>
        <v>12.52</v>
      </c>
      <c r="H35" s="3">
        <f t="shared" si="3"/>
        <v>12.52</v>
      </c>
      <c r="I35" s="3" t="str">
        <f t="shared" si="4"/>
        <v/>
      </c>
      <c r="J35" s="3" t="str">
        <f t="shared" si="6"/>
        <v>E</v>
      </c>
      <c r="N35" s="18"/>
      <c r="O35" s="18"/>
      <c r="R35" s="18"/>
    </row>
    <row r="36" spans="1:20" ht="13.8" thickBot="1" x14ac:dyDescent="0.3">
      <c r="A36" s="59">
        <v>34</v>
      </c>
      <c r="B36" s="21" t="s">
        <v>53</v>
      </c>
      <c r="C36" s="22">
        <v>12.3</v>
      </c>
      <c r="D36" s="27">
        <f t="shared" si="5"/>
        <v>12.3</v>
      </c>
      <c r="E36" s="59">
        <f t="shared" si="0"/>
        <v>12.3</v>
      </c>
      <c r="F36" s="59">
        <f t="shared" si="1"/>
        <v>12.3</v>
      </c>
      <c r="G36" s="3">
        <f t="shared" si="2"/>
        <v>12.3</v>
      </c>
      <c r="H36" s="3">
        <f t="shared" si="3"/>
        <v>12.3</v>
      </c>
      <c r="I36" s="3" t="str">
        <f t="shared" si="4"/>
        <v/>
      </c>
      <c r="J36" s="3" t="str">
        <f t="shared" si="6"/>
        <v>E</v>
      </c>
      <c r="N36" s="18"/>
    </row>
    <row r="37" spans="1:20" ht="13.8" thickBot="1" x14ac:dyDescent="0.3">
      <c r="A37" s="59">
        <v>35</v>
      </c>
      <c r="B37" s="21" t="s">
        <v>53</v>
      </c>
      <c r="C37" s="22">
        <v>11.98</v>
      </c>
      <c r="D37" s="27">
        <f t="shared" si="5"/>
        <v>11.98</v>
      </c>
      <c r="E37" s="59">
        <f t="shared" si="0"/>
        <v>11.98</v>
      </c>
      <c r="F37" s="59">
        <f t="shared" si="1"/>
        <v>11.98</v>
      </c>
      <c r="G37" s="3">
        <f t="shared" si="2"/>
        <v>11.98</v>
      </c>
      <c r="H37" s="3">
        <f t="shared" si="3"/>
        <v>11.98</v>
      </c>
      <c r="I37" s="3" t="str">
        <f t="shared" si="4"/>
        <v/>
      </c>
      <c r="J37" s="3" t="str">
        <f t="shared" si="6"/>
        <v>E</v>
      </c>
      <c r="N37" s="18"/>
    </row>
    <row r="38" spans="1:20" ht="13.8" thickBot="1" x14ac:dyDescent="0.3">
      <c r="A38" s="59">
        <v>36</v>
      </c>
      <c r="B38" s="21" t="s">
        <v>53</v>
      </c>
      <c r="C38" s="22">
        <v>11.75</v>
      </c>
      <c r="D38" s="27">
        <f t="shared" si="5"/>
        <v>11.75</v>
      </c>
      <c r="E38" s="59">
        <f t="shared" si="0"/>
        <v>11.75</v>
      </c>
      <c r="F38" s="59">
        <f t="shared" si="1"/>
        <v>11.75</v>
      </c>
      <c r="G38" s="3">
        <f t="shared" si="2"/>
        <v>11.75</v>
      </c>
      <c r="H38" s="3">
        <f t="shared" si="3"/>
        <v>11.75</v>
      </c>
      <c r="I38" s="3" t="str">
        <f t="shared" si="4"/>
        <v/>
      </c>
      <c r="J38" s="3" t="str">
        <f t="shared" si="6"/>
        <v>E</v>
      </c>
      <c r="N38" s="18"/>
    </row>
    <row r="39" spans="1:20" ht="13.8" thickBot="1" x14ac:dyDescent="0.3">
      <c r="A39" s="59">
        <v>37</v>
      </c>
      <c r="B39" s="21" t="s">
        <v>56</v>
      </c>
      <c r="C39" s="93">
        <v>9.4499999999999993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7.6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s="34" customFormat="1" x14ac:dyDescent="0.25">
      <c r="A42" s="18"/>
      <c r="B42" s="18"/>
      <c r="C42" s="66"/>
      <c r="D42" s="18"/>
      <c r="E42" s="18"/>
      <c r="F42" s="18"/>
      <c r="G42" s="18"/>
      <c r="H42" s="18"/>
      <c r="I42" s="18"/>
      <c r="J42" s="66"/>
      <c r="K42" s="18"/>
      <c r="L42" s="18"/>
      <c r="M42" s="18"/>
      <c r="N42" s="18"/>
      <c r="P42" s="18"/>
      <c r="Q42" s="18"/>
      <c r="S42" s="18"/>
      <c r="T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  <row r="50" spans="1:20" s="34" customFormat="1" x14ac:dyDescent="0.25">
      <c r="A50" s="18"/>
      <c r="B50" s="18"/>
      <c r="C50" s="66"/>
      <c r="D50" s="18"/>
      <c r="E50" s="18"/>
      <c r="F50" s="18"/>
      <c r="G50" s="18"/>
      <c r="H50" s="18"/>
      <c r="I50" s="18"/>
      <c r="J50" s="66"/>
      <c r="K50" s="18"/>
      <c r="L50" s="18"/>
      <c r="M50" s="18"/>
      <c r="N50" s="18"/>
      <c r="P50" s="18"/>
      <c r="Q50" s="18"/>
      <c r="S50" s="18"/>
      <c r="T50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AE7C-A44B-4540-9FAC-565EFBBEA61E}">
  <dimension ref="A1:T50"/>
  <sheetViews>
    <sheetView topLeftCell="F1" zoomScaleNormal="100" workbookViewId="0">
      <selection activeCell="L21" sqref="L21:T21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19" bestFit="1" customWidth="1"/>
    <col min="4" max="4" width="21.6640625" style="18" customWidth="1"/>
    <col min="5" max="9" width="20.33203125" style="18" customWidth="1"/>
    <col min="10" max="10" width="10.33203125" style="19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1.21875" style="19" bestFit="1" customWidth="1"/>
    <col min="15" max="15" width="11.21875" style="34" bestFit="1" customWidth="1"/>
    <col min="16" max="16" width="11.2187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4">
        <v>1</v>
      </c>
      <c r="B3" s="21" t="s">
        <v>56</v>
      </c>
      <c r="C3" s="22">
        <v>15.32</v>
      </c>
      <c r="D3" s="9">
        <f>IF(C3&gt;=10,C3,"")</f>
        <v>15.32</v>
      </c>
      <c r="E3" s="4" t="str">
        <f>IF(COUNTIF($D$3:$D$40,"&gt;0")=0,"",IF(D3&lt;_xlfn.PERCENTILE.INC($D$3:$D$40,0.9),D3,""))</f>
        <v/>
      </c>
      <c r="F3" s="4" t="str">
        <f>IF(COUNTIF($E$3:$E$40,"&gt;0")=0,"",IF(E3&lt;_xlfn.PERCENTILE.INC($E$3:$E$40,0.75),E3,""))</f>
        <v/>
      </c>
      <c r="G3" s="3" t="str">
        <f>IF(COUNTIF($F$3:$F$40,"&gt;0")=0,"",IF(F3&lt;_xlfn.PERCENTILE.INC($F$3:$F$40,0.7),F3,""))</f>
        <v/>
      </c>
      <c r="H3" s="3" t="str">
        <f>IF(COUNTIF($G$3:$G$40,"&gt;0")=0,"",IF(G3&lt;_xlfn.PERCENTILE.INC($G$3:$G$40,0.75),G3,""))</f>
        <v/>
      </c>
      <c r="I3" s="3" t="str">
        <f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32" t="s">
        <v>20</v>
      </c>
      <c r="P3" s="13" t="s">
        <v>21</v>
      </c>
      <c r="Q3" s="13" t="s">
        <v>22</v>
      </c>
      <c r="R3" s="35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53</v>
      </c>
      <c r="C4" s="22">
        <v>15.28</v>
      </c>
      <c r="D4" s="27">
        <f t="shared" ref="D4:D40" si="0">IF(C4&gt;=10,C4,"")</f>
        <v>15.28</v>
      </c>
      <c r="E4" s="59" t="str">
        <f t="shared" ref="E4:E40" si="1">IF(COUNTIF($D$3:$D$40,"&gt;0")=0,"",IF(D4&lt;_xlfn.PERCENTILE.INC($D$3:$D$40,0.9),D4,""))</f>
        <v/>
      </c>
      <c r="F4" s="59" t="str">
        <f t="shared" ref="F4:F40" si="2">IF(COUNTIF($E$3:$E$40,"&gt;0")=0,"",IF(E4&lt;_xlfn.PERCENTILE.INC($E$3:$E$40,0.75),E4,""))</f>
        <v/>
      </c>
      <c r="G4" s="3" t="str">
        <f t="shared" ref="G4:G40" si="3">IF(COUNTIF($F$3:$F$40,"&gt;0")=0,"",IF(F4&lt;_xlfn.PERCENTILE.INC($F$3:$F$40,0.7),F4,""))</f>
        <v/>
      </c>
      <c r="H4" s="3" t="str">
        <f t="shared" ref="H4:H40" si="4">IF(COUNTIF($G$3:$G$40,"&gt;0")=0,"",IF(G4&lt;_xlfn.PERCENTILE.INC($G$3:$G$40,0.75),G4,""))</f>
        <v/>
      </c>
      <c r="I4" s="3" t="str">
        <f t="shared" ref="I4:I40" si="5">IF(COUNTIF($H$3:$H$40,"&gt;0")=0,"","")</f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MEDIAN($C$3:$C$34)</f>
        <v>12.45</v>
      </c>
      <c r="O4" s="14">
        <f>MEDIAN($D$3:$D$6)</f>
        <v>15.14</v>
      </c>
      <c r="P4" s="23">
        <f>MEDIAN($E$7:$E$13)</f>
        <v>13.62</v>
      </c>
      <c r="Q4" s="23">
        <f>MEDIAN($F$14:$F$22)</f>
        <v>12.55</v>
      </c>
      <c r="R4" s="14">
        <f>MEDIAN($G$23:$G$25)</f>
        <v>12.18</v>
      </c>
      <c r="S4" s="23">
        <f>MEDIAN($H$26:$H$34)</f>
        <v>11.2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15</v>
      </c>
      <c r="D5" s="27">
        <f t="shared" si="0"/>
        <v>15</v>
      </c>
      <c r="E5" s="59" t="str">
        <f t="shared" si="1"/>
        <v/>
      </c>
      <c r="F5" s="59" t="str">
        <f t="shared" si="2"/>
        <v/>
      </c>
      <c r="G5" s="3" t="str">
        <f t="shared" si="3"/>
        <v/>
      </c>
      <c r="H5" s="3" t="str">
        <f t="shared" si="4"/>
        <v/>
      </c>
      <c r="I5" s="3" t="str">
        <f t="shared" si="5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ROUNDUP(AVERAGE($C$3:$C$34),2)</f>
        <v>12.68</v>
      </c>
      <c r="O5" s="14">
        <f>AVERAGE($D$3:$D$6)</f>
        <v>14.98</v>
      </c>
      <c r="P5" s="25">
        <f>AVERAGE($E$7:$E$13)</f>
        <v>13.651428571428571</v>
      </c>
      <c r="Q5" s="14">
        <f>AVERAGE($F$14:$F$22)</f>
        <v>12.577777777777776</v>
      </c>
      <c r="R5" s="14">
        <f>AVERAGE($G$23:$G$25)</f>
        <v>12.160000000000002</v>
      </c>
      <c r="S5" s="14">
        <f>AVERAGE($H$26:$H$34)</f>
        <v>11.157777777777778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14.32</v>
      </c>
      <c r="D6" s="27">
        <f t="shared" si="0"/>
        <v>14.32</v>
      </c>
      <c r="E6" s="59" t="str">
        <f t="shared" si="1"/>
        <v/>
      </c>
      <c r="F6" s="59" t="str">
        <f t="shared" si="2"/>
        <v/>
      </c>
      <c r="G6" s="3" t="str">
        <f t="shared" si="3"/>
        <v/>
      </c>
      <c r="H6" s="3" t="str">
        <f t="shared" si="4"/>
        <v/>
      </c>
      <c r="I6" s="3" t="str">
        <f t="shared" si="5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ROUNDUP(_xlfn.STDEV.P($C$3:$C$34),2)</f>
        <v>1.29</v>
      </c>
      <c r="O6" s="14">
        <f>_xlfn.STDEV.P($D$3:$D$6)</f>
        <v>0.40049968789001555</v>
      </c>
      <c r="P6" s="25">
        <f>_xlfn.STDEV.P($E$7:$E$13)</f>
        <v>0.22604857704412468</v>
      </c>
      <c r="Q6" s="14">
        <f>_xlfn.STDEV.P($F$14:$F$22)</f>
        <v>0.28781852993308032</v>
      </c>
      <c r="R6" s="14">
        <f>_xlfn.STDEV.P($G$23:$G$25)</f>
        <v>8.2865352631040015E-2</v>
      </c>
      <c r="S6" s="14">
        <f>_xlfn.STDEV.P($H$26:$H$34)</f>
        <v>0.46322007675204713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14.05</v>
      </c>
      <c r="D7" s="27">
        <f t="shared" si="0"/>
        <v>14.05</v>
      </c>
      <c r="E7" s="59">
        <f t="shared" si="1"/>
        <v>14.05</v>
      </c>
      <c r="F7" s="59" t="str">
        <f t="shared" si="2"/>
        <v/>
      </c>
      <c r="G7" s="3" t="str">
        <f t="shared" si="3"/>
        <v/>
      </c>
      <c r="H7" s="3" t="str">
        <f t="shared" si="4"/>
        <v/>
      </c>
      <c r="I7" s="3" t="str">
        <f t="shared" si="5"/>
        <v/>
      </c>
      <c r="J7" s="3" t="str">
        <f t="shared" si="6"/>
        <v>B</v>
      </c>
      <c r="K7" s="20"/>
      <c r="L7" s="140" t="s">
        <v>18</v>
      </c>
      <c r="M7" s="140"/>
      <c r="N7" s="24">
        <f>MIN($C$3:$C$34)</f>
        <v>10.15</v>
      </c>
      <c r="O7" s="14">
        <f>MIN($D$3:$D$6)</f>
        <v>14.32</v>
      </c>
      <c r="P7" s="23">
        <f>MIN($E$7:$E$13)</f>
        <v>13.32</v>
      </c>
      <c r="Q7" s="23">
        <f>MIN($F$14:$F$22)</f>
        <v>12.3</v>
      </c>
      <c r="R7" s="14">
        <f>MIN($G$23:$G$25)</f>
        <v>12.05</v>
      </c>
      <c r="S7" s="23">
        <f>MIN($H$26:$H$34)</f>
        <v>10.15</v>
      </c>
      <c r="T7" s="23" t="s">
        <v>27</v>
      </c>
    </row>
    <row r="8" spans="1:20" ht="13.8" thickBot="1" x14ac:dyDescent="0.3">
      <c r="A8" s="59">
        <v>6</v>
      </c>
      <c r="B8" s="21" t="s">
        <v>53</v>
      </c>
      <c r="C8" s="22">
        <v>13.8</v>
      </c>
      <c r="D8" s="27">
        <f t="shared" si="0"/>
        <v>13.8</v>
      </c>
      <c r="E8" s="59">
        <f t="shared" si="1"/>
        <v>13.8</v>
      </c>
      <c r="F8" s="59" t="str">
        <f t="shared" si="2"/>
        <v/>
      </c>
      <c r="G8" s="3" t="str">
        <f t="shared" si="3"/>
        <v/>
      </c>
      <c r="H8" s="3" t="str">
        <f t="shared" si="4"/>
        <v/>
      </c>
      <c r="I8" s="3" t="str">
        <f t="shared" si="5"/>
        <v/>
      </c>
      <c r="J8" s="3" t="str">
        <f t="shared" si="6"/>
        <v>B</v>
      </c>
      <c r="K8" s="20"/>
      <c r="L8" s="140" t="s">
        <v>19</v>
      </c>
      <c r="M8" s="140"/>
      <c r="N8" s="24">
        <f>MAX($C$3:$C$34)</f>
        <v>15.32</v>
      </c>
      <c r="O8" s="14">
        <f>MAX($D$3:$D$6)</f>
        <v>15.32</v>
      </c>
      <c r="P8" s="23">
        <f>MAX($E$7:$E$13)</f>
        <v>14.05</v>
      </c>
      <c r="Q8" s="23">
        <f>MAX($F$14:$F$22)</f>
        <v>13.15</v>
      </c>
      <c r="R8" s="14">
        <f>MAX($G$23:$G$25)</f>
        <v>12.25</v>
      </c>
      <c r="S8" s="23">
        <f>MAX($H$26:$H$34)</f>
        <v>11.78</v>
      </c>
      <c r="T8" s="23" t="s">
        <v>27</v>
      </c>
    </row>
    <row r="9" spans="1:20" ht="13.8" thickBot="1" x14ac:dyDescent="0.3">
      <c r="A9" s="59">
        <v>7</v>
      </c>
      <c r="B9" s="21" t="s">
        <v>53</v>
      </c>
      <c r="C9" s="22">
        <v>13.75</v>
      </c>
      <c r="D9" s="27">
        <f t="shared" si="0"/>
        <v>13.75</v>
      </c>
      <c r="E9" s="59">
        <f t="shared" si="1"/>
        <v>13.75</v>
      </c>
      <c r="F9" s="59" t="str">
        <f t="shared" si="2"/>
        <v/>
      </c>
      <c r="G9" s="3" t="str">
        <f t="shared" si="3"/>
        <v/>
      </c>
      <c r="H9" s="3" t="str">
        <f t="shared" si="4"/>
        <v/>
      </c>
      <c r="I9" s="3" t="str">
        <f t="shared" si="5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_xlfn.PERCENTILE.INC($C$3:$C$34,1-(M9*10)/100)</f>
        <v>14.293000000000001</v>
      </c>
      <c r="O9" s="14">
        <f>_xlfn.PERCENTILE.INC($D$3:$D$6,1-(M9*10)/100)</f>
        <v>15.308</v>
      </c>
      <c r="P9" s="23">
        <f>_xlfn.PERCENTILE.INC($E$7:$E$13,1-(M9*10)/100)</f>
        <v>13.9</v>
      </c>
      <c r="Q9" s="23">
        <f>_xlfn.PERCENTILE.INC($F$14:$F$22,1-(M9*10)/100)</f>
        <v>12.95</v>
      </c>
      <c r="R9" s="14">
        <f>_xlfn.PERCENTILE.INC($G$23:$G$25,1-(M9*10)/100)</f>
        <v>12.236000000000001</v>
      </c>
      <c r="S9" s="23">
        <f>_xlfn.PERCENTILE.INC($H$26:$H$34,1-(M9*10)/100)</f>
        <v>11.715999999999999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13.62</v>
      </c>
      <c r="D10" s="27">
        <f t="shared" si="0"/>
        <v>13.62</v>
      </c>
      <c r="E10" s="59">
        <f t="shared" si="1"/>
        <v>13.62</v>
      </c>
      <c r="F10" s="59" t="str">
        <f t="shared" si="2"/>
        <v/>
      </c>
      <c r="G10" s="3" t="str">
        <f t="shared" si="3"/>
        <v/>
      </c>
      <c r="H10" s="3" t="str">
        <f t="shared" si="4"/>
        <v/>
      </c>
      <c r="I10" s="3" t="str">
        <f t="shared" si="5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_xlfn.PERCENTILE.INC($C$3:$C$34,1-(M10*10)/100)</f>
        <v>13.724</v>
      </c>
      <c r="O10" s="14">
        <f t="shared" ref="O10:O18" si="8">_xlfn.PERCENTILE.INC($D$3:$D$6,1-(M10*10)/100)</f>
        <v>15.295999999999999</v>
      </c>
      <c r="P10" s="23">
        <f t="shared" ref="P10:P18" si="9">_xlfn.PERCENTILE.INC($E$7:$E$13,1-(M10*10)/100)</f>
        <v>13.790000000000001</v>
      </c>
      <c r="Q10" s="23">
        <f t="shared" ref="Q10:Q18" si="10">_xlfn.PERCENTILE.INC($F$14:$F$22,1-(M10*10)/100)</f>
        <v>12.81</v>
      </c>
      <c r="R10" s="14">
        <f t="shared" ref="R10:R18" si="11">_xlfn.PERCENTILE.INC($G$23:$G$25,1-(M10*10)/100)</f>
        <v>12.222</v>
      </c>
      <c r="S10" s="23">
        <f t="shared" ref="S10:S18" si="12">_xlfn.PERCENTILE.INC($H$26:$H$34,1-(M10*10)/100)</f>
        <v>11.549999999999999</v>
      </c>
      <c r="T10" s="23" t="s">
        <v>27</v>
      </c>
    </row>
    <row r="11" spans="1:20" ht="15.75" customHeight="1" thickBot="1" x14ac:dyDescent="0.3">
      <c r="A11" s="59">
        <v>9</v>
      </c>
      <c r="B11" s="21" t="s">
        <v>56</v>
      </c>
      <c r="C11" s="22">
        <v>13.6</v>
      </c>
      <c r="D11" s="27">
        <f t="shared" si="0"/>
        <v>13.6</v>
      </c>
      <c r="E11" s="59">
        <f t="shared" si="1"/>
        <v>13.6</v>
      </c>
      <c r="F11" s="59" t="str">
        <f t="shared" si="2"/>
        <v/>
      </c>
      <c r="G11" s="3" t="str">
        <f t="shared" si="3"/>
        <v/>
      </c>
      <c r="H11" s="3" t="str">
        <f t="shared" si="4"/>
        <v/>
      </c>
      <c r="I11" s="3" t="str">
        <f t="shared" si="5"/>
        <v/>
      </c>
      <c r="J11" s="3" t="str">
        <f t="shared" si="6"/>
        <v>B</v>
      </c>
      <c r="L11" s="140"/>
      <c r="M11" s="23">
        <v>3</v>
      </c>
      <c r="N11" s="24">
        <f t="shared" si="7"/>
        <v>13.39</v>
      </c>
      <c r="O11" s="14">
        <f t="shared" si="8"/>
        <v>15.283999999999999</v>
      </c>
      <c r="P11" s="23">
        <f t="shared" si="9"/>
        <v>13.76</v>
      </c>
      <c r="Q11" s="23">
        <f t="shared" si="10"/>
        <v>12.69</v>
      </c>
      <c r="R11" s="14">
        <f t="shared" si="11"/>
        <v>12.208</v>
      </c>
      <c r="S11" s="23">
        <f t="shared" si="12"/>
        <v>11.378</v>
      </c>
      <c r="T11" s="23" t="s">
        <v>27</v>
      </c>
    </row>
    <row r="12" spans="1:20" ht="15.75" customHeight="1" thickBot="1" x14ac:dyDescent="0.3">
      <c r="A12" s="59">
        <v>10</v>
      </c>
      <c r="B12" s="21" t="s">
        <v>53</v>
      </c>
      <c r="C12" s="22">
        <v>13.42</v>
      </c>
      <c r="D12" s="27">
        <f t="shared" si="0"/>
        <v>13.42</v>
      </c>
      <c r="E12" s="59">
        <f t="shared" si="1"/>
        <v>13.42</v>
      </c>
      <c r="F12" s="59" t="str">
        <f t="shared" si="2"/>
        <v/>
      </c>
      <c r="G12" s="3" t="str">
        <f t="shared" si="3"/>
        <v/>
      </c>
      <c r="H12" s="3" t="str">
        <f t="shared" si="4"/>
        <v/>
      </c>
      <c r="I12" s="3" t="str">
        <f t="shared" si="5"/>
        <v/>
      </c>
      <c r="J12" s="3" t="str">
        <f t="shared" si="6"/>
        <v>B</v>
      </c>
      <c r="L12" s="140"/>
      <c r="M12" s="23">
        <v>4</v>
      </c>
      <c r="N12" s="24">
        <f t="shared" si="7"/>
        <v>12.84</v>
      </c>
      <c r="O12" s="14">
        <f t="shared" si="8"/>
        <v>15.224</v>
      </c>
      <c r="P12" s="23">
        <f t="shared" si="9"/>
        <v>13.698</v>
      </c>
      <c r="Q12" s="23">
        <f t="shared" si="10"/>
        <v>12.59</v>
      </c>
      <c r="R12" s="14">
        <f t="shared" si="11"/>
        <v>12.193999999999999</v>
      </c>
      <c r="S12" s="23">
        <f t="shared" si="12"/>
        <v>11.256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13.32</v>
      </c>
      <c r="D13" s="27">
        <f t="shared" si="0"/>
        <v>13.32</v>
      </c>
      <c r="E13" s="59">
        <f t="shared" si="1"/>
        <v>13.32</v>
      </c>
      <c r="F13" s="59" t="str">
        <f t="shared" si="2"/>
        <v/>
      </c>
      <c r="G13" s="3" t="str">
        <f t="shared" si="3"/>
        <v/>
      </c>
      <c r="H13" s="3" t="str">
        <f t="shared" si="4"/>
        <v/>
      </c>
      <c r="I13" s="3" t="str">
        <f t="shared" si="5"/>
        <v/>
      </c>
      <c r="J13" s="3" t="str">
        <f t="shared" si="6"/>
        <v>B</v>
      </c>
      <c r="L13" s="140"/>
      <c r="M13" s="23">
        <v>5</v>
      </c>
      <c r="N13" s="24">
        <f t="shared" si="7"/>
        <v>12.45</v>
      </c>
      <c r="O13" s="14">
        <f t="shared" si="8"/>
        <v>15.14</v>
      </c>
      <c r="P13" s="23">
        <f t="shared" si="9"/>
        <v>13.62</v>
      </c>
      <c r="Q13" s="23">
        <f t="shared" si="10"/>
        <v>12.55</v>
      </c>
      <c r="R13" s="14">
        <f t="shared" si="11"/>
        <v>12.18</v>
      </c>
      <c r="S13" s="23">
        <f t="shared" si="12"/>
        <v>11.2</v>
      </c>
      <c r="T13" s="23" t="s">
        <v>27</v>
      </c>
    </row>
    <row r="14" spans="1:20" ht="15.75" customHeight="1" thickBot="1" x14ac:dyDescent="0.3">
      <c r="A14" s="59">
        <v>12</v>
      </c>
      <c r="B14" s="21" t="s">
        <v>53</v>
      </c>
      <c r="C14" s="22">
        <v>13.15</v>
      </c>
      <c r="D14" s="27">
        <f t="shared" si="0"/>
        <v>13.15</v>
      </c>
      <c r="E14" s="59">
        <f t="shared" si="1"/>
        <v>13.15</v>
      </c>
      <c r="F14" s="59">
        <f t="shared" si="2"/>
        <v>13.15</v>
      </c>
      <c r="G14" s="3" t="str">
        <f t="shared" si="3"/>
        <v/>
      </c>
      <c r="H14" s="3" t="str">
        <f t="shared" si="4"/>
        <v/>
      </c>
      <c r="I14" s="3" t="str">
        <f t="shared" si="5"/>
        <v/>
      </c>
      <c r="J14" s="3" t="str">
        <f t="shared" si="6"/>
        <v>C</v>
      </c>
      <c r="L14" s="140"/>
      <c r="M14" s="23">
        <v>6</v>
      </c>
      <c r="N14" s="24">
        <f t="shared" si="7"/>
        <v>12.3</v>
      </c>
      <c r="O14" s="14">
        <f t="shared" si="8"/>
        <v>15.055999999999999</v>
      </c>
      <c r="P14" s="23">
        <f t="shared" si="9"/>
        <v>13.607999999999999</v>
      </c>
      <c r="Q14" s="23">
        <f t="shared" si="10"/>
        <v>12.39</v>
      </c>
      <c r="R14" s="14">
        <f t="shared" si="11"/>
        <v>12.154</v>
      </c>
      <c r="S14" s="23">
        <f t="shared" si="12"/>
        <v>11.08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12.9</v>
      </c>
      <c r="D15" s="27">
        <f t="shared" si="0"/>
        <v>12.9</v>
      </c>
      <c r="E15" s="59">
        <f t="shared" si="1"/>
        <v>12.9</v>
      </c>
      <c r="F15" s="59">
        <f t="shared" si="2"/>
        <v>12.9</v>
      </c>
      <c r="G15" s="3" t="str">
        <f t="shared" si="3"/>
        <v/>
      </c>
      <c r="H15" s="3" t="str">
        <f t="shared" si="4"/>
        <v/>
      </c>
      <c r="I15" s="3" t="str">
        <f t="shared" si="5"/>
        <v/>
      </c>
      <c r="J15" s="3" t="str">
        <f t="shared" si="6"/>
        <v>C</v>
      </c>
      <c r="L15" s="140"/>
      <c r="M15" s="23">
        <v>7</v>
      </c>
      <c r="N15" s="24">
        <f t="shared" si="7"/>
        <v>12.089</v>
      </c>
      <c r="O15" s="14">
        <f t="shared" si="8"/>
        <v>14.932</v>
      </c>
      <c r="P15" s="23">
        <f t="shared" si="9"/>
        <v>13.564</v>
      </c>
      <c r="Q15" s="23">
        <f t="shared" si="10"/>
        <v>12.32</v>
      </c>
      <c r="R15" s="14">
        <f t="shared" si="11"/>
        <v>12.128</v>
      </c>
      <c r="S15" s="23">
        <f t="shared" si="12"/>
        <v>10.972</v>
      </c>
      <c r="T15" s="23" t="s">
        <v>27</v>
      </c>
    </row>
    <row r="16" spans="1:20" ht="15.75" customHeight="1" thickBot="1" x14ac:dyDescent="0.3">
      <c r="A16" s="59">
        <v>14</v>
      </c>
      <c r="B16" s="21" t="s">
        <v>56</v>
      </c>
      <c r="C16" s="22">
        <v>12.75</v>
      </c>
      <c r="D16" s="27">
        <f t="shared" si="0"/>
        <v>12.75</v>
      </c>
      <c r="E16" s="59">
        <f t="shared" si="1"/>
        <v>12.75</v>
      </c>
      <c r="F16" s="59">
        <f t="shared" si="2"/>
        <v>12.75</v>
      </c>
      <c r="G16" s="3" t="str">
        <f t="shared" si="3"/>
        <v/>
      </c>
      <c r="H16" s="3" t="str">
        <f t="shared" si="4"/>
        <v/>
      </c>
      <c r="I16" s="3" t="str">
        <f t="shared" si="5"/>
        <v/>
      </c>
      <c r="J16" s="3" t="str">
        <f t="shared" si="6"/>
        <v>C</v>
      </c>
      <c r="L16" s="140"/>
      <c r="M16" s="14">
        <v>8</v>
      </c>
      <c r="N16" s="24">
        <f t="shared" si="7"/>
        <v>11.499999999999998</v>
      </c>
      <c r="O16" s="14">
        <f t="shared" si="8"/>
        <v>14.728</v>
      </c>
      <c r="P16" s="23">
        <f t="shared" si="9"/>
        <v>13.456</v>
      </c>
      <c r="Q16" s="23">
        <f t="shared" si="10"/>
        <v>12.3</v>
      </c>
      <c r="R16" s="14">
        <f t="shared" si="11"/>
        <v>12.102</v>
      </c>
      <c r="S16" s="23">
        <f t="shared" si="12"/>
        <v>10.912000000000001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53</v>
      </c>
      <c r="C17" s="22">
        <v>12.6</v>
      </c>
      <c r="D17" s="27">
        <f t="shared" si="0"/>
        <v>12.6</v>
      </c>
      <c r="E17" s="59">
        <f t="shared" si="1"/>
        <v>12.6</v>
      </c>
      <c r="F17" s="59">
        <f t="shared" si="2"/>
        <v>12.6</v>
      </c>
      <c r="G17" s="3" t="str">
        <f t="shared" si="3"/>
        <v/>
      </c>
      <c r="H17" s="3" t="str">
        <f t="shared" si="4"/>
        <v/>
      </c>
      <c r="I17" s="3" t="str">
        <f t="shared" si="5"/>
        <v/>
      </c>
      <c r="J17" s="3" t="str">
        <f t="shared" si="6"/>
        <v>C</v>
      </c>
      <c r="L17" s="140"/>
      <c r="M17" s="23">
        <v>9</v>
      </c>
      <c r="N17" s="24">
        <f t="shared" si="7"/>
        <v>11.065000000000001</v>
      </c>
      <c r="O17" s="14">
        <f t="shared" si="8"/>
        <v>14.524000000000001</v>
      </c>
      <c r="P17" s="23">
        <f t="shared" si="9"/>
        <v>13.38</v>
      </c>
      <c r="Q17" s="23">
        <f t="shared" si="10"/>
        <v>12.3</v>
      </c>
      <c r="R17" s="14">
        <f t="shared" si="11"/>
        <v>12.076000000000001</v>
      </c>
      <c r="S17" s="23">
        <f t="shared" si="12"/>
        <v>10.75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12.55</v>
      </c>
      <c r="D18" s="27">
        <f t="shared" si="0"/>
        <v>12.55</v>
      </c>
      <c r="E18" s="59">
        <f t="shared" si="1"/>
        <v>12.55</v>
      </c>
      <c r="F18" s="59">
        <f t="shared" si="2"/>
        <v>12.55</v>
      </c>
      <c r="G18" s="3" t="str">
        <f t="shared" si="3"/>
        <v/>
      </c>
      <c r="H18" s="3" t="str">
        <f t="shared" si="4"/>
        <v/>
      </c>
      <c r="I18" s="3" t="str">
        <f t="shared" si="5"/>
        <v/>
      </c>
      <c r="J18" s="3" t="str">
        <f t="shared" si="6"/>
        <v>C</v>
      </c>
      <c r="L18" s="140"/>
      <c r="M18" s="23">
        <v>10</v>
      </c>
      <c r="N18" s="24">
        <f t="shared" si="7"/>
        <v>10.15</v>
      </c>
      <c r="O18" s="14">
        <f t="shared" si="8"/>
        <v>14.32</v>
      </c>
      <c r="P18" s="23">
        <f t="shared" si="9"/>
        <v>13.32</v>
      </c>
      <c r="Q18" s="23">
        <f t="shared" si="10"/>
        <v>12.3</v>
      </c>
      <c r="R18" s="14">
        <f t="shared" si="11"/>
        <v>12.05</v>
      </c>
      <c r="S18" s="23">
        <f t="shared" si="12"/>
        <v>10.15</v>
      </c>
      <c r="T18" s="23" t="s">
        <v>27</v>
      </c>
    </row>
    <row r="19" spans="1:20" ht="15.75" customHeight="1" thickBot="1" x14ac:dyDescent="0.3">
      <c r="A19" s="59">
        <v>17</v>
      </c>
      <c r="B19" s="21" t="s">
        <v>53</v>
      </c>
      <c r="C19" s="22">
        <v>12.35</v>
      </c>
      <c r="D19" s="27">
        <f t="shared" si="0"/>
        <v>12.35</v>
      </c>
      <c r="E19" s="59">
        <f t="shared" si="1"/>
        <v>12.35</v>
      </c>
      <c r="F19" s="59">
        <f t="shared" si="2"/>
        <v>12.35</v>
      </c>
      <c r="G19" s="3" t="str">
        <f t="shared" si="3"/>
        <v/>
      </c>
      <c r="H19" s="3" t="str">
        <f t="shared" si="4"/>
        <v/>
      </c>
      <c r="I19" s="3" t="str">
        <f t="shared" si="5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[10,15 ; 15,32]</v>
      </c>
      <c r="O19" s="14" t="str">
        <f>CONCATENATE("[",ROUND(O7,2)," ; ",ROUND(O8,2),"]")</f>
        <v>[14,32 ; 15,32]</v>
      </c>
      <c r="P19" s="23" t="str">
        <f t="shared" ref="P19:S19" si="13">CONCATENATE("[",ROUND(P7,2)," ; ",ROUND(P8,2),"]")</f>
        <v>[13,32 ; 14,05]</v>
      </c>
      <c r="Q19" s="23" t="str">
        <f t="shared" si="13"/>
        <v>[12,3 ; 13,15]</v>
      </c>
      <c r="R19" s="14" t="str">
        <f t="shared" si="13"/>
        <v>[12,05 ; 12,25]</v>
      </c>
      <c r="S19" s="23" t="str">
        <f t="shared" si="13"/>
        <v>[10,15 ; 11,78]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12.3</v>
      </c>
      <c r="D20" s="27">
        <f t="shared" si="0"/>
        <v>12.3</v>
      </c>
      <c r="E20" s="59">
        <f t="shared" si="1"/>
        <v>12.3</v>
      </c>
      <c r="F20" s="59">
        <f t="shared" si="2"/>
        <v>12.3</v>
      </c>
      <c r="G20" s="3" t="str">
        <f t="shared" si="3"/>
        <v/>
      </c>
      <c r="H20" s="3" t="str">
        <f t="shared" si="4"/>
        <v/>
      </c>
      <c r="I20" s="3" t="str">
        <f t="shared" si="5"/>
        <v/>
      </c>
      <c r="J20" s="3" t="str">
        <f t="shared" si="6"/>
        <v>C</v>
      </c>
      <c r="N20" s="18"/>
      <c r="O20" s="18"/>
      <c r="R20" s="18"/>
    </row>
    <row r="21" spans="1:20" ht="13.8" thickBot="1" x14ac:dyDescent="0.3">
      <c r="A21" s="59">
        <v>19</v>
      </c>
      <c r="B21" s="21" t="s">
        <v>53</v>
      </c>
      <c r="C21" s="22">
        <v>12.3</v>
      </c>
      <c r="D21" s="27">
        <f t="shared" si="0"/>
        <v>12.3</v>
      </c>
      <c r="E21" s="59">
        <f t="shared" si="1"/>
        <v>12.3</v>
      </c>
      <c r="F21" s="59">
        <f t="shared" si="2"/>
        <v>12.3</v>
      </c>
      <c r="G21" s="3" t="str">
        <f t="shared" si="3"/>
        <v/>
      </c>
      <c r="H21" s="3" t="str">
        <f t="shared" si="4"/>
        <v/>
      </c>
      <c r="I21" s="3" t="str">
        <f t="shared" si="5"/>
        <v/>
      </c>
      <c r="J21" s="3" t="str">
        <f t="shared" si="6"/>
        <v>C</v>
      </c>
    </row>
    <row r="22" spans="1:20" ht="13.8" thickBot="1" x14ac:dyDescent="0.3">
      <c r="A22" s="59">
        <v>20</v>
      </c>
      <c r="B22" s="21" t="s">
        <v>56</v>
      </c>
      <c r="C22" s="22">
        <v>12.3</v>
      </c>
      <c r="D22" s="27">
        <f t="shared" si="0"/>
        <v>12.3</v>
      </c>
      <c r="E22" s="59">
        <f t="shared" si="1"/>
        <v>12.3</v>
      </c>
      <c r="F22" s="59">
        <f t="shared" si="2"/>
        <v>12.3</v>
      </c>
      <c r="G22" s="3" t="str">
        <f t="shared" si="3"/>
        <v/>
      </c>
      <c r="H22" s="3" t="str">
        <f t="shared" si="4"/>
        <v/>
      </c>
      <c r="I22" s="3" t="str">
        <f t="shared" si="5"/>
        <v/>
      </c>
      <c r="J22" s="3" t="str">
        <f t="shared" si="6"/>
        <v>C</v>
      </c>
      <c r="N22" s="18"/>
    </row>
    <row r="23" spans="1:20" ht="13.8" thickBot="1" x14ac:dyDescent="0.3">
      <c r="A23" s="59">
        <v>21</v>
      </c>
      <c r="B23" s="21" t="s">
        <v>56</v>
      </c>
      <c r="C23" s="22">
        <v>12.25</v>
      </c>
      <c r="D23" s="27">
        <f t="shared" si="0"/>
        <v>12.25</v>
      </c>
      <c r="E23" s="59">
        <f t="shared" si="1"/>
        <v>12.25</v>
      </c>
      <c r="F23" s="59">
        <f t="shared" si="2"/>
        <v>12.25</v>
      </c>
      <c r="G23" s="3">
        <f t="shared" si="3"/>
        <v>12.25</v>
      </c>
      <c r="H23" s="3" t="str">
        <f t="shared" si="4"/>
        <v/>
      </c>
      <c r="I23" s="3" t="str">
        <f t="shared" si="5"/>
        <v/>
      </c>
      <c r="J23" s="3" t="str">
        <f t="shared" si="6"/>
        <v>D</v>
      </c>
      <c r="N23" s="18"/>
      <c r="O23" s="18"/>
      <c r="R23" s="18"/>
    </row>
    <row r="24" spans="1:20" ht="13.8" thickBot="1" x14ac:dyDescent="0.3">
      <c r="A24" s="59">
        <v>22</v>
      </c>
      <c r="B24" s="21" t="s">
        <v>56</v>
      </c>
      <c r="C24" s="22">
        <v>12.18</v>
      </c>
      <c r="D24" s="27">
        <f t="shared" si="0"/>
        <v>12.18</v>
      </c>
      <c r="E24" s="59">
        <f t="shared" si="1"/>
        <v>12.18</v>
      </c>
      <c r="F24" s="59">
        <f t="shared" si="2"/>
        <v>12.18</v>
      </c>
      <c r="G24" s="3">
        <f t="shared" si="3"/>
        <v>12.18</v>
      </c>
      <c r="H24" s="3" t="str">
        <f t="shared" si="4"/>
        <v/>
      </c>
      <c r="I24" s="3" t="str">
        <f t="shared" si="5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56</v>
      </c>
      <c r="C25" s="22">
        <v>12.05</v>
      </c>
      <c r="D25" s="27">
        <f t="shared" si="0"/>
        <v>12.05</v>
      </c>
      <c r="E25" s="59">
        <f t="shared" si="1"/>
        <v>12.05</v>
      </c>
      <c r="F25" s="59">
        <f t="shared" si="2"/>
        <v>12.05</v>
      </c>
      <c r="G25" s="3">
        <f t="shared" si="3"/>
        <v>12.05</v>
      </c>
      <c r="H25" s="3" t="str">
        <f t="shared" si="4"/>
        <v/>
      </c>
      <c r="I25" s="3" t="str">
        <f t="shared" si="5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11.78</v>
      </c>
      <c r="D26" s="27">
        <f t="shared" si="0"/>
        <v>11.78</v>
      </c>
      <c r="E26" s="59">
        <f t="shared" si="1"/>
        <v>11.78</v>
      </c>
      <c r="F26" s="59">
        <f t="shared" si="2"/>
        <v>11.78</v>
      </c>
      <c r="G26" s="3">
        <f t="shared" si="3"/>
        <v>11.78</v>
      </c>
      <c r="H26" s="3">
        <f t="shared" si="4"/>
        <v>11.78</v>
      </c>
      <c r="I26" s="3" t="str">
        <f t="shared" si="5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56</v>
      </c>
      <c r="C27" s="22">
        <v>11.7</v>
      </c>
      <c r="D27" s="27">
        <f t="shared" si="0"/>
        <v>11.7</v>
      </c>
      <c r="E27" s="59">
        <f t="shared" si="1"/>
        <v>11.7</v>
      </c>
      <c r="F27" s="59">
        <f t="shared" si="2"/>
        <v>11.7</v>
      </c>
      <c r="G27" s="3">
        <f t="shared" si="3"/>
        <v>11.7</v>
      </c>
      <c r="H27" s="3">
        <f t="shared" si="4"/>
        <v>11.7</v>
      </c>
      <c r="I27" s="3" t="str">
        <f t="shared" si="5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53</v>
      </c>
      <c r="C28" s="22">
        <v>11.45</v>
      </c>
      <c r="D28" s="27">
        <f t="shared" si="0"/>
        <v>11.45</v>
      </c>
      <c r="E28" s="59">
        <f t="shared" si="1"/>
        <v>11.45</v>
      </c>
      <c r="F28" s="59">
        <f t="shared" si="2"/>
        <v>11.45</v>
      </c>
      <c r="G28" s="3">
        <f t="shared" si="3"/>
        <v>11.45</v>
      </c>
      <c r="H28" s="3">
        <f t="shared" si="4"/>
        <v>11.45</v>
      </c>
      <c r="I28" s="3" t="str">
        <f t="shared" si="5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56</v>
      </c>
      <c r="C29" s="22">
        <v>11.27</v>
      </c>
      <c r="D29" s="27">
        <f t="shared" si="0"/>
        <v>11.27</v>
      </c>
      <c r="E29" s="59">
        <f t="shared" si="1"/>
        <v>11.27</v>
      </c>
      <c r="F29" s="59">
        <f t="shared" si="2"/>
        <v>11.27</v>
      </c>
      <c r="G29" s="3">
        <f t="shared" si="3"/>
        <v>11.27</v>
      </c>
      <c r="H29" s="3">
        <f t="shared" si="4"/>
        <v>11.27</v>
      </c>
      <c r="I29" s="3" t="str">
        <f t="shared" si="5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53</v>
      </c>
      <c r="C30" s="22">
        <v>11.2</v>
      </c>
      <c r="D30" s="27">
        <f t="shared" si="0"/>
        <v>11.2</v>
      </c>
      <c r="E30" s="59">
        <f t="shared" si="1"/>
        <v>11.2</v>
      </c>
      <c r="F30" s="59">
        <f t="shared" si="2"/>
        <v>11.2</v>
      </c>
      <c r="G30" s="3">
        <f t="shared" si="3"/>
        <v>11.2</v>
      </c>
      <c r="H30" s="3">
        <f t="shared" si="4"/>
        <v>11.2</v>
      </c>
      <c r="I30" s="3" t="str">
        <f t="shared" si="5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11.05</v>
      </c>
      <c r="D31" s="27">
        <f t="shared" si="0"/>
        <v>11.05</v>
      </c>
      <c r="E31" s="59">
        <f t="shared" si="1"/>
        <v>11.05</v>
      </c>
      <c r="F31" s="59">
        <f t="shared" si="2"/>
        <v>11.05</v>
      </c>
      <c r="G31" s="3">
        <f t="shared" si="3"/>
        <v>11.05</v>
      </c>
      <c r="H31" s="3">
        <f t="shared" si="4"/>
        <v>11.05</v>
      </c>
      <c r="I31" s="3" t="str">
        <f t="shared" si="5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22">
        <v>10.92</v>
      </c>
      <c r="D32" s="27">
        <f t="shared" si="0"/>
        <v>10.92</v>
      </c>
      <c r="E32" s="59">
        <f t="shared" si="1"/>
        <v>10.92</v>
      </c>
      <c r="F32" s="59">
        <f t="shared" si="2"/>
        <v>10.92</v>
      </c>
      <c r="G32" s="3">
        <f t="shared" si="3"/>
        <v>10.92</v>
      </c>
      <c r="H32" s="3">
        <f t="shared" si="4"/>
        <v>10.92</v>
      </c>
      <c r="I32" s="3" t="str">
        <f t="shared" si="5"/>
        <v/>
      </c>
      <c r="J32" s="3" t="str">
        <f t="shared" si="6"/>
        <v>E</v>
      </c>
      <c r="N32" s="18"/>
      <c r="O32" s="18"/>
      <c r="R32" s="18"/>
    </row>
    <row r="33" spans="1:18" ht="13.8" thickBot="1" x14ac:dyDescent="0.3">
      <c r="A33" s="59">
        <v>31</v>
      </c>
      <c r="B33" s="21" t="s">
        <v>56</v>
      </c>
      <c r="C33" s="22">
        <v>10.9</v>
      </c>
      <c r="D33" s="27">
        <f t="shared" si="0"/>
        <v>10.9</v>
      </c>
      <c r="E33" s="59">
        <f t="shared" si="1"/>
        <v>10.9</v>
      </c>
      <c r="F33" s="59">
        <f t="shared" si="2"/>
        <v>10.9</v>
      </c>
      <c r="G33" s="3">
        <f t="shared" si="3"/>
        <v>10.9</v>
      </c>
      <c r="H33" s="3">
        <f t="shared" si="4"/>
        <v>10.9</v>
      </c>
      <c r="I33" s="3" t="str">
        <f t="shared" si="5"/>
        <v/>
      </c>
      <c r="J33" s="3" t="str">
        <f t="shared" si="6"/>
        <v>E</v>
      </c>
      <c r="N33" s="18"/>
      <c r="O33" s="18"/>
      <c r="R33" s="18"/>
    </row>
    <row r="34" spans="1:18" ht="13.8" thickBot="1" x14ac:dyDescent="0.3">
      <c r="A34" s="59">
        <v>32</v>
      </c>
      <c r="B34" s="21" t="s">
        <v>53</v>
      </c>
      <c r="C34" s="22">
        <v>10.15</v>
      </c>
      <c r="D34" s="27">
        <f t="shared" si="0"/>
        <v>10.15</v>
      </c>
      <c r="E34" s="59">
        <f t="shared" si="1"/>
        <v>10.15</v>
      </c>
      <c r="F34" s="59">
        <f t="shared" si="2"/>
        <v>10.15</v>
      </c>
      <c r="G34" s="3">
        <f t="shared" si="3"/>
        <v>10.15</v>
      </c>
      <c r="H34" s="3">
        <f t="shared" si="4"/>
        <v>10.15</v>
      </c>
      <c r="I34" s="3" t="str">
        <f t="shared" si="5"/>
        <v/>
      </c>
      <c r="J34" s="3" t="str">
        <f t="shared" si="6"/>
        <v>E</v>
      </c>
      <c r="N34" s="18"/>
      <c r="O34" s="18"/>
      <c r="R34" s="18"/>
    </row>
    <row r="35" spans="1:18" ht="13.8" thickBot="1" x14ac:dyDescent="0.3">
      <c r="A35" s="59">
        <v>33</v>
      </c>
      <c r="B35" s="21" t="s">
        <v>53</v>
      </c>
      <c r="C35" s="93">
        <v>9.85</v>
      </c>
      <c r="D35" s="27" t="str">
        <f t="shared" si="0"/>
        <v/>
      </c>
      <c r="E35" s="59" t="str">
        <f t="shared" si="1"/>
        <v/>
      </c>
      <c r="F35" s="59" t="str">
        <f t="shared" si="2"/>
        <v/>
      </c>
      <c r="G35" s="3" t="str">
        <f t="shared" si="3"/>
        <v/>
      </c>
      <c r="H35" s="3" t="str">
        <f t="shared" si="4"/>
        <v/>
      </c>
      <c r="I35" s="3" t="str">
        <f t="shared" si="5"/>
        <v/>
      </c>
      <c r="J35" s="3" t="str">
        <f t="shared" si="6"/>
        <v>F/FX</v>
      </c>
      <c r="N35" s="18"/>
      <c r="O35" s="18"/>
      <c r="R35" s="18"/>
    </row>
    <row r="36" spans="1:18" ht="13.8" thickBot="1" x14ac:dyDescent="0.3">
      <c r="A36" s="59">
        <v>34</v>
      </c>
      <c r="B36" s="21" t="s">
        <v>53</v>
      </c>
      <c r="C36" s="93">
        <v>9</v>
      </c>
      <c r="D36" s="27" t="str">
        <f t="shared" si="0"/>
        <v/>
      </c>
      <c r="E36" s="59" t="str">
        <f t="shared" si="1"/>
        <v/>
      </c>
      <c r="F36" s="59" t="str">
        <f t="shared" si="2"/>
        <v/>
      </c>
      <c r="G36" s="3" t="str">
        <f t="shared" si="3"/>
        <v/>
      </c>
      <c r="H36" s="3" t="str">
        <f t="shared" si="4"/>
        <v/>
      </c>
      <c r="I36" s="3" t="str">
        <f t="shared" si="5"/>
        <v/>
      </c>
      <c r="J36" s="3" t="str">
        <f t="shared" si="6"/>
        <v>F/FX</v>
      </c>
      <c r="N36" s="18"/>
    </row>
    <row r="37" spans="1:18" ht="13.8" thickBot="1" x14ac:dyDescent="0.3">
      <c r="A37" s="59">
        <v>35</v>
      </c>
      <c r="B37" s="21" t="s">
        <v>56</v>
      </c>
      <c r="C37" s="93">
        <v>8.48</v>
      </c>
      <c r="D37" s="27" t="str">
        <f t="shared" si="0"/>
        <v/>
      </c>
      <c r="E37" s="59" t="str">
        <f t="shared" si="1"/>
        <v/>
      </c>
      <c r="F37" s="59" t="str">
        <f t="shared" si="2"/>
        <v/>
      </c>
      <c r="G37" s="3" t="str">
        <f t="shared" si="3"/>
        <v/>
      </c>
      <c r="H37" s="3" t="str">
        <f t="shared" si="4"/>
        <v/>
      </c>
      <c r="I37" s="3" t="str">
        <f t="shared" si="5"/>
        <v/>
      </c>
      <c r="J37" s="3" t="str">
        <f t="shared" si="6"/>
        <v>F/FX</v>
      </c>
      <c r="N37" s="18"/>
    </row>
    <row r="38" spans="1:18" ht="13.8" thickBot="1" x14ac:dyDescent="0.3">
      <c r="A38" s="59">
        <v>36</v>
      </c>
      <c r="B38" s="21" t="s">
        <v>56</v>
      </c>
      <c r="C38" s="93">
        <v>8.43</v>
      </c>
      <c r="D38" s="27" t="str">
        <f t="shared" si="0"/>
        <v/>
      </c>
      <c r="E38" s="59" t="str">
        <f t="shared" si="1"/>
        <v/>
      </c>
      <c r="F38" s="59" t="str">
        <f t="shared" si="2"/>
        <v/>
      </c>
      <c r="G38" s="3" t="str">
        <f t="shared" si="3"/>
        <v/>
      </c>
      <c r="H38" s="3" t="str">
        <f t="shared" si="4"/>
        <v/>
      </c>
      <c r="I38" s="3" t="str">
        <f t="shared" si="5"/>
        <v/>
      </c>
      <c r="J38" s="3" t="str">
        <f t="shared" si="6"/>
        <v>F/FX</v>
      </c>
      <c r="N38" s="18"/>
    </row>
    <row r="39" spans="1:18" ht="13.8" thickBot="1" x14ac:dyDescent="0.3">
      <c r="A39" s="59">
        <v>37</v>
      </c>
      <c r="B39" s="21" t="s">
        <v>56</v>
      </c>
      <c r="C39" s="93">
        <v>8.3000000000000007</v>
      </c>
      <c r="D39" s="27" t="str">
        <f t="shared" si="0"/>
        <v/>
      </c>
      <c r="E39" s="59" t="str">
        <f t="shared" si="1"/>
        <v/>
      </c>
      <c r="F39" s="59" t="str">
        <f t="shared" si="2"/>
        <v/>
      </c>
      <c r="G39" s="3" t="str">
        <f t="shared" si="3"/>
        <v/>
      </c>
      <c r="H39" s="3" t="str">
        <f t="shared" si="4"/>
        <v/>
      </c>
      <c r="I39" s="3" t="str">
        <f t="shared" si="5"/>
        <v/>
      </c>
      <c r="J39" s="3" t="str">
        <f t="shared" si="6"/>
        <v>F/FX</v>
      </c>
      <c r="N39" s="18"/>
    </row>
    <row r="40" spans="1:18" ht="13.8" thickBot="1" x14ac:dyDescent="0.3">
      <c r="A40" s="59">
        <v>38</v>
      </c>
      <c r="B40" s="21" t="s">
        <v>56</v>
      </c>
      <c r="C40" s="93">
        <v>6.12</v>
      </c>
      <c r="D40" s="27" t="str">
        <f t="shared" si="0"/>
        <v/>
      </c>
      <c r="E40" s="59" t="str">
        <f t="shared" si="1"/>
        <v/>
      </c>
      <c r="F40" s="59" t="str">
        <f t="shared" si="2"/>
        <v/>
      </c>
      <c r="G40" s="3" t="str">
        <f t="shared" si="3"/>
        <v/>
      </c>
      <c r="H40" s="3" t="str">
        <f t="shared" si="4"/>
        <v/>
      </c>
      <c r="I40" s="3" t="str">
        <f t="shared" si="5"/>
        <v/>
      </c>
      <c r="J40" s="3" t="str">
        <f t="shared" si="6"/>
        <v>F/FX</v>
      </c>
      <c r="N40" s="18"/>
    </row>
    <row r="41" spans="1:18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18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18" x14ac:dyDescent="0.25">
      <c r="N43" s="18"/>
    </row>
    <row r="44" spans="1:18" x14ac:dyDescent="0.25">
      <c r="N44" s="18"/>
    </row>
    <row r="45" spans="1:18" x14ac:dyDescent="0.25">
      <c r="N45" s="18"/>
    </row>
    <row r="46" spans="1:18" x14ac:dyDescent="0.25">
      <c r="N46" s="18"/>
    </row>
    <row r="47" spans="1:18" x14ac:dyDescent="0.25">
      <c r="N47" s="18"/>
    </row>
    <row r="48" spans="1:18" x14ac:dyDescent="0.25">
      <c r="N48" s="18"/>
    </row>
    <row r="49" spans="14:14" x14ac:dyDescent="0.25">
      <c r="N49" s="18"/>
    </row>
    <row r="50" spans="14:14" x14ac:dyDescent="0.25">
      <c r="N50" s="18"/>
    </row>
  </sheetData>
  <sortState ref="B3:C40">
    <sortCondition descending="1" ref="C3:C40"/>
    <sortCondition ref="B3:B40"/>
  </sortState>
  <mergeCells count="9">
    <mergeCell ref="L19:M19"/>
    <mergeCell ref="L9:L18"/>
    <mergeCell ref="O2:T2"/>
    <mergeCell ref="N2:N3"/>
    <mergeCell ref="L4:M4"/>
    <mergeCell ref="L5:M5"/>
    <mergeCell ref="L6:M6"/>
    <mergeCell ref="L7:M7"/>
    <mergeCell ref="L8:M8"/>
  </mergeCells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8BCE-E74D-4698-B35E-13F439BA4953}">
  <dimension ref="A1:T49"/>
  <sheetViews>
    <sheetView topLeftCell="F1" zoomScaleNormal="100" workbookViewId="0">
      <selection activeCell="N2" sqref="N2:N3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18.88</v>
      </c>
      <c r="D3" s="27">
        <f>IF(C3&gt;=10,C3,"")</f>
        <v>18.88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53</v>
      </c>
      <c r="C4" s="22">
        <v>18.3</v>
      </c>
      <c r="D4" s="27">
        <f t="shared" ref="D4:D40" si="5">IF(C4&gt;=10,C4,"")</f>
        <v>18.3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MEDIAN($C$3:$C$34)</f>
        <v>13.925000000000001</v>
      </c>
      <c r="O4" s="14">
        <f>MEDIAN($D$3:$D$6)</f>
        <v>17.600000000000001</v>
      </c>
      <c r="P4" s="23">
        <f>MEDIAN($E$7:$E$13)</f>
        <v>15.95</v>
      </c>
      <c r="Q4" s="23">
        <f>MEDIAN($F$14:$F$20)</f>
        <v>14.55</v>
      </c>
      <c r="R4" s="14">
        <f>MEDIAN($G$21:$G$24)</f>
        <v>13.25</v>
      </c>
      <c r="S4" s="23">
        <f>MEDIAN($H$25:$H$34)</f>
        <v>11.875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16.899999999999999</v>
      </c>
      <c r="D5" s="27">
        <f t="shared" si="5"/>
        <v>16.899999999999999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ROUNDUP(AVERAGE($C$3:$C$34),2)</f>
        <v>14.15</v>
      </c>
      <c r="O5" s="14">
        <f>AVERAGE($D$3:$D$6)</f>
        <v>17.72</v>
      </c>
      <c r="P5" s="25">
        <f>AVERAGE($E$7:$E$13)</f>
        <v>15.957142857142857</v>
      </c>
      <c r="Q5" s="14">
        <f>AVERAGE($F$14:$F$20)</f>
        <v>14.407142857142857</v>
      </c>
      <c r="R5" s="14">
        <f>AVERAGE($G$21:$G$24)</f>
        <v>13.262499999999999</v>
      </c>
      <c r="S5" s="14">
        <f>AVERAGE($H$25:$H$34)</f>
        <v>11.605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16.8</v>
      </c>
      <c r="D6" s="27">
        <f t="shared" si="5"/>
        <v>16.8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ROUNDUP(_xlfn.STDEV.P($C$3:$C$34),2)</f>
        <v>2.1999999999999997</v>
      </c>
      <c r="O6" s="14">
        <f>_xlfn.STDEV.P($D$3:$D$6)</f>
        <v>0.8945389874119517</v>
      </c>
      <c r="P6" s="25">
        <f>_xlfn.STDEV.P($E$7:$E$13)</f>
        <v>0.2883804176883768</v>
      </c>
      <c r="Q6" s="14">
        <f>_xlfn.STDEV.P($F$14:$F$20)</f>
        <v>0.53813737719535359</v>
      </c>
      <c r="R6" s="14">
        <f>_xlfn.STDEV.P($G$21:$G$24)</f>
        <v>0.16345871038277515</v>
      </c>
      <c r="S6" s="14">
        <f>_xlfn.STDEV.P($H$25:$H$34)</f>
        <v>0.76106832807573843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16.350000000000001</v>
      </c>
      <c r="D7" s="27">
        <f t="shared" si="5"/>
        <v>16.350000000000001</v>
      </c>
      <c r="E7" s="59">
        <f t="shared" si="0"/>
        <v>16.350000000000001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MIN($C$3:$C$34)</f>
        <v>10.35</v>
      </c>
      <c r="O7" s="14">
        <f>MIN($D$3:$D$6)</f>
        <v>16.8</v>
      </c>
      <c r="P7" s="23">
        <f>MIN($E$7:$E$13)</f>
        <v>15.55</v>
      </c>
      <c r="Q7" s="23">
        <f>MIN($F$14:$F$20)</f>
        <v>13.7</v>
      </c>
      <c r="R7" s="14">
        <f>MIN($G$21:$G$24)</f>
        <v>13.05</v>
      </c>
      <c r="S7" s="23">
        <f>MIN($H$25:$H$34)</f>
        <v>10.35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16.350000000000001</v>
      </c>
      <c r="D8" s="27">
        <f t="shared" si="5"/>
        <v>16.350000000000001</v>
      </c>
      <c r="E8" s="59">
        <f t="shared" si="0"/>
        <v>16.350000000000001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MAX($C$3:$C$34)</f>
        <v>18.88</v>
      </c>
      <c r="O8" s="14">
        <f>MAX($D$3:$D$6)</f>
        <v>18.88</v>
      </c>
      <c r="P8" s="23">
        <f>MAX($E$7:$E$13)</f>
        <v>16.350000000000001</v>
      </c>
      <c r="Q8" s="23">
        <f>MAX($F$14:$F$20)</f>
        <v>15.3</v>
      </c>
      <c r="R8" s="14">
        <f>MAX($G$21:$G$24)</f>
        <v>13.5</v>
      </c>
      <c r="S8" s="23">
        <f>MAX($H$25:$H$34)</f>
        <v>12.5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16</v>
      </c>
      <c r="D9" s="27">
        <f t="shared" si="5"/>
        <v>16</v>
      </c>
      <c r="E9" s="59">
        <f t="shared" si="0"/>
        <v>16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_xlfn.PERCENTILE.INC($C$3:$C$34,1-(M9*10)/100)</f>
        <v>16.755000000000003</v>
      </c>
      <c r="O9" s="14">
        <f>_xlfn.PERCENTILE.INC($D$3:$D$6,1-(M9*10)/100)</f>
        <v>18.706</v>
      </c>
      <c r="P9" s="23">
        <f>_xlfn.PERCENTILE.INC($E$7:$E$13,1-(M9*10)/100)</f>
        <v>16.350000000000001</v>
      </c>
      <c r="Q9" s="23">
        <f>_xlfn.PERCENTILE.INC($F$14:$F$20,1-(M9*10)/100)</f>
        <v>15.03</v>
      </c>
      <c r="R9" s="14">
        <f>_xlfn.PERCENTILE.INC($G$21:$G$24,1-(M9*10)/100)</f>
        <v>13.44</v>
      </c>
      <c r="S9" s="23">
        <f>_xlfn.PERCENTILE.INC($H$25:$H$34,1-(M9*10)/100)</f>
        <v>12.455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15.95</v>
      </c>
      <c r="D10" s="27">
        <f t="shared" si="5"/>
        <v>15.95</v>
      </c>
      <c r="E10" s="59">
        <f t="shared" si="0"/>
        <v>15.95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_xlfn.PERCENTILE.INC($C$3:$C$34,1-(M10*10)/100)</f>
        <v>15.99</v>
      </c>
      <c r="O10" s="14">
        <f t="shared" ref="O10:O18" si="8">_xlfn.PERCENTILE.INC($D$3:$D$6,1-(M10*10)/100)</f>
        <v>18.532</v>
      </c>
      <c r="P10" s="23">
        <f t="shared" ref="P10:P18" si="9">_xlfn.PERCENTILE.INC($E$7:$E$13,1-(M10*10)/100)</f>
        <v>16.28</v>
      </c>
      <c r="Q10" s="23">
        <f t="shared" ref="Q10:Q18" si="10">_xlfn.PERCENTILE.INC($F$14:$F$20,1-(M10*10)/100)</f>
        <v>14.8</v>
      </c>
      <c r="R10" s="14">
        <f t="shared" ref="R10:R18" si="11">_xlfn.PERCENTILE.INC($G$21:$G$24,1-(M10*10)/100)</f>
        <v>13.38</v>
      </c>
      <c r="S10" s="23">
        <f t="shared" ref="S10:S18" si="12">_xlfn.PERCENTILE.INC($H$25:$H$34,1-(M10*10)/100)</f>
        <v>12.17</v>
      </c>
      <c r="T10" s="23" t="s">
        <v>27</v>
      </c>
    </row>
    <row r="11" spans="1:20" ht="15.75" customHeight="1" thickBot="1" x14ac:dyDescent="0.3">
      <c r="A11" s="59">
        <v>9</v>
      </c>
      <c r="B11" s="21" t="s">
        <v>56</v>
      </c>
      <c r="C11" s="22">
        <v>15.85</v>
      </c>
      <c r="D11" s="27">
        <f t="shared" si="5"/>
        <v>15.85</v>
      </c>
      <c r="E11" s="59">
        <f t="shared" si="0"/>
        <v>15.85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15.620000000000001</v>
      </c>
      <c r="O11" s="14">
        <f t="shared" si="8"/>
        <v>18.358000000000001</v>
      </c>
      <c r="P11" s="23">
        <f t="shared" si="9"/>
        <v>16.07</v>
      </c>
      <c r="Q11" s="23">
        <f t="shared" si="10"/>
        <v>14.649999999999999</v>
      </c>
      <c r="R11" s="14">
        <f t="shared" si="11"/>
        <v>13.32</v>
      </c>
      <c r="S11" s="23">
        <f t="shared" si="12"/>
        <v>12.03</v>
      </c>
      <c r="T11" s="23" t="s">
        <v>27</v>
      </c>
    </row>
    <row r="12" spans="1:20" ht="15.75" customHeight="1" thickBot="1" x14ac:dyDescent="0.3">
      <c r="A12" s="59">
        <v>10</v>
      </c>
      <c r="B12" s="21" t="s">
        <v>53</v>
      </c>
      <c r="C12" s="22">
        <v>15.65</v>
      </c>
      <c r="D12" s="27">
        <f t="shared" si="5"/>
        <v>15.65</v>
      </c>
      <c r="E12" s="59">
        <f t="shared" si="0"/>
        <v>15.65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14.75</v>
      </c>
      <c r="O12" s="14">
        <f t="shared" si="8"/>
        <v>18.02</v>
      </c>
      <c r="P12" s="23">
        <f t="shared" si="9"/>
        <v>15.98</v>
      </c>
      <c r="Q12" s="23">
        <f t="shared" si="10"/>
        <v>14.58</v>
      </c>
      <c r="R12" s="14">
        <f t="shared" si="11"/>
        <v>13.280000000000001</v>
      </c>
      <c r="S12" s="23">
        <f t="shared" si="12"/>
        <v>11.94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15.55</v>
      </c>
      <c r="D13" s="27">
        <f t="shared" si="5"/>
        <v>15.55</v>
      </c>
      <c r="E13" s="59">
        <f t="shared" si="0"/>
        <v>15.55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13.925000000000001</v>
      </c>
      <c r="O13" s="14">
        <f t="shared" si="8"/>
        <v>17.600000000000001</v>
      </c>
      <c r="P13" s="23">
        <f t="shared" si="9"/>
        <v>15.95</v>
      </c>
      <c r="Q13" s="23">
        <f t="shared" si="10"/>
        <v>14.55</v>
      </c>
      <c r="R13" s="14">
        <f t="shared" si="11"/>
        <v>13.25</v>
      </c>
      <c r="S13" s="23">
        <f t="shared" si="12"/>
        <v>11.875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15.3</v>
      </c>
      <c r="D14" s="27">
        <f t="shared" si="5"/>
        <v>15.3</v>
      </c>
      <c r="E14" s="59">
        <f t="shared" si="0"/>
        <v>15.3</v>
      </c>
      <c r="F14" s="59">
        <f t="shared" si="1"/>
        <v>15.3</v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C</v>
      </c>
      <c r="L14" s="140"/>
      <c r="M14" s="23">
        <v>6</v>
      </c>
      <c r="N14" s="24">
        <f t="shared" si="7"/>
        <v>13.38</v>
      </c>
      <c r="O14" s="14">
        <f t="shared" si="8"/>
        <v>17.18</v>
      </c>
      <c r="P14" s="23">
        <f t="shared" si="9"/>
        <v>15.889999999999999</v>
      </c>
      <c r="Q14" s="23">
        <f t="shared" si="10"/>
        <v>14.22</v>
      </c>
      <c r="R14" s="14">
        <f t="shared" si="11"/>
        <v>13.219999999999999</v>
      </c>
      <c r="S14" s="23">
        <f t="shared" si="12"/>
        <v>11.81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14.85</v>
      </c>
      <c r="D15" s="27">
        <f t="shared" si="5"/>
        <v>14.85</v>
      </c>
      <c r="E15" s="59">
        <f t="shared" si="0"/>
        <v>14.85</v>
      </c>
      <c r="F15" s="59">
        <f t="shared" si="1"/>
        <v>14.85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12.665000000000001</v>
      </c>
      <c r="O15" s="14">
        <f t="shared" si="8"/>
        <v>16.89</v>
      </c>
      <c r="P15" s="23">
        <f t="shared" si="9"/>
        <v>15.81</v>
      </c>
      <c r="Q15" s="23">
        <f t="shared" si="10"/>
        <v>13.97</v>
      </c>
      <c r="R15" s="14">
        <f t="shared" si="11"/>
        <v>13.184999999999999</v>
      </c>
      <c r="S15" s="23">
        <f t="shared" si="12"/>
        <v>11.42</v>
      </c>
      <c r="T15" s="23" t="s">
        <v>27</v>
      </c>
    </row>
    <row r="16" spans="1:20" ht="15.75" customHeight="1" thickBot="1" x14ac:dyDescent="0.3">
      <c r="A16" s="59">
        <v>14</v>
      </c>
      <c r="B16" s="21" t="s">
        <v>56</v>
      </c>
      <c r="C16" s="22">
        <v>14.6</v>
      </c>
      <c r="D16" s="27">
        <f t="shared" si="5"/>
        <v>14.6</v>
      </c>
      <c r="E16" s="59">
        <f t="shared" si="0"/>
        <v>14.6</v>
      </c>
      <c r="F16" s="59">
        <f t="shared" si="1"/>
        <v>14.6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12.02</v>
      </c>
      <c r="O16" s="14">
        <f t="shared" si="8"/>
        <v>16.86</v>
      </c>
      <c r="P16" s="23">
        <f t="shared" si="9"/>
        <v>15.69</v>
      </c>
      <c r="Q16" s="23">
        <f t="shared" si="10"/>
        <v>13.879999999999999</v>
      </c>
      <c r="R16" s="14">
        <f t="shared" si="11"/>
        <v>13.14</v>
      </c>
      <c r="S16" s="23">
        <f t="shared" si="12"/>
        <v>10.620000000000001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14.55</v>
      </c>
      <c r="D17" s="27">
        <f t="shared" si="5"/>
        <v>14.55</v>
      </c>
      <c r="E17" s="59">
        <f t="shared" si="0"/>
        <v>14.55</v>
      </c>
      <c r="F17" s="59">
        <f t="shared" si="1"/>
        <v>14.55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11.76</v>
      </c>
      <c r="O17" s="14">
        <f t="shared" si="8"/>
        <v>16.829999999999998</v>
      </c>
      <c r="P17" s="23">
        <f t="shared" si="9"/>
        <v>15.610000000000001</v>
      </c>
      <c r="Q17" s="23">
        <f t="shared" si="10"/>
        <v>13.79</v>
      </c>
      <c r="R17" s="14">
        <f t="shared" si="11"/>
        <v>13.095000000000001</v>
      </c>
      <c r="S17" s="23">
        <f t="shared" si="12"/>
        <v>10.484999999999999</v>
      </c>
      <c r="T17" s="23" t="s">
        <v>27</v>
      </c>
    </row>
    <row r="18" spans="1:20" ht="15.75" customHeight="1" thickBot="1" x14ac:dyDescent="0.3">
      <c r="A18" s="59">
        <v>16</v>
      </c>
      <c r="B18" s="21" t="s">
        <v>53</v>
      </c>
      <c r="C18" s="22">
        <v>14</v>
      </c>
      <c r="D18" s="27">
        <f t="shared" si="5"/>
        <v>14</v>
      </c>
      <c r="E18" s="59">
        <f t="shared" si="0"/>
        <v>14</v>
      </c>
      <c r="F18" s="59">
        <f t="shared" si="1"/>
        <v>14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10.35</v>
      </c>
      <c r="O18" s="14">
        <f t="shared" si="8"/>
        <v>16.8</v>
      </c>
      <c r="P18" s="23">
        <f t="shared" si="9"/>
        <v>15.55</v>
      </c>
      <c r="Q18" s="23">
        <f t="shared" si="10"/>
        <v>13.7</v>
      </c>
      <c r="R18" s="14">
        <f t="shared" si="11"/>
        <v>13.05</v>
      </c>
      <c r="S18" s="23">
        <f t="shared" si="12"/>
        <v>10.35</v>
      </c>
      <c r="T18" s="23" t="s">
        <v>27</v>
      </c>
    </row>
    <row r="19" spans="1:20" ht="15.75" customHeight="1" thickBot="1" x14ac:dyDescent="0.3">
      <c r="A19" s="59">
        <v>17</v>
      </c>
      <c r="B19" s="21" t="s">
        <v>53</v>
      </c>
      <c r="C19" s="22">
        <v>13.85</v>
      </c>
      <c r="D19" s="27">
        <f t="shared" si="5"/>
        <v>13.85</v>
      </c>
      <c r="E19" s="59">
        <f t="shared" si="0"/>
        <v>13.85</v>
      </c>
      <c r="F19" s="59">
        <f t="shared" si="1"/>
        <v>13.85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[10,35 ; 18,88]</v>
      </c>
      <c r="O19" s="14" t="str">
        <f>CONCATENATE("[",ROUND(O7,2)," ; ",ROUND(O8,2),"]")</f>
        <v>[16,8 ; 18,88]</v>
      </c>
      <c r="P19" s="23" t="str">
        <f t="shared" ref="P19:S19" si="13">CONCATENATE("[",ROUND(P7,2)," ; ",ROUND(P8,2),"]")</f>
        <v>[15,55 ; 16,35]</v>
      </c>
      <c r="Q19" s="23" t="str">
        <f t="shared" si="13"/>
        <v>[13,7 ; 15,3]</v>
      </c>
      <c r="R19" s="14" t="str">
        <f t="shared" si="13"/>
        <v>[13,05 ; 13,5]</v>
      </c>
      <c r="S19" s="23" t="str">
        <f t="shared" si="13"/>
        <v>[10,35 ; 12,5]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13.7</v>
      </c>
      <c r="D20" s="27">
        <f t="shared" si="5"/>
        <v>13.7</v>
      </c>
      <c r="E20" s="59">
        <f t="shared" si="0"/>
        <v>13.7</v>
      </c>
      <c r="F20" s="59">
        <f t="shared" si="1"/>
        <v>13.7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53</v>
      </c>
      <c r="C21" s="22">
        <v>13.5</v>
      </c>
      <c r="D21" s="27">
        <f t="shared" si="5"/>
        <v>13.5</v>
      </c>
      <c r="E21" s="59">
        <f t="shared" si="0"/>
        <v>13.5</v>
      </c>
      <c r="F21" s="59">
        <f t="shared" si="1"/>
        <v>13.5</v>
      </c>
      <c r="G21" s="3">
        <f t="shared" si="2"/>
        <v>13.5</v>
      </c>
      <c r="H21" s="3" t="str">
        <f t="shared" si="3"/>
        <v/>
      </c>
      <c r="I21" s="3" t="str">
        <f t="shared" si="4"/>
        <v/>
      </c>
      <c r="J21" s="3" t="str">
        <f t="shared" si="6"/>
        <v>D</v>
      </c>
      <c r="N21" s="18"/>
    </row>
    <row r="22" spans="1:20" ht="13.8" thickBot="1" x14ac:dyDescent="0.3">
      <c r="A22" s="59">
        <v>20</v>
      </c>
      <c r="B22" s="21" t="s">
        <v>53</v>
      </c>
      <c r="C22" s="22">
        <v>13.3</v>
      </c>
      <c r="D22" s="27">
        <f t="shared" si="5"/>
        <v>13.3</v>
      </c>
      <c r="E22" s="59">
        <f t="shared" si="0"/>
        <v>13.3</v>
      </c>
      <c r="F22" s="59">
        <f t="shared" si="1"/>
        <v>13.3</v>
      </c>
      <c r="G22" s="3">
        <f t="shared" si="2"/>
        <v>13.3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53</v>
      </c>
      <c r="C23" s="22">
        <v>13.2</v>
      </c>
      <c r="D23" s="27">
        <f t="shared" si="5"/>
        <v>13.2</v>
      </c>
      <c r="E23" s="59">
        <f t="shared" si="0"/>
        <v>13.2</v>
      </c>
      <c r="F23" s="59">
        <f t="shared" si="1"/>
        <v>13.2</v>
      </c>
      <c r="G23" s="3">
        <f t="shared" si="2"/>
        <v>13.2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56</v>
      </c>
      <c r="C24" s="22">
        <v>13.05</v>
      </c>
      <c r="D24" s="27">
        <f t="shared" si="5"/>
        <v>13.05</v>
      </c>
      <c r="E24" s="59">
        <f t="shared" si="0"/>
        <v>13.05</v>
      </c>
      <c r="F24" s="59">
        <f t="shared" si="1"/>
        <v>13.05</v>
      </c>
      <c r="G24" s="3">
        <f t="shared" si="2"/>
        <v>13.05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12.5</v>
      </c>
      <c r="D25" s="27">
        <f t="shared" si="5"/>
        <v>12.5</v>
      </c>
      <c r="E25" s="59">
        <f t="shared" si="0"/>
        <v>12.5</v>
      </c>
      <c r="F25" s="59">
        <f t="shared" si="1"/>
        <v>12.5</v>
      </c>
      <c r="G25" s="3">
        <f t="shared" si="2"/>
        <v>12.5</v>
      </c>
      <c r="H25" s="3">
        <f t="shared" si="3"/>
        <v>12.5</v>
      </c>
      <c r="I25" s="3" t="str">
        <f t="shared" si="4"/>
        <v/>
      </c>
      <c r="J25" s="3" t="str">
        <f t="shared" si="6"/>
        <v>E</v>
      </c>
      <c r="N25" s="18"/>
      <c r="O25" s="18"/>
      <c r="R25" s="18"/>
    </row>
    <row r="26" spans="1:20" ht="13.8" thickBot="1" x14ac:dyDescent="0.3">
      <c r="A26" s="59">
        <v>24</v>
      </c>
      <c r="B26" s="21" t="s">
        <v>56</v>
      </c>
      <c r="C26" s="22">
        <v>12.45</v>
      </c>
      <c r="D26" s="27">
        <f t="shared" si="5"/>
        <v>12.45</v>
      </c>
      <c r="E26" s="59">
        <f t="shared" si="0"/>
        <v>12.45</v>
      </c>
      <c r="F26" s="59">
        <f t="shared" si="1"/>
        <v>12.45</v>
      </c>
      <c r="G26" s="3">
        <f t="shared" si="2"/>
        <v>12.45</v>
      </c>
      <c r="H26" s="3">
        <f t="shared" si="3"/>
        <v>12.45</v>
      </c>
      <c r="I26" s="3" t="str">
        <f t="shared" si="4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53</v>
      </c>
      <c r="C27" s="22">
        <v>12.1</v>
      </c>
      <c r="D27" s="27">
        <f t="shared" si="5"/>
        <v>12.1</v>
      </c>
      <c r="E27" s="59">
        <f t="shared" si="0"/>
        <v>12.1</v>
      </c>
      <c r="F27" s="59">
        <f t="shared" si="1"/>
        <v>12.1</v>
      </c>
      <c r="G27" s="3">
        <f t="shared" si="2"/>
        <v>12.1</v>
      </c>
      <c r="H27" s="3">
        <f t="shared" si="3"/>
        <v>12.1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12</v>
      </c>
      <c r="D28" s="27">
        <f t="shared" si="5"/>
        <v>12</v>
      </c>
      <c r="E28" s="59">
        <f t="shared" si="0"/>
        <v>12</v>
      </c>
      <c r="F28" s="59">
        <f t="shared" si="1"/>
        <v>12</v>
      </c>
      <c r="G28" s="3">
        <f t="shared" si="2"/>
        <v>12</v>
      </c>
      <c r="H28" s="3">
        <f t="shared" si="3"/>
        <v>12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56</v>
      </c>
      <c r="C29" s="22">
        <v>11.9</v>
      </c>
      <c r="D29" s="27">
        <f t="shared" si="5"/>
        <v>11.9</v>
      </c>
      <c r="E29" s="59">
        <f t="shared" si="0"/>
        <v>11.9</v>
      </c>
      <c r="F29" s="59">
        <f t="shared" si="1"/>
        <v>11.9</v>
      </c>
      <c r="G29" s="3">
        <f t="shared" si="2"/>
        <v>11.9</v>
      </c>
      <c r="H29" s="3">
        <f t="shared" si="3"/>
        <v>11.9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53</v>
      </c>
      <c r="C30" s="22">
        <v>11.85</v>
      </c>
      <c r="D30" s="27">
        <f t="shared" si="5"/>
        <v>11.85</v>
      </c>
      <c r="E30" s="59">
        <f t="shared" si="0"/>
        <v>11.85</v>
      </c>
      <c r="F30" s="59">
        <f t="shared" si="1"/>
        <v>11.85</v>
      </c>
      <c r="G30" s="3">
        <f t="shared" si="2"/>
        <v>11.85</v>
      </c>
      <c r="H30" s="3">
        <f t="shared" si="3"/>
        <v>11.85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11.75</v>
      </c>
      <c r="D31" s="27">
        <f t="shared" si="5"/>
        <v>11.75</v>
      </c>
      <c r="E31" s="59">
        <f t="shared" si="0"/>
        <v>11.75</v>
      </c>
      <c r="F31" s="59">
        <f t="shared" si="1"/>
        <v>11.75</v>
      </c>
      <c r="G31" s="3">
        <f t="shared" si="2"/>
        <v>11.75</v>
      </c>
      <c r="H31" s="3">
        <f t="shared" si="3"/>
        <v>11.75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53</v>
      </c>
      <c r="C32" s="22">
        <v>10.65</v>
      </c>
      <c r="D32" s="27">
        <f t="shared" si="5"/>
        <v>10.65</v>
      </c>
      <c r="E32" s="59">
        <f t="shared" si="0"/>
        <v>10.65</v>
      </c>
      <c r="F32" s="59">
        <f t="shared" si="1"/>
        <v>10.65</v>
      </c>
      <c r="G32" s="3">
        <f t="shared" si="2"/>
        <v>10.65</v>
      </c>
      <c r="H32" s="3">
        <f t="shared" si="3"/>
        <v>10.65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22">
        <v>10.5</v>
      </c>
      <c r="D33" s="27">
        <f t="shared" si="5"/>
        <v>10.5</v>
      </c>
      <c r="E33" s="59">
        <f t="shared" si="0"/>
        <v>10.5</v>
      </c>
      <c r="F33" s="59">
        <f t="shared" si="1"/>
        <v>10.5</v>
      </c>
      <c r="G33" s="3">
        <f t="shared" si="2"/>
        <v>10.5</v>
      </c>
      <c r="H33" s="3">
        <f t="shared" si="3"/>
        <v>10.5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56</v>
      </c>
      <c r="C34" s="22">
        <v>10.35</v>
      </c>
      <c r="D34" s="27">
        <f t="shared" si="5"/>
        <v>10.35</v>
      </c>
      <c r="E34" s="59">
        <f t="shared" si="0"/>
        <v>10.35</v>
      </c>
      <c r="F34" s="59">
        <f t="shared" si="1"/>
        <v>10.35</v>
      </c>
      <c r="G34" s="3">
        <f t="shared" si="2"/>
        <v>10.35</v>
      </c>
      <c r="H34" s="3">
        <f t="shared" si="3"/>
        <v>10.35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93">
        <v>9.8000000000000007</v>
      </c>
      <c r="D35" s="27" t="str">
        <f t="shared" si="5"/>
        <v/>
      </c>
      <c r="E35" s="59" t="str">
        <f t="shared" si="0"/>
        <v/>
      </c>
      <c r="F35" s="59" t="str">
        <f t="shared" si="1"/>
        <v/>
      </c>
      <c r="G35" s="3" t="str">
        <f t="shared" si="2"/>
        <v/>
      </c>
      <c r="H35" s="3" t="str">
        <f t="shared" si="3"/>
        <v/>
      </c>
      <c r="I35" s="3" t="str">
        <f t="shared" si="4"/>
        <v/>
      </c>
      <c r="J35" s="3" t="str">
        <f t="shared" si="6"/>
        <v>F/FX</v>
      </c>
      <c r="N35" s="18"/>
      <c r="O35" s="18"/>
      <c r="R35" s="18"/>
    </row>
    <row r="36" spans="1:20" ht="13.8" thickBot="1" x14ac:dyDescent="0.3">
      <c r="A36" s="59">
        <v>34</v>
      </c>
      <c r="B36" s="21" t="s">
        <v>56</v>
      </c>
      <c r="C36" s="93">
        <v>9.4499999999999993</v>
      </c>
      <c r="D36" s="27" t="str">
        <f t="shared" si="5"/>
        <v/>
      </c>
      <c r="E36" s="59" t="str">
        <f t="shared" si="0"/>
        <v/>
      </c>
      <c r="F36" s="59" t="str">
        <f t="shared" si="1"/>
        <v/>
      </c>
      <c r="G36" s="3" t="str">
        <f t="shared" si="2"/>
        <v/>
      </c>
      <c r="H36" s="3" t="str">
        <f t="shared" si="3"/>
        <v/>
      </c>
      <c r="I36" s="3" t="str">
        <f t="shared" si="4"/>
        <v/>
      </c>
      <c r="J36" s="3" t="str">
        <f t="shared" si="6"/>
        <v>F/FX</v>
      </c>
      <c r="N36" s="18"/>
    </row>
    <row r="37" spans="1:20" ht="13.8" thickBot="1" x14ac:dyDescent="0.3">
      <c r="A37" s="59">
        <v>35</v>
      </c>
      <c r="B37" s="21" t="s">
        <v>56</v>
      </c>
      <c r="C37" s="93">
        <v>8.9499999999999993</v>
      </c>
      <c r="D37" s="27" t="str">
        <f t="shared" si="5"/>
        <v/>
      </c>
      <c r="E37" s="59" t="str">
        <f t="shared" si="0"/>
        <v/>
      </c>
      <c r="F37" s="59" t="str">
        <f t="shared" si="1"/>
        <v/>
      </c>
      <c r="G37" s="3" t="str">
        <f t="shared" si="2"/>
        <v/>
      </c>
      <c r="H37" s="3" t="str">
        <f t="shared" si="3"/>
        <v/>
      </c>
      <c r="I37" s="3" t="str">
        <f t="shared" si="4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56</v>
      </c>
      <c r="C38" s="93">
        <v>8.9499999999999993</v>
      </c>
      <c r="D38" s="27" t="str">
        <f t="shared" si="5"/>
        <v/>
      </c>
      <c r="E38" s="59" t="str">
        <f t="shared" si="0"/>
        <v/>
      </c>
      <c r="F38" s="59" t="str">
        <f t="shared" si="1"/>
        <v/>
      </c>
      <c r="G38" s="3" t="str">
        <f t="shared" si="2"/>
        <v/>
      </c>
      <c r="H38" s="3" t="str">
        <f t="shared" si="3"/>
        <v/>
      </c>
      <c r="I38" s="3" t="str">
        <f t="shared" si="4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53</v>
      </c>
      <c r="C39" s="93">
        <v>8.1199999999999992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7.55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26B2-3B4A-4681-98A4-D4C19CC010F9}">
  <dimension ref="B4:G19"/>
  <sheetViews>
    <sheetView zoomScale="90" zoomScaleNormal="90" workbookViewId="0">
      <selection activeCell="B4" sqref="B4:B6"/>
    </sheetView>
  </sheetViews>
  <sheetFormatPr baseColWidth="10" defaultRowHeight="14.4" x14ac:dyDescent="0.3"/>
  <cols>
    <col min="1" max="1" width="11.5546875" style="1"/>
    <col min="2" max="2" width="8.6640625" style="1" bestFit="1" customWidth="1"/>
    <col min="3" max="3" width="30.44140625" style="1" bestFit="1" customWidth="1"/>
    <col min="4" max="4" width="7.77734375" style="1" bestFit="1" customWidth="1"/>
    <col min="5" max="5" width="40.88671875" style="1" bestFit="1" customWidth="1"/>
    <col min="6" max="6" width="8.33203125" style="1" bestFit="1" customWidth="1"/>
    <col min="7" max="7" width="7.21875" style="1" bestFit="1" customWidth="1"/>
    <col min="8" max="16384" width="11.5546875" style="1"/>
  </cols>
  <sheetData>
    <row r="4" spans="2:7" ht="15" customHeight="1" x14ac:dyDescent="0.3">
      <c r="B4" s="106"/>
      <c r="C4" s="107" t="s">
        <v>0</v>
      </c>
      <c r="D4" s="107"/>
      <c r="E4" s="107"/>
      <c r="F4" s="107"/>
      <c r="G4" s="107"/>
    </row>
    <row r="5" spans="2:7" x14ac:dyDescent="0.3">
      <c r="B5" s="106"/>
      <c r="C5" s="107" t="s">
        <v>1</v>
      </c>
      <c r="D5" s="107"/>
      <c r="E5" s="107" t="s">
        <v>2</v>
      </c>
      <c r="F5" s="107"/>
      <c r="G5" s="108" t="s">
        <v>67</v>
      </c>
    </row>
    <row r="6" spans="2:7" x14ac:dyDescent="0.3">
      <c r="B6" s="106"/>
      <c r="C6" s="71" t="s">
        <v>3</v>
      </c>
      <c r="D6" s="71" t="s">
        <v>4</v>
      </c>
      <c r="E6" s="71" t="s">
        <v>3</v>
      </c>
      <c r="F6" s="71" t="s">
        <v>4</v>
      </c>
      <c r="G6" s="108"/>
    </row>
    <row r="7" spans="2:7" x14ac:dyDescent="0.3">
      <c r="B7" s="108" t="s">
        <v>69</v>
      </c>
      <c r="C7" s="109" t="s">
        <v>70</v>
      </c>
      <c r="D7" s="109" t="s">
        <v>71</v>
      </c>
      <c r="E7" s="68" t="s">
        <v>72</v>
      </c>
      <c r="F7" s="69" t="s">
        <v>73</v>
      </c>
      <c r="G7" s="70">
        <v>2</v>
      </c>
    </row>
    <row r="8" spans="2:7" x14ac:dyDescent="0.3">
      <c r="B8" s="108"/>
      <c r="C8" s="109"/>
      <c r="D8" s="109"/>
      <c r="E8" s="68" t="s">
        <v>74</v>
      </c>
      <c r="F8" s="69" t="s">
        <v>75</v>
      </c>
      <c r="G8" s="70">
        <v>2.5</v>
      </c>
    </row>
    <row r="9" spans="2:7" x14ac:dyDescent="0.3">
      <c r="B9" s="108"/>
      <c r="C9" s="109"/>
      <c r="D9" s="109"/>
      <c r="E9" s="68" t="s">
        <v>76</v>
      </c>
      <c r="F9" s="69" t="s">
        <v>77</v>
      </c>
      <c r="G9" s="70">
        <v>2.5</v>
      </c>
    </row>
    <row r="10" spans="2:7" ht="20.399999999999999" customHeight="1" x14ac:dyDescent="0.3">
      <c r="B10" s="108"/>
      <c r="C10" s="109" t="s">
        <v>78</v>
      </c>
      <c r="D10" s="109" t="s">
        <v>79</v>
      </c>
      <c r="E10" s="68" t="s">
        <v>80</v>
      </c>
      <c r="F10" s="69" t="s">
        <v>81</v>
      </c>
      <c r="G10" s="70">
        <v>2.5</v>
      </c>
    </row>
    <row r="11" spans="2:7" x14ac:dyDescent="0.3">
      <c r="B11" s="108"/>
      <c r="C11" s="109"/>
      <c r="D11" s="109"/>
      <c r="E11" s="68" t="s">
        <v>101</v>
      </c>
      <c r="F11" s="69" t="s">
        <v>82</v>
      </c>
      <c r="G11" s="70">
        <v>2</v>
      </c>
    </row>
    <row r="12" spans="2:7" x14ac:dyDescent="0.3">
      <c r="B12" s="108"/>
      <c r="C12" s="109"/>
      <c r="D12" s="109"/>
      <c r="E12" s="68" t="s">
        <v>83</v>
      </c>
      <c r="F12" s="69" t="s">
        <v>84</v>
      </c>
      <c r="G12" s="70">
        <v>2</v>
      </c>
    </row>
    <row r="13" spans="2:7" x14ac:dyDescent="0.3">
      <c r="B13" s="108"/>
      <c r="C13" s="109" t="s">
        <v>85</v>
      </c>
      <c r="D13" s="109" t="s">
        <v>86</v>
      </c>
      <c r="E13" s="68" t="s">
        <v>87</v>
      </c>
      <c r="F13" s="69" t="s">
        <v>88</v>
      </c>
      <c r="G13" s="70">
        <v>2.5</v>
      </c>
    </row>
    <row r="14" spans="2:7" x14ac:dyDescent="0.3">
      <c r="B14" s="108"/>
      <c r="C14" s="109"/>
      <c r="D14" s="109"/>
      <c r="E14" s="68" t="s">
        <v>89</v>
      </c>
      <c r="F14" s="69" t="s">
        <v>90</v>
      </c>
      <c r="G14" s="70">
        <v>2</v>
      </c>
    </row>
    <row r="15" spans="2:7" x14ac:dyDescent="0.3">
      <c r="B15" s="108"/>
      <c r="C15" s="109"/>
      <c r="D15" s="109"/>
      <c r="E15" s="68" t="s">
        <v>91</v>
      </c>
      <c r="F15" s="69" t="s">
        <v>92</v>
      </c>
      <c r="G15" s="70">
        <v>2</v>
      </c>
    </row>
    <row r="16" spans="2:7" x14ac:dyDescent="0.3">
      <c r="B16" s="108"/>
      <c r="C16" s="69" t="s">
        <v>5</v>
      </c>
      <c r="D16" s="69" t="s">
        <v>93</v>
      </c>
      <c r="E16" s="68" t="s">
        <v>94</v>
      </c>
      <c r="F16" s="69" t="s">
        <v>95</v>
      </c>
      <c r="G16" s="70">
        <v>4</v>
      </c>
    </row>
    <row r="17" spans="2:7" x14ac:dyDescent="0.3">
      <c r="B17" s="108"/>
      <c r="C17" s="109" t="s">
        <v>96</v>
      </c>
      <c r="D17" s="109" t="s">
        <v>97</v>
      </c>
      <c r="E17" s="68" t="s">
        <v>6</v>
      </c>
      <c r="F17" s="69" t="s">
        <v>98</v>
      </c>
      <c r="G17" s="70">
        <v>4</v>
      </c>
    </row>
    <row r="18" spans="2:7" x14ac:dyDescent="0.3">
      <c r="B18" s="108"/>
      <c r="C18" s="109"/>
      <c r="D18" s="109"/>
      <c r="E18" s="68" t="s">
        <v>99</v>
      </c>
      <c r="F18" s="69" t="s">
        <v>100</v>
      </c>
      <c r="G18" s="70">
        <v>2</v>
      </c>
    </row>
    <row r="19" spans="2:7" x14ac:dyDescent="0.3">
      <c r="B19" s="108"/>
      <c r="C19" s="110" t="s">
        <v>102</v>
      </c>
      <c r="D19" s="110"/>
      <c r="E19" s="110"/>
      <c r="F19" s="110"/>
      <c r="G19" s="72">
        <f>SUM(G7:G18)</f>
        <v>30</v>
      </c>
    </row>
  </sheetData>
  <mergeCells count="15">
    <mergeCell ref="C13:C15"/>
    <mergeCell ref="D13:D15"/>
    <mergeCell ref="B7:B19"/>
    <mergeCell ref="C7:C9"/>
    <mergeCell ref="D7:D9"/>
    <mergeCell ref="C10:C12"/>
    <mergeCell ref="D10:D12"/>
    <mergeCell ref="C17:C18"/>
    <mergeCell ref="D17:D18"/>
    <mergeCell ref="C19:F19"/>
    <mergeCell ref="B4:B6"/>
    <mergeCell ref="C4:G4"/>
    <mergeCell ref="C5:D5"/>
    <mergeCell ref="E5:F5"/>
    <mergeCell ref="G5:G6"/>
  </mergeCells>
  <phoneticPr fontId="4" type="noConversion"/>
  <pageMargins left="0.7" right="0.7" top="0.75" bottom="0.75" header="0.3" footer="0.3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C62E-E09D-429C-B5D4-4EB58BC206AC}">
  <dimension ref="B2:K16"/>
  <sheetViews>
    <sheetView zoomScaleNormal="100" workbookViewId="0">
      <selection activeCell="B2" sqref="B2:G2"/>
    </sheetView>
  </sheetViews>
  <sheetFormatPr baseColWidth="10" defaultRowHeight="19.2" customHeight="1" x14ac:dyDescent="0.25"/>
  <cols>
    <col min="1" max="1" width="11.5546875" style="18"/>
    <col min="2" max="2" width="8.6640625" style="18" bestFit="1" customWidth="1"/>
    <col min="3" max="3" width="42.88671875" style="18" bestFit="1" customWidth="1"/>
    <col min="4" max="4" width="7.88671875" style="18" bestFit="1" customWidth="1"/>
    <col min="5" max="5" width="16.88671875" style="18" bestFit="1" customWidth="1"/>
    <col min="6" max="6" width="9.44140625" style="18" bestFit="1" customWidth="1"/>
    <col min="7" max="7" width="20.109375" style="18" bestFit="1" customWidth="1"/>
    <col min="8" max="8" width="5.21875" style="18" bestFit="1" customWidth="1"/>
    <col min="9" max="9" width="35.88671875" style="18" bestFit="1" customWidth="1"/>
    <col min="10" max="10" width="7.88671875" style="18" bestFit="1" customWidth="1"/>
    <col min="11" max="11" width="11" style="18" bestFit="1" customWidth="1"/>
    <col min="12" max="16384" width="11.5546875" style="18"/>
  </cols>
  <sheetData>
    <row r="2" spans="2:11" ht="19.2" customHeight="1" x14ac:dyDescent="0.25">
      <c r="B2" s="111" t="s">
        <v>169</v>
      </c>
      <c r="C2" s="111"/>
      <c r="D2" s="111"/>
      <c r="E2" s="111"/>
      <c r="F2" s="111"/>
      <c r="G2" s="111"/>
      <c r="H2" s="111" t="s">
        <v>170</v>
      </c>
      <c r="I2" s="111"/>
      <c r="J2" s="111"/>
      <c r="K2" s="111"/>
    </row>
    <row r="3" spans="2:11" ht="19.2" customHeight="1" x14ac:dyDescent="0.25">
      <c r="B3" s="100" t="s">
        <v>4</v>
      </c>
      <c r="C3" s="101" t="s">
        <v>59</v>
      </c>
      <c r="D3" s="100" t="s">
        <v>60</v>
      </c>
      <c r="E3" s="75" t="s">
        <v>63</v>
      </c>
      <c r="F3" s="74" t="s">
        <v>13</v>
      </c>
      <c r="G3" s="74" t="s">
        <v>62</v>
      </c>
      <c r="H3" s="89" t="s">
        <v>4</v>
      </c>
      <c r="I3" s="89" t="s">
        <v>59</v>
      </c>
      <c r="J3" s="89" t="s">
        <v>60</v>
      </c>
      <c r="K3" s="74" t="s">
        <v>14</v>
      </c>
    </row>
    <row r="4" spans="2:11" ht="19.2" customHeight="1" x14ac:dyDescent="0.25">
      <c r="B4" s="102" t="s">
        <v>98</v>
      </c>
      <c r="C4" s="102" t="s">
        <v>6</v>
      </c>
      <c r="D4" s="103">
        <v>4</v>
      </c>
      <c r="E4" s="113">
        <v>1</v>
      </c>
      <c r="F4" s="39">
        <f>+Entrepreneuriat!R9</f>
        <v>12.236000000000001</v>
      </c>
      <c r="G4" s="39" t="str">
        <f>+K4</f>
        <v>D</v>
      </c>
      <c r="H4" s="90" t="s">
        <v>157</v>
      </c>
      <c r="I4" s="90" t="s">
        <v>158</v>
      </c>
      <c r="J4" s="91">
        <v>4</v>
      </c>
      <c r="K4" s="91" t="s">
        <v>23</v>
      </c>
    </row>
    <row r="5" spans="2:11" ht="19.2" customHeight="1" x14ac:dyDescent="0.25">
      <c r="B5" s="102" t="s">
        <v>75</v>
      </c>
      <c r="C5" s="102" t="s">
        <v>74</v>
      </c>
      <c r="D5" s="103">
        <v>2.5</v>
      </c>
      <c r="E5" s="113"/>
      <c r="F5" s="39">
        <f>+'Recherche opérationnelle'!O9</f>
        <v>18.8</v>
      </c>
      <c r="G5" s="39" t="str">
        <f t="shared" ref="G5:G13" si="0">+K5</f>
        <v>A</v>
      </c>
      <c r="H5" s="114" t="s">
        <v>159</v>
      </c>
      <c r="I5" s="114" t="s">
        <v>160</v>
      </c>
      <c r="J5" s="115">
        <v>6</v>
      </c>
      <c r="K5" s="115" t="s">
        <v>20</v>
      </c>
    </row>
    <row r="6" spans="2:11" ht="19.2" customHeight="1" x14ac:dyDescent="0.25">
      <c r="B6" s="102" t="s">
        <v>95</v>
      </c>
      <c r="C6" s="102" t="s">
        <v>94</v>
      </c>
      <c r="D6" s="103">
        <v>4</v>
      </c>
      <c r="E6" s="113"/>
      <c r="F6" s="39">
        <f>+'Initiation à la sécurité des SI'!O9</f>
        <v>18.835000000000001</v>
      </c>
      <c r="G6" s="39" t="str">
        <f>+K5</f>
        <v>A</v>
      </c>
      <c r="H6" s="114"/>
      <c r="I6" s="114"/>
      <c r="J6" s="115"/>
      <c r="K6" s="115"/>
    </row>
    <row r="7" spans="2:11" ht="19.2" customHeight="1" x14ac:dyDescent="0.25">
      <c r="B7" s="102" t="s">
        <v>100</v>
      </c>
      <c r="C7" s="102" t="s">
        <v>99</v>
      </c>
      <c r="D7" s="103">
        <v>2</v>
      </c>
      <c r="E7" s="113"/>
      <c r="F7" s="39">
        <f>+'L’entreprise dans le contexte'!S9</f>
        <v>12.455</v>
      </c>
      <c r="G7" s="39" t="str">
        <f t="shared" si="0"/>
        <v>E</v>
      </c>
      <c r="H7" s="90" t="s">
        <v>64</v>
      </c>
      <c r="I7" s="90" t="s">
        <v>161</v>
      </c>
      <c r="J7" s="91">
        <v>4</v>
      </c>
      <c r="K7" s="91" t="s">
        <v>24</v>
      </c>
    </row>
    <row r="8" spans="2:11" ht="19.2" customHeight="1" x14ac:dyDescent="0.25">
      <c r="B8" s="102" t="s">
        <v>73</v>
      </c>
      <c r="C8" s="102" t="s">
        <v>72</v>
      </c>
      <c r="D8" s="103">
        <v>2</v>
      </c>
      <c r="E8" s="113"/>
      <c r="F8" s="39">
        <f>+'Communications optiques'!P9</f>
        <v>13.92</v>
      </c>
      <c r="G8" s="39" t="str">
        <f t="shared" si="0"/>
        <v>B</v>
      </c>
      <c r="H8" s="114" t="s">
        <v>162</v>
      </c>
      <c r="I8" s="114" t="s">
        <v>163</v>
      </c>
      <c r="J8" s="115">
        <v>6</v>
      </c>
      <c r="K8" s="115" t="s">
        <v>21</v>
      </c>
    </row>
    <row r="9" spans="2:11" ht="19.2" customHeight="1" x14ac:dyDescent="0.25">
      <c r="B9" s="102" t="s">
        <v>81</v>
      </c>
      <c r="C9" s="102" t="s">
        <v>80</v>
      </c>
      <c r="D9" s="103">
        <v>2.5</v>
      </c>
      <c r="E9" s="113"/>
      <c r="F9" s="39">
        <f>+'Administration Linux'!P9</f>
        <v>16.385999999999999</v>
      </c>
      <c r="G9" s="39" t="str">
        <f>+K8</f>
        <v>B</v>
      </c>
      <c r="H9" s="114"/>
      <c r="I9" s="114"/>
      <c r="J9" s="115"/>
      <c r="K9" s="115"/>
    </row>
    <row r="10" spans="2:11" ht="19.2" customHeight="1" x14ac:dyDescent="0.25">
      <c r="B10" s="102" t="s">
        <v>90</v>
      </c>
      <c r="C10" s="102" t="s">
        <v>89</v>
      </c>
      <c r="D10" s="103">
        <v>2</v>
      </c>
      <c r="E10" s="113"/>
      <c r="F10" s="39">
        <f>+'Internet of Things'!P9</f>
        <v>18.330000000000002</v>
      </c>
      <c r="G10" s="39" t="str">
        <f>+K8</f>
        <v>B</v>
      </c>
      <c r="H10" s="114"/>
      <c r="I10" s="114"/>
      <c r="J10" s="115"/>
      <c r="K10" s="115"/>
    </row>
    <row r="11" spans="2:11" ht="19.2" customHeight="1" x14ac:dyDescent="0.25">
      <c r="B11" s="102" t="s">
        <v>82</v>
      </c>
      <c r="C11" s="102" t="s">
        <v>164</v>
      </c>
      <c r="D11" s="103">
        <v>2</v>
      </c>
      <c r="E11" s="113"/>
      <c r="F11" s="39">
        <f>+'Réseaux Informatiques'!R9</f>
        <v>12.541</v>
      </c>
      <c r="G11" s="39" t="str">
        <f t="shared" si="0"/>
        <v>D</v>
      </c>
      <c r="H11" s="114" t="s">
        <v>165</v>
      </c>
      <c r="I11" s="114" t="s">
        <v>166</v>
      </c>
      <c r="J11" s="115">
        <v>6</v>
      </c>
      <c r="K11" s="115" t="s">
        <v>23</v>
      </c>
    </row>
    <row r="12" spans="2:11" ht="19.2" customHeight="1" x14ac:dyDescent="0.25">
      <c r="B12" s="102" t="s">
        <v>84</v>
      </c>
      <c r="C12" s="102" t="s">
        <v>83</v>
      </c>
      <c r="D12" s="103">
        <v>2</v>
      </c>
      <c r="E12" s="113"/>
      <c r="F12" s="39">
        <f>+'Services réseaux et ToIP'!R9</f>
        <v>14.62</v>
      </c>
      <c r="G12" s="39" t="str">
        <f>+K11</f>
        <v>D</v>
      </c>
      <c r="H12" s="114"/>
      <c r="I12" s="114"/>
      <c r="J12" s="115"/>
      <c r="K12" s="115"/>
    </row>
    <row r="13" spans="2:11" ht="19.2" customHeight="1" x14ac:dyDescent="0.25">
      <c r="B13" s="102" t="s">
        <v>77</v>
      </c>
      <c r="C13" s="102" t="s">
        <v>76</v>
      </c>
      <c r="D13" s="103">
        <v>2.5</v>
      </c>
      <c r="E13" s="113"/>
      <c r="F13" s="39">
        <f>+'Digital Communications'!O9</f>
        <v>18.95</v>
      </c>
      <c r="G13" s="39" t="str">
        <f t="shared" si="0"/>
        <v>A</v>
      </c>
      <c r="H13" s="114" t="s">
        <v>167</v>
      </c>
      <c r="I13" s="114" t="s">
        <v>168</v>
      </c>
      <c r="J13" s="115">
        <v>6</v>
      </c>
      <c r="K13" s="115" t="s">
        <v>20</v>
      </c>
    </row>
    <row r="14" spans="2:11" ht="19.2" customHeight="1" x14ac:dyDescent="0.25">
      <c r="B14" s="102" t="s">
        <v>88</v>
      </c>
      <c r="C14" s="102" t="s">
        <v>87</v>
      </c>
      <c r="D14" s="103">
        <v>2.5</v>
      </c>
      <c r="E14" s="113"/>
      <c r="F14" s="39">
        <f>+'Advanced 3G&amp;4G'!O9</f>
        <v>15.5</v>
      </c>
      <c r="G14" s="39" t="str">
        <f>+K13</f>
        <v>A</v>
      </c>
      <c r="H14" s="114"/>
      <c r="I14" s="114"/>
      <c r="J14" s="115"/>
      <c r="K14" s="115"/>
    </row>
    <row r="15" spans="2:11" ht="19.2" customHeight="1" x14ac:dyDescent="0.25">
      <c r="B15" s="102" t="s">
        <v>92</v>
      </c>
      <c r="C15" s="102" t="s">
        <v>91</v>
      </c>
      <c r="D15" s="103">
        <v>2</v>
      </c>
      <c r="E15" s="113"/>
      <c r="F15" s="39">
        <f>+'Réseaux hauts débits'!O9</f>
        <v>16.650000000000002</v>
      </c>
      <c r="G15" s="39" t="str">
        <f>+K13</f>
        <v>A</v>
      </c>
      <c r="H15" s="114"/>
      <c r="I15" s="114"/>
      <c r="J15" s="115"/>
      <c r="K15" s="115"/>
    </row>
    <row r="16" spans="2:11" ht="19.2" customHeight="1" x14ac:dyDescent="0.25">
      <c r="B16" s="112" t="s">
        <v>61</v>
      </c>
      <c r="C16" s="112"/>
      <c r="D16" s="92">
        <f>SUM(D4:D15)</f>
        <v>30</v>
      </c>
      <c r="E16" s="92" t="s">
        <v>27</v>
      </c>
      <c r="F16" s="92" t="s">
        <v>27</v>
      </c>
      <c r="G16" s="92" t="s">
        <v>27</v>
      </c>
      <c r="H16" s="112" t="s">
        <v>61</v>
      </c>
      <c r="I16" s="112"/>
      <c r="J16" s="92">
        <f>SUM(J4:J15)</f>
        <v>32</v>
      </c>
      <c r="K16" s="92" t="s">
        <v>27</v>
      </c>
    </row>
  </sheetData>
  <mergeCells count="21">
    <mergeCell ref="I13:I15"/>
    <mergeCell ref="J13:J15"/>
    <mergeCell ref="J8:J10"/>
    <mergeCell ref="J11:J12"/>
    <mergeCell ref="J5:J6"/>
    <mergeCell ref="H2:K2"/>
    <mergeCell ref="B2:G2"/>
    <mergeCell ref="B16:C16"/>
    <mergeCell ref="H16:I16"/>
    <mergeCell ref="E4:E15"/>
    <mergeCell ref="H8:H10"/>
    <mergeCell ref="I8:I10"/>
    <mergeCell ref="H11:H12"/>
    <mergeCell ref="I11:I12"/>
    <mergeCell ref="H5:H6"/>
    <mergeCell ref="I5:I6"/>
    <mergeCell ref="K5:K6"/>
    <mergeCell ref="K8:K10"/>
    <mergeCell ref="K11:K12"/>
    <mergeCell ref="K13:K15"/>
    <mergeCell ref="H13: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5EE0-EB5E-4935-B3BE-575641D7F32A}">
  <sheetPr>
    <pageSetUpPr fitToPage="1"/>
  </sheetPr>
  <dimension ref="A1:Y75"/>
  <sheetViews>
    <sheetView view="pageBreakPreview" zoomScale="60" zoomScaleNormal="100" workbookViewId="0">
      <selection activeCell="J19" sqref="J19"/>
    </sheetView>
  </sheetViews>
  <sheetFormatPr baseColWidth="10" defaultColWidth="11.44140625" defaultRowHeight="14.4" x14ac:dyDescent="0.3"/>
  <cols>
    <col min="1" max="1" width="11.44140625" style="43"/>
    <col min="2" max="2" width="12.6640625" style="43" bestFit="1" customWidth="1"/>
    <col min="3" max="3" width="43" style="43" bestFit="1" customWidth="1"/>
    <col min="4" max="4" width="8.6640625" style="43" bestFit="1" customWidth="1"/>
    <col min="5" max="5" width="18.33203125" style="43" customWidth="1"/>
    <col min="6" max="6" width="20.5546875" style="43" bestFit="1" customWidth="1"/>
    <col min="7" max="7" width="19.109375" style="43" bestFit="1" customWidth="1"/>
    <col min="8" max="8" width="43.44140625" style="43" bestFit="1" customWidth="1"/>
    <col min="9" max="9" width="19.109375" style="43" customWidth="1"/>
    <col min="10" max="10" width="19.88671875" style="43" customWidth="1"/>
    <col min="11" max="11" width="15.109375" style="43" customWidth="1"/>
    <col min="12" max="12" width="13.6640625" style="43" bestFit="1" customWidth="1"/>
    <col min="13" max="13" width="14.109375" style="43" bestFit="1" customWidth="1"/>
    <col min="14" max="14" width="24.5546875" style="43" customWidth="1"/>
    <col min="15" max="15" width="22.5546875" style="43" customWidth="1"/>
    <col min="16" max="16" width="18.109375" style="43" customWidth="1"/>
    <col min="17" max="17" width="21.33203125" style="43" customWidth="1"/>
    <col min="18" max="18" width="13.5546875" style="43" customWidth="1"/>
    <col min="19" max="16384" width="11.44140625" style="43"/>
  </cols>
  <sheetData>
    <row r="1" spans="1:25" ht="27" customHeight="1" x14ac:dyDescent="0.3">
      <c r="A1" s="8"/>
      <c r="B1" s="116" t="s">
        <v>43</v>
      </c>
      <c r="C1" s="116"/>
      <c r="D1" s="116"/>
      <c r="E1" s="36"/>
      <c r="F1" s="36"/>
      <c r="G1" s="8"/>
      <c r="H1" s="8"/>
      <c r="I1" s="8"/>
      <c r="J1" s="8"/>
      <c r="K1" s="8"/>
      <c r="L1" s="8"/>
      <c r="M1" s="7"/>
      <c r="O1" s="116" t="s">
        <v>44</v>
      </c>
      <c r="P1" s="116"/>
      <c r="Q1" s="116"/>
      <c r="R1" s="116"/>
      <c r="S1" s="8"/>
      <c r="T1" s="8"/>
      <c r="U1" s="36"/>
      <c r="V1" s="36"/>
      <c r="W1" s="7"/>
      <c r="X1" s="7"/>
      <c r="Y1" s="7"/>
    </row>
    <row r="2" spans="1:25" x14ac:dyDescent="0.3">
      <c r="A2" s="8"/>
      <c r="B2" s="116"/>
      <c r="C2" s="116"/>
      <c r="D2" s="116"/>
      <c r="E2" s="36"/>
      <c r="F2" s="36"/>
      <c r="G2" s="8"/>
      <c r="H2" s="8"/>
      <c r="I2" s="8"/>
      <c r="J2" s="8"/>
      <c r="K2" s="8"/>
      <c r="L2" s="8"/>
      <c r="M2" s="7"/>
      <c r="N2" s="7"/>
      <c r="O2" s="116"/>
      <c r="P2" s="116"/>
      <c r="Q2" s="116"/>
      <c r="R2" s="116"/>
      <c r="S2" s="8"/>
      <c r="T2" s="8"/>
      <c r="U2" s="36"/>
      <c r="V2" s="36"/>
      <c r="W2" s="7"/>
      <c r="X2" s="7"/>
      <c r="Y2" s="7"/>
    </row>
    <row r="3" spans="1:25" x14ac:dyDescent="0.3">
      <c r="A3" s="8"/>
      <c r="B3" s="116"/>
      <c r="C3" s="116"/>
      <c r="D3" s="116"/>
      <c r="E3" s="36"/>
      <c r="F3" s="36"/>
      <c r="G3" s="8"/>
      <c r="H3" s="8"/>
      <c r="I3" s="8"/>
      <c r="J3" s="8"/>
      <c r="K3" s="8"/>
      <c r="L3" s="8"/>
      <c r="M3" s="7"/>
      <c r="N3" s="7"/>
      <c r="O3" s="116"/>
      <c r="P3" s="116"/>
      <c r="Q3" s="116"/>
      <c r="R3" s="116"/>
      <c r="S3" s="8"/>
      <c r="T3" s="8"/>
      <c r="U3" s="36"/>
      <c r="V3" s="36"/>
      <c r="W3" s="7"/>
      <c r="X3" s="7"/>
      <c r="Y3" s="7"/>
    </row>
    <row r="4" spans="1:25" x14ac:dyDescent="0.3">
      <c r="A4" s="8"/>
      <c r="B4" s="116"/>
      <c r="C4" s="116"/>
      <c r="D4" s="116"/>
      <c r="E4" s="36"/>
      <c r="F4" s="36"/>
      <c r="G4" s="8"/>
      <c r="H4" s="8"/>
      <c r="I4" s="8"/>
      <c r="J4" s="8"/>
      <c r="K4" s="8"/>
      <c r="L4" s="8"/>
      <c r="M4" s="7"/>
      <c r="N4" s="7"/>
      <c r="O4" s="116"/>
      <c r="P4" s="116"/>
      <c r="Q4" s="116"/>
      <c r="R4" s="116"/>
      <c r="S4" s="8"/>
      <c r="T4" s="8"/>
      <c r="U4" s="36"/>
      <c r="V4" s="36"/>
      <c r="W4" s="7"/>
      <c r="X4" s="7"/>
      <c r="Y4" s="7"/>
    </row>
    <row r="5" spans="1:25" x14ac:dyDescent="0.3">
      <c r="A5" s="8"/>
      <c r="B5" s="116"/>
      <c r="C5" s="116"/>
      <c r="D5" s="116"/>
      <c r="E5" s="36"/>
      <c r="F5" s="36"/>
      <c r="G5" s="8"/>
      <c r="H5" s="8"/>
      <c r="I5" s="8"/>
      <c r="J5" s="8"/>
      <c r="K5" s="8"/>
      <c r="L5" s="8"/>
      <c r="M5" s="7"/>
      <c r="N5" s="7"/>
      <c r="O5" s="116"/>
      <c r="P5" s="116"/>
      <c r="Q5" s="116"/>
      <c r="R5" s="116"/>
      <c r="S5" s="8"/>
      <c r="T5" s="8"/>
      <c r="U5" s="36"/>
      <c r="V5" s="36"/>
      <c r="W5" s="7"/>
      <c r="X5" s="7"/>
      <c r="Y5" s="7"/>
    </row>
    <row r="6" spans="1:25" x14ac:dyDescent="0.3">
      <c r="A6" s="8"/>
      <c r="B6" s="116"/>
      <c r="C6" s="116"/>
      <c r="D6" s="116"/>
      <c r="E6" s="36"/>
      <c r="F6" s="36"/>
      <c r="G6" s="8"/>
      <c r="H6" s="8"/>
      <c r="I6" s="8"/>
      <c r="J6" s="8"/>
      <c r="K6" s="8"/>
      <c r="L6" s="8"/>
      <c r="M6" s="7"/>
      <c r="N6" s="7"/>
      <c r="O6" s="116"/>
      <c r="P6" s="116"/>
      <c r="Q6" s="116"/>
      <c r="R6" s="116"/>
      <c r="S6" s="8"/>
      <c r="T6" s="8"/>
      <c r="U6" s="8"/>
      <c r="V6" s="8"/>
      <c r="W6" s="7"/>
      <c r="X6" s="7"/>
      <c r="Y6" s="7"/>
    </row>
    <row r="7" spans="1:25" x14ac:dyDescent="0.3">
      <c r="A7" s="8"/>
      <c r="B7" s="116"/>
      <c r="C7" s="116"/>
      <c r="D7" s="116"/>
      <c r="E7" s="36"/>
      <c r="F7" s="36"/>
      <c r="G7" s="8"/>
      <c r="H7" s="8"/>
      <c r="I7" s="8"/>
      <c r="J7" s="8"/>
      <c r="K7" s="8"/>
      <c r="L7" s="8"/>
      <c r="M7" s="7"/>
      <c r="N7" s="7"/>
      <c r="O7" s="116"/>
      <c r="P7" s="116"/>
      <c r="Q7" s="116"/>
      <c r="R7" s="116"/>
      <c r="S7" s="8"/>
      <c r="T7" s="8"/>
      <c r="U7" s="8"/>
      <c r="V7" s="8"/>
      <c r="W7" s="7"/>
      <c r="X7" s="7"/>
      <c r="Y7" s="7"/>
    </row>
    <row r="8" spans="1:25" x14ac:dyDescent="0.3">
      <c r="A8" s="8"/>
      <c r="B8" s="116"/>
      <c r="C8" s="116"/>
      <c r="D8" s="116"/>
      <c r="E8" s="36"/>
      <c r="F8" s="36"/>
      <c r="G8" s="8"/>
      <c r="H8" s="8"/>
      <c r="I8" s="8"/>
      <c r="J8" s="8"/>
      <c r="K8" s="8"/>
      <c r="L8" s="8"/>
      <c r="M8" s="7"/>
      <c r="N8" s="7"/>
      <c r="O8" s="116"/>
      <c r="P8" s="116"/>
      <c r="Q8" s="116"/>
      <c r="R8" s="116"/>
      <c r="S8" s="8"/>
      <c r="T8" s="8"/>
      <c r="U8" s="8"/>
      <c r="V8" s="8"/>
      <c r="W8" s="7"/>
      <c r="X8" s="7"/>
      <c r="Y8" s="7"/>
    </row>
    <row r="9" spans="1:25" ht="15" customHeight="1" x14ac:dyDescent="0.3">
      <c r="A9" s="8"/>
      <c r="B9" s="116"/>
      <c r="C9" s="116"/>
      <c r="D9" s="116"/>
      <c r="E9" s="116" t="s">
        <v>65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0"/>
      <c r="T9" s="8"/>
      <c r="U9" s="8"/>
      <c r="V9" s="8"/>
      <c r="W9" s="7"/>
      <c r="X9" s="7"/>
      <c r="Y9" s="7"/>
    </row>
    <row r="10" spans="1:25" ht="15" customHeight="1" x14ac:dyDescent="0.3">
      <c r="A10" s="8"/>
      <c r="B10" s="8"/>
      <c r="C10" s="8"/>
      <c r="D10" s="8"/>
      <c r="E10" s="116" t="s">
        <v>171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0"/>
      <c r="P10" s="10"/>
      <c r="Q10" s="10"/>
      <c r="R10" s="10"/>
      <c r="S10" s="10"/>
      <c r="T10" s="8"/>
      <c r="U10" s="8"/>
      <c r="V10" s="8"/>
      <c r="W10" s="8"/>
      <c r="X10" s="8"/>
      <c r="Y10" s="8"/>
    </row>
    <row r="11" spans="1:25" ht="15" customHeight="1" x14ac:dyDescent="0.3">
      <c r="A11" s="8"/>
      <c r="B11" s="8"/>
      <c r="C11" s="8"/>
      <c r="D11" s="8"/>
      <c r="E11" s="116" t="s">
        <v>172</v>
      </c>
      <c r="F11" s="116"/>
      <c r="G11" s="116"/>
      <c r="H11" s="116"/>
      <c r="I11" s="116"/>
      <c r="J11" s="116"/>
      <c r="K11" s="116"/>
      <c r="L11" s="116"/>
      <c r="M11" s="116"/>
      <c r="N11" s="116"/>
      <c r="O11" s="10"/>
      <c r="P11" s="10"/>
      <c r="Q11" s="10"/>
      <c r="R11" s="10"/>
      <c r="S11" s="10"/>
      <c r="T11" s="8"/>
      <c r="U11" s="8"/>
      <c r="V11" s="8"/>
      <c r="W11" s="8"/>
      <c r="X11" s="8"/>
      <c r="Y11" s="8"/>
    </row>
    <row r="12" spans="1:25" ht="15" customHeight="1" x14ac:dyDescent="0.3">
      <c r="A12" s="8"/>
      <c r="B12" s="8"/>
      <c r="C12" s="8"/>
      <c r="D12" s="8"/>
      <c r="E12" s="116" t="s">
        <v>173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0"/>
      <c r="P12" s="10"/>
      <c r="Q12" s="10"/>
      <c r="R12" s="10"/>
      <c r="S12" s="10"/>
      <c r="T12" s="8"/>
      <c r="U12" s="8"/>
      <c r="V12" s="8"/>
      <c r="W12" s="8"/>
      <c r="X12" s="8"/>
      <c r="Y12" s="8"/>
    </row>
    <row r="13" spans="1:25" ht="15" customHeight="1" thickBot="1" x14ac:dyDescent="0.35"/>
    <row r="14" spans="1:25" ht="15" customHeight="1" thickBot="1" x14ac:dyDescent="0.35">
      <c r="B14" s="44" t="s">
        <v>41</v>
      </c>
      <c r="C14" s="117" t="str">
        <f>+' ISJ SSC UE S8'!F7</f>
        <v>PHY4208</v>
      </c>
      <c r="D14" s="118"/>
      <c r="E14" s="45"/>
      <c r="F14" s="44" t="s">
        <v>42</v>
      </c>
      <c r="G14" s="119" t="str">
        <f>+' ISJ SSC UE S8'!E7</f>
        <v>Communications optiques</v>
      </c>
      <c r="H14" s="119"/>
      <c r="I14" s="119"/>
      <c r="J14" s="119"/>
      <c r="K14" s="119"/>
      <c r="L14" s="119"/>
      <c r="M14" s="119"/>
      <c r="N14" s="119"/>
      <c r="O14" s="46"/>
      <c r="P14" s="44" t="s">
        <v>67</v>
      </c>
      <c r="Q14" s="117">
        <f>+' ISJ SSC UE S8'!G7</f>
        <v>2</v>
      </c>
      <c r="R14" s="118"/>
    </row>
    <row r="15" spans="1:25" ht="15" customHeight="1" thickBot="1" x14ac:dyDescent="0.35"/>
    <row r="16" spans="1:25" ht="15" customHeight="1" thickBot="1" x14ac:dyDescent="0.35">
      <c r="B16" s="122" t="s">
        <v>29</v>
      </c>
      <c r="C16" s="121" t="s">
        <v>30</v>
      </c>
      <c r="D16" s="120" t="s">
        <v>31</v>
      </c>
      <c r="E16" s="122" t="s">
        <v>32</v>
      </c>
      <c r="F16" s="123" t="s">
        <v>33</v>
      </c>
      <c r="G16" s="126" t="s">
        <v>45</v>
      </c>
      <c r="H16" s="127"/>
      <c r="I16" s="127"/>
      <c r="J16" s="127"/>
      <c r="K16" s="127"/>
      <c r="L16" s="127"/>
      <c r="M16" s="128"/>
      <c r="N16" s="126" t="s">
        <v>47</v>
      </c>
      <c r="O16" s="127"/>
      <c r="P16" s="127"/>
      <c r="Q16" s="127"/>
      <c r="R16" s="128"/>
    </row>
    <row r="17" spans="2:18" ht="15.75" customHeight="1" thickBot="1" x14ac:dyDescent="0.35">
      <c r="B17" s="122"/>
      <c r="C17" s="121"/>
      <c r="D17" s="120"/>
      <c r="E17" s="122"/>
      <c r="F17" s="123"/>
      <c r="G17" s="120" t="s">
        <v>40</v>
      </c>
      <c r="H17" s="120"/>
      <c r="I17" s="120"/>
      <c r="J17" s="129" t="s">
        <v>48</v>
      </c>
      <c r="K17" s="130"/>
      <c r="L17" s="130"/>
      <c r="M17" s="131"/>
      <c r="N17" s="124" t="s">
        <v>66</v>
      </c>
      <c r="O17" s="124" t="s">
        <v>68</v>
      </c>
      <c r="P17" s="124" t="s">
        <v>38</v>
      </c>
      <c r="Q17" s="124" t="s">
        <v>46</v>
      </c>
      <c r="R17" s="124" t="s">
        <v>39</v>
      </c>
    </row>
    <row r="18" spans="2:18" ht="27" thickBot="1" x14ac:dyDescent="0.35">
      <c r="B18" s="122"/>
      <c r="C18" s="121"/>
      <c r="D18" s="120"/>
      <c r="E18" s="122"/>
      <c r="F18" s="123"/>
      <c r="G18" s="47" t="s">
        <v>36</v>
      </c>
      <c r="H18" s="47" t="s">
        <v>37</v>
      </c>
      <c r="I18" s="48" t="s">
        <v>49</v>
      </c>
      <c r="J18" s="49" t="s">
        <v>50</v>
      </c>
      <c r="K18" s="50" t="s">
        <v>14</v>
      </c>
      <c r="L18" s="50" t="s">
        <v>13</v>
      </c>
      <c r="M18" s="50" t="s">
        <v>35</v>
      </c>
      <c r="N18" s="125"/>
      <c r="O18" s="125"/>
      <c r="P18" s="125"/>
      <c r="Q18" s="125"/>
      <c r="R18" s="125"/>
    </row>
    <row r="19" spans="2:18" ht="15" thickBot="1" x14ac:dyDescent="0.35">
      <c r="B19" s="40" t="s">
        <v>120</v>
      </c>
      <c r="C19" s="40" t="s">
        <v>121</v>
      </c>
      <c r="D19" s="37" t="s">
        <v>27</v>
      </c>
      <c r="E19" s="40" t="s">
        <v>28</v>
      </c>
      <c r="F19" s="5" t="s">
        <v>34</v>
      </c>
      <c r="G19" s="58" t="s">
        <v>162</v>
      </c>
      <c r="H19" s="58" t="s">
        <v>163</v>
      </c>
      <c r="I19" s="59">
        <v>6</v>
      </c>
      <c r="J19" s="15">
        <f t="shared" ref="J19" si="0">+I19</f>
        <v>6</v>
      </c>
      <c r="K19" s="37" t="s">
        <v>21</v>
      </c>
      <c r="L19" s="38" t="s">
        <v>27</v>
      </c>
      <c r="M19" s="38" t="s">
        <v>27</v>
      </c>
      <c r="N19" s="17" t="str">
        <f>+'Communications optiques'!P19</f>
        <v>[12,45 ; 14,1]</v>
      </c>
      <c r="O19" s="17">
        <v>1</v>
      </c>
      <c r="P19" s="17">
        <f>+'Communications optiques'!P9</f>
        <v>13.92</v>
      </c>
      <c r="Q19" s="38">
        <f t="shared" ref="Q19" si="1">+$Q$14</f>
        <v>2</v>
      </c>
      <c r="R19" s="17">
        <f t="shared" ref="R19" si="2">+Q19</f>
        <v>2</v>
      </c>
    </row>
    <row r="20" spans="2:18" ht="10.199999999999999" customHeight="1" x14ac:dyDescent="0.3"/>
    <row r="21" spans="2:18" ht="10.8" customHeight="1" thickBot="1" x14ac:dyDescent="0.35"/>
    <row r="22" spans="2:18" ht="15" thickBot="1" x14ac:dyDescent="0.35">
      <c r="B22" s="44" t="s">
        <v>41</v>
      </c>
      <c r="C22" s="117" t="str">
        <f>+' ISJ SSC UE S8'!F8</f>
        <v>MAT4208</v>
      </c>
      <c r="D22" s="118"/>
      <c r="E22" s="45"/>
      <c r="F22" s="44" t="s">
        <v>42</v>
      </c>
      <c r="G22" s="119" t="str">
        <f>+' ISJ SSC UE S8'!E8</f>
        <v>Recherche opérationnelle et files d’attente</v>
      </c>
      <c r="H22" s="119"/>
      <c r="I22" s="119"/>
      <c r="J22" s="119"/>
      <c r="K22" s="119"/>
      <c r="L22" s="119"/>
      <c r="M22" s="119"/>
      <c r="N22" s="119"/>
      <c r="O22" s="46"/>
      <c r="P22" s="44" t="s">
        <v>67</v>
      </c>
      <c r="Q22" s="117">
        <f>+' ISJ SSC UE S8'!G8</f>
        <v>2.5</v>
      </c>
      <c r="R22" s="118"/>
    </row>
    <row r="23" spans="2:18" ht="15" thickBot="1" x14ac:dyDescent="0.35"/>
    <row r="24" spans="2:18" ht="18.600000000000001" customHeight="1" thickBot="1" x14ac:dyDescent="0.35">
      <c r="B24" s="122" t="s">
        <v>29</v>
      </c>
      <c r="C24" s="121" t="s">
        <v>30</v>
      </c>
      <c r="D24" s="120" t="s">
        <v>31</v>
      </c>
      <c r="E24" s="122" t="s">
        <v>32</v>
      </c>
      <c r="F24" s="123" t="s">
        <v>33</v>
      </c>
      <c r="G24" s="126" t="s">
        <v>45</v>
      </c>
      <c r="H24" s="127"/>
      <c r="I24" s="127"/>
      <c r="J24" s="127"/>
      <c r="K24" s="127"/>
      <c r="L24" s="127"/>
      <c r="M24" s="128"/>
      <c r="N24" s="126" t="s">
        <v>47</v>
      </c>
      <c r="O24" s="127"/>
      <c r="P24" s="127"/>
      <c r="Q24" s="127"/>
      <c r="R24" s="128"/>
    </row>
    <row r="25" spans="2:18" ht="15.75" customHeight="1" thickBot="1" x14ac:dyDescent="0.35">
      <c r="B25" s="122"/>
      <c r="C25" s="121"/>
      <c r="D25" s="120"/>
      <c r="E25" s="122"/>
      <c r="F25" s="123"/>
      <c r="G25" s="120" t="s">
        <v>40</v>
      </c>
      <c r="H25" s="120"/>
      <c r="I25" s="120"/>
      <c r="J25" s="129" t="s">
        <v>48</v>
      </c>
      <c r="K25" s="130"/>
      <c r="L25" s="130"/>
      <c r="M25" s="131"/>
      <c r="N25" s="124" t="s">
        <v>66</v>
      </c>
      <c r="O25" s="124" t="s">
        <v>68</v>
      </c>
      <c r="P25" s="124" t="s">
        <v>38</v>
      </c>
      <c r="Q25" s="124" t="s">
        <v>46</v>
      </c>
      <c r="R25" s="124" t="s">
        <v>39</v>
      </c>
    </row>
    <row r="26" spans="2:18" ht="27" thickBot="1" x14ac:dyDescent="0.35">
      <c r="B26" s="122"/>
      <c r="C26" s="121"/>
      <c r="D26" s="120"/>
      <c r="E26" s="122"/>
      <c r="F26" s="123"/>
      <c r="G26" s="47" t="s">
        <v>36</v>
      </c>
      <c r="H26" s="47" t="s">
        <v>37</v>
      </c>
      <c r="I26" s="48" t="s">
        <v>49</v>
      </c>
      <c r="J26" s="49" t="s">
        <v>50</v>
      </c>
      <c r="K26" s="50" t="s">
        <v>14</v>
      </c>
      <c r="L26" s="50" t="s">
        <v>13</v>
      </c>
      <c r="M26" s="50" t="s">
        <v>35</v>
      </c>
      <c r="N26" s="125"/>
      <c r="O26" s="125"/>
      <c r="P26" s="125"/>
      <c r="Q26" s="125"/>
      <c r="R26" s="125"/>
    </row>
    <row r="27" spans="2:18" ht="15" thickBot="1" x14ac:dyDescent="0.35">
      <c r="B27" s="40" t="s">
        <v>120</v>
      </c>
      <c r="C27" s="40" t="s">
        <v>121</v>
      </c>
      <c r="D27" s="60" t="s">
        <v>27</v>
      </c>
      <c r="E27" s="40" t="s">
        <v>28</v>
      </c>
      <c r="F27" s="61" t="s">
        <v>34</v>
      </c>
      <c r="G27" s="41" t="s">
        <v>159</v>
      </c>
      <c r="H27" s="41" t="s">
        <v>160</v>
      </c>
      <c r="I27" s="38">
        <v>6</v>
      </c>
      <c r="J27" s="15">
        <f>+I27</f>
        <v>6</v>
      </c>
      <c r="K27" s="60" t="s">
        <v>20</v>
      </c>
      <c r="L27" s="59" t="s">
        <v>27</v>
      </c>
      <c r="M27" s="59" t="s">
        <v>27</v>
      </c>
      <c r="N27" s="17" t="str">
        <f>+'Recherche opérationnelle'!O19</f>
        <v>[17,55 ; 19,05]</v>
      </c>
      <c r="O27" s="62">
        <v>1</v>
      </c>
      <c r="P27" s="54">
        <f>+'Recherche opérationnelle'!O9</f>
        <v>18.8</v>
      </c>
      <c r="Q27" s="38">
        <f>+$Q$22</f>
        <v>2.5</v>
      </c>
      <c r="R27" s="17">
        <f>+Q27</f>
        <v>2.5</v>
      </c>
    </row>
    <row r="28" spans="2:18" ht="8.4" customHeight="1" x14ac:dyDescent="0.3"/>
    <row r="29" spans="2:18" ht="15" thickBot="1" x14ac:dyDescent="0.35"/>
    <row r="30" spans="2:18" ht="15" thickBot="1" x14ac:dyDescent="0.35">
      <c r="B30" s="44" t="s">
        <v>41</v>
      </c>
      <c r="C30" s="117" t="str">
        <f>+' ISJ SSC UE S8'!F9</f>
        <v>TEL4208</v>
      </c>
      <c r="D30" s="118"/>
      <c r="E30" s="45"/>
      <c r="F30" s="44" t="s">
        <v>42</v>
      </c>
      <c r="G30" s="119" t="str">
        <f>+' ISJ SSC UE S8'!E9</f>
        <v>Digital Communications</v>
      </c>
      <c r="H30" s="119"/>
      <c r="I30" s="119"/>
      <c r="J30" s="119"/>
      <c r="K30" s="119"/>
      <c r="L30" s="119"/>
      <c r="M30" s="119"/>
      <c r="N30" s="119"/>
      <c r="O30" s="46"/>
      <c r="P30" s="44" t="s">
        <v>67</v>
      </c>
      <c r="Q30" s="117">
        <f>+' ISJ SSC UE S8'!G9</f>
        <v>2.5</v>
      </c>
      <c r="R30" s="118"/>
    </row>
    <row r="31" spans="2:18" ht="15" thickBot="1" x14ac:dyDescent="0.35"/>
    <row r="32" spans="2:18" ht="15" thickBot="1" x14ac:dyDescent="0.35">
      <c r="B32" s="122" t="s">
        <v>29</v>
      </c>
      <c r="C32" s="121" t="s">
        <v>30</v>
      </c>
      <c r="D32" s="120" t="s">
        <v>31</v>
      </c>
      <c r="E32" s="122" t="s">
        <v>32</v>
      </c>
      <c r="F32" s="123" t="s">
        <v>33</v>
      </c>
      <c r="G32" s="126" t="s">
        <v>45</v>
      </c>
      <c r="H32" s="127"/>
      <c r="I32" s="127"/>
      <c r="J32" s="127"/>
      <c r="K32" s="127"/>
      <c r="L32" s="127"/>
      <c r="M32" s="128"/>
      <c r="N32" s="126" t="s">
        <v>47</v>
      </c>
      <c r="O32" s="127"/>
      <c r="P32" s="127"/>
      <c r="Q32" s="127"/>
      <c r="R32" s="128"/>
    </row>
    <row r="33" spans="2:18" ht="15.75" customHeight="1" thickBot="1" x14ac:dyDescent="0.35">
      <c r="B33" s="122"/>
      <c r="C33" s="121"/>
      <c r="D33" s="120"/>
      <c r="E33" s="122"/>
      <c r="F33" s="123"/>
      <c r="G33" s="120" t="s">
        <v>40</v>
      </c>
      <c r="H33" s="120"/>
      <c r="I33" s="120"/>
      <c r="J33" s="129" t="s">
        <v>48</v>
      </c>
      <c r="K33" s="130"/>
      <c r="L33" s="130"/>
      <c r="M33" s="131"/>
      <c r="N33" s="124" t="s">
        <v>66</v>
      </c>
      <c r="O33" s="124" t="s">
        <v>68</v>
      </c>
      <c r="P33" s="124" t="s">
        <v>38</v>
      </c>
      <c r="Q33" s="124" t="s">
        <v>46</v>
      </c>
      <c r="R33" s="124" t="s">
        <v>39</v>
      </c>
    </row>
    <row r="34" spans="2:18" ht="27" thickBot="1" x14ac:dyDescent="0.35">
      <c r="B34" s="122"/>
      <c r="C34" s="121"/>
      <c r="D34" s="120"/>
      <c r="E34" s="122"/>
      <c r="F34" s="123"/>
      <c r="G34" s="47" t="s">
        <v>36</v>
      </c>
      <c r="H34" s="47" t="s">
        <v>37</v>
      </c>
      <c r="I34" s="48" t="s">
        <v>49</v>
      </c>
      <c r="J34" s="49" t="s">
        <v>50</v>
      </c>
      <c r="K34" s="50" t="s">
        <v>14</v>
      </c>
      <c r="L34" s="50" t="s">
        <v>13</v>
      </c>
      <c r="M34" s="50" t="s">
        <v>35</v>
      </c>
      <c r="N34" s="125"/>
      <c r="O34" s="125"/>
      <c r="P34" s="125"/>
      <c r="Q34" s="125"/>
      <c r="R34" s="125"/>
    </row>
    <row r="35" spans="2:18" ht="15" thickBot="1" x14ac:dyDescent="0.35">
      <c r="B35" s="40" t="s">
        <v>120</v>
      </c>
      <c r="C35" s="40" t="s">
        <v>121</v>
      </c>
      <c r="D35" s="60" t="s">
        <v>27</v>
      </c>
      <c r="E35" s="40" t="s">
        <v>28</v>
      </c>
      <c r="F35" s="61" t="s">
        <v>34</v>
      </c>
      <c r="G35" s="58" t="s">
        <v>167</v>
      </c>
      <c r="H35" s="58" t="s">
        <v>168</v>
      </c>
      <c r="I35" s="59">
        <v>6</v>
      </c>
      <c r="J35" s="15">
        <f t="shared" ref="J35" si="3">+I35</f>
        <v>6</v>
      </c>
      <c r="K35" s="37" t="s">
        <v>20</v>
      </c>
      <c r="L35" s="38" t="s">
        <v>27</v>
      </c>
      <c r="M35" s="38" t="s">
        <v>27</v>
      </c>
      <c r="N35" s="17" t="str">
        <f>+'Digital Communications'!O19</f>
        <v>[18,65 ; 18,95]</v>
      </c>
      <c r="O35" s="62">
        <v>1</v>
      </c>
      <c r="P35" s="17">
        <f>+'Digital Communications'!O9</f>
        <v>18.95</v>
      </c>
      <c r="Q35" s="38">
        <f t="shared" ref="Q35" si="4">+$Q$30</f>
        <v>2.5</v>
      </c>
      <c r="R35" s="17">
        <f t="shared" ref="R35" si="5">+Q35</f>
        <v>2.5</v>
      </c>
    </row>
    <row r="37" spans="2:18" ht="7.8" customHeight="1" thickBot="1" x14ac:dyDescent="0.35"/>
    <row r="38" spans="2:18" ht="15" thickBot="1" x14ac:dyDescent="0.35">
      <c r="B38" s="42" t="s">
        <v>41</v>
      </c>
      <c r="C38" s="132" t="str">
        <f>+' ISJ SSC UE S8'!F10</f>
        <v>IFS4208</v>
      </c>
      <c r="D38" s="133"/>
      <c r="E38" s="11"/>
      <c r="F38" s="42" t="s">
        <v>42</v>
      </c>
      <c r="G38" s="119" t="str">
        <f>+' ISJ SSC UE S8'!E10</f>
        <v>Administration des systèmes Unix/Linux (LPI 101&amp;102)</v>
      </c>
      <c r="H38" s="119"/>
      <c r="I38" s="119"/>
      <c r="J38" s="119"/>
      <c r="K38" s="119"/>
      <c r="L38" s="119"/>
      <c r="M38" s="119"/>
      <c r="N38" s="119"/>
      <c r="O38" s="12"/>
      <c r="P38" s="42" t="s">
        <v>67</v>
      </c>
      <c r="Q38" s="132">
        <f>+' ISJ SSC UE S8'!G10</f>
        <v>2.5</v>
      </c>
      <c r="R38" s="133"/>
    </row>
    <row r="39" spans="2:18" ht="15" thickBot="1" x14ac:dyDescent="0.35">
      <c r="B39"/>
      <c r="C39" s="1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2:18" ht="15" thickBot="1" x14ac:dyDescent="0.35">
      <c r="B40" s="122" t="s">
        <v>29</v>
      </c>
      <c r="C40" s="121" t="s">
        <v>30</v>
      </c>
      <c r="D40" s="120" t="s">
        <v>31</v>
      </c>
      <c r="E40" s="122" t="s">
        <v>32</v>
      </c>
      <c r="F40" s="123" t="s">
        <v>33</v>
      </c>
      <c r="G40" s="126" t="s">
        <v>45</v>
      </c>
      <c r="H40" s="127"/>
      <c r="I40" s="127"/>
      <c r="J40" s="127"/>
      <c r="K40" s="127"/>
      <c r="L40" s="127"/>
      <c r="M40" s="128"/>
      <c r="N40" s="126" t="s">
        <v>47</v>
      </c>
      <c r="O40" s="127"/>
      <c r="P40" s="127"/>
      <c r="Q40" s="127"/>
      <c r="R40" s="128"/>
    </row>
    <row r="41" spans="2:18" ht="15" thickBot="1" x14ac:dyDescent="0.35">
      <c r="B41" s="122"/>
      <c r="C41" s="121"/>
      <c r="D41" s="120"/>
      <c r="E41" s="122"/>
      <c r="F41" s="123"/>
      <c r="G41" s="120" t="s">
        <v>40</v>
      </c>
      <c r="H41" s="120"/>
      <c r="I41" s="120"/>
      <c r="J41" s="129" t="s">
        <v>48</v>
      </c>
      <c r="K41" s="130"/>
      <c r="L41" s="130"/>
      <c r="M41" s="131"/>
      <c r="N41" s="124" t="s">
        <v>66</v>
      </c>
      <c r="O41" s="124" t="s">
        <v>68</v>
      </c>
      <c r="P41" s="124" t="s">
        <v>38</v>
      </c>
      <c r="Q41" s="124" t="s">
        <v>46</v>
      </c>
      <c r="R41" s="124" t="s">
        <v>39</v>
      </c>
    </row>
    <row r="42" spans="2:18" ht="27" thickBot="1" x14ac:dyDescent="0.35">
      <c r="B42" s="122"/>
      <c r="C42" s="121"/>
      <c r="D42" s="120"/>
      <c r="E42" s="122"/>
      <c r="F42" s="123"/>
      <c r="G42" s="47" t="s">
        <v>36</v>
      </c>
      <c r="H42" s="47" t="s">
        <v>37</v>
      </c>
      <c r="I42" s="48" t="s">
        <v>49</v>
      </c>
      <c r="J42" s="49" t="s">
        <v>50</v>
      </c>
      <c r="K42" s="50" t="s">
        <v>14</v>
      </c>
      <c r="L42" s="50" t="s">
        <v>13</v>
      </c>
      <c r="M42" s="50" t="s">
        <v>35</v>
      </c>
      <c r="N42" s="125"/>
      <c r="O42" s="125"/>
      <c r="P42" s="125"/>
      <c r="Q42" s="125"/>
      <c r="R42" s="125"/>
    </row>
    <row r="43" spans="2:18" ht="15" thickBot="1" x14ac:dyDescent="0.3">
      <c r="B43" s="40" t="s">
        <v>120</v>
      </c>
      <c r="C43" s="40" t="s">
        <v>121</v>
      </c>
      <c r="D43" s="60" t="s">
        <v>27</v>
      </c>
      <c r="E43" s="40" t="s">
        <v>28</v>
      </c>
      <c r="F43" s="61" t="s">
        <v>34</v>
      </c>
      <c r="G43" s="58" t="s">
        <v>162</v>
      </c>
      <c r="H43" s="58" t="s">
        <v>163</v>
      </c>
      <c r="I43" s="59">
        <v>6</v>
      </c>
      <c r="J43" s="15">
        <f t="shared" ref="J43" si="6">+I43</f>
        <v>6</v>
      </c>
      <c r="K43" s="60" t="s">
        <v>21</v>
      </c>
      <c r="L43" s="59" t="s">
        <v>27</v>
      </c>
      <c r="M43" s="59" t="s">
        <v>27</v>
      </c>
      <c r="N43" s="17" t="str">
        <f>+'Administration Linux'!P19</f>
        <v>[14,9 ; 16,4]</v>
      </c>
      <c r="O43" s="17">
        <v>1</v>
      </c>
      <c r="P43" s="17">
        <f>+'Administration Linux'!P9</f>
        <v>16.385999999999999</v>
      </c>
      <c r="Q43" s="3">
        <f>+$Q$38</f>
        <v>2.5</v>
      </c>
      <c r="R43" s="16">
        <f>+Q43</f>
        <v>2.5</v>
      </c>
    </row>
    <row r="45" spans="2:18" ht="7.8" customHeight="1" thickBot="1" x14ac:dyDescent="0.35"/>
    <row r="46" spans="2:18" ht="15" thickBot="1" x14ac:dyDescent="0.35">
      <c r="B46" s="42" t="s">
        <v>41</v>
      </c>
      <c r="C46" s="132" t="str">
        <f>+' ISJ SSC UE S8'!F11</f>
        <v>RES4208</v>
      </c>
      <c r="D46" s="133"/>
      <c r="E46" s="11"/>
      <c r="F46" s="42" t="s">
        <v>42</v>
      </c>
      <c r="G46" s="119" t="str">
        <f>+' ISJ SSC UE S8'!E11</f>
        <v>Réseaux Informatiques (CCNA Module IV)</v>
      </c>
      <c r="H46" s="119"/>
      <c r="I46" s="119"/>
      <c r="J46" s="119"/>
      <c r="K46" s="119"/>
      <c r="L46" s="119"/>
      <c r="M46" s="119"/>
      <c r="N46" s="119"/>
      <c r="O46" s="12"/>
      <c r="P46" s="42" t="s">
        <v>67</v>
      </c>
      <c r="Q46" s="132">
        <f>+' ISJ SSC UE S8'!G11</f>
        <v>2</v>
      </c>
      <c r="R46" s="133"/>
    </row>
    <row r="47" spans="2:18" ht="15" thickBot="1" x14ac:dyDescent="0.35">
      <c r="B47"/>
      <c r="C47" s="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2:18" ht="15" thickBot="1" x14ac:dyDescent="0.35">
      <c r="B48" s="122" t="s">
        <v>29</v>
      </c>
      <c r="C48" s="121" t="s">
        <v>30</v>
      </c>
      <c r="D48" s="120" t="s">
        <v>31</v>
      </c>
      <c r="E48" s="122" t="s">
        <v>32</v>
      </c>
      <c r="F48" s="123" t="s">
        <v>33</v>
      </c>
      <c r="G48" s="126" t="s">
        <v>45</v>
      </c>
      <c r="H48" s="127"/>
      <c r="I48" s="127"/>
      <c r="J48" s="127"/>
      <c r="K48" s="127"/>
      <c r="L48" s="127"/>
      <c r="M48" s="128"/>
      <c r="N48" s="126" t="s">
        <v>47</v>
      </c>
      <c r="O48" s="127"/>
      <c r="P48" s="127"/>
      <c r="Q48" s="127"/>
      <c r="R48" s="128"/>
    </row>
    <row r="49" spans="2:18" ht="15" thickBot="1" x14ac:dyDescent="0.35">
      <c r="B49" s="122"/>
      <c r="C49" s="121"/>
      <c r="D49" s="120"/>
      <c r="E49" s="122"/>
      <c r="F49" s="123"/>
      <c r="G49" s="120" t="s">
        <v>40</v>
      </c>
      <c r="H49" s="120"/>
      <c r="I49" s="120"/>
      <c r="J49" s="129" t="s">
        <v>48</v>
      </c>
      <c r="K49" s="130"/>
      <c r="L49" s="130"/>
      <c r="M49" s="131"/>
      <c r="N49" s="124" t="s">
        <v>66</v>
      </c>
      <c r="O49" s="124" t="s">
        <v>68</v>
      </c>
      <c r="P49" s="124" t="s">
        <v>38</v>
      </c>
      <c r="Q49" s="124" t="s">
        <v>46</v>
      </c>
      <c r="R49" s="124" t="s">
        <v>39</v>
      </c>
    </row>
    <row r="50" spans="2:18" ht="27" thickBot="1" x14ac:dyDescent="0.35">
      <c r="B50" s="122"/>
      <c r="C50" s="121"/>
      <c r="D50" s="120"/>
      <c r="E50" s="122"/>
      <c r="F50" s="123"/>
      <c r="G50" s="47" t="s">
        <v>36</v>
      </c>
      <c r="H50" s="47" t="s">
        <v>37</v>
      </c>
      <c r="I50" s="48" t="s">
        <v>49</v>
      </c>
      <c r="J50" s="49" t="s">
        <v>50</v>
      </c>
      <c r="K50" s="50" t="s">
        <v>14</v>
      </c>
      <c r="L50" s="50" t="s">
        <v>13</v>
      </c>
      <c r="M50" s="50" t="s">
        <v>35</v>
      </c>
      <c r="N50" s="125"/>
      <c r="O50" s="125"/>
      <c r="P50" s="125"/>
      <c r="Q50" s="125"/>
      <c r="R50" s="125"/>
    </row>
    <row r="51" spans="2:18" ht="15" thickBot="1" x14ac:dyDescent="0.35">
      <c r="B51" s="40" t="s">
        <v>120</v>
      </c>
      <c r="C51" s="40" t="s">
        <v>121</v>
      </c>
      <c r="D51" s="60" t="s">
        <v>27</v>
      </c>
      <c r="E51" s="40" t="s">
        <v>28</v>
      </c>
      <c r="F51" s="61" t="s">
        <v>34</v>
      </c>
      <c r="G51" s="58" t="s">
        <v>165</v>
      </c>
      <c r="H51" s="58" t="s">
        <v>166</v>
      </c>
      <c r="I51" s="59">
        <v>6</v>
      </c>
      <c r="J51" s="15">
        <f>+I51</f>
        <v>6</v>
      </c>
      <c r="K51" s="60" t="s">
        <v>23</v>
      </c>
      <c r="L51" s="59" t="s">
        <v>27</v>
      </c>
      <c r="M51" s="59" t="s">
        <v>27</v>
      </c>
      <c r="N51" s="17" t="str">
        <f>+'Réseaux Informatiques'!R19</f>
        <v>[12,12 ; 12,55]</v>
      </c>
      <c r="O51" s="17">
        <v>1</v>
      </c>
      <c r="P51" s="17">
        <f>+'Réseaux Informatiques'!R9</f>
        <v>12.541</v>
      </c>
      <c r="Q51" s="2">
        <f>+$Q$46</f>
        <v>2</v>
      </c>
      <c r="R51" s="17">
        <f>+Q51</f>
        <v>2</v>
      </c>
    </row>
    <row r="53" spans="2:18" ht="7.8" customHeight="1" thickBot="1" x14ac:dyDescent="0.35"/>
    <row r="54" spans="2:18" ht="15" thickBot="1" x14ac:dyDescent="0.35">
      <c r="B54" s="42" t="s">
        <v>41</v>
      </c>
      <c r="C54" s="132" t="str">
        <f>+' ISJ SSC UE S8'!F12</f>
        <v>RES4218</v>
      </c>
      <c r="D54" s="133"/>
      <c r="E54" s="11"/>
      <c r="F54" s="42" t="s">
        <v>42</v>
      </c>
      <c r="G54" s="134" t="str">
        <f>+' ISJ SSC UE S8'!E12</f>
        <v>Services réseaux et téléphonie sur IP</v>
      </c>
      <c r="H54" s="134"/>
      <c r="I54" s="134"/>
      <c r="J54" s="134"/>
      <c r="K54" s="134"/>
      <c r="L54" s="134"/>
      <c r="M54" s="134"/>
      <c r="N54" s="134"/>
      <c r="O54" s="12"/>
      <c r="P54" s="42" t="s">
        <v>67</v>
      </c>
      <c r="Q54" s="132">
        <f>+' ISJ SSC UE S8'!G12</f>
        <v>2</v>
      </c>
      <c r="R54" s="133"/>
    </row>
    <row r="55" spans="2:18" ht="15" thickBot="1" x14ac:dyDescent="0.35">
      <c r="B55"/>
      <c r="C55" s="1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2:18" ht="15" thickBot="1" x14ac:dyDescent="0.35">
      <c r="B56" s="122" t="s">
        <v>29</v>
      </c>
      <c r="C56" s="121" t="s">
        <v>30</v>
      </c>
      <c r="D56" s="120" t="s">
        <v>31</v>
      </c>
      <c r="E56" s="122" t="s">
        <v>32</v>
      </c>
      <c r="F56" s="123" t="s">
        <v>33</v>
      </c>
      <c r="G56" s="126" t="s">
        <v>45</v>
      </c>
      <c r="H56" s="127"/>
      <c r="I56" s="127"/>
      <c r="J56" s="127"/>
      <c r="K56" s="127"/>
      <c r="L56" s="127"/>
      <c r="M56" s="128"/>
      <c r="N56" s="126" t="s">
        <v>47</v>
      </c>
      <c r="O56" s="127"/>
      <c r="P56" s="127"/>
      <c r="Q56" s="127"/>
      <c r="R56" s="128"/>
    </row>
    <row r="57" spans="2:18" ht="15" thickBot="1" x14ac:dyDescent="0.35">
      <c r="B57" s="122"/>
      <c r="C57" s="121"/>
      <c r="D57" s="120"/>
      <c r="E57" s="122"/>
      <c r="F57" s="123"/>
      <c r="G57" s="120" t="s">
        <v>40</v>
      </c>
      <c r="H57" s="120"/>
      <c r="I57" s="120"/>
      <c r="J57" s="129" t="s">
        <v>48</v>
      </c>
      <c r="K57" s="130"/>
      <c r="L57" s="130"/>
      <c r="M57" s="131"/>
      <c r="N57" s="124" t="s">
        <v>66</v>
      </c>
      <c r="O57" s="124" t="s">
        <v>68</v>
      </c>
      <c r="P57" s="124" t="s">
        <v>38</v>
      </c>
      <c r="Q57" s="124" t="s">
        <v>46</v>
      </c>
      <c r="R57" s="124" t="s">
        <v>39</v>
      </c>
    </row>
    <row r="58" spans="2:18" ht="27" thickBot="1" x14ac:dyDescent="0.35">
      <c r="B58" s="122"/>
      <c r="C58" s="121"/>
      <c r="D58" s="120"/>
      <c r="E58" s="122"/>
      <c r="F58" s="123"/>
      <c r="G58" s="47" t="s">
        <v>36</v>
      </c>
      <c r="H58" s="47" t="s">
        <v>37</v>
      </c>
      <c r="I58" s="48" t="s">
        <v>49</v>
      </c>
      <c r="J58" s="49" t="s">
        <v>50</v>
      </c>
      <c r="K58" s="50" t="s">
        <v>14</v>
      </c>
      <c r="L58" s="50" t="s">
        <v>13</v>
      </c>
      <c r="M58" s="50" t="s">
        <v>35</v>
      </c>
      <c r="N58" s="125"/>
      <c r="O58" s="125"/>
      <c r="P58" s="125"/>
      <c r="Q58" s="125"/>
      <c r="R58" s="125"/>
    </row>
    <row r="59" spans="2:18" ht="15" thickBot="1" x14ac:dyDescent="0.3">
      <c r="B59" s="40" t="s">
        <v>120</v>
      </c>
      <c r="C59" s="40" t="s">
        <v>121</v>
      </c>
      <c r="D59" s="60" t="s">
        <v>27</v>
      </c>
      <c r="E59" s="40" t="s">
        <v>28</v>
      </c>
      <c r="F59" s="61" t="s">
        <v>34</v>
      </c>
      <c r="G59" s="41" t="s">
        <v>165</v>
      </c>
      <c r="H59" s="41" t="s">
        <v>166</v>
      </c>
      <c r="I59" s="38">
        <v>6</v>
      </c>
      <c r="J59" s="15">
        <f>+I59</f>
        <v>6</v>
      </c>
      <c r="K59" s="60" t="s">
        <v>23</v>
      </c>
      <c r="L59" s="59" t="s">
        <v>27</v>
      </c>
      <c r="M59" s="59" t="s">
        <v>27</v>
      </c>
      <c r="N59" s="17" t="str">
        <f>+'Services réseaux et ToIP'!R19</f>
        <v>[13,6 ; 14,7]</v>
      </c>
      <c r="O59" s="62">
        <v>1</v>
      </c>
      <c r="P59" s="54">
        <f>+'Services réseaux et ToIP'!R9</f>
        <v>14.62</v>
      </c>
      <c r="Q59" s="2">
        <f>+$Q$54</f>
        <v>2</v>
      </c>
      <c r="R59" s="16">
        <f>+Q59</f>
        <v>2</v>
      </c>
    </row>
    <row r="61" spans="2:18" ht="7.2" customHeight="1" thickBot="1" x14ac:dyDescent="0.35"/>
    <row r="62" spans="2:18" ht="15" thickBot="1" x14ac:dyDescent="0.35">
      <c r="B62" s="44" t="s">
        <v>41</v>
      </c>
      <c r="C62" s="117" t="str">
        <f>+' ISJ SSC UE S8'!F13</f>
        <v>TEL4218</v>
      </c>
      <c r="D62" s="118"/>
      <c r="E62" s="45"/>
      <c r="F62" s="44" t="s">
        <v>42</v>
      </c>
      <c r="G62" s="119" t="str">
        <f>+' ISJ SSC UE S8'!E13</f>
        <v>Advanced 3G&amp;4G Wireless Mobile Communications</v>
      </c>
      <c r="H62" s="119"/>
      <c r="I62" s="119"/>
      <c r="J62" s="119"/>
      <c r="K62" s="119"/>
      <c r="L62" s="119"/>
      <c r="M62" s="119"/>
      <c r="N62" s="119"/>
      <c r="O62" s="46"/>
      <c r="P62" s="44" t="s">
        <v>67</v>
      </c>
      <c r="Q62" s="117">
        <f>+' ISJ SSC UE S8'!G13</f>
        <v>2.5</v>
      </c>
      <c r="R62" s="118"/>
    </row>
    <row r="63" spans="2:18" ht="15" thickBot="1" x14ac:dyDescent="0.35"/>
    <row r="64" spans="2:18" ht="15" customHeight="1" thickBot="1" x14ac:dyDescent="0.35">
      <c r="B64" s="122" t="s">
        <v>29</v>
      </c>
      <c r="C64" s="121" t="s">
        <v>30</v>
      </c>
      <c r="D64" s="120" t="s">
        <v>31</v>
      </c>
      <c r="E64" s="122" t="s">
        <v>32</v>
      </c>
      <c r="F64" s="123" t="s">
        <v>33</v>
      </c>
      <c r="G64" s="126" t="s">
        <v>45</v>
      </c>
      <c r="H64" s="127"/>
      <c r="I64" s="127"/>
      <c r="J64" s="127"/>
      <c r="K64" s="127"/>
      <c r="L64" s="127"/>
      <c r="M64" s="128"/>
      <c r="N64" s="126" t="s">
        <v>47</v>
      </c>
      <c r="O64" s="127"/>
      <c r="P64" s="127"/>
      <c r="Q64" s="127"/>
      <c r="R64" s="128"/>
    </row>
    <row r="65" spans="2:18" ht="15" customHeight="1" thickBot="1" x14ac:dyDescent="0.35">
      <c r="B65" s="122"/>
      <c r="C65" s="121"/>
      <c r="D65" s="120"/>
      <c r="E65" s="122"/>
      <c r="F65" s="123"/>
      <c r="G65" s="120" t="s">
        <v>40</v>
      </c>
      <c r="H65" s="120"/>
      <c r="I65" s="120"/>
      <c r="J65" s="129" t="s">
        <v>48</v>
      </c>
      <c r="K65" s="130"/>
      <c r="L65" s="130"/>
      <c r="M65" s="131"/>
      <c r="N65" s="124" t="s">
        <v>66</v>
      </c>
      <c r="O65" s="124" t="s">
        <v>68</v>
      </c>
      <c r="P65" s="124" t="s">
        <v>38</v>
      </c>
      <c r="Q65" s="124" t="s">
        <v>46</v>
      </c>
      <c r="R65" s="124" t="s">
        <v>39</v>
      </c>
    </row>
    <row r="66" spans="2:18" ht="27" thickBot="1" x14ac:dyDescent="0.35">
      <c r="B66" s="122"/>
      <c r="C66" s="121"/>
      <c r="D66" s="120"/>
      <c r="E66" s="122"/>
      <c r="F66" s="123"/>
      <c r="G66" s="47" t="s">
        <v>36</v>
      </c>
      <c r="H66" s="47" t="s">
        <v>37</v>
      </c>
      <c r="I66" s="48" t="s">
        <v>49</v>
      </c>
      <c r="J66" s="49" t="s">
        <v>50</v>
      </c>
      <c r="K66" s="50" t="s">
        <v>14</v>
      </c>
      <c r="L66" s="50" t="s">
        <v>13</v>
      </c>
      <c r="M66" s="50" t="s">
        <v>35</v>
      </c>
      <c r="N66" s="125"/>
      <c r="O66" s="125"/>
      <c r="P66" s="125"/>
      <c r="Q66" s="125"/>
      <c r="R66" s="125"/>
    </row>
    <row r="67" spans="2:18" ht="15" thickBot="1" x14ac:dyDescent="0.35">
      <c r="B67" s="40" t="s">
        <v>120</v>
      </c>
      <c r="C67" s="40" t="s">
        <v>121</v>
      </c>
      <c r="D67" s="60" t="s">
        <v>27</v>
      </c>
      <c r="E67" s="40" t="s">
        <v>28</v>
      </c>
      <c r="F67" s="61" t="s">
        <v>34</v>
      </c>
      <c r="G67" s="58" t="s">
        <v>167</v>
      </c>
      <c r="H67" s="58" t="s">
        <v>168</v>
      </c>
      <c r="I67" s="59">
        <v>6</v>
      </c>
      <c r="J67" s="15">
        <f t="shared" ref="J67" si="7">+I67</f>
        <v>6</v>
      </c>
      <c r="K67" s="60" t="s">
        <v>20</v>
      </c>
      <c r="L67" s="59" t="s">
        <v>27</v>
      </c>
      <c r="M67" s="59" t="s">
        <v>27</v>
      </c>
      <c r="N67" s="17" t="str">
        <f>+'Advanced 3G&amp;4G'!O19</f>
        <v>[15,3 ; 15,5]</v>
      </c>
      <c r="O67" s="17">
        <v>1</v>
      </c>
      <c r="P67" s="17">
        <f>+'Advanced 3G&amp;4G'!O9</f>
        <v>15.5</v>
      </c>
      <c r="Q67" s="38">
        <f>+$Q$62</f>
        <v>2.5</v>
      </c>
      <c r="R67" s="17">
        <f>+Q67</f>
        <v>2.5</v>
      </c>
    </row>
    <row r="69" spans="2:18" ht="7.2" customHeight="1" thickBot="1" x14ac:dyDescent="0.35"/>
    <row r="70" spans="2:18" ht="15" thickBot="1" x14ac:dyDescent="0.35">
      <c r="B70" s="44" t="s">
        <v>41</v>
      </c>
      <c r="C70" s="117" t="str">
        <f>+' ISJ SSC UE S8'!F14</f>
        <v>TEL4228</v>
      </c>
      <c r="D70" s="118"/>
      <c r="E70" s="45"/>
      <c r="F70" s="44" t="s">
        <v>42</v>
      </c>
      <c r="G70" s="119" t="str">
        <f>+' ISJ SSC UE S8'!E14</f>
        <v>Internet of Things (IoT) Introduction</v>
      </c>
      <c r="H70" s="119"/>
      <c r="I70" s="119"/>
      <c r="J70" s="119"/>
      <c r="K70" s="119"/>
      <c r="L70" s="119"/>
      <c r="M70" s="119"/>
      <c r="N70" s="119"/>
      <c r="O70" s="46"/>
      <c r="P70" s="44" t="s">
        <v>67</v>
      </c>
      <c r="Q70" s="117">
        <f>+' ISJ SSC UE S8'!G14</f>
        <v>2</v>
      </c>
      <c r="R70" s="118"/>
    </row>
    <row r="71" spans="2:18" ht="15" thickBot="1" x14ac:dyDescent="0.35"/>
    <row r="72" spans="2:18" ht="15" thickBot="1" x14ac:dyDescent="0.35">
      <c r="B72" s="122" t="s">
        <v>29</v>
      </c>
      <c r="C72" s="121" t="s">
        <v>30</v>
      </c>
      <c r="D72" s="120" t="s">
        <v>31</v>
      </c>
      <c r="E72" s="122" t="s">
        <v>32</v>
      </c>
      <c r="F72" s="121" t="s">
        <v>33</v>
      </c>
      <c r="G72" s="126" t="s">
        <v>45</v>
      </c>
      <c r="H72" s="127"/>
      <c r="I72" s="127"/>
      <c r="J72" s="127"/>
      <c r="K72" s="127"/>
      <c r="L72" s="127"/>
      <c r="M72" s="128"/>
      <c r="N72" s="126" t="s">
        <v>47</v>
      </c>
      <c r="O72" s="127"/>
      <c r="P72" s="127"/>
      <c r="Q72" s="127"/>
      <c r="R72" s="128"/>
    </row>
    <row r="73" spans="2:18" ht="15" thickBot="1" x14ac:dyDescent="0.35">
      <c r="B73" s="122"/>
      <c r="C73" s="121"/>
      <c r="D73" s="120"/>
      <c r="E73" s="122"/>
      <c r="F73" s="121"/>
      <c r="G73" s="120" t="s">
        <v>40</v>
      </c>
      <c r="H73" s="120"/>
      <c r="I73" s="120"/>
      <c r="J73" s="129" t="s">
        <v>48</v>
      </c>
      <c r="K73" s="130"/>
      <c r="L73" s="130"/>
      <c r="M73" s="131"/>
      <c r="N73" s="124" t="s">
        <v>66</v>
      </c>
      <c r="O73" s="124" t="s">
        <v>68</v>
      </c>
      <c r="P73" s="124" t="s">
        <v>38</v>
      </c>
      <c r="Q73" s="124" t="s">
        <v>46</v>
      </c>
      <c r="R73" s="124" t="s">
        <v>39</v>
      </c>
    </row>
    <row r="74" spans="2:18" ht="27" thickBot="1" x14ac:dyDescent="0.35">
      <c r="B74" s="135"/>
      <c r="C74" s="136"/>
      <c r="D74" s="137"/>
      <c r="E74" s="135"/>
      <c r="F74" s="136"/>
      <c r="G74" s="47" t="s">
        <v>36</v>
      </c>
      <c r="H74" s="47" t="s">
        <v>37</v>
      </c>
      <c r="I74" s="48" t="s">
        <v>49</v>
      </c>
      <c r="J74" s="49" t="s">
        <v>50</v>
      </c>
      <c r="K74" s="50" t="s">
        <v>14</v>
      </c>
      <c r="L74" s="50" t="s">
        <v>13</v>
      </c>
      <c r="M74" s="50" t="s">
        <v>35</v>
      </c>
      <c r="N74" s="125"/>
      <c r="O74" s="125"/>
      <c r="P74" s="125"/>
      <c r="Q74" s="125"/>
      <c r="R74" s="125"/>
    </row>
    <row r="75" spans="2:18" ht="15" thickBot="1" x14ac:dyDescent="0.35">
      <c r="B75" s="40" t="s">
        <v>120</v>
      </c>
      <c r="C75" s="40" t="s">
        <v>121</v>
      </c>
      <c r="D75" s="60" t="s">
        <v>27</v>
      </c>
      <c r="E75" s="40" t="s">
        <v>28</v>
      </c>
      <c r="F75" s="61" t="s">
        <v>34</v>
      </c>
      <c r="G75" s="58" t="s">
        <v>162</v>
      </c>
      <c r="H75" s="58" t="s">
        <v>163</v>
      </c>
      <c r="I75" s="59">
        <v>6</v>
      </c>
      <c r="J75" s="15">
        <f t="shared" ref="J75" si="8">+I75</f>
        <v>6</v>
      </c>
      <c r="K75" s="60" t="s">
        <v>21</v>
      </c>
      <c r="L75" s="59" t="s">
        <v>27</v>
      </c>
      <c r="M75" s="59" t="s">
        <v>27</v>
      </c>
      <c r="N75" s="17" t="str">
        <f>+'Internet of Things'!P19</f>
        <v>[17,75 ; 18,45]</v>
      </c>
      <c r="O75" s="17">
        <v>1</v>
      </c>
      <c r="P75" s="17">
        <f>+'Internet of Things'!P9</f>
        <v>18.330000000000002</v>
      </c>
      <c r="Q75" s="38">
        <f>+$Q$70</f>
        <v>2</v>
      </c>
      <c r="R75" s="17">
        <f>+Q75</f>
        <v>2</v>
      </c>
    </row>
  </sheetData>
  <mergeCells count="142">
    <mergeCell ref="E12:N12"/>
    <mergeCell ref="E11:N11"/>
    <mergeCell ref="E10:N10"/>
    <mergeCell ref="E9:N9"/>
    <mergeCell ref="B72:B74"/>
    <mergeCell ref="G73:I73"/>
    <mergeCell ref="N73:N74"/>
    <mergeCell ref="O73:O74"/>
    <mergeCell ref="P73:P74"/>
    <mergeCell ref="Q73:Q74"/>
    <mergeCell ref="J73:M73"/>
    <mergeCell ref="C72:C74"/>
    <mergeCell ref="D72:D74"/>
    <mergeCell ref="E72:E74"/>
    <mergeCell ref="F72:F74"/>
    <mergeCell ref="R73:R74"/>
    <mergeCell ref="C70:D70"/>
    <mergeCell ref="Q70:R70"/>
    <mergeCell ref="G72:M72"/>
    <mergeCell ref="N72:R72"/>
    <mergeCell ref="G70:N70"/>
    <mergeCell ref="C62:D62"/>
    <mergeCell ref="G62:N62"/>
    <mergeCell ref="Q62:R62"/>
    <mergeCell ref="B64:B66"/>
    <mergeCell ref="C64:C66"/>
    <mergeCell ref="D64:D66"/>
    <mergeCell ref="E64:E66"/>
    <mergeCell ref="F64:F66"/>
    <mergeCell ref="G64:M64"/>
    <mergeCell ref="N64:R64"/>
    <mergeCell ref="G65:I65"/>
    <mergeCell ref="J65:M65"/>
    <mergeCell ref="N65:N66"/>
    <mergeCell ref="O65:O66"/>
    <mergeCell ref="P65:P66"/>
    <mergeCell ref="Q65:Q66"/>
    <mergeCell ref="R65:R66"/>
    <mergeCell ref="P57:P58"/>
    <mergeCell ref="Q57:Q58"/>
    <mergeCell ref="R57:R58"/>
    <mergeCell ref="G57:I57"/>
    <mergeCell ref="J57:M57"/>
    <mergeCell ref="N57:N58"/>
    <mergeCell ref="O57:O58"/>
    <mergeCell ref="G54:N54"/>
    <mergeCell ref="B56:B58"/>
    <mergeCell ref="C56:C58"/>
    <mergeCell ref="D56:D58"/>
    <mergeCell ref="E56:E58"/>
    <mergeCell ref="C54:D54"/>
    <mergeCell ref="F56:F58"/>
    <mergeCell ref="Q54:R54"/>
    <mergeCell ref="G56:M56"/>
    <mergeCell ref="N56:R56"/>
    <mergeCell ref="G48:M48"/>
    <mergeCell ref="N48:R48"/>
    <mergeCell ref="J49:M49"/>
    <mergeCell ref="R49:R50"/>
    <mergeCell ref="G46:N46"/>
    <mergeCell ref="G49:I49"/>
    <mergeCell ref="N49:N50"/>
    <mergeCell ref="O49:O50"/>
    <mergeCell ref="P49:P50"/>
    <mergeCell ref="Q49:Q50"/>
    <mergeCell ref="B48:B50"/>
    <mergeCell ref="C48:C50"/>
    <mergeCell ref="D48:D50"/>
    <mergeCell ref="E48:E50"/>
    <mergeCell ref="F48:F50"/>
    <mergeCell ref="C46:D46"/>
    <mergeCell ref="Q46:R46"/>
    <mergeCell ref="C38:D38"/>
    <mergeCell ref="G40:M40"/>
    <mergeCell ref="B40:B42"/>
    <mergeCell ref="C40:C42"/>
    <mergeCell ref="D40:D42"/>
    <mergeCell ref="E40:E42"/>
    <mergeCell ref="F40:F42"/>
    <mergeCell ref="Q38:R38"/>
    <mergeCell ref="N40:R40"/>
    <mergeCell ref="G38:N38"/>
    <mergeCell ref="R41:R42"/>
    <mergeCell ref="G41:I41"/>
    <mergeCell ref="N41:N42"/>
    <mergeCell ref="O41:O42"/>
    <mergeCell ref="P41:P42"/>
    <mergeCell ref="Q41:Q42"/>
    <mergeCell ref="J41:M41"/>
    <mergeCell ref="B24:B26"/>
    <mergeCell ref="C24:C26"/>
    <mergeCell ref="B32:B34"/>
    <mergeCell ref="C32:C34"/>
    <mergeCell ref="D32:D34"/>
    <mergeCell ref="E32:E34"/>
    <mergeCell ref="F32:F34"/>
    <mergeCell ref="C22:D22"/>
    <mergeCell ref="R33:R34"/>
    <mergeCell ref="N32:R32"/>
    <mergeCell ref="Q25:Q26"/>
    <mergeCell ref="R25:R26"/>
    <mergeCell ref="E24:E26"/>
    <mergeCell ref="F24:F26"/>
    <mergeCell ref="C30:D30"/>
    <mergeCell ref="N16:R16"/>
    <mergeCell ref="G33:I33"/>
    <mergeCell ref="N33:N34"/>
    <mergeCell ref="O25:O26"/>
    <mergeCell ref="P25:P26"/>
    <mergeCell ref="J33:M33"/>
    <mergeCell ref="G22:N22"/>
    <mergeCell ref="G24:M24"/>
    <mergeCell ref="N24:R24"/>
    <mergeCell ref="G25:I25"/>
    <mergeCell ref="N25:N26"/>
    <mergeCell ref="J25:M25"/>
    <mergeCell ref="Q30:R30"/>
    <mergeCell ref="G30:N30"/>
    <mergeCell ref="G32:M32"/>
    <mergeCell ref="O33:O34"/>
    <mergeCell ref="P33:P34"/>
    <mergeCell ref="Q33:Q34"/>
    <mergeCell ref="Q22:R22"/>
    <mergeCell ref="G14:N14"/>
    <mergeCell ref="D24:D26"/>
    <mergeCell ref="C16:C18"/>
    <mergeCell ref="D16:D18"/>
    <mergeCell ref="E16:E18"/>
    <mergeCell ref="F16:F18"/>
    <mergeCell ref="B1:D9"/>
    <mergeCell ref="R17:R18"/>
    <mergeCell ref="C14:D14"/>
    <mergeCell ref="G16:M16"/>
    <mergeCell ref="G17:I17"/>
    <mergeCell ref="Q17:Q18"/>
    <mergeCell ref="P17:P18"/>
    <mergeCell ref="J17:M17"/>
    <mergeCell ref="O1:R9"/>
    <mergeCell ref="B16:B18"/>
    <mergeCell ref="N17:N18"/>
    <mergeCell ref="O17:O18"/>
    <mergeCell ref="Q14:R1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01E0-AFAD-4676-B003-6BF94F182A7C}">
  <sheetPr>
    <pageSetUpPr fitToPage="1"/>
  </sheetPr>
  <dimension ref="A1:Y50"/>
  <sheetViews>
    <sheetView tabSelected="1" view="pageBreakPreview" zoomScale="60" zoomScaleNormal="100" workbookViewId="0">
      <selection activeCell="B21" sqref="B21"/>
    </sheetView>
  </sheetViews>
  <sheetFormatPr baseColWidth="10" defaultColWidth="11.44140625" defaultRowHeight="14.4" x14ac:dyDescent="0.3"/>
  <cols>
    <col min="1" max="1" width="11.44140625" style="43"/>
    <col min="2" max="2" width="12.6640625" style="43" bestFit="1" customWidth="1"/>
    <col min="3" max="3" width="43" style="43" bestFit="1" customWidth="1"/>
    <col min="4" max="4" width="8.6640625" style="43" bestFit="1" customWidth="1"/>
    <col min="5" max="5" width="16.6640625" style="43" customWidth="1"/>
    <col min="6" max="7" width="20.5546875" style="43" bestFit="1" customWidth="1"/>
    <col min="8" max="8" width="77.6640625" style="43" customWidth="1"/>
    <col min="9" max="9" width="20" style="43" customWidth="1"/>
    <col min="10" max="10" width="18.44140625" style="43" customWidth="1"/>
    <col min="11" max="11" width="15.109375" style="43" bestFit="1" customWidth="1"/>
    <col min="12" max="12" width="13.6640625" style="43" bestFit="1" customWidth="1"/>
    <col min="13" max="13" width="14.109375" style="43" bestFit="1" customWidth="1"/>
    <col min="14" max="14" width="23.88671875" style="43" customWidth="1"/>
    <col min="15" max="15" width="23.6640625" style="43" customWidth="1"/>
    <col min="16" max="16" width="17.88671875" style="43" customWidth="1"/>
    <col min="17" max="17" width="21.88671875" style="43" customWidth="1"/>
    <col min="18" max="18" width="14.33203125" style="43" customWidth="1"/>
    <col min="19" max="16384" width="11.44140625" style="43"/>
  </cols>
  <sheetData>
    <row r="1" spans="1:25" ht="27" customHeight="1" x14ac:dyDescent="0.3">
      <c r="A1" s="8"/>
      <c r="B1" s="116" t="s">
        <v>43</v>
      </c>
      <c r="C1" s="116"/>
      <c r="D1" s="116"/>
      <c r="E1" s="36"/>
      <c r="F1" s="36"/>
      <c r="G1" s="8"/>
      <c r="H1" s="8"/>
      <c r="I1" s="8"/>
      <c r="J1" s="8"/>
      <c r="K1" s="8"/>
      <c r="L1" s="8"/>
      <c r="M1" s="7"/>
      <c r="O1" s="116" t="s">
        <v>44</v>
      </c>
      <c r="P1" s="116"/>
      <c r="Q1" s="116"/>
      <c r="R1" s="116"/>
      <c r="S1" s="8"/>
      <c r="T1" s="8"/>
      <c r="U1" s="36"/>
      <c r="V1" s="36"/>
      <c r="W1" s="7"/>
      <c r="X1" s="7"/>
      <c r="Y1" s="7"/>
    </row>
    <row r="2" spans="1:25" x14ac:dyDescent="0.3">
      <c r="A2" s="8"/>
      <c r="B2" s="116"/>
      <c r="C2" s="116"/>
      <c r="D2" s="116"/>
      <c r="E2" s="36"/>
      <c r="F2" s="36"/>
      <c r="G2" s="8"/>
      <c r="H2" s="8"/>
      <c r="I2" s="8"/>
      <c r="J2" s="8"/>
      <c r="K2" s="8"/>
      <c r="L2" s="8"/>
      <c r="M2" s="7"/>
      <c r="N2" s="7"/>
      <c r="O2" s="116"/>
      <c r="P2" s="116"/>
      <c r="Q2" s="116"/>
      <c r="R2" s="116"/>
      <c r="S2" s="8"/>
      <c r="T2" s="8"/>
      <c r="U2" s="36"/>
      <c r="V2" s="36"/>
      <c r="W2" s="7"/>
      <c r="X2" s="7"/>
      <c r="Y2" s="7"/>
    </row>
    <row r="3" spans="1:25" x14ac:dyDescent="0.3">
      <c r="A3" s="8"/>
      <c r="B3" s="116"/>
      <c r="C3" s="116"/>
      <c r="D3" s="116"/>
      <c r="E3" s="36"/>
      <c r="F3" s="36"/>
      <c r="G3" s="8"/>
      <c r="H3" s="8"/>
      <c r="I3" s="8"/>
      <c r="J3" s="8"/>
      <c r="K3" s="8"/>
      <c r="L3" s="8"/>
      <c r="M3" s="7"/>
      <c r="N3" s="7"/>
      <c r="O3" s="116"/>
      <c r="P3" s="116"/>
      <c r="Q3" s="116"/>
      <c r="R3" s="116"/>
      <c r="S3" s="8"/>
      <c r="T3" s="8"/>
      <c r="U3" s="36"/>
      <c r="V3" s="36"/>
      <c r="W3" s="7"/>
      <c r="X3" s="7"/>
      <c r="Y3" s="7"/>
    </row>
    <row r="4" spans="1:25" x14ac:dyDescent="0.3">
      <c r="A4" s="8"/>
      <c r="B4" s="116"/>
      <c r="C4" s="116"/>
      <c r="D4" s="116"/>
      <c r="E4" s="36"/>
      <c r="F4" s="36"/>
      <c r="G4" s="8"/>
      <c r="H4" s="8"/>
      <c r="I4" s="8"/>
      <c r="J4" s="8"/>
      <c r="K4" s="8"/>
      <c r="L4" s="8"/>
      <c r="M4" s="7"/>
      <c r="N4" s="7"/>
      <c r="O4" s="116"/>
      <c r="P4" s="116"/>
      <c r="Q4" s="116"/>
      <c r="R4" s="116"/>
      <c r="S4" s="8"/>
      <c r="T4" s="8"/>
      <c r="U4" s="36"/>
      <c r="V4" s="36"/>
      <c r="W4" s="7"/>
      <c r="X4" s="7"/>
      <c r="Y4" s="7"/>
    </row>
    <row r="5" spans="1:25" x14ac:dyDescent="0.3">
      <c r="A5" s="8"/>
      <c r="B5" s="116"/>
      <c r="C5" s="116"/>
      <c r="D5" s="116"/>
      <c r="E5" s="36"/>
      <c r="F5" s="36"/>
      <c r="G5" s="8"/>
      <c r="H5" s="8"/>
      <c r="I5" s="8"/>
      <c r="J5" s="8"/>
      <c r="K5" s="8"/>
      <c r="L5" s="8"/>
      <c r="M5" s="7"/>
      <c r="N5" s="7"/>
      <c r="O5" s="116"/>
      <c r="P5" s="116"/>
      <c r="Q5" s="116"/>
      <c r="R5" s="116"/>
      <c r="S5" s="8"/>
      <c r="T5" s="8"/>
      <c r="U5" s="36"/>
      <c r="V5" s="36"/>
      <c r="W5" s="7"/>
      <c r="X5" s="7"/>
      <c r="Y5" s="7"/>
    </row>
    <row r="6" spans="1:25" x14ac:dyDescent="0.3">
      <c r="A6" s="8"/>
      <c r="B6" s="116"/>
      <c r="C6" s="116"/>
      <c r="D6" s="116"/>
      <c r="E6" s="36"/>
      <c r="F6" s="36"/>
      <c r="G6" s="8"/>
      <c r="H6" s="8"/>
      <c r="I6" s="8"/>
      <c r="J6" s="8"/>
      <c r="K6" s="8"/>
      <c r="L6" s="8"/>
      <c r="M6" s="7"/>
      <c r="N6" s="7"/>
      <c r="O6" s="116"/>
      <c r="P6" s="116"/>
      <c r="Q6" s="116"/>
      <c r="R6" s="116"/>
      <c r="S6" s="8"/>
      <c r="T6" s="8"/>
      <c r="U6" s="8"/>
      <c r="V6" s="8"/>
      <c r="W6" s="7"/>
      <c r="X6" s="7"/>
      <c r="Y6" s="7"/>
    </row>
    <row r="7" spans="1:25" x14ac:dyDescent="0.3">
      <c r="A7" s="8"/>
      <c r="B7" s="116"/>
      <c r="C7" s="116"/>
      <c r="D7" s="116"/>
      <c r="E7" s="36"/>
      <c r="F7" s="36"/>
      <c r="G7" s="8"/>
      <c r="H7" s="8"/>
      <c r="I7" s="8"/>
      <c r="J7" s="8"/>
      <c r="K7" s="8"/>
      <c r="L7" s="8"/>
      <c r="M7" s="7"/>
      <c r="N7" s="7"/>
      <c r="O7" s="116"/>
      <c r="P7" s="116"/>
      <c r="Q7" s="116"/>
      <c r="R7" s="116"/>
      <c r="S7" s="8"/>
      <c r="T7" s="8"/>
      <c r="U7" s="8"/>
      <c r="V7" s="8"/>
      <c r="W7" s="7"/>
      <c r="X7" s="7"/>
      <c r="Y7" s="7"/>
    </row>
    <row r="8" spans="1:25" x14ac:dyDescent="0.3">
      <c r="A8" s="8"/>
      <c r="B8" s="116"/>
      <c r="C8" s="116"/>
      <c r="D8" s="116"/>
      <c r="E8" s="36"/>
      <c r="F8" s="36"/>
      <c r="G8" s="8"/>
      <c r="H8" s="8"/>
      <c r="I8" s="8"/>
      <c r="J8" s="8"/>
      <c r="K8" s="8"/>
      <c r="L8" s="8"/>
      <c r="M8" s="7"/>
      <c r="N8" s="7"/>
      <c r="O8" s="116"/>
      <c r="P8" s="116"/>
      <c r="Q8" s="116"/>
      <c r="R8" s="116"/>
      <c r="S8" s="8"/>
      <c r="T8" s="8"/>
      <c r="U8" s="8"/>
      <c r="V8" s="8"/>
      <c r="W8" s="7"/>
      <c r="X8" s="7"/>
      <c r="Y8" s="7"/>
    </row>
    <row r="9" spans="1:25" ht="15" customHeight="1" x14ac:dyDescent="0.3">
      <c r="A9" s="8"/>
      <c r="B9" s="116"/>
      <c r="C9" s="116"/>
      <c r="D9" s="116"/>
      <c r="E9" s="116" t="s">
        <v>65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0"/>
      <c r="T9" s="8"/>
      <c r="U9" s="8"/>
      <c r="V9" s="8"/>
      <c r="W9" s="7"/>
      <c r="X9" s="7"/>
      <c r="Y9" s="7"/>
    </row>
    <row r="10" spans="1:25" ht="15" customHeight="1" x14ac:dyDescent="0.3">
      <c r="A10" s="8"/>
      <c r="B10" s="8"/>
      <c r="C10" s="8"/>
      <c r="D10" s="8"/>
      <c r="E10" s="116" t="s">
        <v>171</v>
      </c>
      <c r="F10" s="116"/>
      <c r="G10" s="116"/>
      <c r="H10" s="116"/>
      <c r="I10" s="116"/>
      <c r="J10" s="116"/>
      <c r="K10" s="116"/>
      <c r="L10" s="116"/>
      <c r="M10" s="116"/>
      <c r="N10" s="116"/>
      <c r="O10" s="10"/>
      <c r="P10" s="10"/>
      <c r="Q10" s="10"/>
      <c r="R10" s="10"/>
      <c r="S10" s="10"/>
      <c r="T10" s="8"/>
      <c r="U10" s="8"/>
      <c r="V10" s="8"/>
      <c r="W10" s="8"/>
      <c r="X10" s="8"/>
      <c r="Y10" s="8"/>
    </row>
    <row r="11" spans="1:25" ht="15" customHeight="1" x14ac:dyDescent="0.3">
      <c r="A11" s="8"/>
      <c r="B11" s="8"/>
      <c r="C11" s="8"/>
      <c r="D11" s="8"/>
      <c r="E11" s="116" t="s">
        <v>172</v>
      </c>
      <c r="F11" s="116"/>
      <c r="G11" s="116"/>
      <c r="H11" s="116"/>
      <c r="I11" s="116"/>
      <c r="J11" s="116"/>
      <c r="K11" s="116"/>
      <c r="L11" s="116"/>
      <c r="M11" s="116"/>
      <c r="N11" s="116"/>
      <c r="O11" s="10"/>
      <c r="P11" s="10"/>
      <c r="Q11" s="10"/>
      <c r="R11" s="10"/>
      <c r="S11" s="10"/>
      <c r="T11" s="8"/>
      <c r="U11" s="8"/>
      <c r="V11" s="8"/>
      <c r="W11" s="8"/>
      <c r="X11" s="8"/>
      <c r="Y11" s="8"/>
    </row>
    <row r="12" spans="1:25" ht="15" customHeight="1" x14ac:dyDescent="0.3">
      <c r="A12" s="8"/>
      <c r="B12" s="8"/>
      <c r="C12" s="8"/>
      <c r="D12" s="8"/>
      <c r="E12" s="116" t="s">
        <v>173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0"/>
      <c r="P12" s="10"/>
      <c r="Q12" s="10"/>
      <c r="R12" s="10"/>
      <c r="S12" s="10"/>
      <c r="T12" s="8"/>
      <c r="U12" s="8"/>
      <c r="V12" s="8"/>
      <c r="W12" s="8"/>
      <c r="X12" s="8"/>
      <c r="Y12" s="8"/>
    </row>
    <row r="13" spans="1:25" x14ac:dyDescent="0.3">
      <c r="A13" s="8"/>
      <c r="B13" s="8"/>
      <c r="C13" s="8"/>
      <c r="D13" s="8"/>
      <c r="F13" s="116"/>
      <c r="G13" s="116"/>
      <c r="H13" s="116"/>
      <c r="I13" s="116"/>
      <c r="J13" s="36"/>
      <c r="K13" s="10"/>
      <c r="L13" s="10"/>
      <c r="M13" s="10"/>
      <c r="N13" s="10"/>
      <c r="O13" s="10"/>
      <c r="P13" s="10"/>
      <c r="Q13" s="10"/>
      <c r="R13" s="10"/>
      <c r="S13" s="10"/>
      <c r="T13" s="8"/>
      <c r="U13" s="8"/>
      <c r="V13" s="8"/>
      <c r="W13" s="8"/>
      <c r="X13" s="8"/>
      <c r="Y13" s="8"/>
    </row>
    <row r="14" spans="1:25" ht="15" customHeight="1" x14ac:dyDescent="0.3"/>
    <row r="15" spans="1:25" ht="17.25" customHeight="1" x14ac:dyDescent="0.3"/>
    <row r="16" spans="1:25" ht="15" customHeight="1" x14ac:dyDescent="0.3"/>
    <row r="17" spans="2:18" ht="15" customHeight="1" x14ac:dyDescent="0.3"/>
    <row r="18" spans="2:18" ht="15.75" customHeight="1" x14ac:dyDescent="0.3"/>
    <row r="20" spans="2:18" ht="15" thickBot="1" x14ac:dyDescent="0.35"/>
    <row r="21" spans="2:18" ht="15" thickBot="1" x14ac:dyDescent="0.35">
      <c r="B21" s="44" t="s">
        <v>41</v>
      </c>
      <c r="C21" s="117" t="str">
        <f>+' ISJ SSC UE S8'!F15</f>
        <v>TEL4238</v>
      </c>
      <c r="D21" s="118"/>
      <c r="E21" s="45"/>
      <c r="F21" s="44" t="s">
        <v>42</v>
      </c>
      <c r="G21" s="119" t="str">
        <f>+' ISJ SSC UE S8'!E15</f>
        <v>Réseaux hauts débits et à qualité de services</v>
      </c>
      <c r="H21" s="119"/>
      <c r="I21" s="119"/>
      <c r="J21" s="119"/>
      <c r="K21" s="119"/>
      <c r="L21" s="119"/>
      <c r="M21" s="119"/>
      <c r="N21" s="119"/>
      <c r="O21" s="46"/>
      <c r="P21" s="44" t="s">
        <v>67</v>
      </c>
      <c r="Q21" s="117">
        <f>+' ISJ SSC UE S8'!G15</f>
        <v>2</v>
      </c>
      <c r="R21" s="118"/>
    </row>
    <row r="22" spans="2:18" ht="15" thickBot="1" x14ac:dyDescent="0.35"/>
    <row r="23" spans="2:18" ht="15" thickBot="1" x14ac:dyDescent="0.35">
      <c r="B23" s="122" t="s">
        <v>29</v>
      </c>
      <c r="C23" s="121" t="s">
        <v>30</v>
      </c>
      <c r="D23" s="120" t="s">
        <v>31</v>
      </c>
      <c r="E23" s="122" t="s">
        <v>32</v>
      </c>
      <c r="F23" s="121" t="s">
        <v>33</v>
      </c>
      <c r="G23" s="126" t="s">
        <v>45</v>
      </c>
      <c r="H23" s="127"/>
      <c r="I23" s="127"/>
      <c r="J23" s="127"/>
      <c r="K23" s="127"/>
      <c r="L23" s="127"/>
      <c r="M23" s="128"/>
      <c r="N23" s="126" t="s">
        <v>47</v>
      </c>
      <c r="O23" s="127"/>
      <c r="P23" s="127"/>
      <c r="Q23" s="127"/>
      <c r="R23" s="128"/>
    </row>
    <row r="24" spans="2:18" ht="15" thickBot="1" x14ac:dyDescent="0.35">
      <c r="B24" s="122"/>
      <c r="C24" s="121"/>
      <c r="D24" s="120"/>
      <c r="E24" s="122"/>
      <c r="F24" s="121"/>
      <c r="G24" s="120" t="s">
        <v>40</v>
      </c>
      <c r="H24" s="120"/>
      <c r="I24" s="120"/>
      <c r="J24" s="129" t="s">
        <v>48</v>
      </c>
      <c r="K24" s="130"/>
      <c r="L24" s="130"/>
      <c r="M24" s="131"/>
      <c r="N24" s="124" t="s">
        <v>66</v>
      </c>
      <c r="O24" s="124" t="s">
        <v>68</v>
      </c>
      <c r="P24" s="124" t="s">
        <v>38</v>
      </c>
      <c r="Q24" s="124" t="s">
        <v>46</v>
      </c>
      <c r="R24" s="124" t="s">
        <v>39</v>
      </c>
    </row>
    <row r="25" spans="2:18" ht="27" thickBot="1" x14ac:dyDescent="0.35">
      <c r="B25" s="135"/>
      <c r="C25" s="136"/>
      <c r="D25" s="137"/>
      <c r="E25" s="135"/>
      <c r="F25" s="136"/>
      <c r="G25" s="47" t="s">
        <v>36</v>
      </c>
      <c r="H25" s="47" t="s">
        <v>37</v>
      </c>
      <c r="I25" s="48" t="s">
        <v>49</v>
      </c>
      <c r="J25" s="49" t="s">
        <v>50</v>
      </c>
      <c r="K25" s="50" t="s">
        <v>14</v>
      </c>
      <c r="L25" s="50" t="s">
        <v>13</v>
      </c>
      <c r="M25" s="50" t="s">
        <v>35</v>
      </c>
      <c r="N25" s="125"/>
      <c r="O25" s="125"/>
      <c r="P25" s="125"/>
      <c r="Q25" s="125"/>
      <c r="R25" s="125"/>
    </row>
    <row r="26" spans="2:18" ht="15" thickBot="1" x14ac:dyDescent="0.35">
      <c r="B26" s="40" t="s">
        <v>120</v>
      </c>
      <c r="C26" s="40" t="s">
        <v>121</v>
      </c>
      <c r="D26" s="60" t="s">
        <v>27</v>
      </c>
      <c r="E26" s="40" t="s">
        <v>28</v>
      </c>
      <c r="F26" s="61" t="s">
        <v>34</v>
      </c>
      <c r="G26" s="58" t="s">
        <v>167</v>
      </c>
      <c r="H26" s="58" t="s">
        <v>168</v>
      </c>
      <c r="I26" s="59">
        <v>6</v>
      </c>
      <c r="J26" s="15">
        <f t="shared" ref="J26" si="0">+I26</f>
        <v>6</v>
      </c>
      <c r="K26" s="60" t="s">
        <v>20</v>
      </c>
      <c r="L26" s="59" t="s">
        <v>27</v>
      </c>
      <c r="M26" s="59" t="s">
        <v>27</v>
      </c>
      <c r="N26" s="17" t="str">
        <f>+'Réseaux hauts débits'!O19</f>
        <v>[15,68 ; 16,8]</v>
      </c>
      <c r="O26" s="62">
        <v>1</v>
      </c>
      <c r="P26" s="63">
        <f>+'Réseaux hauts débits'!O9</f>
        <v>16.650000000000002</v>
      </c>
      <c r="Q26" s="38">
        <f>+$Q$21</f>
        <v>2</v>
      </c>
      <c r="R26" s="17">
        <f>+Q26</f>
        <v>2</v>
      </c>
    </row>
    <row r="28" spans="2:18" ht="15" thickBot="1" x14ac:dyDescent="0.35"/>
    <row r="29" spans="2:18" ht="15" thickBot="1" x14ac:dyDescent="0.35">
      <c r="B29" s="42" t="s">
        <v>41</v>
      </c>
      <c r="C29" s="132" t="str">
        <f>+' ISJ SSC UE S8'!F16</f>
        <v>SSC4218</v>
      </c>
      <c r="D29" s="133"/>
      <c r="E29" s="11"/>
      <c r="F29" s="42" t="s">
        <v>42</v>
      </c>
      <c r="G29" s="119" t="str">
        <f>+' ISJ SSC UE S8'!E16</f>
        <v>Initiation à la sécurité des Systèmes d’Information</v>
      </c>
      <c r="H29" s="119"/>
      <c r="I29" s="119"/>
      <c r="J29" s="119"/>
      <c r="K29" s="119"/>
      <c r="L29" s="119"/>
      <c r="M29" s="119"/>
      <c r="N29" s="119"/>
      <c r="O29" s="12"/>
      <c r="P29" s="42" t="s">
        <v>67</v>
      </c>
      <c r="Q29" s="138">
        <f>+' ISJ SSC UE S8'!G16</f>
        <v>4</v>
      </c>
      <c r="R29" s="139"/>
    </row>
    <row r="30" spans="2:18" ht="26.25" customHeight="1" thickBot="1" x14ac:dyDescent="0.35">
      <c r="B30"/>
      <c r="C30" s="1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2:18" ht="15.75" customHeight="1" thickBot="1" x14ac:dyDescent="0.35">
      <c r="B31" s="122" t="s">
        <v>29</v>
      </c>
      <c r="C31" s="121" t="s">
        <v>30</v>
      </c>
      <c r="D31" s="120" t="s">
        <v>31</v>
      </c>
      <c r="E31" s="122" t="s">
        <v>32</v>
      </c>
      <c r="F31" s="121" t="s">
        <v>33</v>
      </c>
      <c r="G31" s="126" t="s">
        <v>45</v>
      </c>
      <c r="H31" s="127"/>
      <c r="I31" s="127"/>
      <c r="J31" s="127"/>
      <c r="K31" s="127"/>
      <c r="L31" s="127"/>
      <c r="M31" s="128"/>
      <c r="N31" s="126" t="s">
        <v>47</v>
      </c>
      <c r="O31" s="127"/>
      <c r="P31" s="127"/>
      <c r="Q31" s="127"/>
      <c r="R31" s="128"/>
    </row>
    <row r="32" spans="2:18" ht="15" thickBot="1" x14ac:dyDescent="0.35">
      <c r="B32" s="122"/>
      <c r="C32" s="121"/>
      <c r="D32" s="120"/>
      <c r="E32" s="122"/>
      <c r="F32" s="121"/>
      <c r="G32" s="120" t="s">
        <v>40</v>
      </c>
      <c r="H32" s="120"/>
      <c r="I32" s="137"/>
      <c r="J32" s="129" t="s">
        <v>48</v>
      </c>
      <c r="K32" s="130"/>
      <c r="L32" s="130"/>
      <c r="M32" s="131"/>
      <c r="N32" s="124" t="s">
        <v>66</v>
      </c>
      <c r="O32" s="124" t="s">
        <v>68</v>
      </c>
      <c r="P32" s="124" t="s">
        <v>38</v>
      </c>
      <c r="Q32" s="124" t="s">
        <v>46</v>
      </c>
      <c r="R32" s="124" t="s">
        <v>39</v>
      </c>
    </row>
    <row r="33" spans="2:18" ht="27" thickBot="1" x14ac:dyDescent="0.35">
      <c r="B33" s="135"/>
      <c r="C33" s="136"/>
      <c r="D33" s="137"/>
      <c r="E33" s="135"/>
      <c r="F33" s="136"/>
      <c r="G33" s="47" t="s">
        <v>36</v>
      </c>
      <c r="H33" s="51" t="s">
        <v>37</v>
      </c>
      <c r="I33" s="48" t="s">
        <v>49</v>
      </c>
      <c r="J33" s="49" t="s">
        <v>50</v>
      </c>
      <c r="K33" s="52" t="s">
        <v>14</v>
      </c>
      <c r="L33" s="50" t="s">
        <v>13</v>
      </c>
      <c r="M33" s="50" t="s">
        <v>35</v>
      </c>
      <c r="N33" s="125"/>
      <c r="O33" s="125"/>
      <c r="P33" s="125"/>
      <c r="Q33" s="125"/>
      <c r="R33" s="125"/>
    </row>
    <row r="34" spans="2:18" ht="15" thickBot="1" x14ac:dyDescent="0.35">
      <c r="B34" s="40" t="s">
        <v>120</v>
      </c>
      <c r="C34" s="40" t="s">
        <v>121</v>
      </c>
      <c r="D34" s="60" t="s">
        <v>27</v>
      </c>
      <c r="E34" s="40" t="s">
        <v>28</v>
      </c>
      <c r="F34" s="61" t="s">
        <v>34</v>
      </c>
      <c r="G34" s="58" t="s">
        <v>159</v>
      </c>
      <c r="H34" s="58" t="s">
        <v>160</v>
      </c>
      <c r="I34" s="59">
        <v>6</v>
      </c>
      <c r="J34" s="15">
        <f>+I34</f>
        <v>6</v>
      </c>
      <c r="K34" s="60" t="s">
        <v>20</v>
      </c>
      <c r="L34" s="59" t="s">
        <v>27</v>
      </c>
      <c r="M34" s="59" t="s">
        <v>27</v>
      </c>
      <c r="N34" s="17" t="str">
        <f>+'Initiation à la sécurité des SI'!O19</f>
        <v>[18,27 ; 18,85]</v>
      </c>
      <c r="O34" s="62">
        <v>1</v>
      </c>
      <c r="P34" s="99">
        <f>+'Initiation à la sécurité des SI'!O9</f>
        <v>18.835000000000001</v>
      </c>
      <c r="Q34" s="2">
        <f>+$Q$29</f>
        <v>4</v>
      </c>
      <c r="R34" s="17">
        <f>+Q34</f>
        <v>4</v>
      </c>
    </row>
    <row r="36" spans="2:18" ht="15" thickBot="1" x14ac:dyDescent="0.35"/>
    <row r="37" spans="2:18" ht="15" thickBot="1" x14ac:dyDescent="0.35">
      <c r="B37" s="42" t="s">
        <v>41</v>
      </c>
      <c r="C37" s="132" t="str">
        <f>+' ISJ SSC UE S8'!F17</f>
        <v>ECO4218</v>
      </c>
      <c r="D37" s="133"/>
      <c r="E37" s="11"/>
      <c r="F37" s="42" t="s">
        <v>42</v>
      </c>
      <c r="G37" s="119" t="str">
        <f>+' ISJ SSC UE S8'!E17</f>
        <v>Entrepreneuriat</v>
      </c>
      <c r="H37" s="119"/>
      <c r="I37" s="119"/>
      <c r="J37" s="119"/>
      <c r="K37" s="119"/>
      <c r="L37" s="119"/>
      <c r="M37" s="119"/>
      <c r="N37" s="119"/>
      <c r="O37" s="12"/>
      <c r="P37" s="42" t="s">
        <v>67</v>
      </c>
      <c r="Q37" s="138">
        <f>+' ISJ SSC UE S8'!G17</f>
        <v>4</v>
      </c>
      <c r="R37" s="139"/>
    </row>
    <row r="38" spans="2:18" ht="15" thickBot="1" x14ac:dyDescent="0.35">
      <c r="B38"/>
      <c r="C38" s="1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2:18" ht="15" thickBot="1" x14ac:dyDescent="0.35">
      <c r="B39" s="122" t="s">
        <v>29</v>
      </c>
      <c r="C39" s="121" t="s">
        <v>30</v>
      </c>
      <c r="D39" s="120" t="s">
        <v>31</v>
      </c>
      <c r="E39" s="122" t="s">
        <v>32</v>
      </c>
      <c r="F39" s="121" t="s">
        <v>33</v>
      </c>
      <c r="G39" s="126" t="s">
        <v>45</v>
      </c>
      <c r="H39" s="127"/>
      <c r="I39" s="127"/>
      <c r="J39" s="127"/>
      <c r="K39" s="127"/>
      <c r="L39" s="127"/>
      <c r="M39" s="128"/>
      <c r="N39" s="126" t="s">
        <v>47</v>
      </c>
      <c r="O39" s="127"/>
      <c r="P39" s="127"/>
      <c r="Q39" s="127"/>
      <c r="R39" s="128"/>
    </row>
    <row r="40" spans="2:18" ht="26.25" customHeight="1" thickBot="1" x14ac:dyDescent="0.35">
      <c r="B40" s="122"/>
      <c r="C40" s="121"/>
      <c r="D40" s="120"/>
      <c r="E40" s="122"/>
      <c r="F40" s="121"/>
      <c r="G40" s="120" t="s">
        <v>40</v>
      </c>
      <c r="H40" s="120"/>
      <c r="I40" s="137"/>
      <c r="J40" s="129" t="s">
        <v>48</v>
      </c>
      <c r="K40" s="130"/>
      <c r="L40" s="130"/>
      <c r="M40" s="131"/>
      <c r="N40" s="124" t="s">
        <v>66</v>
      </c>
      <c r="O40" s="124" t="s">
        <v>68</v>
      </c>
      <c r="P40" s="124" t="s">
        <v>38</v>
      </c>
      <c r="Q40" s="124" t="s">
        <v>46</v>
      </c>
      <c r="R40" s="124" t="s">
        <v>39</v>
      </c>
    </row>
    <row r="41" spans="2:18" ht="31.8" customHeight="1" thickBot="1" x14ac:dyDescent="0.35">
      <c r="B41" s="135"/>
      <c r="C41" s="136"/>
      <c r="D41" s="137"/>
      <c r="E41" s="135"/>
      <c r="F41" s="136"/>
      <c r="G41" s="65" t="s">
        <v>36</v>
      </c>
      <c r="H41" s="51" t="s">
        <v>37</v>
      </c>
      <c r="I41" s="48" t="s">
        <v>49</v>
      </c>
      <c r="J41" s="49" t="s">
        <v>50</v>
      </c>
      <c r="K41" s="52" t="s">
        <v>14</v>
      </c>
      <c r="L41" s="57" t="s">
        <v>13</v>
      </c>
      <c r="M41" s="57" t="s">
        <v>35</v>
      </c>
      <c r="N41" s="125"/>
      <c r="O41" s="125"/>
      <c r="P41" s="125"/>
      <c r="Q41" s="125"/>
      <c r="R41" s="125"/>
    </row>
    <row r="42" spans="2:18" ht="15" thickBot="1" x14ac:dyDescent="0.35">
      <c r="B42" s="40" t="s">
        <v>120</v>
      </c>
      <c r="C42" s="40" t="s">
        <v>121</v>
      </c>
      <c r="D42" s="60" t="s">
        <v>27</v>
      </c>
      <c r="E42" s="40" t="s">
        <v>28</v>
      </c>
      <c r="F42" s="61" t="s">
        <v>34</v>
      </c>
      <c r="G42" s="58" t="s">
        <v>157</v>
      </c>
      <c r="H42" s="58" t="s">
        <v>158</v>
      </c>
      <c r="I42" s="59">
        <v>4</v>
      </c>
      <c r="J42" s="53">
        <f>+I42</f>
        <v>4</v>
      </c>
      <c r="K42" s="60" t="s">
        <v>23</v>
      </c>
      <c r="L42" s="59" t="s">
        <v>27</v>
      </c>
      <c r="M42" s="59" t="s">
        <v>27</v>
      </c>
      <c r="N42" s="62" t="str">
        <f>+Entrepreneuriat!R19</f>
        <v>[12,05 ; 12,25]</v>
      </c>
      <c r="O42" s="62">
        <v>1</v>
      </c>
      <c r="P42" s="99">
        <f>+Entrepreneuriat!R9</f>
        <v>12.236000000000001</v>
      </c>
      <c r="Q42" s="59">
        <f>+PV_2!$Q$29</f>
        <v>4</v>
      </c>
      <c r="R42" s="62">
        <f>+Q42</f>
        <v>4</v>
      </c>
    </row>
    <row r="44" spans="2:18" ht="15" thickBot="1" x14ac:dyDescent="0.35"/>
    <row r="45" spans="2:18" ht="15" thickBot="1" x14ac:dyDescent="0.35">
      <c r="B45" s="42" t="s">
        <v>41</v>
      </c>
      <c r="C45" s="132" t="str">
        <f>+' ISJ SSC UE S8'!F18</f>
        <v>HUM4188</v>
      </c>
      <c r="D45" s="133"/>
      <c r="E45" s="11"/>
      <c r="F45" s="42" t="s">
        <v>42</v>
      </c>
      <c r="G45" s="119" t="str">
        <f>+' ISJ SSC UE S8'!E18</f>
        <v>L’entreprise dans le contexte africain et international</v>
      </c>
      <c r="H45" s="119"/>
      <c r="I45" s="119"/>
      <c r="J45" s="119"/>
      <c r="K45" s="119"/>
      <c r="L45" s="119"/>
      <c r="M45" s="119"/>
      <c r="N45" s="119"/>
      <c r="O45" s="12"/>
      <c r="P45" s="42" t="s">
        <v>67</v>
      </c>
      <c r="Q45" s="138">
        <f>+' ISJ SSC UE S8'!G18</f>
        <v>2</v>
      </c>
      <c r="R45" s="139"/>
    </row>
    <row r="46" spans="2:18" ht="15" thickBot="1" x14ac:dyDescent="0.35">
      <c r="B46"/>
      <c r="C46" s="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2:18" ht="15" thickBot="1" x14ac:dyDescent="0.35">
      <c r="B47" s="122" t="s">
        <v>29</v>
      </c>
      <c r="C47" s="121" t="s">
        <v>30</v>
      </c>
      <c r="D47" s="120" t="s">
        <v>31</v>
      </c>
      <c r="E47" s="122" t="s">
        <v>32</v>
      </c>
      <c r="F47" s="121" t="s">
        <v>33</v>
      </c>
      <c r="G47" s="126" t="s">
        <v>45</v>
      </c>
      <c r="H47" s="127"/>
      <c r="I47" s="127"/>
      <c r="J47" s="127"/>
      <c r="K47" s="127"/>
      <c r="L47" s="127"/>
      <c r="M47" s="128"/>
      <c r="N47" s="126" t="s">
        <v>47</v>
      </c>
      <c r="O47" s="127"/>
      <c r="P47" s="127"/>
      <c r="Q47" s="127"/>
      <c r="R47" s="128"/>
    </row>
    <row r="48" spans="2:18" ht="15" thickBot="1" x14ac:dyDescent="0.35">
      <c r="B48" s="122"/>
      <c r="C48" s="121"/>
      <c r="D48" s="120"/>
      <c r="E48" s="122"/>
      <c r="F48" s="121"/>
      <c r="G48" s="120" t="s">
        <v>40</v>
      </c>
      <c r="H48" s="120"/>
      <c r="I48" s="137"/>
      <c r="J48" s="129" t="s">
        <v>48</v>
      </c>
      <c r="K48" s="130"/>
      <c r="L48" s="130"/>
      <c r="M48" s="131"/>
      <c r="N48" s="124" t="s">
        <v>66</v>
      </c>
      <c r="O48" s="124" t="s">
        <v>68</v>
      </c>
      <c r="P48" s="124" t="s">
        <v>38</v>
      </c>
      <c r="Q48" s="124" t="s">
        <v>46</v>
      </c>
      <c r="R48" s="124" t="s">
        <v>39</v>
      </c>
    </row>
    <row r="49" spans="2:18" ht="27" thickBot="1" x14ac:dyDescent="0.35">
      <c r="B49" s="135"/>
      <c r="C49" s="136"/>
      <c r="D49" s="137"/>
      <c r="E49" s="135"/>
      <c r="F49" s="136"/>
      <c r="G49" s="65" t="s">
        <v>36</v>
      </c>
      <c r="H49" s="51" t="s">
        <v>37</v>
      </c>
      <c r="I49" s="48" t="s">
        <v>49</v>
      </c>
      <c r="J49" s="49" t="s">
        <v>50</v>
      </c>
      <c r="K49" s="52" t="s">
        <v>14</v>
      </c>
      <c r="L49" s="57" t="s">
        <v>13</v>
      </c>
      <c r="M49" s="57" t="s">
        <v>35</v>
      </c>
      <c r="N49" s="125"/>
      <c r="O49" s="125"/>
      <c r="P49" s="125"/>
      <c r="Q49" s="125"/>
      <c r="R49" s="125"/>
    </row>
    <row r="50" spans="2:18" ht="15" thickBot="1" x14ac:dyDescent="0.35">
      <c r="B50" s="40" t="s">
        <v>120</v>
      </c>
      <c r="C50" s="40" t="s">
        <v>121</v>
      </c>
      <c r="D50" s="60" t="s">
        <v>27</v>
      </c>
      <c r="E50" s="40" t="s">
        <v>28</v>
      </c>
      <c r="F50" s="61" t="s">
        <v>34</v>
      </c>
      <c r="G50" s="58" t="s">
        <v>64</v>
      </c>
      <c r="H50" s="58" t="s">
        <v>161</v>
      </c>
      <c r="I50" s="59">
        <v>4</v>
      </c>
      <c r="J50" s="53">
        <f>+I50</f>
        <v>4</v>
      </c>
      <c r="K50" s="60" t="s">
        <v>24</v>
      </c>
      <c r="L50" s="59" t="s">
        <v>27</v>
      </c>
      <c r="M50" s="59" t="s">
        <v>27</v>
      </c>
      <c r="N50" s="62" t="str">
        <f>+'L’entreprise dans le contexte'!S19</f>
        <v>[10,35 ; 12,5]</v>
      </c>
      <c r="O50" s="62">
        <v>1</v>
      </c>
      <c r="P50" s="99">
        <f>+'L’entreprise dans le contexte'!S9</f>
        <v>12.455</v>
      </c>
      <c r="Q50" s="59">
        <f>+PV_2!$Q$29</f>
        <v>4</v>
      </c>
      <c r="R50" s="62">
        <f>+Q50</f>
        <v>4</v>
      </c>
    </row>
  </sheetData>
  <mergeCells count="75">
    <mergeCell ref="E12:N12"/>
    <mergeCell ref="E11:N11"/>
    <mergeCell ref="E10:N10"/>
    <mergeCell ref="E9:N9"/>
    <mergeCell ref="E47:E49"/>
    <mergeCell ref="F47:F49"/>
    <mergeCell ref="G47:M47"/>
    <mergeCell ref="N47:R47"/>
    <mergeCell ref="G48:I48"/>
    <mergeCell ref="J48:M48"/>
    <mergeCell ref="O48:O49"/>
    <mergeCell ref="N48:N49"/>
    <mergeCell ref="Q48:Q49"/>
    <mergeCell ref="R48:R49"/>
    <mergeCell ref="P48:P49"/>
    <mergeCell ref="G45:N45"/>
    <mergeCell ref="Q45:R45"/>
    <mergeCell ref="P32:P33"/>
    <mergeCell ref="Q32:Q33"/>
    <mergeCell ref="R32:R33"/>
    <mergeCell ref="O32:O33"/>
    <mergeCell ref="N32:N33"/>
    <mergeCell ref="R40:R41"/>
    <mergeCell ref="G37:N37"/>
    <mergeCell ref="B31:B33"/>
    <mergeCell ref="C31:C33"/>
    <mergeCell ref="D31:D33"/>
    <mergeCell ref="E31:E33"/>
    <mergeCell ref="F31:F33"/>
    <mergeCell ref="B23:B25"/>
    <mergeCell ref="C23:C25"/>
    <mergeCell ref="D23:D25"/>
    <mergeCell ref="E23:E25"/>
    <mergeCell ref="F23:F25"/>
    <mergeCell ref="P24:P25"/>
    <mergeCell ref="Q24:Q25"/>
    <mergeCell ref="R24:R25"/>
    <mergeCell ref="G24:I24"/>
    <mergeCell ref="J24:M24"/>
    <mergeCell ref="N24:N25"/>
    <mergeCell ref="O24:O25"/>
    <mergeCell ref="Q29:R29"/>
    <mergeCell ref="G31:M31"/>
    <mergeCell ref="N31:R31"/>
    <mergeCell ref="J32:M32"/>
    <mergeCell ref="G29:N29"/>
    <mergeCell ref="G32:I32"/>
    <mergeCell ref="G21:N21"/>
    <mergeCell ref="C37:D37"/>
    <mergeCell ref="Q37:R37"/>
    <mergeCell ref="G39:M39"/>
    <mergeCell ref="N39:R39"/>
    <mergeCell ref="C29:D29"/>
    <mergeCell ref="C39:C41"/>
    <mergeCell ref="D39:D41"/>
    <mergeCell ref="E39:E41"/>
    <mergeCell ref="F39:F41"/>
    <mergeCell ref="G40:I40"/>
    <mergeCell ref="N40:N41"/>
    <mergeCell ref="O40:O41"/>
    <mergeCell ref="P40:P41"/>
    <mergeCell ref="Q40:Q41"/>
    <mergeCell ref="J40:M40"/>
    <mergeCell ref="F13:I13"/>
    <mergeCell ref="O1:R9"/>
    <mergeCell ref="B39:B41"/>
    <mergeCell ref="C45:D45"/>
    <mergeCell ref="B47:B49"/>
    <mergeCell ref="C47:C49"/>
    <mergeCell ref="D47:D49"/>
    <mergeCell ref="B1:D9"/>
    <mergeCell ref="C21:D21"/>
    <mergeCell ref="Q21:R21"/>
    <mergeCell ref="G23:M23"/>
    <mergeCell ref="N23:R2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3ECD-4BDA-4FC6-9246-D03242C38BF6}">
  <dimension ref="A1:T49"/>
  <sheetViews>
    <sheetView zoomScale="90" zoomScaleNormal="90" workbookViewId="0">
      <selection activeCell="N8" sqref="N8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15.3</v>
      </c>
      <c r="D3" s="27">
        <f>IF(C3&gt;=10,C3,"")</f>
        <v>15.3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14.9</v>
      </c>
      <c r="D4" s="27">
        <f t="shared" ref="D4:D40" si="5">IF(C4&gt;=10,C4,"")</f>
        <v>14.9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MEDIAN(C3:C34)</f>
        <v>11.7</v>
      </c>
      <c r="O4" s="14">
        <f>MEDIAN($D$3:$D$6)</f>
        <v>14.625</v>
      </c>
      <c r="P4" s="23">
        <f>MEDIAN($E$7:$E$13)</f>
        <v>12.8</v>
      </c>
      <c r="Q4" s="23">
        <f>MEDIAN($F$14:$F$20)</f>
        <v>12.1</v>
      </c>
      <c r="R4" s="14">
        <f>MEDIAN($G$21:$G$24)</f>
        <v>11.2</v>
      </c>
      <c r="S4" s="23">
        <f>MEDIAN($H$25:$H$34)</f>
        <v>10.6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14.35</v>
      </c>
      <c r="D5" s="27">
        <f t="shared" si="5"/>
        <v>14.35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ROUNDUP(AVERAGE(C3:C34),2)</f>
        <v>12.02</v>
      </c>
      <c r="O5" s="14">
        <f>AVERAGE($D$3:$D$6)</f>
        <v>14.6875</v>
      </c>
      <c r="P5" s="25">
        <f>AVERAGE($E$7:$E$13)</f>
        <v>13.15</v>
      </c>
      <c r="Q5" s="14">
        <f>AVERAGE($F$14:$F$20)</f>
        <v>11.971428571428572</v>
      </c>
      <c r="R5" s="14">
        <f>AVERAGE($G$21:$G$24)</f>
        <v>11.175000000000001</v>
      </c>
      <c r="S5" s="14">
        <f>AVERAGE($H$25:$H$34)</f>
        <v>10.52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14.2</v>
      </c>
      <c r="D6" s="27">
        <f t="shared" si="5"/>
        <v>14.2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ROUNDUP(_xlfn.STDEV.P(C3:C34),2)</f>
        <v>1.46</v>
      </c>
      <c r="O6" s="14">
        <f>_xlfn.STDEV.P($D$3:$D$6)</f>
        <v>0.43928208477014002</v>
      </c>
      <c r="P6" s="25">
        <f>_xlfn.STDEV.P($E$7:$E$13)</f>
        <v>0.576318364398409</v>
      </c>
      <c r="Q6" s="14">
        <f>_xlfn.STDEV.P($F$14:$F$20)</f>
        <v>0.27236679949910925</v>
      </c>
      <c r="R6" s="14">
        <f>_xlfn.STDEV.P($G$21:$G$24)</f>
        <v>0.14361406616345082</v>
      </c>
      <c r="S6" s="14">
        <f>_xlfn.STDEV.P($H$25:$H$34)</f>
        <v>0.2917190429162963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14.1</v>
      </c>
      <c r="D7" s="27">
        <f t="shared" si="5"/>
        <v>14.1</v>
      </c>
      <c r="E7" s="59">
        <f t="shared" si="0"/>
        <v>14.1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MIN(C3:C34)</f>
        <v>10.050000000000001</v>
      </c>
      <c r="O7" s="14">
        <f>MIN($D$3:$D$6)</f>
        <v>14.2</v>
      </c>
      <c r="P7" s="23">
        <f>MIN($E$7:$E$13)</f>
        <v>12.45</v>
      </c>
      <c r="Q7" s="23">
        <f>MIN($F$14:$F$20)</f>
        <v>11.6</v>
      </c>
      <c r="R7" s="14">
        <f>MIN($G$21:$G$24)</f>
        <v>10.95</v>
      </c>
      <c r="S7" s="23">
        <f>MIN($H$25:$H$34)</f>
        <v>10.050000000000001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13.8</v>
      </c>
      <c r="D8" s="27">
        <f t="shared" si="5"/>
        <v>13.8</v>
      </c>
      <c r="E8" s="59">
        <f t="shared" si="0"/>
        <v>13.8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MAX(C3:C34)</f>
        <v>15.3</v>
      </c>
      <c r="O8" s="14">
        <f>MAX($D$3:$D$6)</f>
        <v>15.3</v>
      </c>
      <c r="P8" s="23">
        <f>MAX($E$7:$E$13)</f>
        <v>14.1</v>
      </c>
      <c r="Q8" s="23">
        <f>MAX($F$14:$F$20)</f>
        <v>12.3</v>
      </c>
      <c r="R8" s="14">
        <f>MAX($G$21:$G$24)</f>
        <v>11.35</v>
      </c>
      <c r="S8" s="23">
        <f>MAX($H$25:$H$34)</f>
        <v>10.9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13.4</v>
      </c>
      <c r="D9" s="27">
        <f t="shared" si="5"/>
        <v>13.4</v>
      </c>
      <c r="E9" s="59">
        <f t="shared" si="0"/>
        <v>13.4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 t="shared" ref="N9:N18" si="7">_xlfn.PERCENTILE.INC($C$3:$C$34,1-(M9*10)/100)</f>
        <v>14.19</v>
      </c>
      <c r="O9" s="14">
        <f t="shared" ref="O9:O18" si="8">_xlfn.PERCENTILE.INC($D$3:$D$6,1-(M9*10)/100)</f>
        <v>15.180000000000001</v>
      </c>
      <c r="P9" s="23">
        <f>_xlfn.PERCENTILE.INC($E$7:$E$13,1-(M9*10)/100)</f>
        <v>13.92</v>
      </c>
      <c r="Q9" s="23">
        <f>_xlfn.PERCENTILE.INC($F$14:$F$20,1-(M9*10)/100)</f>
        <v>12.27</v>
      </c>
      <c r="R9" s="14">
        <f>_xlfn.PERCENTILE.INC($G$21:$G$24,1-(M9*10)/100)</f>
        <v>11.305</v>
      </c>
      <c r="S9" s="23">
        <f>_xlfn.PERCENTILE.INC($H$25:$H$34,1-(M9*10)/100)</f>
        <v>10.81</v>
      </c>
      <c r="T9" s="23" t="s">
        <v>27</v>
      </c>
    </row>
    <row r="10" spans="1:20" ht="13.8" thickBot="1" x14ac:dyDescent="0.3">
      <c r="A10" s="59">
        <v>8</v>
      </c>
      <c r="B10" s="21" t="s">
        <v>53</v>
      </c>
      <c r="C10" s="22">
        <v>12.8</v>
      </c>
      <c r="D10" s="27">
        <f t="shared" si="5"/>
        <v>12.8</v>
      </c>
      <c r="E10" s="59">
        <f t="shared" si="0"/>
        <v>12.8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si="7"/>
        <v>13.280000000000001</v>
      </c>
      <c r="O10" s="14">
        <f t="shared" si="8"/>
        <v>15.06</v>
      </c>
      <c r="P10" s="23">
        <f t="shared" ref="P10:P18" si="9">_xlfn.PERCENTILE.INC($E$7:$E$13,1-(M10*10)/100)</f>
        <v>13.72</v>
      </c>
      <c r="Q10" s="23">
        <f t="shared" ref="Q10:Q18" si="10">_xlfn.PERCENTILE.INC($F$14:$F$20,1-(M10*10)/100)</f>
        <v>12.23</v>
      </c>
      <c r="R10" s="14">
        <f t="shared" ref="R10:R18" si="11">_xlfn.PERCENTILE.INC($G$21:$G$24,1-(M10*10)/100)</f>
        <v>11.26</v>
      </c>
      <c r="S10" s="23">
        <f t="shared" ref="S10:S18" si="12">_xlfn.PERCENTILE.INC($H$25:$H$34,1-(M10*10)/100)</f>
        <v>10.8</v>
      </c>
      <c r="T10" s="23" t="s">
        <v>27</v>
      </c>
    </row>
    <row r="11" spans="1:20" ht="15.75" customHeight="1" thickBot="1" x14ac:dyDescent="0.3">
      <c r="A11" s="59">
        <v>9</v>
      </c>
      <c r="B11" s="21" t="s">
        <v>56</v>
      </c>
      <c r="C11" s="22">
        <v>12.8</v>
      </c>
      <c r="D11" s="27">
        <f t="shared" si="5"/>
        <v>12.8</v>
      </c>
      <c r="E11" s="59">
        <f t="shared" si="0"/>
        <v>12.8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12.625</v>
      </c>
      <c r="O11" s="14">
        <f t="shared" si="8"/>
        <v>14.94</v>
      </c>
      <c r="P11" s="23">
        <f t="shared" si="9"/>
        <v>13.48</v>
      </c>
      <c r="Q11" s="23">
        <f t="shared" si="10"/>
        <v>12.17</v>
      </c>
      <c r="R11" s="14">
        <f t="shared" si="11"/>
        <v>11.215</v>
      </c>
      <c r="S11" s="23">
        <f t="shared" si="12"/>
        <v>10.73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12.7</v>
      </c>
      <c r="D12" s="27">
        <f t="shared" si="5"/>
        <v>12.7</v>
      </c>
      <c r="E12" s="59">
        <f t="shared" si="0"/>
        <v>12.7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12.209999999999999</v>
      </c>
      <c r="O12" s="14">
        <f t="shared" si="8"/>
        <v>14.790000000000001</v>
      </c>
      <c r="P12" s="23">
        <f t="shared" si="9"/>
        <v>13.16</v>
      </c>
      <c r="Q12" s="23">
        <f t="shared" si="10"/>
        <v>12.13</v>
      </c>
      <c r="R12" s="14">
        <f t="shared" si="11"/>
        <v>11.2</v>
      </c>
      <c r="S12" s="23">
        <f t="shared" si="12"/>
        <v>10.639999999999999</v>
      </c>
      <c r="T12" s="23" t="s">
        <v>27</v>
      </c>
    </row>
    <row r="13" spans="1:20" ht="15.75" customHeight="1" thickBot="1" x14ac:dyDescent="0.3">
      <c r="A13" s="59">
        <v>11</v>
      </c>
      <c r="B13" s="21" t="s">
        <v>53</v>
      </c>
      <c r="C13" s="22">
        <v>12.45</v>
      </c>
      <c r="D13" s="27">
        <f t="shared" si="5"/>
        <v>12.45</v>
      </c>
      <c r="E13" s="59">
        <f t="shared" si="0"/>
        <v>12.45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11.7</v>
      </c>
      <c r="O13" s="14">
        <f t="shared" si="8"/>
        <v>14.625</v>
      </c>
      <c r="P13" s="23">
        <f t="shared" si="9"/>
        <v>12.8</v>
      </c>
      <c r="Q13" s="23">
        <f t="shared" si="10"/>
        <v>12.1</v>
      </c>
      <c r="R13" s="14">
        <f t="shared" si="11"/>
        <v>11.2</v>
      </c>
      <c r="S13" s="23">
        <f t="shared" si="12"/>
        <v>10.6</v>
      </c>
      <c r="T13" s="23" t="s">
        <v>27</v>
      </c>
    </row>
    <row r="14" spans="1:20" ht="15.75" customHeight="1" thickBot="1" x14ac:dyDescent="0.3">
      <c r="A14" s="59">
        <v>12</v>
      </c>
      <c r="B14" s="21" t="s">
        <v>53</v>
      </c>
      <c r="C14" s="22">
        <v>12.3</v>
      </c>
      <c r="D14" s="27">
        <f t="shared" si="5"/>
        <v>12.3</v>
      </c>
      <c r="E14" s="59">
        <f t="shared" si="0"/>
        <v>12.3</v>
      </c>
      <c r="F14" s="59">
        <f t="shared" si="1"/>
        <v>12.3</v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C</v>
      </c>
      <c r="L14" s="140"/>
      <c r="M14" s="23">
        <v>6</v>
      </c>
      <c r="N14" s="24">
        <f t="shared" si="7"/>
        <v>11.26</v>
      </c>
      <c r="O14" s="14">
        <f t="shared" si="8"/>
        <v>14.459999999999999</v>
      </c>
      <c r="P14" s="23">
        <f t="shared" si="9"/>
        <v>12.8</v>
      </c>
      <c r="Q14" s="23">
        <f t="shared" si="10"/>
        <v>11.86</v>
      </c>
      <c r="R14" s="14">
        <f t="shared" si="11"/>
        <v>11.2</v>
      </c>
      <c r="S14" s="23">
        <f t="shared" si="12"/>
        <v>10.52</v>
      </c>
      <c r="T14" s="23" t="s">
        <v>27</v>
      </c>
    </row>
    <row r="15" spans="1:20" ht="15.75" customHeight="1" thickBot="1" x14ac:dyDescent="0.3">
      <c r="A15" s="59">
        <v>13</v>
      </c>
      <c r="B15" s="21" t="s">
        <v>53</v>
      </c>
      <c r="C15" s="22">
        <v>12.25</v>
      </c>
      <c r="D15" s="27">
        <f t="shared" si="5"/>
        <v>12.25</v>
      </c>
      <c r="E15" s="59">
        <f t="shared" si="0"/>
        <v>12.25</v>
      </c>
      <c r="F15" s="59">
        <f t="shared" si="1"/>
        <v>12.25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10.915000000000001</v>
      </c>
      <c r="O15" s="14">
        <f t="shared" si="8"/>
        <v>14.334999999999999</v>
      </c>
      <c r="P15" s="23">
        <f t="shared" si="9"/>
        <v>12.780000000000001</v>
      </c>
      <c r="Q15" s="23">
        <f t="shared" si="10"/>
        <v>11.7</v>
      </c>
      <c r="R15" s="14">
        <f t="shared" si="11"/>
        <v>11.174999999999999</v>
      </c>
      <c r="S15" s="23">
        <f t="shared" si="12"/>
        <v>10.370000000000001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12.15</v>
      </c>
      <c r="D16" s="27">
        <f t="shared" si="5"/>
        <v>12.15</v>
      </c>
      <c r="E16" s="59">
        <f t="shared" si="0"/>
        <v>12.15</v>
      </c>
      <c r="F16" s="59">
        <f t="shared" si="1"/>
        <v>12.15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5">
        <f t="shared" si="7"/>
        <v>10.719999999999999</v>
      </c>
      <c r="O16" s="14">
        <f t="shared" si="8"/>
        <v>14.29</v>
      </c>
      <c r="P16" s="23">
        <f t="shared" si="9"/>
        <v>12.719999999999999</v>
      </c>
      <c r="Q16" s="23">
        <f t="shared" si="10"/>
        <v>11.7</v>
      </c>
      <c r="R16" s="14">
        <f t="shared" si="11"/>
        <v>11.1</v>
      </c>
      <c r="S16" s="23">
        <f t="shared" si="12"/>
        <v>10.25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12.1</v>
      </c>
      <c r="D17" s="27">
        <f t="shared" si="5"/>
        <v>12.1</v>
      </c>
      <c r="E17" s="59">
        <f t="shared" si="0"/>
        <v>12.1</v>
      </c>
      <c r="F17" s="59">
        <f t="shared" si="1"/>
        <v>12.1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10.42</v>
      </c>
      <c r="O17" s="14">
        <f t="shared" si="8"/>
        <v>14.244999999999999</v>
      </c>
      <c r="P17" s="23">
        <f t="shared" si="9"/>
        <v>12.6</v>
      </c>
      <c r="Q17" s="23">
        <f t="shared" si="10"/>
        <v>11.66</v>
      </c>
      <c r="R17" s="14">
        <f t="shared" si="11"/>
        <v>11.024999999999999</v>
      </c>
      <c r="S17" s="23">
        <f t="shared" si="12"/>
        <v>10.050000000000001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11.7</v>
      </c>
      <c r="D18" s="27">
        <f t="shared" si="5"/>
        <v>11.7</v>
      </c>
      <c r="E18" s="59">
        <f t="shared" si="0"/>
        <v>11.7</v>
      </c>
      <c r="F18" s="59">
        <f t="shared" si="1"/>
        <v>11.7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10.050000000000001</v>
      </c>
      <c r="O18" s="14">
        <f t="shared" si="8"/>
        <v>14.2</v>
      </c>
      <c r="P18" s="23">
        <f t="shared" si="9"/>
        <v>12.45</v>
      </c>
      <c r="Q18" s="23">
        <f t="shared" si="10"/>
        <v>11.6</v>
      </c>
      <c r="R18" s="14">
        <f t="shared" si="11"/>
        <v>10.95</v>
      </c>
      <c r="S18" s="23">
        <f t="shared" si="12"/>
        <v>10.050000000000001</v>
      </c>
      <c r="T18" s="23" t="s">
        <v>27</v>
      </c>
    </row>
    <row r="19" spans="1:20" ht="15.75" customHeight="1" thickBot="1" x14ac:dyDescent="0.3">
      <c r="A19" s="59">
        <v>17</v>
      </c>
      <c r="B19" s="21" t="s">
        <v>56</v>
      </c>
      <c r="C19" s="22">
        <v>11.7</v>
      </c>
      <c r="D19" s="27">
        <f t="shared" si="5"/>
        <v>11.7</v>
      </c>
      <c r="E19" s="59">
        <f t="shared" si="0"/>
        <v>11.7</v>
      </c>
      <c r="F19" s="59">
        <f t="shared" si="1"/>
        <v>11.7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[10,05 ; 15,3]</v>
      </c>
      <c r="O19" s="14" t="str">
        <f>CONCATENATE("[",ROUND(O7,2)," ; ",ROUND(O8,2),"]")</f>
        <v>[14,2 ; 15,3]</v>
      </c>
      <c r="P19" s="23" t="str">
        <f t="shared" ref="P19:S19" si="13">CONCATENATE("[",ROUND(P7,2)," ; ",ROUND(P8,2),"]")</f>
        <v>[12,45 ; 14,1]</v>
      </c>
      <c r="Q19" s="23" t="str">
        <f t="shared" si="13"/>
        <v>[11,6 ; 12,3]</v>
      </c>
      <c r="R19" s="14" t="str">
        <f t="shared" si="13"/>
        <v>[10,95 ; 11,35]</v>
      </c>
      <c r="S19" s="23" t="str">
        <f t="shared" si="13"/>
        <v>[10,05 ; 10,9]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11.6</v>
      </c>
      <c r="D20" s="27">
        <f t="shared" si="5"/>
        <v>11.6</v>
      </c>
      <c r="E20" s="59">
        <f t="shared" si="0"/>
        <v>11.6</v>
      </c>
      <c r="F20" s="59">
        <f t="shared" si="1"/>
        <v>11.6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53</v>
      </c>
      <c r="C21" s="22">
        <v>11.35</v>
      </c>
      <c r="D21" s="27">
        <f t="shared" si="5"/>
        <v>11.35</v>
      </c>
      <c r="E21" s="59">
        <f t="shared" si="0"/>
        <v>11.35</v>
      </c>
      <c r="F21" s="59">
        <f t="shared" si="1"/>
        <v>11.35</v>
      </c>
      <c r="G21" s="3">
        <f t="shared" si="2"/>
        <v>11.35</v>
      </c>
      <c r="H21" s="3" t="str">
        <f t="shared" si="3"/>
        <v/>
      </c>
      <c r="I21" s="3" t="str">
        <f t="shared" si="4"/>
        <v/>
      </c>
      <c r="J21" s="3" t="str">
        <f t="shared" si="6"/>
        <v>D</v>
      </c>
      <c r="N21" s="18"/>
      <c r="O21" s="18"/>
      <c r="R21" s="18"/>
    </row>
    <row r="22" spans="1:20" ht="13.8" thickBot="1" x14ac:dyDescent="0.3">
      <c r="A22" s="59">
        <v>20</v>
      </c>
      <c r="B22" s="21" t="s">
        <v>53</v>
      </c>
      <c r="C22" s="22">
        <v>11.2</v>
      </c>
      <c r="D22" s="27">
        <f t="shared" si="5"/>
        <v>11.2</v>
      </c>
      <c r="E22" s="59">
        <f t="shared" si="0"/>
        <v>11.2</v>
      </c>
      <c r="F22" s="59">
        <f t="shared" si="1"/>
        <v>11.2</v>
      </c>
      <c r="G22" s="3">
        <f t="shared" si="2"/>
        <v>11.2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56</v>
      </c>
      <c r="C23" s="22">
        <v>11.2</v>
      </c>
      <c r="D23" s="27">
        <f t="shared" si="5"/>
        <v>11.2</v>
      </c>
      <c r="E23" s="59">
        <f t="shared" si="0"/>
        <v>11.2</v>
      </c>
      <c r="F23" s="59">
        <f t="shared" si="1"/>
        <v>11.2</v>
      </c>
      <c r="G23" s="3">
        <f t="shared" si="2"/>
        <v>11.2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53</v>
      </c>
      <c r="C24" s="22">
        <v>10.95</v>
      </c>
      <c r="D24" s="27">
        <f t="shared" si="5"/>
        <v>10.95</v>
      </c>
      <c r="E24" s="59">
        <f t="shared" si="0"/>
        <v>10.95</v>
      </c>
      <c r="F24" s="59">
        <f t="shared" si="1"/>
        <v>10.95</v>
      </c>
      <c r="G24" s="3">
        <f t="shared" si="2"/>
        <v>10.95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56</v>
      </c>
      <c r="C25" s="22">
        <v>10.9</v>
      </c>
      <c r="D25" s="27">
        <f t="shared" si="5"/>
        <v>10.9</v>
      </c>
      <c r="E25" s="59">
        <f t="shared" si="0"/>
        <v>10.9</v>
      </c>
      <c r="F25" s="59">
        <f t="shared" si="1"/>
        <v>10.9</v>
      </c>
      <c r="G25" s="3">
        <f t="shared" si="2"/>
        <v>10.9</v>
      </c>
      <c r="H25" s="3">
        <f t="shared" si="3"/>
        <v>10.9</v>
      </c>
      <c r="I25" s="3" t="str">
        <f t="shared" si="4"/>
        <v/>
      </c>
      <c r="J25" s="3" t="str">
        <f t="shared" si="6"/>
        <v>E</v>
      </c>
      <c r="N25" s="18"/>
      <c r="O25" s="18"/>
      <c r="R25" s="18"/>
    </row>
    <row r="26" spans="1:20" ht="13.8" thickBot="1" x14ac:dyDescent="0.3">
      <c r="A26" s="59">
        <v>24</v>
      </c>
      <c r="B26" s="21" t="s">
        <v>56</v>
      </c>
      <c r="C26" s="22">
        <v>10.8</v>
      </c>
      <c r="D26" s="27">
        <f t="shared" si="5"/>
        <v>10.8</v>
      </c>
      <c r="E26" s="59">
        <f t="shared" si="0"/>
        <v>10.8</v>
      </c>
      <c r="F26" s="59">
        <f t="shared" si="1"/>
        <v>10.8</v>
      </c>
      <c r="G26" s="3">
        <f t="shared" si="2"/>
        <v>10.8</v>
      </c>
      <c r="H26" s="3">
        <f t="shared" si="3"/>
        <v>10.8</v>
      </c>
      <c r="I26" s="3" t="str">
        <f t="shared" si="4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56</v>
      </c>
      <c r="C27" s="22">
        <v>10.8</v>
      </c>
      <c r="D27" s="27">
        <f t="shared" si="5"/>
        <v>10.8</v>
      </c>
      <c r="E27" s="59">
        <f t="shared" si="0"/>
        <v>10.8</v>
      </c>
      <c r="F27" s="59">
        <f t="shared" si="1"/>
        <v>10.8</v>
      </c>
      <c r="G27" s="3">
        <f t="shared" si="2"/>
        <v>10.8</v>
      </c>
      <c r="H27" s="3">
        <f t="shared" si="3"/>
        <v>10.8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53</v>
      </c>
      <c r="C28" s="22">
        <v>10.7</v>
      </c>
      <c r="D28" s="27">
        <f t="shared" si="5"/>
        <v>10.7</v>
      </c>
      <c r="E28" s="59">
        <f t="shared" si="0"/>
        <v>10.7</v>
      </c>
      <c r="F28" s="59">
        <f t="shared" si="1"/>
        <v>10.7</v>
      </c>
      <c r="G28" s="3">
        <f t="shared" si="2"/>
        <v>10.7</v>
      </c>
      <c r="H28" s="3">
        <f t="shared" si="3"/>
        <v>10.7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56</v>
      </c>
      <c r="C29" s="22">
        <v>10.6</v>
      </c>
      <c r="D29" s="27">
        <f t="shared" si="5"/>
        <v>10.6</v>
      </c>
      <c r="E29" s="59">
        <f t="shared" si="0"/>
        <v>10.6</v>
      </c>
      <c r="F29" s="59">
        <f t="shared" si="1"/>
        <v>10.6</v>
      </c>
      <c r="G29" s="3">
        <f t="shared" si="2"/>
        <v>10.6</v>
      </c>
      <c r="H29" s="3">
        <f t="shared" si="3"/>
        <v>10.6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10.6</v>
      </c>
      <c r="D30" s="27">
        <f t="shared" si="5"/>
        <v>10.6</v>
      </c>
      <c r="E30" s="59">
        <f t="shared" si="0"/>
        <v>10.6</v>
      </c>
      <c r="F30" s="59">
        <f t="shared" si="1"/>
        <v>10.6</v>
      </c>
      <c r="G30" s="3">
        <f t="shared" si="2"/>
        <v>10.6</v>
      </c>
      <c r="H30" s="3">
        <f t="shared" si="3"/>
        <v>10.6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53</v>
      </c>
      <c r="C31" s="22">
        <v>10.4</v>
      </c>
      <c r="D31" s="27">
        <f t="shared" si="5"/>
        <v>10.4</v>
      </c>
      <c r="E31" s="59">
        <f t="shared" si="0"/>
        <v>10.4</v>
      </c>
      <c r="F31" s="59">
        <f t="shared" si="1"/>
        <v>10.4</v>
      </c>
      <c r="G31" s="3">
        <f t="shared" si="2"/>
        <v>10.4</v>
      </c>
      <c r="H31" s="3">
        <f t="shared" si="3"/>
        <v>10.4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22">
        <v>10.3</v>
      </c>
      <c r="D32" s="27">
        <f t="shared" si="5"/>
        <v>10.3</v>
      </c>
      <c r="E32" s="59">
        <f t="shared" si="0"/>
        <v>10.3</v>
      </c>
      <c r="F32" s="59">
        <f t="shared" si="1"/>
        <v>10.3</v>
      </c>
      <c r="G32" s="3">
        <f t="shared" si="2"/>
        <v>10.3</v>
      </c>
      <c r="H32" s="3">
        <f t="shared" si="3"/>
        <v>10.3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22">
        <v>10.050000000000001</v>
      </c>
      <c r="D33" s="27">
        <f t="shared" si="5"/>
        <v>10.050000000000001</v>
      </c>
      <c r="E33" s="59">
        <f t="shared" si="0"/>
        <v>10.050000000000001</v>
      </c>
      <c r="F33" s="59">
        <f t="shared" si="1"/>
        <v>10.050000000000001</v>
      </c>
      <c r="G33" s="3">
        <f t="shared" si="2"/>
        <v>10.050000000000001</v>
      </c>
      <c r="H33" s="3">
        <f t="shared" si="3"/>
        <v>10.050000000000001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53</v>
      </c>
      <c r="C34" s="22">
        <v>10.050000000000001</v>
      </c>
      <c r="D34" s="27">
        <f t="shared" si="5"/>
        <v>10.050000000000001</v>
      </c>
      <c r="E34" s="59">
        <f t="shared" si="0"/>
        <v>10.050000000000001</v>
      </c>
      <c r="F34" s="59">
        <f t="shared" si="1"/>
        <v>10.050000000000001</v>
      </c>
      <c r="G34" s="3">
        <f t="shared" si="2"/>
        <v>10.050000000000001</v>
      </c>
      <c r="H34" s="3">
        <f t="shared" si="3"/>
        <v>10.050000000000001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93">
        <v>9.75</v>
      </c>
      <c r="D35" s="27" t="str">
        <f t="shared" si="5"/>
        <v/>
      </c>
      <c r="E35" s="59" t="str">
        <f t="shared" si="0"/>
        <v/>
      </c>
      <c r="F35" s="59" t="str">
        <f t="shared" si="1"/>
        <v/>
      </c>
      <c r="G35" s="3" t="str">
        <f t="shared" si="2"/>
        <v/>
      </c>
      <c r="H35" s="3" t="str">
        <f t="shared" si="3"/>
        <v/>
      </c>
      <c r="I35" s="3" t="str">
        <f t="shared" si="4"/>
        <v/>
      </c>
      <c r="J35" s="3" t="str">
        <f t="shared" si="6"/>
        <v>F/FX</v>
      </c>
      <c r="N35" s="18"/>
      <c r="O35" s="18"/>
      <c r="R35" s="18"/>
    </row>
    <row r="36" spans="1:20" ht="13.8" thickBot="1" x14ac:dyDescent="0.3">
      <c r="A36" s="59">
        <v>34</v>
      </c>
      <c r="B36" s="21" t="s">
        <v>56</v>
      </c>
      <c r="C36" s="93">
        <v>9.1999999999999993</v>
      </c>
      <c r="D36" s="27" t="str">
        <f t="shared" si="5"/>
        <v/>
      </c>
      <c r="E36" s="59" t="str">
        <f t="shared" si="0"/>
        <v/>
      </c>
      <c r="F36" s="59" t="str">
        <f t="shared" si="1"/>
        <v/>
      </c>
      <c r="G36" s="3" t="str">
        <f t="shared" si="2"/>
        <v/>
      </c>
      <c r="H36" s="3" t="str">
        <f t="shared" si="3"/>
        <v/>
      </c>
      <c r="I36" s="3" t="str">
        <f t="shared" si="4"/>
        <v/>
      </c>
      <c r="J36" s="3" t="str">
        <f t="shared" si="6"/>
        <v>F/FX</v>
      </c>
      <c r="N36" s="18"/>
    </row>
    <row r="37" spans="1:20" ht="13.8" thickBot="1" x14ac:dyDescent="0.3">
      <c r="A37" s="59">
        <v>35</v>
      </c>
      <c r="B37" s="21" t="s">
        <v>56</v>
      </c>
      <c r="C37" s="93">
        <v>9.1999999999999993</v>
      </c>
      <c r="D37" s="27" t="str">
        <f t="shared" si="5"/>
        <v/>
      </c>
      <c r="E37" s="59" t="str">
        <f t="shared" si="0"/>
        <v/>
      </c>
      <c r="F37" s="59" t="str">
        <f t="shared" si="1"/>
        <v/>
      </c>
      <c r="G37" s="3" t="str">
        <f t="shared" si="2"/>
        <v/>
      </c>
      <c r="H37" s="3" t="str">
        <f t="shared" si="3"/>
        <v/>
      </c>
      <c r="I37" s="3" t="str">
        <f t="shared" si="4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53</v>
      </c>
      <c r="C38" s="93">
        <v>9.0500000000000007</v>
      </c>
      <c r="D38" s="27" t="str">
        <f t="shared" si="5"/>
        <v/>
      </c>
      <c r="E38" s="59" t="str">
        <f t="shared" si="0"/>
        <v/>
      </c>
      <c r="F38" s="59" t="str">
        <f t="shared" si="1"/>
        <v/>
      </c>
      <c r="G38" s="3" t="str">
        <f t="shared" si="2"/>
        <v/>
      </c>
      <c r="H38" s="3" t="str">
        <f t="shared" si="3"/>
        <v/>
      </c>
      <c r="I38" s="3" t="str">
        <f t="shared" si="4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56</v>
      </c>
      <c r="C39" s="93">
        <v>8.9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8.6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8C8-B033-4829-B8A5-5B826D561744}">
  <dimension ref="A1:T50"/>
  <sheetViews>
    <sheetView topLeftCell="F1" zoomScaleNormal="100" workbookViewId="0">
      <selection activeCell="N10" sqref="N10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53</v>
      </c>
      <c r="C3" s="22">
        <v>19.05</v>
      </c>
      <c r="D3" s="27">
        <f>IF(C3&gt;=10,C3,"")</f>
        <v>19.05</v>
      </c>
      <c r="E3" s="59" t="str">
        <f>IF(COUNTIF($D$3:$D$41,"&gt;0")=0,"",IF(D3&lt;_xlfn.PERCENTILE.INC($D$3:$D$41,0.9),D3,""))</f>
        <v/>
      </c>
      <c r="F3" s="59" t="str">
        <f>IF(COUNTIF($E$3:$E$41,"&gt;0")=0,"",IF(E3&lt;_xlfn.PERCENTILE.INC($E$3:$E$41,0.75),E3,""))</f>
        <v/>
      </c>
      <c r="G3" s="3" t="str">
        <f>IF(COUNTIF($F$3:$F$41,"&gt;0")=0,"",IF(F3&lt;_xlfn.PERCENTILE.INC($F$3:$F$41,0.7),F3,""))</f>
        <v/>
      </c>
      <c r="H3" s="3" t="str">
        <f>IF(COUNTIF($G$3:$G$41,"&gt;0")=0,"",IF(G3&lt;_xlfn.PERCENTILE.INC($G$3:$G$41,0.75),G3,""))</f>
        <v/>
      </c>
      <c r="I3" s="3" t="str">
        <f>IF(COUNTIF($H$3:$H$41,"&gt;0")=0,"","")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53</v>
      </c>
      <c r="C4" s="22">
        <v>17.8</v>
      </c>
      <c r="D4" s="27">
        <f t="shared" ref="D4:D41" si="0">IF(C4&gt;=10,C4,"")</f>
        <v>17.8</v>
      </c>
      <c r="E4" s="59" t="str">
        <f t="shared" ref="E4:E41" si="1">IF(COUNTIF($D$3:$D$41,"&gt;0")=0,"",IF(D4&lt;_xlfn.PERCENTILE.INC($D$3:$D$41,0.9),D4,""))</f>
        <v/>
      </c>
      <c r="F4" s="59" t="str">
        <f t="shared" ref="F4:F41" si="2">IF(COUNTIF($E$3:$E$41,"&gt;0")=0,"",IF(E4&lt;_xlfn.PERCENTILE.INC($E$3:$E$41,0.75),E4,""))</f>
        <v/>
      </c>
      <c r="G4" s="3" t="str">
        <f t="shared" ref="G4:G41" si="3">IF(COUNTIF($F$3:$F$41,"&gt;0")=0,"",IF(F4&lt;_xlfn.PERCENTILE.INC($F$3:$F$41,0.7),F4,""))</f>
        <v/>
      </c>
      <c r="H4" s="3" t="str">
        <f t="shared" ref="H4:H41" si="4">IF(COUNTIF($G$3:$G$41,"&gt;0")=0,"",IF(G4&lt;_xlfn.PERCENTILE.INC($G$3:$G$41,0.75),G4,""))</f>
        <v/>
      </c>
      <c r="I4" s="3" t="str">
        <f t="shared" ref="I4:I41" si="5">IF(COUNTIF($H$3:$H$41,"&gt;0")=0,"","")</f>
        <v/>
      </c>
      <c r="J4" s="3" t="str">
        <f t="shared" ref="J4:J41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MEDIAN($C$3:$C$31)</f>
        <v>13.05</v>
      </c>
      <c r="O4" s="14">
        <f>MEDIAN($D$3:$D$5)</f>
        <v>17.8</v>
      </c>
      <c r="P4" s="23">
        <f>MEDIAN($E$6:$E$12)</f>
        <v>14.15</v>
      </c>
      <c r="Q4" s="23">
        <f>MEDIAN($F$13:$F$18)</f>
        <v>13.15</v>
      </c>
      <c r="R4" s="14">
        <f>MEDIAN($G$19:$G$22)</f>
        <v>12.2</v>
      </c>
      <c r="S4" s="23">
        <f>MEDIAN($H$23:$H$31)</f>
        <v>11.15</v>
      </c>
      <c r="T4" s="23" t="s">
        <v>27</v>
      </c>
    </row>
    <row r="5" spans="1:20" ht="13.8" thickBot="1" x14ac:dyDescent="0.3">
      <c r="A5" s="59">
        <v>3</v>
      </c>
      <c r="B5" s="21" t="s">
        <v>56</v>
      </c>
      <c r="C5" s="22">
        <v>17.55</v>
      </c>
      <c r="D5" s="27">
        <f t="shared" si="0"/>
        <v>17.55</v>
      </c>
      <c r="E5" s="59" t="str">
        <f t="shared" si="1"/>
        <v/>
      </c>
      <c r="F5" s="59" t="str">
        <f t="shared" si="2"/>
        <v/>
      </c>
      <c r="G5" s="3" t="str">
        <f t="shared" si="3"/>
        <v/>
      </c>
      <c r="H5" s="3" t="str">
        <f t="shared" si="4"/>
        <v/>
      </c>
      <c r="I5" s="3" t="str">
        <f t="shared" si="5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ROUNDUP(AVERAGE($C$3:$C$31),2)</f>
        <v>13.24</v>
      </c>
      <c r="O5" s="14">
        <f>AVERAGE($D$3:$D$5)</f>
        <v>18.133333333333336</v>
      </c>
      <c r="P5" s="25">
        <f>AVERAGE($E$6:$E$12)</f>
        <v>14.549999999999999</v>
      </c>
      <c r="Q5" s="14">
        <f>AVERAGE($F$13:$F$18)</f>
        <v>13.166666666666666</v>
      </c>
      <c r="R5" s="14">
        <f>AVERAGE($G$19:$G$22)</f>
        <v>12.125</v>
      </c>
      <c r="S5" s="14">
        <f>AVERAGE($H$23:$H$31)</f>
        <v>11.122222222222222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15.9</v>
      </c>
      <c r="D6" s="27">
        <f t="shared" si="0"/>
        <v>15.9</v>
      </c>
      <c r="E6" s="59">
        <f t="shared" si="1"/>
        <v>15.9</v>
      </c>
      <c r="F6" s="59" t="str">
        <f t="shared" si="2"/>
        <v/>
      </c>
      <c r="G6" s="3" t="str">
        <f t="shared" si="3"/>
        <v/>
      </c>
      <c r="H6" s="3" t="str">
        <f t="shared" si="4"/>
        <v/>
      </c>
      <c r="I6" s="3" t="str">
        <f t="shared" si="5"/>
        <v/>
      </c>
      <c r="J6" s="3" t="str">
        <f t="shared" si="6"/>
        <v>B</v>
      </c>
      <c r="K6" s="20"/>
      <c r="L6" s="147" t="s">
        <v>17</v>
      </c>
      <c r="M6" s="147"/>
      <c r="N6" s="25">
        <f>ROUNDUP(_xlfn.STDEV.P($C$3:$C$31),2)</f>
        <v>2.19</v>
      </c>
      <c r="O6" s="14">
        <f>_xlfn.STDEV.P($D$3:$D$5)</f>
        <v>0.65616732283431756</v>
      </c>
      <c r="P6" s="25">
        <f>_xlfn.STDEV.P($E$6:$E$12)</f>
        <v>0.88438840853035683</v>
      </c>
      <c r="Q6" s="14">
        <f>_xlfn.STDEV.P($F$13:$F$18)</f>
        <v>0.19293061504650394</v>
      </c>
      <c r="R6" s="14">
        <f>_xlfn.STDEV.P($G$19:$G$22)</f>
        <v>0.25860201081971529</v>
      </c>
      <c r="S6" s="14">
        <f>_xlfn.STDEV.P($H$23:$H$31)</f>
        <v>0.44603880692597864</v>
      </c>
      <c r="T6" s="14" t="s">
        <v>27</v>
      </c>
    </row>
    <row r="7" spans="1:20" ht="13.8" thickBot="1" x14ac:dyDescent="0.3">
      <c r="A7" s="59">
        <v>5</v>
      </c>
      <c r="B7" s="21" t="s">
        <v>53</v>
      </c>
      <c r="C7" s="22">
        <v>15.7</v>
      </c>
      <c r="D7" s="27">
        <f t="shared" si="0"/>
        <v>15.7</v>
      </c>
      <c r="E7" s="59">
        <f t="shared" si="1"/>
        <v>15.7</v>
      </c>
      <c r="F7" s="59" t="str">
        <f t="shared" si="2"/>
        <v/>
      </c>
      <c r="G7" s="3" t="str">
        <f t="shared" si="3"/>
        <v/>
      </c>
      <c r="H7" s="3" t="str">
        <f t="shared" si="4"/>
        <v/>
      </c>
      <c r="I7" s="3" t="str">
        <f t="shared" si="5"/>
        <v/>
      </c>
      <c r="J7" s="3" t="str">
        <f t="shared" si="6"/>
        <v>B</v>
      </c>
      <c r="K7" s="20"/>
      <c r="L7" s="140" t="s">
        <v>18</v>
      </c>
      <c r="M7" s="140"/>
      <c r="N7" s="24">
        <f>MIN($C$3:$C$31)</f>
        <v>10.3</v>
      </c>
      <c r="O7" s="14">
        <f>MIN($D$3:$D$5)</f>
        <v>17.55</v>
      </c>
      <c r="P7" s="23">
        <f>MIN($E$6:$E$12)</f>
        <v>13.6</v>
      </c>
      <c r="Q7" s="23">
        <f>MIN($F$13:$F$18)</f>
        <v>12.85</v>
      </c>
      <c r="R7" s="14">
        <f>MIN($G$19:$G$22)</f>
        <v>11.7</v>
      </c>
      <c r="S7" s="23">
        <f>MIN($H$23:$H$31)</f>
        <v>10.3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14.9</v>
      </c>
      <c r="D8" s="27">
        <f t="shared" si="0"/>
        <v>14.9</v>
      </c>
      <c r="E8" s="59">
        <f t="shared" si="1"/>
        <v>14.9</v>
      </c>
      <c r="F8" s="59" t="str">
        <f t="shared" si="2"/>
        <v/>
      </c>
      <c r="G8" s="3" t="str">
        <f t="shared" si="3"/>
        <v/>
      </c>
      <c r="H8" s="3" t="str">
        <f t="shared" si="4"/>
        <v/>
      </c>
      <c r="I8" s="3" t="str">
        <f t="shared" si="5"/>
        <v/>
      </c>
      <c r="J8" s="3" t="str">
        <f t="shared" si="6"/>
        <v>B</v>
      </c>
      <c r="K8" s="20"/>
      <c r="L8" s="140" t="s">
        <v>19</v>
      </c>
      <c r="M8" s="140"/>
      <c r="N8" s="24">
        <f>MAX($C$3:$C$31)</f>
        <v>19.05</v>
      </c>
      <c r="O8" s="14">
        <f>MAX($D$3:$D$5)</f>
        <v>19.05</v>
      </c>
      <c r="P8" s="23">
        <f>MAX($E$6:$E$12)</f>
        <v>15.9</v>
      </c>
      <c r="Q8" s="23">
        <f>MAX($F$13:$F$18)</f>
        <v>13.4</v>
      </c>
      <c r="R8" s="14">
        <f>MAX($G$19:$G$22)</f>
        <v>12.4</v>
      </c>
      <c r="S8" s="23">
        <f>MAX($H$23:$H$31)</f>
        <v>11.6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14.15</v>
      </c>
      <c r="D9" s="27">
        <f t="shared" si="0"/>
        <v>14.15</v>
      </c>
      <c r="E9" s="59">
        <f t="shared" si="1"/>
        <v>14.15</v>
      </c>
      <c r="F9" s="59" t="str">
        <f t="shared" si="2"/>
        <v/>
      </c>
      <c r="G9" s="3" t="str">
        <f t="shared" si="3"/>
        <v/>
      </c>
      <c r="H9" s="3" t="str">
        <f t="shared" si="4"/>
        <v/>
      </c>
      <c r="I9" s="3" t="str">
        <f t="shared" si="5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_xlfn.PERCENTILE.INC($C$3:$C$31,1-(M9*10)/100)</f>
        <v>16.23</v>
      </c>
      <c r="O9" s="14">
        <f>_xlfn.PERCENTILE.INC($D$3:$D$5,1-(M9*10)/100)</f>
        <v>18.8</v>
      </c>
      <c r="P9" s="23">
        <f>_xlfn.PERCENTILE.INC($E$6:$E$12,1-(M9*10)/100)</f>
        <v>15.78</v>
      </c>
      <c r="Q9" s="23">
        <f>_xlfn.PERCENTILE.INC($F$13:$F$18,1-(M9*10)/100)</f>
        <v>13.4</v>
      </c>
      <c r="R9" s="14">
        <f>_xlfn.PERCENTILE.INC($G$19:$G$22,1-(M9*10)/100)</f>
        <v>12.34</v>
      </c>
      <c r="S9" s="23">
        <f>_xlfn.PERCENTILE.INC($H$23:$H$31,1-(M9*10)/100)</f>
        <v>11.6</v>
      </c>
      <c r="T9" s="23" t="s">
        <v>27</v>
      </c>
    </row>
    <row r="10" spans="1:20" ht="13.8" thickBot="1" x14ac:dyDescent="0.3">
      <c r="A10" s="59">
        <v>8</v>
      </c>
      <c r="B10" s="21" t="s">
        <v>53</v>
      </c>
      <c r="C10" s="22">
        <v>13.9</v>
      </c>
      <c r="D10" s="27">
        <f t="shared" si="0"/>
        <v>13.9</v>
      </c>
      <c r="E10" s="59">
        <f t="shared" si="1"/>
        <v>13.9</v>
      </c>
      <c r="F10" s="59" t="str">
        <f t="shared" si="2"/>
        <v/>
      </c>
      <c r="G10" s="3" t="str">
        <f t="shared" si="3"/>
        <v/>
      </c>
      <c r="H10" s="3" t="str">
        <f t="shared" si="4"/>
        <v/>
      </c>
      <c r="I10" s="3" t="str">
        <f t="shared" si="5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_xlfn.PERCENTILE.INC($C$3:$C$31,1-(M10*10)/100)</f>
        <v>14.450000000000003</v>
      </c>
      <c r="O10" s="14">
        <f t="shared" ref="O10:O18" si="8">_xlfn.PERCENTILE.INC($D$3:$D$5,1-(M10*10)/100)</f>
        <v>18.55</v>
      </c>
      <c r="P10" s="23">
        <f t="shared" ref="P10:P18" si="9">_xlfn.PERCENTILE.INC($E$6:$E$12,1-(M10*10)/100)</f>
        <v>15.54</v>
      </c>
      <c r="Q10" s="23">
        <f t="shared" ref="Q10:Q18" si="10">_xlfn.PERCENTILE.INC($F$13:$F$18,1-(M10*10)/100)</f>
        <v>13.4</v>
      </c>
      <c r="R10" s="14">
        <f t="shared" ref="R10:R18" si="11">_xlfn.PERCENTILE.INC($G$19:$G$22,1-(M10*10)/100)</f>
        <v>12.28</v>
      </c>
      <c r="S10" s="23">
        <f t="shared" ref="S10:S18" si="12">_xlfn.PERCENTILE.INC($H$23:$H$31,1-(M10*10)/100)</f>
        <v>11.57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13.7</v>
      </c>
      <c r="D11" s="27">
        <f t="shared" si="0"/>
        <v>13.7</v>
      </c>
      <c r="E11" s="59">
        <f t="shared" si="1"/>
        <v>13.7</v>
      </c>
      <c r="F11" s="59" t="str">
        <f t="shared" si="2"/>
        <v/>
      </c>
      <c r="G11" s="3" t="str">
        <f t="shared" si="3"/>
        <v/>
      </c>
      <c r="H11" s="3" t="str">
        <f t="shared" si="4"/>
        <v/>
      </c>
      <c r="I11" s="3" t="str">
        <f t="shared" si="5"/>
        <v/>
      </c>
      <c r="J11" s="3" t="str">
        <f t="shared" si="6"/>
        <v>B</v>
      </c>
      <c r="L11" s="140"/>
      <c r="M11" s="23">
        <v>3</v>
      </c>
      <c r="N11" s="24">
        <f t="shared" si="7"/>
        <v>13.659999999999998</v>
      </c>
      <c r="O11" s="14">
        <f t="shared" si="8"/>
        <v>18.3</v>
      </c>
      <c r="P11" s="23">
        <f t="shared" si="9"/>
        <v>15.059999999999999</v>
      </c>
      <c r="Q11" s="23">
        <f t="shared" si="10"/>
        <v>13.275</v>
      </c>
      <c r="R11" s="14">
        <f t="shared" si="11"/>
        <v>12.219999999999999</v>
      </c>
      <c r="S11" s="23">
        <f t="shared" si="12"/>
        <v>11.530000000000001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13.6</v>
      </c>
      <c r="D12" s="27">
        <f t="shared" si="0"/>
        <v>13.6</v>
      </c>
      <c r="E12" s="59">
        <f t="shared" si="1"/>
        <v>13.6</v>
      </c>
      <c r="F12" s="59" t="str">
        <f t="shared" si="2"/>
        <v/>
      </c>
      <c r="G12" s="3" t="str">
        <f t="shared" si="3"/>
        <v/>
      </c>
      <c r="H12" s="3" t="str">
        <f t="shared" si="4"/>
        <v/>
      </c>
      <c r="I12" s="3" t="str">
        <f t="shared" si="5"/>
        <v/>
      </c>
      <c r="J12" s="3" t="str">
        <f t="shared" si="6"/>
        <v>B</v>
      </c>
      <c r="L12" s="140"/>
      <c r="M12" s="23">
        <v>4</v>
      </c>
      <c r="N12" s="24">
        <f t="shared" si="7"/>
        <v>13.350000000000001</v>
      </c>
      <c r="O12" s="14">
        <f t="shared" si="8"/>
        <v>18.05</v>
      </c>
      <c r="P12" s="23">
        <f t="shared" si="9"/>
        <v>14.6</v>
      </c>
      <c r="Q12" s="23">
        <f t="shared" si="10"/>
        <v>13.15</v>
      </c>
      <c r="R12" s="14">
        <f t="shared" si="11"/>
        <v>12.2</v>
      </c>
      <c r="S12" s="23">
        <f t="shared" si="12"/>
        <v>11.43</v>
      </c>
      <c r="T12" s="23" t="s">
        <v>27</v>
      </c>
    </row>
    <row r="13" spans="1:20" ht="15.75" customHeight="1" thickBot="1" x14ac:dyDescent="0.3">
      <c r="A13" s="59">
        <v>11</v>
      </c>
      <c r="B13" s="21" t="s">
        <v>53</v>
      </c>
      <c r="C13" s="22">
        <v>13.4</v>
      </c>
      <c r="D13" s="27">
        <f t="shared" si="0"/>
        <v>13.4</v>
      </c>
      <c r="E13" s="59">
        <f t="shared" si="1"/>
        <v>13.4</v>
      </c>
      <c r="F13" s="59">
        <f t="shared" si="2"/>
        <v>13.4</v>
      </c>
      <c r="G13" s="3" t="str">
        <f t="shared" si="3"/>
        <v/>
      </c>
      <c r="H13" s="3" t="str">
        <f t="shared" si="4"/>
        <v/>
      </c>
      <c r="I13" s="3" t="str">
        <f t="shared" si="5"/>
        <v/>
      </c>
      <c r="J13" s="3" t="str">
        <f t="shared" si="6"/>
        <v>C</v>
      </c>
      <c r="L13" s="140"/>
      <c r="M13" s="23">
        <v>5</v>
      </c>
      <c r="N13" s="24">
        <f t="shared" si="7"/>
        <v>13.05</v>
      </c>
      <c r="O13" s="14">
        <f t="shared" si="8"/>
        <v>17.8</v>
      </c>
      <c r="P13" s="23">
        <f t="shared" si="9"/>
        <v>14.15</v>
      </c>
      <c r="Q13" s="23">
        <f t="shared" si="10"/>
        <v>13.15</v>
      </c>
      <c r="R13" s="14">
        <f t="shared" si="11"/>
        <v>12.2</v>
      </c>
      <c r="S13" s="23">
        <f t="shared" si="12"/>
        <v>11.15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13.4</v>
      </c>
      <c r="D14" s="27">
        <f t="shared" si="0"/>
        <v>13.4</v>
      </c>
      <c r="E14" s="59">
        <f t="shared" si="1"/>
        <v>13.4</v>
      </c>
      <c r="F14" s="59">
        <f t="shared" si="2"/>
        <v>13.4</v>
      </c>
      <c r="G14" s="3" t="str">
        <f t="shared" si="3"/>
        <v/>
      </c>
      <c r="H14" s="3" t="str">
        <f t="shared" si="4"/>
        <v/>
      </c>
      <c r="I14" s="3" t="str">
        <f t="shared" si="5"/>
        <v/>
      </c>
      <c r="J14" s="3" t="str">
        <f t="shared" si="6"/>
        <v>C</v>
      </c>
      <c r="L14" s="140"/>
      <c r="M14" s="23">
        <v>6</v>
      </c>
      <c r="N14" s="24">
        <f t="shared" si="7"/>
        <v>12.24</v>
      </c>
      <c r="O14" s="14">
        <f t="shared" si="8"/>
        <v>17.75</v>
      </c>
      <c r="P14" s="23">
        <f t="shared" si="9"/>
        <v>14</v>
      </c>
      <c r="Q14" s="23">
        <f t="shared" si="10"/>
        <v>13.15</v>
      </c>
      <c r="R14" s="14">
        <f t="shared" si="11"/>
        <v>12.2</v>
      </c>
      <c r="S14" s="23">
        <f t="shared" si="12"/>
        <v>10.950000000000001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13.15</v>
      </c>
      <c r="D15" s="27">
        <f t="shared" si="0"/>
        <v>13.15</v>
      </c>
      <c r="E15" s="59">
        <f t="shared" si="1"/>
        <v>13.15</v>
      </c>
      <c r="F15" s="59">
        <f t="shared" si="2"/>
        <v>13.15</v>
      </c>
      <c r="G15" s="3" t="str">
        <f t="shared" si="3"/>
        <v/>
      </c>
      <c r="H15" s="3" t="str">
        <f t="shared" si="4"/>
        <v/>
      </c>
      <c r="I15" s="3" t="str">
        <f t="shared" si="5"/>
        <v/>
      </c>
      <c r="J15" s="3" t="str">
        <f t="shared" si="6"/>
        <v>C</v>
      </c>
      <c r="L15" s="140"/>
      <c r="M15" s="23">
        <v>7</v>
      </c>
      <c r="N15" s="24">
        <f t="shared" si="7"/>
        <v>11.64</v>
      </c>
      <c r="O15" s="14">
        <f t="shared" si="8"/>
        <v>17.7</v>
      </c>
      <c r="P15" s="23">
        <f t="shared" si="9"/>
        <v>13.86</v>
      </c>
      <c r="Q15" s="23">
        <f t="shared" si="10"/>
        <v>13.100000000000001</v>
      </c>
      <c r="R15" s="14">
        <f t="shared" si="11"/>
        <v>12.149999999999999</v>
      </c>
      <c r="S15" s="23">
        <f t="shared" si="12"/>
        <v>10.84</v>
      </c>
      <c r="T15" s="23" t="s">
        <v>27</v>
      </c>
    </row>
    <row r="16" spans="1:20" ht="15.75" customHeight="1" thickBot="1" x14ac:dyDescent="0.3">
      <c r="A16" s="59">
        <v>14</v>
      </c>
      <c r="B16" s="21" t="s">
        <v>56</v>
      </c>
      <c r="C16" s="22">
        <v>13.15</v>
      </c>
      <c r="D16" s="27">
        <f t="shared" si="0"/>
        <v>13.15</v>
      </c>
      <c r="E16" s="59">
        <f t="shared" si="1"/>
        <v>13.15</v>
      </c>
      <c r="F16" s="59">
        <f t="shared" si="2"/>
        <v>13.15</v>
      </c>
      <c r="G16" s="3" t="str">
        <f t="shared" si="3"/>
        <v/>
      </c>
      <c r="H16" s="3" t="str">
        <f t="shared" si="4"/>
        <v/>
      </c>
      <c r="I16" s="3" t="str">
        <f t="shared" si="5"/>
        <v/>
      </c>
      <c r="J16" s="3" t="str">
        <f t="shared" si="6"/>
        <v>C</v>
      </c>
      <c r="L16" s="140"/>
      <c r="M16" s="14">
        <v>8</v>
      </c>
      <c r="N16" s="24">
        <f t="shared" si="7"/>
        <v>11.530000000000001</v>
      </c>
      <c r="O16" s="14">
        <f t="shared" si="8"/>
        <v>17.650000000000002</v>
      </c>
      <c r="P16" s="23">
        <f t="shared" si="9"/>
        <v>13.74</v>
      </c>
      <c r="Q16" s="23">
        <f t="shared" si="10"/>
        <v>13.05</v>
      </c>
      <c r="R16" s="14">
        <f t="shared" si="11"/>
        <v>12</v>
      </c>
      <c r="S16" s="23">
        <f t="shared" si="12"/>
        <v>10.76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13.05</v>
      </c>
      <c r="D17" s="27">
        <f t="shared" si="0"/>
        <v>13.05</v>
      </c>
      <c r="E17" s="59">
        <f t="shared" si="1"/>
        <v>13.05</v>
      </c>
      <c r="F17" s="59">
        <f t="shared" si="2"/>
        <v>13.05</v>
      </c>
      <c r="G17" s="3" t="str">
        <f t="shared" si="3"/>
        <v/>
      </c>
      <c r="H17" s="3" t="str">
        <f t="shared" si="4"/>
        <v/>
      </c>
      <c r="I17" s="3" t="str">
        <f t="shared" si="5"/>
        <v/>
      </c>
      <c r="J17" s="3" t="str">
        <f t="shared" si="6"/>
        <v>C</v>
      </c>
      <c r="L17" s="140"/>
      <c r="M17" s="23">
        <v>9</v>
      </c>
      <c r="N17" s="24">
        <f t="shared" si="7"/>
        <v>10.88</v>
      </c>
      <c r="O17" s="14">
        <f t="shared" si="8"/>
        <v>17.600000000000001</v>
      </c>
      <c r="P17" s="23">
        <f t="shared" si="9"/>
        <v>13.66</v>
      </c>
      <c r="Q17" s="23">
        <f t="shared" si="10"/>
        <v>12.95</v>
      </c>
      <c r="R17" s="14">
        <f t="shared" si="11"/>
        <v>11.85</v>
      </c>
      <c r="S17" s="23">
        <f t="shared" si="12"/>
        <v>10.62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12.85</v>
      </c>
      <c r="D18" s="27">
        <f t="shared" si="0"/>
        <v>12.85</v>
      </c>
      <c r="E18" s="59">
        <f t="shared" si="1"/>
        <v>12.85</v>
      </c>
      <c r="F18" s="59">
        <f t="shared" si="2"/>
        <v>12.85</v>
      </c>
      <c r="G18" s="3" t="str">
        <f t="shared" si="3"/>
        <v/>
      </c>
      <c r="H18" s="3" t="str">
        <f t="shared" si="4"/>
        <v/>
      </c>
      <c r="I18" s="3" t="str">
        <f t="shared" si="5"/>
        <v/>
      </c>
      <c r="J18" s="3" t="str">
        <f t="shared" si="6"/>
        <v>C</v>
      </c>
      <c r="L18" s="140"/>
      <c r="M18" s="23">
        <v>10</v>
      </c>
      <c r="N18" s="24">
        <f t="shared" si="7"/>
        <v>10.3</v>
      </c>
      <c r="O18" s="14">
        <f t="shared" si="8"/>
        <v>17.55</v>
      </c>
      <c r="P18" s="23">
        <f t="shared" si="9"/>
        <v>13.6</v>
      </c>
      <c r="Q18" s="23">
        <f t="shared" si="10"/>
        <v>12.85</v>
      </c>
      <c r="R18" s="14">
        <f t="shared" si="11"/>
        <v>11.7</v>
      </c>
      <c r="S18" s="23">
        <f t="shared" si="12"/>
        <v>10.3</v>
      </c>
      <c r="T18" s="23" t="s">
        <v>27</v>
      </c>
    </row>
    <row r="19" spans="1:20" ht="15.75" customHeight="1" thickBot="1" x14ac:dyDescent="0.3">
      <c r="A19" s="59">
        <v>17</v>
      </c>
      <c r="B19" s="21" t="s">
        <v>53</v>
      </c>
      <c r="C19" s="22">
        <v>12.4</v>
      </c>
      <c r="D19" s="27">
        <f t="shared" si="0"/>
        <v>12.4</v>
      </c>
      <c r="E19" s="59">
        <f t="shared" si="1"/>
        <v>12.4</v>
      </c>
      <c r="F19" s="59">
        <f t="shared" si="2"/>
        <v>12.4</v>
      </c>
      <c r="G19" s="3">
        <f t="shared" si="3"/>
        <v>12.4</v>
      </c>
      <c r="H19" s="3" t="str">
        <f t="shared" si="4"/>
        <v/>
      </c>
      <c r="I19" s="3" t="str">
        <f t="shared" si="5"/>
        <v/>
      </c>
      <c r="J19" s="3" t="str">
        <f t="shared" si="6"/>
        <v>D</v>
      </c>
      <c r="L19" s="141" t="s">
        <v>55</v>
      </c>
      <c r="M19" s="142"/>
      <c r="N19" s="14" t="str">
        <f>CONCATENATE("[",ROUND(N7,2)," ; ",ROUND(N8,2),"]")</f>
        <v>[10,3 ; 19,05]</v>
      </c>
      <c r="O19" s="14" t="str">
        <f>CONCATENATE("[",ROUND(O7,2)," ; ",ROUND(O8,2),"]")</f>
        <v>[17,55 ; 19,05]</v>
      </c>
      <c r="P19" s="23" t="str">
        <f t="shared" ref="P19:S19" si="13">CONCATENATE("[",ROUND(P7,2)," ; ",ROUND(P8,2),"]")</f>
        <v>[13,6 ; 15,9]</v>
      </c>
      <c r="Q19" s="23" t="str">
        <f t="shared" si="13"/>
        <v>[12,85 ; 13,4]</v>
      </c>
      <c r="R19" s="14" t="str">
        <f t="shared" si="13"/>
        <v>[11,7 ; 12,4]</v>
      </c>
      <c r="S19" s="23" t="str">
        <f t="shared" si="13"/>
        <v>[10,3 ; 11,6]</v>
      </c>
      <c r="T19" s="23" t="s">
        <v>27</v>
      </c>
    </row>
    <row r="20" spans="1:20" ht="15.75" customHeight="1" thickBot="1" x14ac:dyDescent="0.3">
      <c r="A20" s="59">
        <v>18</v>
      </c>
      <c r="B20" s="21" t="s">
        <v>53</v>
      </c>
      <c r="C20" s="22">
        <v>12.2</v>
      </c>
      <c r="D20" s="27">
        <f t="shared" si="0"/>
        <v>12.2</v>
      </c>
      <c r="E20" s="59">
        <f t="shared" si="1"/>
        <v>12.2</v>
      </c>
      <c r="F20" s="59">
        <f t="shared" si="2"/>
        <v>12.2</v>
      </c>
      <c r="G20" s="3">
        <f t="shared" si="3"/>
        <v>12.2</v>
      </c>
      <c r="H20" s="3" t="str">
        <f t="shared" si="4"/>
        <v/>
      </c>
      <c r="I20" s="3" t="str">
        <f t="shared" si="5"/>
        <v/>
      </c>
      <c r="J20" s="3" t="str">
        <f t="shared" si="6"/>
        <v>D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53</v>
      </c>
      <c r="C21" s="22">
        <v>12.2</v>
      </c>
      <c r="D21" s="27">
        <f t="shared" si="0"/>
        <v>12.2</v>
      </c>
      <c r="E21" s="59">
        <f t="shared" si="1"/>
        <v>12.2</v>
      </c>
      <c r="F21" s="59">
        <f t="shared" si="2"/>
        <v>12.2</v>
      </c>
      <c r="G21" s="3">
        <f t="shared" si="3"/>
        <v>12.2</v>
      </c>
      <c r="H21" s="3" t="str">
        <f t="shared" si="4"/>
        <v/>
      </c>
      <c r="I21" s="3" t="str">
        <f t="shared" si="5"/>
        <v/>
      </c>
      <c r="J21" s="3" t="str">
        <f t="shared" si="6"/>
        <v>D</v>
      </c>
      <c r="N21" s="18"/>
      <c r="O21" s="18"/>
      <c r="R21" s="18"/>
    </row>
    <row r="22" spans="1:20" ht="13.8" thickBot="1" x14ac:dyDescent="0.3">
      <c r="A22" s="59">
        <v>20</v>
      </c>
      <c r="B22" s="21" t="s">
        <v>53</v>
      </c>
      <c r="C22" s="22">
        <v>11.7</v>
      </c>
      <c r="D22" s="27">
        <f t="shared" si="0"/>
        <v>11.7</v>
      </c>
      <c r="E22" s="59">
        <f t="shared" si="1"/>
        <v>11.7</v>
      </c>
      <c r="F22" s="59">
        <f t="shared" si="2"/>
        <v>11.7</v>
      </c>
      <c r="G22" s="3">
        <f t="shared" si="3"/>
        <v>11.7</v>
      </c>
      <c r="H22" s="3" t="str">
        <f t="shared" si="4"/>
        <v/>
      </c>
      <c r="I22" s="3" t="str">
        <f t="shared" si="5"/>
        <v/>
      </c>
      <c r="J22" s="3" t="str">
        <f t="shared" si="6"/>
        <v>D</v>
      </c>
    </row>
    <row r="23" spans="1:20" ht="13.8" thickBot="1" x14ac:dyDescent="0.3">
      <c r="A23" s="59">
        <v>21</v>
      </c>
      <c r="B23" s="21" t="s">
        <v>53</v>
      </c>
      <c r="C23" s="22">
        <v>11.6</v>
      </c>
      <c r="D23" s="27">
        <f t="shared" si="0"/>
        <v>11.6</v>
      </c>
      <c r="E23" s="59">
        <f t="shared" si="1"/>
        <v>11.6</v>
      </c>
      <c r="F23" s="59">
        <f t="shared" si="2"/>
        <v>11.6</v>
      </c>
      <c r="G23" s="3">
        <f t="shared" si="3"/>
        <v>11.6</v>
      </c>
      <c r="H23" s="3">
        <f t="shared" si="4"/>
        <v>11.6</v>
      </c>
      <c r="I23" s="3" t="str">
        <f t="shared" si="5"/>
        <v/>
      </c>
      <c r="J23" s="3" t="str">
        <f t="shared" si="6"/>
        <v>E</v>
      </c>
      <c r="N23" s="18"/>
    </row>
    <row r="24" spans="1:20" ht="13.8" thickBot="1" x14ac:dyDescent="0.3">
      <c r="A24" s="59">
        <v>22</v>
      </c>
      <c r="B24" s="21" t="s">
        <v>56</v>
      </c>
      <c r="C24" s="22">
        <v>11.6</v>
      </c>
      <c r="D24" s="27">
        <f t="shared" si="0"/>
        <v>11.6</v>
      </c>
      <c r="E24" s="59">
        <f t="shared" si="1"/>
        <v>11.6</v>
      </c>
      <c r="F24" s="59">
        <f t="shared" si="2"/>
        <v>11.6</v>
      </c>
      <c r="G24" s="3">
        <f t="shared" si="3"/>
        <v>11.6</v>
      </c>
      <c r="H24" s="3">
        <f t="shared" si="4"/>
        <v>11.6</v>
      </c>
      <c r="I24" s="3" t="str">
        <f t="shared" si="5"/>
        <v/>
      </c>
      <c r="J24" s="3" t="str">
        <f t="shared" si="6"/>
        <v>E</v>
      </c>
      <c r="N24" s="18"/>
      <c r="O24" s="18"/>
      <c r="R24" s="18"/>
    </row>
    <row r="25" spans="1:20" ht="13.8" thickBot="1" x14ac:dyDescent="0.3">
      <c r="A25" s="59">
        <v>23</v>
      </c>
      <c r="B25" s="21" t="s">
        <v>56</v>
      </c>
      <c r="C25" s="22">
        <v>11.55</v>
      </c>
      <c r="D25" s="27">
        <f t="shared" si="0"/>
        <v>11.55</v>
      </c>
      <c r="E25" s="59">
        <f t="shared" si="1"/>
        <v>11.55</v>
      </c>
      <c r="F25" s="59">
        <f t="shared" si="2"/>
        <v>11.55</v>
      </c>
      <c r="G25" s="3">
        <f t="shared" si="3"/>
        <v>11.55</v>
      </c>
      <c r="H25" s="3">
        <f t="shared" si="4"/>
        <v>11.55</v>
      </c>
      <c r="I25" s="3" t="str">
        <f t="shared" si="5"/>
        <v/>
      </c>
      <c r="J25" s="3" t="str">
        <f t="shared" si="6"/>
        <v>E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11.5</v>
      </c>
      <c r="D26" s="27">
        <f t="shared" si="0"/>
        <v>11.5</v>
      </c>
      <c r="E26" s="59">
        <f t="shared" si="1"/>
        <v>11.5</v>
      </c>
      <c r="F26" s="59">
        <f t="shared" si="2"/>
        <v>11.5</v>
      </c>
      <c r="G26" s="3">
        <f t="shared" si="3"/>
        <v>11.5</v>
      </c>
      <c r="H26" s="3">
        <f t="shared" si="4"/>
        <v>11.5</v>
      </c>
      <c r="I26" s="3" t="str">
        <f t="shared" si="5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56</v>
      </c>
      <c r="C27" s="22">
        <v>11.15</v>
      </c>
      <c r="D27" s="27">
        <f t="shared" si="0"/>
        <v>11.15</v>
      </c>
      <c r="E27" s="59">
        <f t="shared" si="1"/>
        <v>11.15</v>
      </c>
      <c r="F27" s="59">
        <f t="shared" si="2"/>
        <v>11.15</v>
      </c>
      <c r="G27" s="3">
        <f t="shared" si="3"/>
        <v>11.15</v>
      </c>
      <c r="H27" s="3">
        <f t="shared" si="4"/>
        <v>11.15</v>
      </c>
      <c r="I27" s="3" t="str">
        <f t="shared" si="5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53</v>
      </c>
      <c r="C28" s="22">
        <v>10.9</v>
      </c>
      <c r="D28" s="27">
        <f t="shared" si="0"/>
        <v>10.9</v>
      </c>
      <c r="E28" s="59">
        <f t="shared" si="1"/>
        <v>10.9</v>
      </c>
      <c r="F28" s="59">
        <f t="shared" si="2"/>
        <v>10.9</v>
      </c>
      <c r="G28" s="3">
        <f t="shared" si="3"/>
        <v>10.9</v>
      </c>
      <c r="H28" s="3">
        <f t="shared" si="4"/>
        <v>10.9</v>
      </c>
      <c r="I28" s="3" t="str">
        <f t="shared" si="5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53</v>
      </c>
      <c r="C29" s="22">
        <v>10.8</v>
      </c>
      <c r="D29" s="27">
        <f t="shared" si="0"/>
        <v>10.8</v>
      </c>
      <c r="E29" s="59">
        <f t="shared" si="1"/>
        <v>10.8</v>
      </c>
      <c r="F29" s="59">
        <f t="shared" si="2"/>
        <v>10.8</v>
      </c>
      <c r="G29" s="3">
        <f t="shared" si="3"/>
        <v>10.8</v>
      </c>
      <c r="H29" s="3">
        <f t="shared" si="4"/>
        <v>10.8</v>
      </c>
      <c r="I29" s="3" t="str">
        <f t="shared" si="5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10.7</v>
      </c>
      <c r="D30" s="27">
        <f t="shared" si="0"/>
        <v>10.7</v>
      </c>
      <c r="E30" s="59">
        <f t="shared" si="1"/>
        <v>10.7</v>
      </c>
      <c r="F30" s="59">
        <f t="shared" si="2"/>
        <v>10.7</v>
      </c>
      <c r="G30" s="3">
        <f t="shared" si="3"/>
        <v>10.7</v>
      </c>
      <c r="H30" s="3">
        <f t="shared" si="4"/>
        <v>10.7</v>
      </c>
      <c r="I30" s="3" t="str">
        <f t="shared" si="5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10.3</v>
      </c>
      <c r="D31" s="27">
        <f t="shared" si="0"/>
        <v>10.3</v>
      </c>
      <c r="E31" s="59">
        <f t="shared" si="1"/>
        <v>10.3</v>
      </c>
      <c r="F31" s="59">
        <f t="shared" si="2"/>
        <v>10.3</v>
      </c>
      <c r="G31" s="3">
        <f t="shared" si="3"/>
        <v>10.3</v>
      </c>
      <c r="H31" s="3">
        <f t="shared" si="4"/>
        <v>10.3</v>
      </c>
      <c r="I31" s="3" t="str">
        <f t="shared" si="5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93">
        <v>9.9</v>
      </c>
      <c r="D32" s="27" t="str">
        <f t="shared" si="0"/>
        <v/>
      </c>
      <c r="E32" s="59" t="str">
        <f t="shared" si="1"/>
        <v/>
      </c>
      <c r="F32" s="59" t="str">
        <f t="shared" si="2"/>
        <v/>
      </c>
      <c r="G32" s="3" t="str">
        <f t="shared" si="3"/>
        <v/>
      </c>
      <c r="H32" s="3" t="str">
        <f t="shared" si="4"/>
        <v/>
      </c>
      <c r="I32" s="3" t="str">
        <f t="shared" si="5"/>
        <v/>
      </c>
      <c r="J32" s="3" t="str">
        <f t="shared" si="6"/>
        <v>F/FX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93">
        <v>9.8000000000000007</v>
      </c>
      <c r="D33" s="27" t="str">
        <f t="shared" si="0"/>
        <v/>
      </c>
      <c r="E33" s="59" t="str">
        <f t="shared" si="1"/>
        <v/>
      </c>
      <c r="F33" s="59" t="str">
        <f t="shared" si="2"/>
        <v/>
      </c>
      <c r="G33" s="3" t="str">
        <f t="shared" si="3"/>
        <v/>
      </c>
      <c r="H33" s="3" t="str">
        <f t="shared" si="4"/>
        <v/>
      </c>
      <c r="I33" s="3" t="str">
        <f t="shared" si="5"/>
        <v/>
      </c>
      <c r="J33" s="3" t="str">
        <f t="shared" si="6"/>
        <v>F/FX</v>
      </c>
      <c r="N33" s="18"/>
      <c r="O33" s="18"/>
      <c r="R33" s="18"/>
    </row>
    <row r="34" spans="1:20" ht="13.8" thickBot="1" x14ac:dyDescent="0.3">
      <c r="A34" s="59">
        <v>32</v>
      </c>
      <c r="B34" s="21" t="s">
        <v>53</v>
      </c>
      <c r="C34" s="93">
        <v>9.8000000000000007</v>
      </c>
      <c r="D34" s="27" t="str">
        <f t="shared" si="0"/>
        <v/>
      </c>
      <c r="E34" s="59" t="str">
        <f t="shared" si="1"/>
        <v/>
      </c>
      <c r="F34" s="59" t="str">
        <f t="shared" si="2"/>
        <v/>
      </c>
      <c r="G34" s="3" t="str">
        <f t="shared" si="3"/>
        <v/>
      </c>
      <c r="H34" s="3" t="str">
        <f t="shared" si="4"/>
        <v/>
      </c>
      <c r="I34" s="3" t="str">
        <f t="shared" si="5"/>
        <v/>
      </c>
      <c r="J34" s="3" t="str">
        <f t="shared" si="6"/>
        <v>F/FX</v>
      </c>
      <c r="N34" s="18"/>
      <c r="O34" s="18"/>
      <c r="R34" s="18"/>
    </row>
    <row r="35" spans="1:20" ht="13.8" thickBot="1" x14ac:dyDescent="0.3">
      <c r="A35" s="59">
        <v>33</v>
      </c>
      <c r="B35" s="21" t="s">
        <v>56</v>
      </c>
      <c r="C35" s="93">
        <v>9.8000000000000007</v>
      </c>
      <c r="D35" s="27" t="str">
        <f t="shared" si="0"/>
        <v/>
      </c>
      <c r="E35" s="59" t="str">
        <f t="shared" si="1"/>
        <v/>
      </c>
      <c r="F35" s="59" t="str">
        <f t="shared" si="2"/>
        <v/>
      </c>
      <c r="G35" s="3" t="str">
        <f t="shared" si="3"/>
        <v/>
      </c>
      <c r="H35" s="3" t="str">
        <f t="shared" si="4"/>
        <v/>
      </c>
      <c r="I35" s="3" t="str">
        <f t="shared" si="5"/>
        <v/>
      </c>
      <c r="J35" s="3" t="str">
        <f t="shared" si="6"/>
        <v>F/FX</v>
      </c>
      <c r="N35" s="18"/>
      <c r="O35" s="18"/>
      <c r="R35" s="18"/>
    </row>
    <row r="36" spans="1:20" ht="13.8" thickBot="1" x14ac:dyDescent="0.3">
      <c r="A36" s="59">
        <v>34</v>
      </c>
      <c r="B36" s="21" t="s">
        <v>56</v>
      </c>
      <c r="C36" s="93">
        <v>9.5</v>
      </c>
      <c r="D36" s="27" t="str">
        <f t="shared" si="0"/>
        <v/>
      </c>
      <c r="E36" s="59" t="str">
        <f t="shared" si="1"/>
        <v/>
      </c>
      <c r="F36" s="59" t="str">
        <f t="shared" si="2"/>
        <v/>
      </c>
      <c r="G36" s="3" t="str">
        <f t="shared" si="3"/>
        <v/>
      </c>
      <c r="H36" s="3" t="str">
        <f t="shared" si="4"/>
        <v/>
      </c>
      <c r="I36" s="3" t="str">
        <f t="shared" si="5"/>
        <v/>
      </c>
      <c r="J36" s="3" t="str">
        <f t="shared" si="6"/>
        <v>F/FX</v>
      </c>
      <c r="N36" s="18"/>
      <c r="O36" s="18"/>
      <c r="R36" s="18"/>
    </row>
    <row r="37" spans="1:20" ht="13.8" thickBot="1" x14ac:dyDescent="0.3">
      <c r="A37" s="59">
        <v>35</v>
      </c>
      <c r="B37" s="21" t="s">
        <v>56</v>
      </c>
      <c r="C37" s="93">
        <v>9.3000000000000007</v>
      </c>
      <c r="D37" s="27" t="str">
        <f t="shared" si="0"/>
        <v/>
      </c>
      <c r="E37" s="59" t="str">
        <f t="shared" si="1"/>
        <v/>
      </c>
      <c r="F37" s="59" t="str">
        <f t="shared" si="2"/>
        <v/>
      </c>
      <c r="G37" s="3" t="str">
        <f t="shared" si="3"/>
        <v/>
      </c>
      <c r="H37" s="3" t="str">
        <f t="shared" si="4"/>
        <v/>
      </c>
      <c r="I37" s="3" t="str">
        <f t="shared" si="5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53</v>
      </c>
      <c r="C38" s="93">
        <v>9.1</v>
      </c>
      <c r="D38" s="27" t="str">
        <f t="shared" si="0"/>
        <v/>
      </c>
      <c r="E38" s="59" t="str">
        <f t="shared" si="1"/>
        <v/>
      </c>
      <c r="F38" s="59" t="str">
        <f t="shared" si="2"/>
        <v/>
      </c>
      <c r="G38" s="3" t="str">
        <f t="shared" si="3"/>
        <v/>
      </c>
      <c r="H38" s="3" t="str">
        <f t="shared" si="4"/>
        <v/>
      </c>
      <c r="I38" s="3" t="str">
        <f t="shared" si="5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56</v>
      </c>
      <c r="C39" s="93">
        <v>8.85</v>
      </c>
      <c r="D39" s="27" t="str">
        <f t="shared" si="0"/>
        <v/>
      </c>
      <c r="E39" s="59" t="str">
        <f t="shared" si="1"/>
        <v/>
      </c>
      <c r="F39" s="59" t="str">
        <f t="shared" si="2"/>
        <v/>
      </c>
      <c r="G39" s="3" t="str">
        <f t="shared" si="3"/>
        <v/>
      </c>
      <c r="H39" s="3" t="str">
        <f t="shared" si="4"/>
        <v/>
      </c>
      <c r="I39" s="3" t="str">
        <f t="shared" si="5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8.6</v>
      </c>
      <c r="D40" s="27" t="str">
        <f t="shared" si="0"/>
        <v/>
      </c>
      <c r="E40" s="59" t="str">
        <f t="shared" si="1"/>
        <v/>
      </c>
      <c r="F40" s="59" t="str">
        <f t="shared" si="2"/>
        <v/>
      </c>
      <c r="G40" s="3" t="str">
        <f t="shared" si="3"/>
        <v/>
      </c>
      <c r="H40" s="3" t="str">
        <f t="shared" si="4"/>
        <v/>
      </c>
      <c r="I40" s="3" t="str">
        <f t="shared" si="5"/>
        <v/>
      </c>
      <c r="J40" s="3" t="str">
        <f t="shared" si="6"/>
        <v>F/FX</v>
      </c>
      <c r="N40" s="18"/>
    </row>
    <row r="41" spans="1:20" ht="13.8" thickBot="1" x14ac:dyDescent="0.3">
      <c r="A41" s="59">
        <v>39</v>
      </c>
      <c r="B41" s="21" t="s">
        <v>56</v>
      </c>
      <c r="C41" s="93">
        <v>6.3</v>
      </c>
      <c r="D41" s="27" t="str">
        <f t="shared" si="0"/>
        <v/>
      </c>
      <c r="E41" s="59" t="str">
        <f t="shared" si="1"/>
        <v/>
      </c>
      <c r="F41" s="59" t="str">
        <f t="shared" si="2"/>
        <v/>
      </c>
      <c r="G41" s="3" t="str">
        <f t="shared" si="3"/>
        <v/>
      </c>
      <c r="H41" s="3" t="str">
        <f t="shared" si="4"/>
        <v/>
      </c>
      <c r="I41" s="3" t="str">
        <f t="shared" si="5"/>
        <v/>
      </c>
      <c r="J41" s="3" t="str">
        <f t="shared" si="6"/>
        <v>F/FX</v>
      </c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x14ac:dyDescent="0.25">
      <c r="A43" s="28"/>
      <c r="B43" s="29"/>
      <c r="C43" s="30"/>
      <c r="D43" s="28"/>
      <c r="E43" s="28"/>
      <c r="F43" s="28"/>
      <c r="G43" s="31"/>
      <c r="H43" s="31"/>
      <c r="I43" s="31"/>
      <c r="J43" s="31"/>
      <c r="N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  <row r="50" spans="1:20" s="34" customFormat="1" x14ac:dyDescent="0.25">
      <c r="A50" s="18"/>
      <c r="B50" s="18"/>
      <c r="C50" s="66"/>
      <c r="D50" s="18"/>
      <c r="E50" s="18"/>
      <c r="F50" s="18"/>
      <c r="G50" s="18"/>
      <c r="H50" s="18"/>
      <c r="I50" s="18"/>
      <c r="J50" s="66"/>
      <c r="K50" s="18"/>
      <c r="L50" s="18"/>
      <c r="M50" s="18"/>
      <c r="N50" s="18"/>
      <c r="P50" s="18"/>
      <c r="Q50" s="18"/>
      <c r="S50" s="18"/>
      <c r="T50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AE05-2690-4FFD-ADA9-D35DD0BAEFA6}">
  <dimension ref="A1:T49"/>
  <sheetViews>
    <sheetView topLeftCell="D1" zoomScaleNormal="100" workbookViewId="0">
      <selection activeCell="N9" sqref="N9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18.95</v>
      </c>
      <c r="D3" s="27">
        <f>IF(C3&gt;=10,C3,"")</f>
        <v>18.95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18.95</v>
      </c>
      <c r="D4" s="27">
        <f t="shared" ref="D4:D40" si="5">IF(C4&gt;=10,C4,"")</f>
        <v>18.95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MEDIAN(C3:C39)</f>
        <v>16.95</v>
      </c>
      <c r="O4" s="14">
        <f>MEDIAN($D$3:$D$6)</f>
        <v>18.799999999999997</v>
      </c>
      <c r="P4" s="23">
        <f>MEDIAN($E$7:$E$15)</f>
        <v>17.899999999999999</v>
      </c>
      <c r="Q4" s="23">
        <f>MEDIAN($F$16:$F$22)</f>
        <v>17.149999999999999</v>
      </c>
      <c r="R4" s="14">
        <f>MEDIAN($G$23:$G$27)</f>
        <v>15.2</v>
      </c>
      <c r="S4" s="23">
        <f>MEDIAN($H$28:$H$39)</f>
        <v>12.434999999999999</v>
      </c>
      <c r="T4" s="23" t="s">
        <v>27</v>
      </c>
    </row>
    <row r="5" spans="1:20" ht="13.8" thickBot="1" x14ac:dyDescent="0.3">
      <c r="A5" s="59">
        <v>3</v>
      </c>
      <c r="B5" s="21" t="s">
        <v>56</v>
      </c>
      <c r="C5" s="22">
        <v>18.649999999999999</v>
      </c>
      <c r="D5" s="27">
        <f t="shared" si="5"/>
        <v>18.649999999999999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ROUNDUP(AVERAGE(C3:C39),2)</f>
        <v>15.78</v>
      </c>
      <c r="O5" s="14">
        <f>AVERAGE($D$3:$D$6)</f>
        <v>18.799999999999997</v>
      </c>
      <c r="P5" s="25">
        <f>AVERAGE($E$7:$E$15)</f>
        <v>17.977777777777774</v>
      </c>
      <c r="Q5" s="14">
        <f>AVERAGE($F$16:$F$22)</f>
        <v>17.164285714285715</v>
      </c>
      <c r="R5" s="14">
        <f>AVERAGE($G$23:$G$27)</f>
        <v>15.209999999999999</v>
      </c>
      <c r="S5" s="14">
        <f>AVERAGE($H$28:$H$39)</f>
        <v>12.535000000000002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18.649999999999999</v>
      </c>
      <c r="D6" s="27">
        <f t="shared" si="5"/>
        <v>18.649999999999999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ROUNDUP(_xlfn.STDEV.P(C3:C39),2)</f>
        <v>2.5599999999999996</v>
      </c>
      <c r="O6" s="14">
        <f>_xlfn.STDEV.P($D$3:$D$6)</f>
        <v>0.15000000000000036</v>
      </c>
      <c r="P6" s="25">
        <f>_xlfn.STDEV.P($E$7:$E$15)</f>
        <v>0.22249982660556378</v>
      </c>
      <c r="Q6" s="14">
        <f>_xlfn.STDEV.P($F$16:$F$22)</f>
        <v>0.32919196062293982</v>
      </c>
      <c r="R6" s="14">
        <f>_xlfn.STDEV.P($G$23:$G$27)</f>
        <v>0.58770741019660488</v>
      </c>
      <c r="S6" s="14">
        <f>_xlfn.STDEV.P($H$28:$H$39)</f>
        <v>1.1792052408296021</v>
      </c>
      <c r="T6" s="14" t="s">
        <v>27</v>
      </c>
    </row>
    <row r="7" spans="1:20" ht="13.8" thickBot="1" x14ac:dyDescent="0.3">
      <c r="A7" s="59">
        <v>5</v>
      </c>
      <c r="B7" s="21" t="s">
        <v>56</v>
      </c>
      <c r="C7" s="22">
        <v>18.45</v>
      </c>
      <c r="D7" s="27">
        <f t="shared" si="5"/>
        <v>18.45</v>
      </c>
      <c r="E7" s="59">
        <f t="shared" si="0"/>
        <v>18.45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MIN(C3:C39)</f>
        <v>10.8</v>
      </c>
      <c r="O7" s="14">
        <f>MIN($D$3:$D$6)</f>
        <v>18.649999999999999</v>
      </c>
      <c r="P7" s="23">
        <f>MIN($E$7:$E$15)</f>
        <v>17.7</v>
      </c>
      <c r="Q7" s="23">
        <f>MIN($F$16:$F$22)</f>
        <v>16.600000000000001</v>
      </c>
      <c r="R7" s="14">
        <f>MIN($G$23:$G$27)</f>
        <v>14.35</v>
      </c>
      <c r="S7" s="23">
        <f>MIN($H$28:$H$39)</f>
        <v>10.8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18.149999999999999</v>
      </c>
      <c r="D8" s="27">
        <f t="shared" si="5"/>
        <v>18.149999999999999</v>
      </c>
      <c r="E8" s="59">
        <f t="shared" si="0"/>
        <v>18.149999999999999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MAX(C3:C39)</f>
        <v>18.95</v>
      </c>
      <c r="O8" s="14">
        <f>MAX($D$3:$D$6)</f>
        <v>18.95</v>
      </c>
      <c r="P8" s="23">
        <f>MAX($E$7:$E$15)</f>
        <v>18.45</v>
      </c>
      <c r="Q8" s="23">
        <f>MAX($F$16:$F$22)</f>
        <v>17.649999999999999</v>
      </c>
      <c r="R8" s="14">
        <f>MAX($G$23:$G$27)</f>
        <v>16.05</v>
      </c>
      <c r="S8" s="23">
        <f>MAX($H$28:$H$39)</f>
        <v>14.25</v>
      </c>
      <c r="T8" s="23" t="s">
        <v>27</v>
      </c>
    </row>
    <row r="9" spans="1:20" ht="13.8" thickBot="1" x14ac:dyDescent="0.3">
      <c r="A9" s="59">
        <v>7</v>
      </c>
      <c r="B9" s="21" t="s">
        <v>56</v>
      </c>
      <c r="C9" s="22">
        <v>18.149999999999999</v>
      </c>
      <c r="D9" s="27">
        <f t="shared" si="5"/>
        <v>18.149999999999999</v>
      </c>
      <c r="E9" s="59">
        <f t="shared" si="0"/>
        <v>18.149999999999999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_xlfn.PERCENTILE.INC($C$3:$C$39,1-(M9*10)/100)</f>
        <v>18.529999999999998</v>
      </c>
      <c r="O9" s="14">
        <f>_xlfn.PERCENTILE.INC($D$3:$D$6,1-(M9*10)/100)</f>
        <v>18.95</v>
      </c>
      <c r="P9" s="23">
        <f>_xlfn.PERCENTILE.INC($E$7:$E$15,1-(M9*10)/100)</f>
        <v>18.209999999999997</v>
      </c>
      <c r="Q9" s="23">
        <f>_xlfn.PERCENTILE.INC($F$16:$F$22,1-(M9*10)/100)</f>
        <v>17.559999999999999</v>
      </c>
      <c r="R9" s="14">
        <f>_xlfn.PERCENTILE.INC($G$23:$G$27,1-(M9*10)/100)</f>
        <v>15.870000000000001</v>
      </c>
      <c r="S9" s="23">
        <f>_xlfn.PERCENTILE.INC($H$28:$H$39,1-(M9*10)/100)</f>
        <v>14.016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18</v>
      </c>
      <c r="D10" s="27">
        <f t="shared" si="5"/>
        <v>18</v>
      </c>
      <c r="E10" s="59">
        <f t="shared" si="0"/>
        <v>18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_xlfn.PERCENTILE.INC($C$3:$C$39,1-(M10*10)/100)</f>
        <v>17.98</v>
      </c>
      <c r="O10" s="14">
        <f t="shared" ref="O10:O18" si="8">_xlfn.PERCENTILE.INC($D$3:$D$6,1-(M10*10)/100)</f>
        <v>18.95</v>
      </c>
      <c r="P10" s="23">
        <f t="shared" ref="P10:P18" si="9">_xlfn.PERCENTILE.INC($E$7:$E$15,1-(M10*10)/100)</f>
        <v>18.149999999999999</v>
      </c>
      <c r="Q10" s="23">
        <f t="shared" ref="Q10:Q18" si="10">_xlfn.PERCENTILE.INC($F$16:$F$22,1-(M10*10)/100)</f>
        <v>17.46</v>
      </c>
      <c r="R10" s="14">
        <f t="shared" ref="R10:R18" si="11">_xlfn.PERCENTILE.INC($G$23:$G$27,1-(M10*10)/100)</f>
        <v>15.69</v>
      </c>
      <c r="S10" s="23">
        <f t="shared" ref="S10:S18" si="12">_xlfn.PERCENTILE.INC($H$28:$H$39,1-(M10*10)/100)</f>
        <v>13.894</v>
      </c>
      <c r="T10" s="23" t="s">
        <v>27</v>
      </c>
    </row>
    <row r="11" spans="1:20" ht="15.75" customHeight="1" thickBot="1" x14ac:dyDescent="0.3">
      <c r="A11" s="59">
        <v>9</v>
      </c>
      <c r="B11" s="21" t="s">
        <v>56</v>
      </c>
      <c r="C11" s="22">
        <v>17.899999999999999</v>
      </c>
      <c r="D11" s="27">
        <f t="shared" si="5"/>
        <v>17.899999999999999</v>
      </c>
      <c r="E11" s="59">
        <f t="shared" si="0"/>
        <v>17.899999999999999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17.8</v>
      </c>
      <c r="O11" s="14">
        <f t="shared" si="8"/>
        <v>18.95</v>
      </c>
      <c r="P11" s="23">
        <f t="shared" si="9"/>
        <v>18.09</v>
      </c>
      <c r="Q11" s="23">
        <f t="shared" si="10"/>
        <v>17.34</v>
      </c>
      <c r="R11" s="14">
        <f t="shared" si="11"/>
        <v>15.52</v>
      </c>
      <c r="S11" s="23">
        <f t="shared" si="12"/>
        <v>13.31</v>
      </c>
      <c r="T11" s="23" t="s">
        <v>27</v>
      </c>
    </row>
    <row r="12" spans="1:20" ht="15.75" customHeight="1" thickBot="1" x14ac:dyDescent="0.3">
      <c r="A12" s="59">
        <v>10</v>
      </c>
      <c r="B12" s="21" t="s">
        <v>53</v>
      </c>
      <c r="C12" s="22">
        <v>17.850000000000001</v>
      </c>
      <c r="D12" s="27">
        <f t="shared" si="5"/>
        <v>17.850000000000001</v>
      </c>
      <c r="E12" s="59">
        <f t="shared" si="0"/>
        <v>17.850000000000001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17.419999999999998</v>
      </c>
      <c r="O12" s="14">
        <f t="shared" si="8"/>
        <v>18.89</v>
      </c>
      <c r="P12" s="23">
        <f t="shared" si="9"/>
        <v>17.98</v>
      </c>
      <c r="Q12" s="23">
        <f t="shared" si="10"/>
        <v>17.239999999999998</v>
      </c>
      <c r="R12" s="14">
        <f t="shared" si="11"/>
        <v>15.36</v>
      </c>
      <c r="S12" s="23">
        <f t="shared" si="12"/>
        <v>12.657999999999999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17.8</v>
      </c>
      <c r="D13" s="27">
        <f t="shared" si="5"/>
        <v>17.8</v>
      </c>
      <c r="E13" s="59">
        <f t="shared" si="0"/>
        <v>17.8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16.95</v>
      </c>
      <c r="O13" s="14">
        <f t="shared" si="8"/>
        <v>18.799999999999997</v>
      </c>
      <c r="P13" s="23">
        <f t="shared" si="9"/>
        <v>17.899999999999999</v>
      </c>
      <c r="Q13" s="23">
        <f t="shared" si="10"/>
        <v>17.149999999999999</v>
      </c>
      <c r="R13" s="14">
        <f t="shared" si="11"/>
        <v>15.2</v>
      </c>
      <c r="S13" s="23">
        <f t="shared" si="12"/>
        <v>12.434999999999999</v>
      </c>
      <c r="T13" s="23" t="s">
        <v>27</v>
      </c>
    </row>
    <row r="14" spans="1:20" ht="15.75" customHeight="1" thickBot="1" x14ac:dyDescent="0.3">
      <c r="A14" s="59">
        <v>12</v>
      </c>
      <c r="B14" s="21" t="s">
        <v>56</v>
      </c>
      <c r="C14" s="22">
        <v>17.8</v>
      </c>
      <c r="D14" s="27">
        <f t="shared" si="5"/>
        <v>17.8</v>
      </c>
      <c r="E14" s="59">
        <f t="shared" si="0"/>
        <v>17.8</v>
      </c>
      <c r="F14" s="59" t="str">
        <f t="shared" si="1"/>
        <v/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B</v>
      </c>
      <c r="L14" s="140"/>
      <c r="M14" s="23">
        <v>6</v>
      </c>
      <c r="N14" s="24">
        <f t="shared" si="7"/>
        <v>15.36</v>
      </c>
      <c r="O14" s="14">
        <f t="shared" si="8"/>
        <v>18.709999999999997</v>
      </c>
      <c r="P14" s="23">
        <f t="shared" si="9"/>
        <v>17.86</v>
      </c>
      <c r="Q14" s="23">
        <f t="shared" si="10"/>
        <v>17.059999999999999</v>
      </c>
      <c r="R14" s="14">
        <f t="shared" si="11"/>
        <v>15.059999999999999</v>
      </c>
      <c r="S14" s="23">
        <f t="shared" si="12"/>
        <v>12.23</v>
      </c>
      <c r="T14" s="23" t="s">
        <v>27</v>
      </c>
    </row>
    <row r="15" spans="1:20" ht="15.75" customHeight="1" thickBot="1" x14ac:dyDescent="0.3">
      <c r="A15" s="59">
        <v>13</v>
      </c>
      <c r="B15" s="21" t="s">
        <v>56</v>
      </c>
      <c r="C15" s="22">
        <v>17.7</v>
      </c>
      <c r="D15" s="27">
        <f t="shared" si="5"/>
        <v>17.7</v>
      </c>
      <c r="E15" s="59">
        <f t="shared" si="0"/>
        <v>17.7</v>
      </c>
      <c r="F15" s="59" t="str">
        <f t="shared" si="1"/>
        <v/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B</v>
      </c>
      <c r="L15" s="140"/>
      <c r="M15" s="23">
        <v>7</v>
      </c>
      <c r="N15" s="24">
        <f t="shared" si="7"/>
        <v>14.204000000000001</v>
      </c>
      <c r="O15" s="14">
        <f t="shared" si="8"/>
        <v>18.649999999999999</v>
      </c>
      <c r="P15" s="23">
        <f t="shared" si="9"/>
        <v>17.82</v>
      </c>
      <c r="Q15" s="23">
        <f t="shared" si="10"/>
        <v>16.989999999999998</v>
      </c>
      <c r="R15" s="14">
        <f t="shared" si="11"/>
        <v>14.92</v>
      </c>
      <c r="S15" s="23">
        <f t="shared" si="12"/>
        <v>12.15</v>
      </c>
      <c r="T15" s="23" t="s">
        <v>27</v>
      </c>
    </row>
    <row r="16" spans="1:20" ht="15.75" customHeight="1" thickBot="1" x14ac:dyDescent="0.3">
      <c r="A16" s="59">
        <v>14</v>
      </c>
      <c r="B16" s="21" t="s">
        <v>56</v>
      </c>
      <c r="C16" s="22">
        <v>17.649999999999999</v>
      </c>
      <c r="D16" s="27">
        <f t="shared" si="5"/>
        <v>17.649999999999999</v>
      </c>
      <c r="E16" s="59">
        <f t="shared" si="0"/>
        <v>17.649999999999999</v>
      </c>
      <c r="F16" s="59">
        <f t="shared" si="1"/>
        <v>17.649999999999999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12.91</v>
      </c>
      <c r="O16" s="14">
        <f t="shared" si="8"/>
        <v>18.649999999999999</v>
      </c>
      <c r="P16" s="23">
        <f t="shared" si="9"/>
        <v>17.8</v>
      </c>
      <c r="Q16" s="23">
        <f t="shared" si="10"/>
        <v>16.96</v>
      </c>
      <c r="R16" s="14">
        <f t="shared" si="11"/>
        <v>14.75</v>
      </c>
      <c r="S16" s="23">
        <f t="shared" si="12"/>
        <v>11.245999999999999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17.5</v>
      </c>
      <c r="D17" s="27">
        <f t="shared" si="5"/>
        <v>17.5</v>
      </c>
      <c r="E17" s="59">
        <f t="shared" si="0"/>
        <v>17.5</v>
      </c>
      <c r="F17" s="59">
        <f t="shared" si="1"/>
        <v>17.5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12.15</v>
      </c>
      <c r="O17" s="14">
        <f t="shared" si="8"/>
        <v>18.649999999999999</v>
      </c>
      <c r="P17" s="23">
        <f t="shared" si="9"/>
        <v>17.78</v>
      </c>
      <c r="Q17" s="23">
        <f t="shared" si="10"/>
        <v>16.809999999999999</v>
      </c>
      <c r="R17" s="14">
        <f t="shared" si="11"/>
        <v>14.549999999999999</v>
      </c>
      <c r="S17" s="23">
        <f t="shared" si="12"/>
        <v>10.894</v>
      </c>
      <c r="T17" s="23" t="s">
        <v>27</v>
      </c>
    </row>
    <row r="18" spans="1:20" ht="15.75" customHeight="1" thickBot="1" x14ac:dyDescent="0.3">
      <c r="A18" s="59">
        <v>16</v>
      </c>
      <c r="B18" s="21" t="s">
        <v>56</v>
      </c>
      <c r="C18" s="22">
        <v>17.3</v>
      </c>
      <c r="D18" s="27">
        <f t="shared" si="5"/>
        <v>17.3</v>
      </c>
      <c r="E18" s="59">
        <f t="shared" si="0"/>
        <v>17.3</v>
      </c>
      <c r="F18" s="59">
        <f t="shared" si="1"/>
        <v>17.3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10.8</v>
      </c>
      <c r="O18" s="14">
        <f t="shared" si="8"/>
        <v>18.649999999999999</v>
      </c>
      <c r="P18" s="23">
        <f t="shared" si="9"/>
        <v>17.7</v>
      </c>
      <c r="Q18" s="23">
        <f t="shared" si="10"/>
        <v>16.600000000000001</v>
      </c>
      <c r="R18" s="14">
        <f t="shared" si="11"/>
        <v>14.35</v>
      </c>
      <c r="S18" s="23">
        <f t="shared" si="12"/>
        <v>10.8</v>
      </c>
      <c r="T18" s="23" t="s">
        <v>27</v>
      </c>
    </row>
    <row r="19" spans="1:20" ht="15.75" customHeight="1" thickBot="1" x14ac:dyDescent="0.3">
      <c r="A19" s="59">
        <v>17</v>
      </c>
      <c r="B19" s="21" t="s">
        <v>56</v>
      </c>
      <c r="C19" s="22">
        <v>17.149999999999999</v>
      </c>
      <c r="D19" s="27">
        <f t="shared" si="5"/>
        <v>17.149999999999999</v>
      </c>
      <c r="E19" s="59">
        <f t="shared" si="0"/>
        <v>17.149999999999999</v>
      </c>
      <c r="F19" s="59">
        <f t="shared" si="1"/>
        <v>17.149999999999999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[10,8 ; 18,95]</v>
      </c>
      <c r="O19" s="14" t="str">
        <f>CONCATENATE("[",ROUND(O7,2)," ; ",ROUND(O8,2),"]")</f>
        <v>[18,65 ; 18,95]</v>
      </c>
      <c r="P19" s="23" t="str">
        <f t="shared" ref="P19:S19" si="13">CONCATENATE("[",ROUND(P7,2)," ; ",ROUND(P8,2),"]")</f>
        <v>[17,7 ; 18,45]</v>
      </c>
      <c r="Q19" s="23" t="str">
        <f t="shared" si="13"/>
        <v>[16,6 ; 17,65]</v>
      </c>
      <c r="R19" s="14" t="str">
        <f t="shared" si="13"/>
        <v>[14,35 ; 16,05]</v>
      </c>
      <c r="S19" s="23" t="str">
        <f t="shared" si="13"/>
        <v>[10,8 ; 14,25]</v>
      </c>
      <c r="T19" s="23" t="s">
        <v>27</v>
      </c>
    </row>
    <row r="20" spans="1:20" ht="15.75" customHeight="1" thickBot="1" x14ac:dyDescent="0.3">
      <c r="A20" s="59">
        <v>18</v>
      </c>
      <c r="B20" s="21" t="s">
        <v>56</v>
      </c>
      <c r="C20" s="22">
        <v>17</v>
      </c>
      <c r="D20" s="27">
        <f t="shared" si="5"/>
        <v>17</v>
      </c>
      <c r="E20" s="59">
        <f t="shared" si="0"/>
        <v>17</v>
      </c>
      <c r="F20" s="59">
        <f t="shared" si="1"/>
        <v>17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56</v>
      </c>
      <c r="C21" s="22">
        <v>16.95</v>
      </c>
      <c r="D21" s="27">
        <f t="shared" si="5"/>
        <v>16.95</v>
      </c>
      <c r="E21" s="59">
        <f t="shared" si="0"/>
        <v>16.95</v>
      </c>
      <c r="F21" s="59">
        <f t="shared" si="1"/>
        <v>16.95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  <c r="J21" s="3" t="str">
        <f t="shared" si="6"/>
        <v>C</v>
      </c>
      <c r="N21" s="18"/>
      <c r="O21" s="18"/>
      <c r="R21" s="18"/>
    </row>
    <row r="22" spans="1:20" ht="13.8" thickBot="1" x14ac:dyDescent="0.3">
      <c r="A22" s="59">
        <v>20</v>
      </c>
      <c r="B22" s="21" t="s">
        <v>56</v>
      </c>
      <c r="C22" s="22">
        <v>16.600000000000001</v>
      </c>
      <c r="D22" s="27">
        <f t="shared" si="5"/>
        <v>16.600000000000001</v>
      </c>
      <c r="E22" s="59">
        <f t="shared" si="0"/>
        <v>16.600000000000001</v>
      </c>
      <c r="F22" s="59">
        <f t="shared" si="1"/>
        <v>16.600000000000001</v>
      </c>
      <c r="G22" s="3" t="str">
        <f t="shared" si="2"/>
        <v/>
      </c>
      <c r="H22" s="3" t="str">
        <f t="shared" si="3"/>
        <v/>
      </c>
      <c r="I22" s="3" t="str">
        <f t="shared" si="4"/>
        <v/>
      </c>
      <c r="J22" s="3" t="str">
        <f t="shared" si="6"/>
        <v>C</v>
      </c>
    </row>
    <row r="23" spans="1:20" ht="13.8" thickBot="1" x14ac:dyDescent="0.3">
      <c r="A23" s="59">
        <v>21</v>
      </c>
      <c r="B23" s="21" t="s">
        <v>56</v>
      </c>
      <c r="C23" s="22">
        <v>16.05</v>
      </c>
      <c r="D23" s="27">
        <f t="shared" si="5"/>
        <v>16.05</v>
      </c>
      <c r="E23" s="59">
        <f t="shared" si="0"/>
        <v>16.05</v>
      </c>
      <c r="F23" s="59">
        <f t="shared" si="1"/>
        <v>16.05</v>
      </c>
      <c r="G23" s="3">
        <f t="shared" si="2"/>
        <v>16.05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  <c r="N23" s="18"/>
    </row>
    <row r="24" spans="1:20" ht="13.8" thickBot="1" x14ac:dyDescent="0.3">
      <c r="A24" s="59">
        <v>22</v>
      </c>
      <c r="B24" s="21" t="s">
        <v>56</v>
      </c>
      <c r="C24" s="22">
        <v>15.6</v>
      </c>
      <c r="D24" s="27">
        <f t="shared" si="5"/>
        <v>15.6</v>
      </c>
      <c r="E24" s="59">
        <f t="shared" si="0"/>
        <v>15.6</v>
      </c>
      <c r="F24" s="59">
        <f t="shared" si="1"/>
        <v>15.6</v>
      </c>
      <c r="G24" s="3">
        <f t="shared" si="2"/>
        <v>15.6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15.2</v>
      </c>
      <c r="D25" s="27">
        <f t="shared" si="5"/>
        <v>15.2</v>
      </c>
      <c r="E25" s="59">
        <f t="shared" si="0"/>
        <v>15.2</v>
      </c>
      <c r="F25" s="59">
        <f t="shared" si="1"/>
        <v>15.2</v>
      </c>
      <c r="G25" s="3">
        <f t="shared" si="2"/>
        <v>15.2</v>
      </c>
      <c r="H25" s="3" t="str">
        <f t="shared" si="3"/>
        <v/>
      </c>
      <c r="I25" s="3" t="str">
        <f t="shared" si="4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14.85</v>
      </c>
      <c r="D26" s="27">
        <f t="shared" si="5"/>
        <v>14.85</v>
      </c>
      <c r="E26" s="59">
        <f t="shared" si="0"/>
        <v>14.85</v>
      </c>
      <c r="F26" s="59">
        <f t="shared" si="1"/>
        <v>14.85</v>
      </c>
      <c r="G26" s="3">
        <f t="shared" si="2"/>
        <v>14.85</v>
      </c>
      <c r="H26" s="3" t="str">
        <f t="shared" si="3"/>
        <v/>
      </c>
      <c r="I26" s="3" t="str">
        <f t="shared" si="4"/>
        <v/>
      </c>
      <c r="J26" s="3" t="str">
        <f t="shared" si="6"/>
        <v>D</v>
      </c>
      <c r="N26" s="18"/>
      <c r="O26" s="18"/>
      <c r="R26" s="18"/>
    </row>
    <row r="27" spans="1:20" ht="13.8" thickBot="1" x14ac:dyDescent="0.3">
      <c r="A27" s="59">
        <v>25</v>
      </c>
      <c r="B27" s="21" t="s">
        <v>53</v>
      </c>
      <c r="C27" s="22">
        <v>14.35</v>
      </c>
      <c r="D27" s="27">
        <f t="shared" si="5"/>
        <v>14.35</v>
      </c>
      <c r="E27" s="59">
        <f t="shared" si="0"/>
        <v>14.35</v>
      </c>
      <c r="F27" s="59">
        <f t="shared" si="1"/>
        <v>14.35</v>
      </c>
      <c r="G27" s="3">
        <f t="shared" si="2"/>
        <v>14.35</v>
      </c>
      <c r="H27" s="3" t="str">
        <f t="shared" si="3"/>
        <v/>
      </c>
      <c r="I27" s="3" t="str">
        <f t="shared" si="4"/>
        <v/>
      </c>
      <c r="J27" s="3" t="str">
        <f t="shared" si="6"/>
        <v>D</v>
      </c>
      <c r="N27" s="18"/>
      <c r="O27" s="18"/>
      <c r="R27" s="18"/>
    </row>
    <row r="28" spans="1:20" ht="13.8" thickBot="1" x14ac:dyDescent="0.3">
      <c r="A28" s="59">
        <v>26</v>
      </c>
      <c r="B28" s="21" t="s">
        <v>53</v>
      </c>
      <c r="C28" s="22">
        <v>14.25</v>
      </c>
      <c r="D28" s="27">
        <f t="shared" si="5"/>
        <v>14.25</v>
      </c>
      <c r="E28" s="59">
        <f t="shared" si="0"/>
        <v>14.25</v>
      </c>
      <c r="F28" s="59">
        <f t="shared" si="1"/>
        <v>14.25</v>
      </c>
      <c r="G28" s="3">
        <f t="shared" si="2"/>
        <v>14.25</v>
      </c>
      <c r="H28" s="3">
        <f t="shared" si="3"/>
        <v>14.25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53</v>
      </c>
      <c r="C29" s="22">
        <v>14.02</v>
      </c>
      <c r="D29" s="27">
        <f t="shared" si="5"/>
        <v>14.02</v>
      </c>
      <c r="E29" s="59">
        <f t="shared" si="0"/>
        <v>14.02</v>
      </c>
      <c r="F29" s="59">
        <f t="shared" si="1"/>
        <v>14.02</v>
      </c>
      <c r="G29" s="3">
        <f t="shared" si="2"/>
        <v>14.02</v>
      </c>
      <c r="H29" s="3">
        <f t="shared" si="3"/>
        <v>14.02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53</v>
      </c>
      <c r="C30" s="22">
        <v>13.98</v>
      </c>
      <c r="D30" s="27">
        <f t="shared" si="5"/>
        <v>13.98</v>
      </c>
      <c r="E30" s="59">
        <f t="shared" si="0"/>
        <v>13.98</v>
      </c>
      <c r="F30" s="59">
        <f t="shared" si="1"/>
        <v>13.98</v>
      </c>
      <c r="G30" s="3">
        <f t="shared" si="2"/>
        <v>13.98</v>
      </c>
      <c r="H30" s="3">
        <f t="shared" si="3"/>
        <v>13.98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53</v>
      </c>
      <c r="C31" s="22">
        <v>13.55</v>
      </c>
      <c r="D31" s="27">
        <f t="shared" si="5"/>
        <v>13.55</v>
      </c>
      <c r="E31" s="59">
        <f t="shared" si="0"/>
        <v>13.55</v>
      </c>
      <c r="F31" s="59">
        <f t="shared" si="1"/>
        <v>13.55</v>
      </c>
      <c r="G31" s="3">
        <f t="shared" si="2"/>
        <v>13.55</v>
      </c>
      <c r="H31" s="3">
        <f t="shared" si="3"/>
        <v>13.55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22">
        <v>12.75</v>
      </c>
      <c r="D32" s="27">
        <f t="shared" si="5"/>
        <v>12.75</v>
      </c>
      <c r="E32" s="59">
        <f t="shared" si="0"/>
        <v>12.75</v>
      </c>
      <c r="F32" s="59">
        <f t="shared" si="1"/>
        <v>12.75</v>
      </c>
      <c r="G32" s="3">
        <f t="shared" si="2"/>
        <v>12.75</v>
      </c>
      <c r="H32" s="3">
        <f t="shared" si="3"/>
        <v>12.75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53</v>
      </c>
      <c r="C33" s="22">
        <v>12.52</v>
      </c>
      <c r="D33" s="27">
        <f t="shared" si="5"/>
        <v>12.52</v>
      </c>
      <c r="E33" s="59">
        <f t="shared" si="0"/>
        <v>12.52</v>
      </c>
      <c r="F33" s="59">
        <f t="shared" si="1"/>
        <v>12.52</v>
      </c>
      <c r="G33" s="3">
        <f t="shared" si="2"/>
        <v>12.52</v>
      </c>
      <c r="H33" s="3">
        <f t="shared" si="3"/>
        <v>12.52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53</v>
      </c>
      <c r="C34" s="22">
        <v>12.35</v>
      </c>
      <c r="D34" s="27">
        <f t="shared" si="5"/>
        <v>12.35</v>
      </c>
      <c r="E34" s="59">
        <f t="shared" si="0"/>
        <v>12.35</v>
      </c>
      <c r="F34" s="59">
        <f t="shared" si="1"/>
        <v>12.35</v>
      </c>
      <c r="G34" s="3">
        <f t="shared" si="2"/>
        <v>12.35</v>
      </c>
      <c r="H34" s="3">
        <f t="shared" si="3"/>
        <v>12.35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53</v>
      </c>
      <c r="C35" s="22">
        <v>12.15</v>
      </c>
      <c r="D35" s="27">
        <f t="shared" si="5"/>
        <v>12.15</v>
      </c>
      <c r="E35" s="59">
        <f t="shared" si="0"/>
        <v>12.15</v>
      </c>
      <c r="F35" s="59">
        <f t="shared" si="1"/>
        <v>12.15</v>
      </c>
      <c r="G35" s="3">
        <f t="shared" si="2"/>
        <v>12.15</v>
      </c>
      <c r="H35" s="3">
        <f t="shared" si="3"/>
        <v>12.15</v>
      </c>
      <c r="I35" s="3" t="str">
        <f t="shared" si="4"/>
        <v/>
      </c>
      <c r="J35" s="3" t="str">
        <f t="shared" si="6"/>
        <v>E</v>
      </c>
      <c r="N35" s="18"/>
      <c r="O35" s="18"/>
      <c r="R35" s="18"/>
    </row>
    <row r="36" spans="1:20" ht="13.8" thickBot="1" x14ac:dyDescent="0.3">
      <c r="A36" s="59">
        <v>34</v>
      </c>
      <c r="B36" s="21" t="s">
        <v>53</v>
      </c>
      <c r="C36" s="22">
        <v>12.15</v>
      </c>
      <c r="D36" s="27">
        <f t="shared" si="5"/>
        <v>12.15</v>
      </c>
      <c r="E36" s="59">
        <f t="shared" si="0"/>
        <v>12.15</v>
      </c>
      <c r="F36" s="59">
        <f t="shared" si="1"/>
        <v>12.15</v>
      </c>
      <c r="G36" s="3">
        <f t="shared" si="2"/>
        <v>12.15</v>
      </c>
      <c r="H36" s="3">
        <f t="shared" si="3"/>
        <v>12.15</v>
      </c>
      <c r="I36" s="3" t="str">
        <f t="shared" si="4"/>
        <v/>
      </c>
      <c r="J36" s="3" t="str">
        <f t="shared" si="6"/>
        <v>E</v>
      </c>
      <c r="N36" s="18"/>
    </row>
    <row r="37" spans="1:20" ht="13.8" thickBot="1" x14ac:dyDescent="0.3">
      <c r="A37" s="59">
        <v>35</v>
      </c>
      <c r="B37" s="21" t="s">
        <v>53</v>
      </c>
      <c r="C37" s="22">
        <v>11.02</v>
      </c>
      <c r="D37" s="27">
        <f t="shared" si="5"/>
        <v>11.02</v>
      </c>
      <c r="E37" s="59">
        <f t="shared" si="0"/>
        <v>11.02</v>
      </c>
      <c r="F37" s="59">
        <f t="shared" si="1"/>
        <v>11.02</v>
      </c>
      <c r="G37" s="3">
        <f t="shared" si="2"/>
        <v>11.02</v>
      </c>
      <c r="H37" s="3">
        <f t="shared" si="3"/>
        <v>11.02</v>
      </c>
      <c r="I37" s="3" t="str">
        <f t="shared" si="4"/>
        <v/>
      </c>
      <c r="J37" s="3" t="str">
        <f t="shared" si="6"/>
        <v>E</v>
      </c>
      <c r="N37" s="18"/>
    </row>
    <row r="38" spans="1:20" ht="13.8" thickBot="1" x14ac:dyDescent="0.3">
      <c r="A38" s="59">
        <v>36</v>
      </c>
      <c r="B38" s="21" t="s">
        <v>53</v>
      </c>
      <c r="C38" s="22">
        <v>10.88</v>
      </c>
      <c r="D38" s="27">
        <f t="shared" si="5"/>
        <v>10.88</v>
      </c>
      <c r="E38" s="59">
        <f t="shared" si="0"/>
        <v>10.88</v>
      </c>
      <c r="F38" s="59">
        <f t="shared" si="1"/>
        <v>10.88</v>
      </c>
      <c r="G38" s="3">
        <f t="shared" si="2"/>
        <v>10.88</v>
      </c>
      <c r="H38" s="3">
        <f t="shared" si="3"/>
        <v>10.88</v>
      </c>
      <c r="I38" s="3" t="str">
        <f t="shared" si="4"/>
        <v/>
      </c>
      <c r="J38" s="3" t="str">
        <f t="shared" si="6"/>
        <v>E</v>
      </c>
      <c r="N38" s="18"/>
    </row>
    <row r="39" spans="1:20" ht="13.8" thickBot="1" x14ac:dyDescent="0.3">
      <c r="A39" s="59">
        <v>37</v>
      </c>
      <c r="B39" s="21" t="s">
        <v>53</v>
      </c>
      <c r="C39" s="22">
        <v>10.8</v>
      </c>
      <c r="D39" s="27">
        <f t="shared" si="5"/>
        <v>10.8</v>
      </c>
      <c r="E39" s="59">
        <f t="shared" si="0"/>
        <v>10.8</v>
      </c>
      <c r="F39" s="59">
        <f t="shared" si="1"/>
        <v>10.8</v>
      </c>
      <c r="G39" s="3">
        <f t="shared" si="2"/>
        <v>10.8</v>
      </c>
      <c r="H39" s="3">
        <f t="shared" si="3"/>
        <v>10.8</v>
      </c>
      <c r="I39" s="3" t="str">
        <f t="shared" si="4"/>
        <v/>
      </c>
      <c r="J39" s="3" t="str">
        <f t="shared" si="6"/>
        <v>E</v>
      </c>
      <c r="N39" s="18"/>
    </row>
    <row r="40" spans="1:20" ht="13.8" thickBot="1" x14ac:dyDescent="0.3">
      <c r="A40" s="59">
        <v>38</v>
      </c>
      <c r="B40" s="21" t="s">
        <v>53</v>
      </c>
      <c r="C40" s="93">
        <v>9.7200000000000006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2C1-FBBE-4A93-8167-78AC38609358}">
  <dimension ref="A1:T49"/>
  <sheetViews>
    <sheetView topLeftCell="F1" zoomScaleNormal="100" workbookViewId="0">
      <selection activeCell="L23" sqref="L23:T23"/>
    </sheetView>
  </sheetViews>
  <sheetFormatPr baseColWidth="10" defaultColWidth="11.44140625" defaultRowHeight="13.2" x14ac:dyDescent="0.25"/>
  <cols>
    <col min="1" max="1" width="3.109375" style="18" bestFit="1" customWidth="1"/>
    <col min="2" max="2" width="15" style="18" bestFit="1" customWidth="1"/>
    <col min="3" max="3" width="9" style="66" bestFit="1" customWidth="1"/>
    <col min="4" max="4" width="21.6640625" style="18" customWidth="1"/>
    <col min="5" max="9" width="20.33203125" style="18" customWidth="1"/>
    <col min="10" max="10" width="10.33203125" style="66" bestFit="1" customWidth="1"/>
    <col min="11" max="11" width="11.44140625" style="18"/>
    <col min="12" max="12" width="20.6640625" style="18" bestFit="1" customWidth="1"/>
    <col min="13" max="13" width="3.5546875" style="18" customWidth="1"/>
    <col min="14" max="14" width="10.88671875" style="66" customWidth="1"/>
    <col min="15" max="15" width="10.44140625" style="34" bestFit="1" customWidth="1"/>
    <col min="16" max="16" width="10.33203125" style="18" bestFit="1" customWidth="1"/>
    <col min="17" max="17" width="11.109375" style="18" bestFit="1" customWidth="1"/>
    <col min="18" max="18" width="11.109375" style="34" bestFit="1" customWidth="1"/>
    <col min="19" max="19" width="10.44140625" style="18" bestFit="1" customWidth="1"/>
    <col min="20" max="20" width="5.33203125" style="18" bestFit="1" customWidth="1"/>
    <col min="21" max="16384" width="11.44140625" style="18"/>
  </cols>
  <sheetData>
    <row r="1" spans="1:20" ht="13.8" thickBot="1" x14ac:dyDescent="0.3"/>
    <row r="2" spans="1:20" ht="24.6" thickBot="1" x14ac:dyDescent="0.3">
      <c r="A2" s="94" t="s">
        <v>52</v>
      </c>
      <c r="B2" s="95" t="s">
        <v>51</v>
      </c>
      <c r="C2" s="96" t="s">
        <v>13</v>
      </c>
      <c r="D2" s="97" t="s">
        <v>7</v>
      </c>
      <c r="E2" s="98" t="s">
        <v>9</v>
      </c>
      <c r="F2" s="98" t="s">
        <v>8</v>
      </c>
      <c r="G2" s="98" t="s">
        <v>10</v>
      </c>
      <c r="H2" s="98" t="s">
        <v>11</v>
      </c>
      <c r="I2" s="98" t="s">
        <v>12</v>
      </c>
      <c r="J2" s="98" t="s">
        <v>14</v>
      </c>
      <c r="N2" s="143" t="s">
        <v>26</v>
      </c>
      <c r="O2" s="145" t="s">
        <v>14</v>
      </c>
      <c r="P2" s="145"/>
      <c r="Q2" s="145"/>
      <c r="R2" s="145"/>
      <c r="S2" s="145"/>
      <c r="T2" s="146"/>
    </row>
    <row r="3" spans="1:20" ht="13.8" thickBot="1" x14ac:dyDescent="0.3">
      <c r="A3" s="59">
        <v>1</v>
      </c>
      <c r="B3" s="21" t="s">
        <v>56</v>
      </c>
      <c r="C3" s="22">
        <v>18.7</v>
      </c>
      <c r="D3" s="27">
        <f>IF(C3&gt;=10,C3,"")</f>
        <v>18.7</v>
      </c>
      <c r="E3" s="59" t="str">
        <f t="shared" ref="E3:E40" si="0">IF(COUNTIF($D$3:$D$40,"&gt;0")=0,"",IF(D3&lt;_xlfn.PERCENTILE.INC($D$3:$D$40,0.9),D3,""))</f>
        <v/>
      </c>
      <c r="F3" s="59" t="str">
        <f t="shared" ref="F3:F40" si="1">IF(COUNTIF($E$3:$E$40,"&gt;0")=0,"",IF(E3&lt;_xlfn.PERCENTILE.INC($E$3:$E$40,0.75),E3,""))</f>
        <v/>
      </c>
      <c r="G3" s="3" t="str">
        <f t="shared" ref="G3:G40" si="2">IF(COUNTIF($F$3:$F$40,"&gt;0")=0,"",IF(F3&lt;_xlfn.PERCENTILE.INC($F$3:$F$40,0.7),F3,""))</f>
        <v/>
      </c>
      <c r="H3" s="3" t="str">
        <f t="shared" ref="H3:H40" si="3">IF(COUNTIF($G$3:$G$40,"&gt;0")=0,"",IF(G3&lt;_xlfn.PERCENTILE.INC($G$3:$G$40,0.75),G3,""))</f>
        <v/>
      </c>
      <c r="I3" s="3" t="str">
        <f t="shared" ref="I3:I40" si="4">IF(COUNTIF($H$3:$H$40,"&gt;0")=0,"","")</f>
        <v/>
      </c>
      <c r="J3" s="3" t="str">
        <f>IF(D3="","F/FX",
IF(AND(D3&lt;&gt;"",E3=""),"A",
IF(AND(E3&lt;&gt;"",F3=""),"B",
IF(AND(F3&lt;&gt;"",G3=""),"C",
IF(AND(G3&lt;&gt;"",H3=""),"D",
IF(AND(H3&lt;&gt;"",I3=""),"E","Error"
)
)
)
)
)
)</f>
        <v>A</v>
      </c>
      <c r="K3" s="18" t="str">
        <f>IF(H3&gt;0,"","")</f>
        <v/>
      </c>
      <c r="N3" s="144"/>
      <c r="O3" s="67" t="s">
        <v>20</v>
      </c>
      <c r="P3" s="64" t="s">
        <v>21</v>
      </c>
      <c r="Q3" s="64" t="s">
        <v>22</v>
      </c>
      <c r="R3" s="67" t="s">
        <v>23</v>
      </c>
      <c r="S3" s="26" t="s">
        <v>24</v>
      </c>
      <c r="T3" s="23" t="s">
        <v>25</v>
      </c>
    </row>
    <row r="4" spans="1:20" ht="13.8" thickBot="1" x14ac:dyDescent="0.3">
      <c r="A4" s="59">
        <v>2</v>
      </c>
      <c r="B4" s="21" t="s">
        <v>56</v>
      </c>
      <c r="C4" s="22">
        <v>18.350000000000001</v>
      </c>
      <c r="D4" s="27">
        <f t="shared" ref="D4:D40" si="5">IF(C4&gt;=10,C4,"")</f>
        <v>18.350000000000001</v>
      </c>
      <c r="E4" s="59" t="str">
        <f t="shared" si="0"/>
        <v/>
      </c>
      <c r="F4" s="59" t="str">
        <f t="shared" si="1"/>
        <v/>
      </c>
      <c r="G4" s="3" t="str">
        <f t="shared" si="2"/>
        <v/>
      </c>
      <c r="H4" s="3" t="str">
        <f t="shared" si="3"/>
        <v/>
      </c>
      <c r="I4" s="3" t="str">
        <f t="shared" si="4"/>
        <v/>
      </c>
      <c r="J4" s="3" t="str">
        <f t="shared" ref="J4:J40" si="6">IF(D4="","F/FX",
IF(AND(D4&lt;&gt;"",E4=""),"A",
IF(AND(E4&lt;&gt;"",F4=""),"B",
IF(AND(F4&lt;&gt;"",G4=""),"C",
IF(AND(G4&lt;&gt;"",H4=""),"D",
IF(AND(H4&lt;&gt;"",I4=""),"E","Error"
)
)
)
)
)
)</f>
        <v>A</v>
      </c>
      <c r="K4" s="20"/>
      <c r="L4" s="140" t="s">
        <v>16</v>
      </c>
      <c r="M4" s="140"/>
      <c r="N4" s="23">
        <f>MEDIAN(C3:C36)</f>
        <v>13.635</v>
      </c>
      <c r="O4" s="14">
        <f>MEDIAN($D$3:$D$6)</f>
        <v>17.8</v>
      </c>
      <c r="P4" s="23">
        <f>MEDIAN($E$7:$E$14)</f>
        <v>15.84</v>
      </c>
      <c r="Q4" s="23">
        <f>MEDIAN($F$15:$F$21)</f>
        <v>13.75</v>
      </c>
      <c r="R4" s="14">
        <f>MEDIAN($G$22:$G$25)</f>
        <v>13.375</v>
      </c>
      <c r="S4" s="23">
        <f>MEDIAN($H$26:$H$36)</f>
        <v>12.05</v>
      </c>
      <c r="T4" s="23" t="s">
        <v>27</v>
      </c>
    </row>
    <row r="5" spans="1:20" ht="13.8" thickBot="1" x14ac:dyDescent="0.3">
      <c r="A5" s="59">
        <v>3</v>
      </c>
      <c r="B5" s="21" t="s">
        <v>53</v>
      </c>
      <c r="C5" s="22">
        <v>17.25</v>
      </c>
      <c r="D5" s="27">
        <f t="shared" si="5"/>
        <v>17.25</v>
      </c>
      <c r="E5" s="59" t="str">
        <f t="shared" si="0"/>
        <v/>
      </c>
      <c r="F5" s="59" t="str">
        <f t="shared" si="1"/>
        <v/>
      </c>
      <c r="G5" s="3" t="str">
        <f t="shared" si="2"/>
        <v/>
      </c>
      <c r="H5" s="3" t="str">
        <f t="shared" si="3"/>
        <v/>
      </c>
      <c r="I5" s="3" t="str">
        <f t="shared" si="4"/>
        <v/>
      </c>
      <c r="J5" s="3" t="str">
        <f t="shared" si="6"/>
        <v>A</v>
      </c>
      <c r="K5" s="20"/>
      <c r="L5" s="147" t="s">
        <v>15</v>
      </c>
      <c r="M5" s="147"/>
      <c r="N5" s="25">
        <f>ROUNDUP(AVERAGE(C3:C36),2)</f>
        <v>14.12</v>
      </c>
      <c r="O5" s="14">
        <f>AVERAGE($D$3:$D$6)</f>
        <v>17.82</v>
      </c>
      <c r="P5" s="25">
        <f>AVERAGE($E$7:$E$14)</f>
        <v>15.772500000000003</v>
      </c>
      <c r="Q5" s="14">
        <f>AVERAGE($F$15:$F$21)</f>
        <v>13.91</v>
      </c>
      <c r="R5" s="14">
        <f>AVERAGE($G$22:$G$25)</f>
        <v>13.370000000000001</v>
      </c>
      <c r="S5" s="14">
        <f>AVERAGE($H$26:$H$36)</f>
        <v>11.959090909090911</v>
      </c>
      <c r="T5" s="14" t="s">
        <v>27</v>
      </c>
    </row>
    <row r="6" spans="1:20" ht="13.8" thickBot="1" x14ac:dyDescent="0.3">
      <c r="A6" s="59">
        <v>4</v>
      </c>
      <c r="B6" s="21" t="s">
        <v>56</v>
      </c>
      <c r="C6" s="22">
        <v>16.98</v>
      </c>
      <c r="D6" s="27">
        <f t="shared" si="5"/>
        <v>16.98</v>
      </c>
      <c r="E6" s="59" t="str">
        <f t="shared" si="0"/>
        <v/>
      </c>
      <c r="F6" s="59" t="str">
        <f t="shared" si="1"/>
        <v/>
      </c>
      <c r="G6" s="3" t="str">
        <f t="shared" si="2"/>
        <v/>
      </c>
      <c r="H6" s="3" t="str">
        <f t="shared" si="3"/>
        <v/>
      </c>
      <c r="I6" s="3" t="str">
        <f t="shared" si="4"/>
        <v/>
      </c>
      <c r="J6" s="3" t="str">
        <f t="shared" si="6"/>
        <v>A</v>
      </c>
      <c r="K6" s="20"/>
      <c r="L6" s="147" t="s">
        <v>17</v>
      </c>
      <c r="M6" s="147"/>
      <c r="N6" s="25">
        <f>ROUNDUP(_xlfn.STDEV.P(C3:C36),2)</f>
        <v>2.0599999999999996</v>
      </c>
      <c r="O6" s="14">
        <f>_xlfn.STDEV.P($D$3:$D$6)</f>
        <v>0.72211494929824016</v>
      </c>
      <c r="P6" s="25">
        <f>_xlfn.STDEV.P($E$7:$E$14)</f>
        <v>0.48568894366662246</v>
      </c>
      <c r="Q6" s="14">
        <f>_xlfn.STDEV.P($F$15:$F$21)</f>
        <v>0.34021001916883209</v>
      </c>
      <c r="R6" s="14">
        <f>_xlfn.STDEV.P($G$22:$G$25)</f>
        <v>8.336666000266553E-2</v>
      </c>
      <c r="S6" s="14">
        <f>_xlfn.STDEV.P($H$26:$H$36)</f>
        <v>0.8521145307725474</v>
      </c>
      <c r="T6" s="14" t="s">
        <v>27</v>
      </c>
    </row>
    <row r="7" spans="1:20" ht="13.8" thickBot="1" x14ac:dyDescent="0.3">
      <c r="A7" s="59">
        <v>5</v>
      </c>
      <c r="B7" s="21" t="s">
        <v>53</v>
      </c>
      <c r="C7" s="22">
        <v>16.399999999999999</v>
      </c>
      <c r="D7" s="27">
        <f t="shared" si="5"/>
        <v>16.399999999999999</v>
      </c>
      <c r="E7" s="59">
        <f t="shared" si="0"/>
        <v>16.399999999999999</v>
      </c>
      <c r="F7" s="59" t="str">
        <f t="shared" si="1"/>
        <v/>
      </c>
      <c r="G7" s="3" t="str">
        <f t="shared" si="2"/>
        <v/>
      </c>
      <c r="H7" s="3" t="str">
        <f t="shared" si="3"/>
        <v/>
      </c>
      <c r="I7" s="3" t="str">
        <f t="shared" si="4"/>
        <v/>
      </c>
      <c r="J7" s="3" t="str">
        <f t="shared" si="6"/>
        <v>B</v>
      </c>
      <c r="K7" s="20"/>
      <c r="L7" s="140" t="s">
        <v>18</v>
      </c>
      <c r="M7" s="140"/>
      <c r="N7" s="24">
        <f>MIN(C3:C36)</f>
        <v>10.220000000000001</v>
      </c>
      <c r="O7" s="14">
        <f>MIN($D$3:$D$6)</f>
        <v>16.98</v>
      </c>
      <c r="P7" s="23">
        <f>MIN($E$7:$E$14)</f>
        <v>14.9</v>
      </c>
      <c r="Q7" s="23">
        <f>MIN($F$15:$F$21)</f>
        <v>13.5</v>
      </c>
      <c r="R7" s="14">
        <f>MIN($G$22:$G$25)</f>
        <v>13.25</v>
      </c>
      <c r="S7" s="23">
        <f>MIN($H$26:$H$36)</f>
        <v>10.220000000000001</v>
      </c>
      <c r="T7" s="23" t="s">
        <v>27</v>
      </c>
    </row>
    <row r="8" spans="1:20" ht="13.8" thickBot="1" x14ac:dyDescent="0.3">
      <c r="A8" s="59">
        <v>6</v>
      </c>
      <c r="B8" s="21" t="s">
        <v>56</v>
      </c>
      <c r="C8" s="22">
        <v>16.38</v>
      </c>
      <c r="D8" s="27">
        <f t="shared" si="5"/>
        <v>16.38</v>
      </c>
      <c r="E8" s="59">
        <f t="shared" si="0"/>
        <v>16.38</v>
      </c>
      <c r="F8" s="59" t="str">
        <f t="shared" si="1"/>
        <v/>
      </c>
      <c r="G8" s="3" t="str">
        <f t="shared" si="2"/>
        <v/>
      </c>
      <c r="H8" s="3" t="str">
        <f t="shared" si="3"/>
        <v/>
      </c>
      <c r="I8" s="3" t="str">
        <f t="shared" si="4"/>
        <v/>
      </c>
      <c r="J8" s="3" t="str">
        <f t="shared" si="6"/>
        <v>B</v>
      </c>
      <c r="K8" s="20"/>
      <c r="L8" s="140" t="s">
        <v>19</v>
      </c>
      <c r="M8" s="140"/>
      <c r="N8" s="24">
        <f>MAX(C3:C36)</f>
        <v>18.7</v>
      </c>
      <c r="O8" s="14">
        <f>MAX($D$3:$D$6)</f>
        <v>18.7</v>
      </c>
      <c r="P8" s="23">
        <f>MAX($E$7:$E$14)</f>
        <v>16.399999999999999</v>
      </c>
      <c r="Q8" s="23">
        <f>MAX($F$15:$F$21)</f>
        <v>14.45</v>
      </c>
      <c r="R8" s="14">
        <f>MAX($G$22:$G$25)</f>
        <v>13.48</v>
      </c>
      <c r="S8" s="23">
        <f>MAX($H$26:$H$36)</f>
        <v>13.15</v>
      </c>
      <c r="T8" s="23" t="s">
        <v>27</v>
      </c>
    </row>
    <row r="9" spans="1:20" ht="13.8" thickBot="1" x14ac:dyDescent="0.3">
      <c r="A9" s="59">
        <v>7</v>
      </c>
      <c r="B9" s="21" t="s">
        <v>53</v>
      </c>
      <c r="C9" s="22">
        <v>16</v>
      </c>
      <c r="D9" s="27">
        <f t="shared" si="5"/>
        <v>16</v>
      </c>
      <c r="E9" s="59">
        <f t="shared" si="0"/>
        <v>16</v>
      </c>
      <c r="F9" s="59" t="str">
        <f t="shared" si="1"/>
        <v/>
      </c>
      <c r="G9" s="3" t="str">
        <f t="shared" si="2"/>
        <v/>
      </c>
      <c r="H9" s="3" t="str">
        <f t="shared" si="3"/>
        <v/>
      </c>
      <c r="I9" s="3" t="str">
        <f t="shared" si="4"/>
        <v/>
      </c>
      <c r="J9" s="3" t="str">
        <f t="shared" si="6"/>
        <v>B</v>
      </c>
      <c r="L9" s="140" t="s">
        <v>54</v>
      </c>
      <c r="M9" s="23">
        <v>1</v>
      </c>
      <c r="N9" s="24">
        <f>_xlfn.PERCENTILE.INC($C$3:$C$36,1-(M9*10)/100)</f>
        <v>16.806000000000001</v>
      </c>
      <c r="O9" s="14">
        <f>_xlfn.PERCENTILE.INC($D$3:$D$6,1-(M9*10)/100)</f>
        <v>18.594999999999999</v>
      </c>
      <c r="P9" s="23">
        <f>_xlfn.PERCENTILE.INC($E$7:$E$14,1-(M9*10)/100)</f>
        <v>16.385999999999999</v>
      </c>
      <c r="Q9" s="23">
        <f>_xlfn.PERCENTILE.INC($F$15:$F$21,1-(M9*10)/100)</f>
        <v>14.33</v>
      </c>
      <c r="R9" s="14">
        <f>_xlfn.PERCENTILE.INC($G$22:$G$25,1-(M9*10)/100)</f>
        <v>13.456000000000001</v>
      </c>
      <c r="S9" s="23">
        <f>_xlfn.PERCENTILE.INC($H$26:$H$36,1-(M9*10)/100)</f>
        <v>13.1</v>
      </c>
      <c r="T9" s="23" t="s">
        <v>27</v>
      </c>
    </row>
    <row r="10" spans="1:20" ht="13.8" thickBot="1" x14ac:dyDescent="0.3">
      <c r="A10" s="59">
        <v>8</v>
      </c>
      <c r="B10" s="21" t="s">
        <v>56</v>
      </c>
      <c r="C10" s="22">
        <v>15.98</v>
      </c>
      <c r="D10" s="27">
        <f t="shared" si="5"/>
        <v>15.98</v>
      </c>
      <c r="E10" s="59">
        <f t="shared" si="0"/>
        <v>15.98</v>
      </c>
      <c r="F10" s="59" t="str">
        <f t="shared" si="1"/>
        <v/>
      </c>
      <c r="G10" s="3" t="str">
        <f t="shared" si="2"/>
        <v/>
      </c>
      <c r="H10" s="3" t="str">
        <f t="shared" si="3"/>
        <v/>
      </c>
      <c r="I10" s="3" t="str">
        <f t="shared" si="4"/>
        <v/>
      </c>
      <c r="J10" s="3" t="str">
        <f t="shared" si="6"/>
        <v>B</v>
      </c>
      <c r="L10" s="140"/>
      <c r="M10" s="23">
        <v>2</v>
      </c>
      <c r="N10" s="24">
        <f t="shared" ref="N10:N18" si="7">_xlfn.PERCENTILE.INC($C$3:$C$36,1-(M10*10)/100)</f>
        <v>15.988</v>
      </c>
      <c r="O10" s="14">
        <f t="shared" ref="O10:O18" si="8">_xlfn.PERCENTILE.INC($D$3:$D$6,1-(M10*10)/100)</f>
        <v>18.490000000000002</v>
      </c>
      <c r="P10" s="23">
        <f t="shared" ref="P10:P18" si="9">_xlfn.PERCENTILE.INC($E$7:$E$14,1-(M10*10)/100)</f>
        <v>16.227999999999998</v>
      </c>
      <c r="Q10" s="23">
        <f t="shared" ref="Q10:Q18" si="10">_xlfn.PERCENTILE.INC($F$15:$F$21,1-(M10*10)/100)</f>
        <v>14.23</v>
      </c>
      <c r="R10" s="14">
        <f t="shared" ref="R10:R18" si="11">_xlfn.PERCENTILE.INC($G$22:$G$25,1-(M10*10)/100)</f>
        <v>13.432</v>
      </c>
      <c r="S10" s="23">
        <f t="shared" ref="S10:S18" si="12">_xlfn.PERCENTILE.INC($H$26:$H$36,1-(M10*10)/100)</f>
        <v>12.52</v>
      </c>
      <c r="T10" s="23" t="s">
        <v>27</v>
      </c>
    </row>
    <row r="11" spans="1:20" ht="15.75" customHeight="1" thickBot="1" x14ac:dyDescent="0.3">
      <c r="A11" s="59">
        <v>9</v>
      </c>
      <c r="B11" s="21" t="s">
        <v>53</v>
      </c>
      <c r="C11" s="22">
        <v>15.7</v>
      </c>
      <c r="D11" s="27">
        <f t="shared" si="5"/>
        <v>15.7</v>
      </c>
      <c r="E11" s="59">
        <f t="shared" si="0"/>
        <v>15.7</v>
      </c>
      <c r="F11" s="59" t="str">
        <f t="shared" si="1"/>
        <v/>
      </c>
      <c r="G11" s="3" t="str">
        <f t="shared" si="2"/>
        <v/>
      </c>
      <c r="H11" s="3" t="str">
        <f t="shared" si="3"/>
        <v/>
      </c>
      <c r="I11" s="3" t="str">
        <f t="shared" si="4"/>
        <v/>
      </c>
      <c r="J11" s="3" t="str">
        <f t="shared" si="6"/>
        <v>B</v>
      </c>
      <c r="L11" s="140"/>
      <c r="M11" s="23">
        <v>3</v>
      </c>
      <c r="N11" s="24">
        <f t="shared" si="7"/>
        <v>15.402000000000001</v>
      </c>
      <c r="O11" s="14">
        <f t="shared" si="8"/>
        <v>18.385000000000002</v>
      </c>
      <c r="P11" s="23">
        <f t="shared" si="9"/>
        <v>15.997999999999999</v>
      </c>
      <c r="Q11" s="23">
        <f t="shared" si="10"/>
        <v>14.17</v>
      </c>
      <c r="R11" s="14">
        <f t="shared" si="11"/>
        <v>13.407999999999999</v>
      </c>
      <c r="S11" s="23">
        <f t="shared" si="12"/>
        <v>12.45</v>
      </c>
      <c r="T11" s="23" t="s">
        <v>27</v>
      </c>
    </row>
    <row r="12" spans="1:20" ht="15.75" customHeight="1" thickBot="1" x14ac:dyDescent="0.3">
      <c r="A12" s="59">
        <v>10</v>
      </c>
      <c r="B12" s="21" t="s">
        <v>56</v>
      </c>
      <c r="C12" s="22">
        <v>15.42</v>
      </c>
      <c r="D12" s="27">
        <f t="shared" si="5"/>
        <v>15.42</v>
      </c>
      <c r="E12" s="59">
        <f t="shared" si="0"/>
        <v>15.42</v>
      </c>
      <c r="F12" s="59" t="str">
        <f t="shared" si="1"/>
        <v/>
      </c>
      <c r="G12" s="3" t="str">
        <f t="shared" si="2"/>
        <v/>
      </c>
      <c r="H12" s="3" t="str">
        <f t="shared" si="3"/>
        <v/>
      </c>
      <c r="I12" s="3" t="str">
        <f t="shared" si="4"/>
        <v/>
      </c>
      <c r="J12" s="3" t="str">
        <f t="shared" si="6"/>
        <v>B</v>
      </c>
      <c r="L12" s="140"/>
      <c r="M12" s="23">
        <v>4</v>
      </c>
      <c r="N12" s="24">
        <f t="shared" si="7"/>
        <v>14.23</v>
      </c>
      <c r="O12" s="14">
        <f t="shared" si="8"/>
        <v>18.130000000000003</v>
      </c>
      <c r="P12" s="23">
        <f t="shared" si="9"/>
        <v>15.984</v>
      </c>
      <c r="Q12" s="23">
        <f t="shared" si="10"/>
        <v>13.99</v>
      </c>
      <c r="R12" s="14">
        <f t="shared" si="11"/>
        <v>13.39</v>
      </c>
      <c r="S12" s="23">
        <f t="shared" si="12"/>
        <v>12.32</v>
      </c>
      <c r="T12" s="23" t="s">
        <v>27</v>
      </c>
    </row>
    <row r="13" spans="1:20" ht="15.75" customHeight="1" thickBot="1" x14ac:dyDescent="0.3">
      <c r="A13" s="59">
        <v>11</v>
      </c>
      <c r="B13" s="21" t="s">
        <v>56</v>
      </c>
      <c r="C13" s="22">
        <v>15.4</v>
      </c>
      <c r="D13" s="27">
        <f t="shared" si="5"/>
        <v>15.4</v>
      </c>
      <c r="E13" s="59">
        <f t="shared" si="0"/>
        <v>15.4</v>
      </c>
      <c r="F13" s="59" t="str">
        <f t="shared" si="1"/>
        <v/>
      </c>
      <c r="G13" s="3" t="str">
        <f t="shared" si="2"/>
        <v/>
      </c>
      <c r="H13" s="3" t="str">
        <f t="shared" si="3"/>
        <v/>
      </c>
      <c r="I13" s="3" t="str">
        <f t="shared" si="4"/>
        <v/>
      </c>
      <c r="J13" s="3" t="str">
        <f t="shared" si="6"/>
        <v>B</v>
      </c>
      <c r="L13" s="140"/>
      <c r="M13" s="23">
        <v>5</v>
      </c>
      <c r="N13" s="24">
        <f t="shared" si="7"/>
        <v>13.635</v>
      </c>
      <c r="O13" s="14">
        <f t="shared" si="8"/>
        <v>17.8</v>
      </c>
      <c r="P13" s="23">
        <f t="shared" si="9"/>
        <v>15.84</v>
      </c>
      <c r="Q13" s="23">
        <f t="shared" si="10"/>
        <v>13.75</v>
      </c>
      <c r="R13" s="14">
        <f t="shared" si="11"/>
        <v>13.375</v>
      </c>
      <c r="S13" s="23">
        <f t="shared" si="12"/>
        <v>12.05</v>
      </c>
      <c r="T13" s="23" t="s">
        <v>27</v>
      </c>
    </row>
    <row r="14" spans="1:20" ht="15.75" customHeight="1" thickBot="1" x14ac:dyDescent="0.3">
      <c r="A14" s="59">
        <v>12</v>
      </c>
      <c r="B14" s="21" t="s">
        <v>53</v>
      </c>
      <c r="C14" s="22">
        <v>14.9</v>
      </c>
      <c r="D14" s="27">
        <f t="shared" si="5"/>
        <v>14.9</v>
      </c>
      <c r="E14" s="59">
        <f t="shared" si="0"/>
        <v>14.9</v>
      </c>
      <c r="F14" s="59" t="str">
        <f t="shared" si="1"/>
        <v/>
      </c>
      <c r="G14" s="3" t="str">
        <f t="shared" si="2"/>
        <v/>
      </c>
      <c r="H14" s="3" t="str">
        <f t="shared" si="3"/>
        <v/>
      </c>
      <c r="I14" s="3" t="str">
        <f t="shared" si="4"/>
        <v/>
      </c>
      <c r="J14" s="3" t="str">
        <f t="shared" si="6"/>
        <v>B</v>
      </c>
      <c r="L14" s="140"/>
      <c r="M14" s="23">
        <v>6</v>
      </c>
      <c r="N14" s="24">
        <f t="shared" si="7"/>
        <v>13.416</v>
      </c>
      <c r="O14" s="14">
        <f t="shared" si="8"/>
        <v>17.47</v>
      </c>
      <c r="P14" s="23">
        <f t="shared" si="9"/>
        <v>15.644</v>
      </c>
      <c r="Q14" s="23">
        <f t="shared" si="10"/>
        <v>13.69</v>
      </c>
      <c r="R14" s="14">
        <f t="shared" si="11"/>
        <v>13.36</v>
      </c>
      <c r="S14" s="23">
        <f t="shared" si="12"/>
        <v>11.92</v>
      </c>
      <c r="T14" s="23" t="s">
        <v>27</v>
      </c>
    </row>
    <row r="15" spans="1:20" ht="15.75" customHeight="1" thickBot="1" x14ac:dyDescent="0.3">
      <c r="A15" s="59">
        <v>13</v>
      </c>
      <c r="B15" s="21" t="s">
        <v>53</v>
      </c>
      <c r="C15" s="22">
        <v>14.45</v>
      </c>
      <c r="D15" s="27">
        <f t="shared" si="5"/>
        <v>14.45</v>
      </c>
      <c r="E15" s="59">
        <f t="shared" si="0"/>
        <v>14.45</v>
      </c>
      <c r="F15" s="59">
        <f t="shared" si="1"/>
        <v>14.45</v>
      </c>
      <c r="G15" s="3" t="str">
        <f t="shared" si="2"/>
        <v/>
      </c>
      <c r="H15" s="3" t="str">
        <f t="shared" si="3"/>
        <v/>
      </c>
      <c r="I15" s="3" t="str">
        <f t="shared" si="4"/>
        <v/>
      </c>
      <c r="J15" s="3" t="str">
        <f t="shared" si="6"/>
        <v>C</v>
      </c>
      <c r="L15" s="140"/>
      <c r="M15" s="23">
        <v>7</v>
      </c>
      <c r="N15" s="24">
        <f t="shared" si="7"/>
        <v>13.145</v>
      </c>
      <c r="O15" s="14">
        <f t="shared" si="8"/>
        <v>17.222999999999999</v>
      </c>
      <c r="P15" s="23">
        <f t="shared" si="9"/>
        <v>15.448</v>
      </c>
      <c r="Q15" s="23">
        <f t="shared" si="10"/>
        <v>13.644</v>
      </c>
      <c r="R15" s="14">
        <f t="shared" si="11"/>
        <v>13.34</v>
      </c>
      <c r="S15" s="23">
        <f t="shared" si="12"/>
        <v>11.52</v>
      </c>
      <c r="T15" s="23" t="s">
        <v>27</v>
      </c>
    </row>
    <row r="16" spans="1:20" ht="15.75" customHeight="1" thickBot="1" x14ac:dyDescent="0.3">
      <c r="A16" s="59">
        <v>14</v>
      </c>
      <c r="B16" s="21" t="s">
        <v>53</v>
      </c>
      <c r="C16" s="22">
        <v>14.25</v>
      </c>
      <c r="D16" s="27">
        <f t="shared" si="5"/>
        <v>14.25</v>
      </c>
      <c r="E16" s="59">
        <f t="shared" si="0"/>
        <v>14.25</v>
      </c>
      <c r="F16" s="59">
        <f t="shared" si="1"/>
        <v>14.25</v>
      </c>
      <c r="G16" s="3" t="str">
        <f t="shared" si="2"/>
        <v/>
      </c>
      <c r="H16" s="3" t="str">
        <f t="shared" si="3"/>
        <v/>
      </c>
      <c r="I16" s="3" t="str">
        <f t="shared" si="4"/>
        <v/>
      </c>
      <c r="J16" s="3" t="str">
        <f t="shared" si="6"/>
        <v>C</v>
      </c>
      <c r="L16" s="140"/>
      <c r="M16" s="14">
        <v>8</v>
      </c>
      <c r="N16" s="24">
        <f t="shared" si="7"/>
        <v>12.398</v>
      </c>
      <c r="O16" s="14">
        <f t="shared" si="8"/>
        <v>17.141999999999999</v>
      </c>
      <c r="P16" s="23">
        <f t="shared" si="9"/>
        <v>15.407999999999999</v>
      </c>
      <c r="Q16" s="23">
        <f t="shared" si="10"/>
        <v>13.625999999999999</v>
      </c>
      <c r="R16" s="14">
        <f t="shared" si="11"/>
        <v>13.31</v>
      </c>
      <c r="S16" s="23">
        <f t="shared" si="12"/>
        <v>11.3</v>
      </c>
      <c r="T16" s="14" t="s">
        <v>27</v>
      </c>
    </row>
    <row r="17" spans="1:20" s="34" customFormat="1" ht="15.75" customHeight="1" thickBot="1" x14ac:dyDescent="0.3">
      <c r="A17" s="59">
        <v>15</v>
      </c>
      <c r="B17" s="6" t="s">
        <v>56</v>
      </c>
      <c r="C17" s="22">
        <v>14.15</v>
      </c>
      <c r="D17" s="27">
        <f t="shared" si="5"/>
        <v>14.15</v>
      </c>
      <c r="E17" s="59">
        <f t="shared" si="0"/>
        <v>14.15</v>
      </c>
      <c r="F17" s="59">
        <f t="shared" si="1"/>
        <v>14.15</v>
      </c>
      <c r="G17" s="3" t="str">
        <f t="shared" si="2"/>
        <v/>
      </c>
      <c r="H17" s="3" t="str">
        <f t="shared" si="3"/>
        <v/>
      </c>
      <c r="I17" s="3" t="str">
        <f t="shared" si="4"/>
        <v/>
      </c>
      <c r="J17" s="3" t="str">
        <f t="shared" si="6"/>
        <v>C</v>
      </c>
      <c r="L17" s="140"/>
      <c r="M17" s="23">
        <v>9</v>
      </c>
      <c r="N17" s="24">
        <f t="shared" si="7"/>
        <v>11.639999999999999</v>
      </c>
      <c r="O17" s="14">
        <f t="shared" si="8"/>
        <v>17.061</v>
      </c>
      <c r="P17" s="23">
        <f t="shared" si="9"/>
        <v>15.25</v>
      </c>
      <c r="Q17" s="23">
        <f t="shared" si="10"/>
        <v>13.571999999999999</v>
      </c>
      <c r="R17" s="14">
        <f t="shared" si="11"/>
        <v>13.28</v>
      </c>
      <c r="S17" s="23">
        <f t="shared" si="12"/>
        <v>11</v>
      </c>
      <c r="T17" s="23" t="s">
        <v>27</v>
      </c>
    </row>
    <row r="18" spans="1:20" ht="15.75" customHeight="1" thickBot="1" x14ac:dyDescent="0.3">
      <c r="A18" s="59">
        <v>16</v>
      </c>
      <c r="B18" s="21" t="s">
        <v>53</v>
      </c>
      <c r="C18" s="22">
        <v>13.75</v>
      </c>
      <c r="D18" s="27">
        <f t="shared" si="5"/>
        <v>13.75</v>
      </c>
      <c r="E18" s="59">
        <f t="shared" si="0"/>
        <v>13.75</v>
      </c>
      <c r="F18" s="59">
        <f t="shared" si="1"/>
        <v>13.75</v>
      </c>
      <c r="G18" s="3" t="str">
        <f t="shared" si="2"/>
        <v/>
      </c>
      <c r="H18" s="3" t="str">
        <f t="shared" si="3"/>
        <v/>
      </c>
      <c r="I18" s="3" t="str">
        <f t="shared" si="4"/>
        <v/>
      </c>
      <c r="J18" s="3" t="str">
        <f t="shared" si="6"/>
        <v>C</v>
      </c>
      <c r="L18" s="140"/>
      <c r="M18" s="23">
        <v>10</v>
      </c>
      <c r="N18" s="24">
        <f t="shared" si="7"/>
        <v>10.220000000000001</v>
      </c>
      <c r="O18" s="14">
        <f t="shared" si="8"/>
        <v>16.98</v>
      </c>
      <c r="P18" s="23">
        <f t="shared" si="9"/>
        <v>14.9</v>
      </c>
      <c r="Q18" s="23">
        <f t="shared" si="10"/>
        <v>13.5</v>
      </c>
      <c r="R18" s="14">
        <f t="shared" si="11"/>
        <v>13.25</v>
      </c>
      <c r="S18" s="23">
        <f t="shared" si="12"/>
        <v>10.220000000000001</v>
      </c>
      <c r="T18" s="23" t="s">
        <v>27</v>
      </c>
    </row>
    <row r="19" spans="1:20" ht="15.75" customHeight="1" thickBot="1" x14ac:dyDescent="0.3">
      <c r="A19" s="59">
        <v>17</v>
      </c>
      <c r="B19" s="21" t="s">
        <v>53</v>
      </c>
      <c r="C19" s="22">
        <v>13.65</v>
      </c>
      <c r="D19" s="27">
        <f t="shared" si="5"/>
        <v>13.65</v>
      </c>
      <c r="E19" s="59">
        <f t="shared" si="0"/>
        <v>13.65</v>
      </c>
      <c r="F19" s="59">
        <f t="shared" si="1"/>
        <v>13.65</v>
      </c>
      <c r="G19" s="3" t="str">
        <f t="shared" si="2"/>
        <v/>
      </c>
      <c r="H19" s="3" t="str">
        <f t="shared" si="3"/>
        <v/>
      </c>
      <c r="I19" s="3" t="str">
        <f t="shared" si="4"/>
        <v/>
      </c>
      <c r="J19" s="3" t="str">
        <f t="shared" si="6"/>
        <v>C</v>
      </c>
      <c r="L19" s="141" t="s">
        <v>55</v>
      </c>
      <c r="M19" s="142"/>
      <c r="N19" s="14" t="str">
        <f>CONCATENATE("[",ROUND(N7,2)," ; ",ROUND(N8,2),"]")</f>
        <v>[10,22 ; 18,7]</v>
      </c>
      <c r="O19" s="14" t="str">
        <f>CONCATENATE("[",ROUND(O7,2)," ; ",ROUND(O8,2),"]")</f>
        <v>[16,98 ; 18,7]</v>
      </c>
      <c r="P19" s="23" t="str">
        <f t="shared" ref="P19:S19" si="13">CONCATENATE("[",ROUND(P7,2)," ; ",ROUND(P8,2),"]")</f>
        <v>[14,9 ; 16,4]</v>
      </c>
      <c r="Q19" s="23" t="str">
        <f t="shared" si="13"/>
        <v>[13,5 ; 14,45]</v>
      </c>
      <c r="R19" s="14" t="str">
        <f t="shared" si="13"/>
        <v>[13,25 ; 13,48]</v>
      </c>
      <c r="S19" s="23" t="str">
        <f t="shared" si="13"/>
        <v>[10,22 ; 13,15]</v>
      </c>
      <c r="T19" s="23" t="s">
        <v>27</v>
      </c>
    </row>
    <row r="20" spans="1:20" ht="15.75" customHeight="1" thickBot="1" x14ac:dyDescent="0.3">
      <c r="A20" s="59">
        <v>18</v>
      </c>
      <c r="B20" s="21" t="s">
        <v>56</v>
      </c>
      <c r="C20" s="22">
        <v>13.62</v>
      </c>
      <c r="D20" s="27">
        <f t="shared" si="5"/>
        <v>13.62</v>
      </c>
      <c r="E20" s="59">
        <f t="shared" si="0"/>
        <v>13.62</v>
      </c>
      <c r="F20" s="59">
        <f t="shared" si="1"/>
        <v>13.62</v>
      </c>
      <c r="G20" s="3" t="str">
        <f t="shared" si="2"/>
        <v/>
      </c>
      <c r="H20" s="3" t="str">
        <f t="shared" si="3"/>
        <v/>
      </c>
      <c r="I20" s="3" t="str">
        <f t="shared" si="4"/>
        <v/>
      </c>
      <c r="J20" s="3" t="str">
        <f t="shared" si="6"/>
        <v>C</v>
      </c>
      <c r="N20" s="18"/>
      <c r="O20" s="18"/>
      <c r="R20" s="18"/>
    </row>
    <row r="21" spans="1:20" ht="15.75" customHeight="1" thickBot="1" x14ac:dyDescent="0.3">
      <c r="A21" s="59">
        <v>19</v>
      </c>
      <c r="B21" s="21" t="s">
        <v>56</v>
      </c>
      <c r="C21" s="22">
        <v>13.5</v>
      </c>
      <c r="D21" s="27">
        <f t="shared" si="5"/>
        <v>13.5</v>
      </c>
      <c r="E21" s="59">
        <f t="shared" si="0"/>
        <v>13.5</v>
      </c>
      <c r="F21" s="59">
        <f t="shared" si="1"/>
        <v>13.5</v>
      </c>
      <c r="G21" s="3" t="str">
        <f t="shared" si="2"/>
        <v/>
      </c>
      <c r="H21" s="3" t="str">
        <f t="shared" si="3"/>
        <v/>
      </c>
      <c r="I21" s="3" t="str">
        <f t="shared" si="4"/>
        <v/>
      </c>
      <c r="J21" s="3" t="str">
        <f t="shared" si="6"/>
        <v>C</v>
      </c>
      <c r="N21" s="18"/>
      <c r="O21" s="18"/>
      <c r="R21" s="18"/>
    </row>
    <row r="22" spans="1:20" ht="13.8" thickBot="1" x14ac:dyDescent="0.3">
      <c r="A22" s="59">
        <v>20</v>
      </c>
      <c r="B22" s="21" t="s">
        <v>56</v>
      </c>
      <c r="C22" s="22">
        <v>13.48</v>
      </c>
      <c r="D22" s="27">
        <f t="shared" si="5"/>
        <v>13.48</v>
      </c>
      <c r="E22" s="59">
        <f t="shared" si="0"/>
        <v>13.48</v>
      </c>
      <c r="F22" s="59">
        <f t="shared" si="1"/>
        <v>13.48</v>
      </c>
      <c r="G22" s="3">
        <f t="shared" si="2"/>
        <v>13.48</v>
      </c>
      <c r="H22" s="3" t="str">
        <f t="shared" si="3"/>
        <v/>
      </c>
      <c r="I22" s="3" t="str">
        <f t="shared" si="4"/>
        <v/>
      </c>
      <c r="J22" s="3" t="str">
        <f t="shared" si="6"/>
        <v>D</v>
      </c>
      <c r="N22" s="18"/>
    </row>
    <row r="23" spans="1:20" ht="13.8" thickBot="1" x14ac:dyDescent="0.3">
      <c r="A23" s="59">
        <v>21</v>
      </c>
      <c r="B23" s="21" t="s">
        <v>53</v>
      </c>
      <c r="C23" s="22">
        <v>13.4</v>
      </c>
      <c r="D23" s="27">
        <f t="shared" si="5"/>
        <v>13.4</v>
      </c>
      <c r="E23" s="59">
        <f t="shared" si="0"/>
        <v>13.4</v>
      </c>
      <c r="F23" s="59">
        <f t="shared" si="1"/>
        <v>13.4</v>
      </c>
      <c r="G23" s="3">
        <f t="shared" si="2"/>
        <v>13.4</v>
      </c>
      <c r="H23" s="3" t="str">
        <f t="shared" si="3"/>
        <v/>
      </c>
      <c r="I23" s="3" t="str">
        <f t="shared" si="4"/>
        <v/>
      </c>
      <c r="J23" s="3" t="str">
        <f t="shared" si="6"/>
        <v>D</v>
      </c>
    </row>
    <row r="24" spans="1:20" ht="13.8" thickBot="1" x14ac:dyDescent="0.3">
      <c r="A24" s="59">
        <v>22</v>
      </c>
      <c r="B24" s="21" t="s">
        <v>53</v>
      </c>
      <c r="C24" s="22">
        <v>13.35</v>
      </c>
      <c r="D24" s="27">
        <f t="shared" si="5"/>
        <v>13.35</v>
      </c>
      <c r="E24" s="59">
        <f t="shared" si="0"/>
        <v>13.35</v>
      </c>
      <c r="F24" s="59">
        <f t="shared" si="1"/>
        <v>13.35</v>
      </c>
      <c r="G24" s="3">
        <f t="shared" si="2"/>
        <v>13.35</v>
      </c>
      <c r="H24" s="3" t="str">
        <f t="shared" si="3"/>
        <v/>
      </c>
      <c r="I24" s="3" t="str">
        <f t="shared" si="4"/>
        <v/>
      </c>
      <c r="J24" s="3" t="str">
        <f t="shared" si="6"/>
        <v>D</v>
      </c>
      <c r="N24" s="18"/>
      <c r="O24" s="18"/>
      <c r="R24" s="18"/>
    </row>
    <row r="25" spans="1:20" ht="13.8" thickBot="1" x14ac:dyDescent="0.3">
      <c r="A25" s="59">
        <v>23</v>
      </c>
      <c r="B25" s="21" t="s">
        <v>53</v>
      </c>
      <c r="C25" s="22">
        <v>13.25</v>
      </c>
      <c r="D25" s="27">
        <f t="shared" si="5"/>
        <v>13.25</v>
      </c>
      <c r="E25" s="59">
        <f t="shared" si="0"/>
        <v>13.25</v>
      </c>
      <c r="F25" s="59">
        <f t="shared" si="1"/>
        <v>13.25</v>
      </c>
      <c r="G25" s="3">
        <f t="shared" si="2"/>
        <v>13.25</v>
      </c>
      <c r="H25" s="3" t="str">
        <f t="shared" si="3"/>
        <v/>
      </c>
      <c r="I25" s="3" t="str">
        <f t="shared" si="4"/>
        <v/>
      </c>
      <c r="J25" s="3" t="str">
        <f t="shared" si="6"/>
        <v>D</v>
      </c>
      <c r="N25" s="18"/>
      <c r="O25" s="18"/>
      <c r="R25" s="18"/>
    </row>
    <row r="26" spans="1:20" ht="13.8" thickBot="1" x14ac:dyDescent="0.3">
      <c r="A26" s="59">
        <v>24</v>
      </c>
      <c r="B26" s="21" t="s">
        <v>53</v>
      </c>
      <c r="C26" s="22">
        <v>13.15</v>
      </c>
      <c r="D26" s="27">
        <f t="shared" si="5"/>
        <v>13.15</v>
      </c>
      <c r="E26" s="59">
        <f t="shared" si="0"/>
        <v>13.15</v>
      </c>
      <c r="F26" s="59">
        <f t="shared" si="1"/>
        <v>13.15</v>
      </c>
      <c r="G26" s="3">
        <f t="shared" si="2"/>
        <v>13.15</v>
      </c>
      <c r="H26" s="3">
        <f t="shared" si="3"/>
        <v>13.15</v>
      </c>
      <c r="I26" s="3" t="str">
        <f t="shared" si="4"/>
        <v/>
      </c>
      <c r="J26" s="3" t="str">
        <f t="shared" si="6"/>
        <v>E</v>
      </c>
      <c r="N26" s="18"/>
      <c r="O26" s="18"/>
      <c r="R26" s="18"/>
    </row>
    <row r="27" spans="1:20" ht="13.8" thickBot="1" x14ac:dyDescent="0.3">
      <c r="A27" s="59">
        <v>25</v>
      </c>
      <c r="B27" s="21" t="s">
        <v>53</v>
      </c>
      <c r="C27" s="22">
        <v>13.1</v>
      </c>
      <c r="D27" s="27">
        <f t="shared" si="5"/>
        <v>13.1</v>
      </c>
      <c r="E27" s="59">
        <f t="shared" si="0"/>
        <v>13.1</v>
      </c>
      <c r="F27" s="59">
        <f t="shared" si="1"/>
        <v>13.1</v>
      </c>
      <c r="G27" s="3">
        <f t="shared" si="2"/>
        <v>13.1</v>
      </c>
      <c r="H27" s="3">
        <f t="shared" si="3"/>
        <v>13.1</v>
      </c>
      <c r="I27" s="3" t="str">
        <f t="shared" si="4"/>
        <v/>
      </c>
      <c r="J27" s="3" t="str">
        <f t="shared" si="6"/>
        <v>E</v>
      </c>
      <c r="N27" s="18"/>
      <c r="O27" s="18"/>
      <c r="R27" s="18"/>
    </row>
    <row r="28" spans="1:20" ht="13.8" thickBot="1" x14ac:dyDescent="0.3">
      <c r="A28" s="59">
        <v>26</v>
      </c>
      <c r="B28" s="21" t="s">
        <v>56</v>
      </c>
      <c r="C28" s="22">
        <v>12.52</v>
      </c>
      <c r="D28" s="27">
        <f t="shared" si="5"/>
        <v>12.52</v>
      </c>
      <c r="E28" s="59">
        <f t="shared" si="0"/>
        <v>12.52</v>
      </c>
      <c r="F28" s="59">
        <f t="shared" si="1"/>
        <v>12.52</v>
      </c>
      <c r="G28" s="3">
        <f t="shared" si="2"/>
        <v>12.52</v>
      </c>
      <c r="H28" s="3">
        <f t="shared" si="3"/>
        <v>12.52</v>
      </c>
      <c r="I28" s="3" t="str">
        <f t="shared" si="4"/>
        <v/>
      </c>
      <c r="J28" s="3" t="str">
        <f t="shared" si="6"/>
        <v>E</v>
      </c>
      <c r="N28" s="18"/>
      <c r="O28" s="18"/>
      <c r="R28" s="18"/>
    </row>
    <row r="29" spans="1:20" ht="13.8" thickBot="1" x14ac:dyDescent="0.3">
      <c r="A29" s="59">
        <v>27</v>
      </c>
      <c r="B29" s="21" t="s">
        <v>53</v>
      </c>
      <c r="C29" s="22">
        <v>12.45</v>
      </c>
      <c r="D29" s="27">
        <f t="shared" si="5"/>
        <v>12.45</v>
      </c>
      <c r="E29" s="59">
        <f t="shared" si="0"/>
        <v>12.45</v>
      </c>
      <c r="F29" s="59">
        <f t="shared" si="1"/>
        <v>12.45</v>
      </c>
      <c r="G29" s="3">
        <f t="shared" si="2"/>
        <v>12.45</v>
      </c>
      <c r="H29" s="3">
        <f t="shared" si="3"/>
        <v>12.45</v>
      </c>
      <c r="I29" s="3" t="str">
        <f t="shared" si="4"/>
        <v/>
      </c>
      <c r="J29" s="3" t="str">
        <f t="shared" si="6"/>
        <v>E</v>
      </c>
      <c r="N29" s="18"/>
      <c r="O29" s="18"/>
      <c r="R29" s="18"/>
    </row>
    <row r="30" spans="1:20" ht="13.8" thickBot="1" x14ac:dyDescent="0.3">
      <c r="A30" s="59">
        <v>28</v>
      </c>
      <c r="B30" s="21" t="s">
        <v>56</v>
      </c>
      <c r="C30" s="22">
        <v>12.32</v>
      </c>
      <c r="D30" s="27">
        <f t="shared" si="5"/>
        <v>12.32</v>
      </c>
      <c r="E30" s="59">
        <f t="shared" si="0"/>
        <v>12.32</v>
      </c>
      <c r="F30" s="59">
        <f t="shared" si="1"/>
        <v>12.32</v>
      </c>
      <c r="G30" s="3">
        <f t="shared" si="2"/>
        <v>12.32</v>
      </c>
      <c r="H30" s="3">
        <f t="shared" si="3"/>
        <v>12.32</v>
      </c>
      <c r="I30" s="3" t="str">
        <f t="shared" si="4"/>
        <v/>
      </c>
      <c r="J30" s="3" t="str">
        <f t="shared" si="6"/>
        <v>E</v>
      </c>
      <c r="N30" s="18"/>
      <c r="O30" s="18"/>
      <c r="R30" s="18"/>
    </row>
    <row r="31" spans="1:20" ht="13.8" thickBot="1" x14ac:dyDescent="0.3">
      <c r="A31" s="59">
        <v>29</v>
      </c>
      <c r="B31" s="21" t="s">
        <v>56</v>
      </c>
      <c r="C31" s="22">
        <v>12.05</v>
      </c>
      <c r="D31" s="27">
        <f t="shared" si="5"/>
        <v>12.05</v>
      </c>
      <c r="E31" s="59">
        <f t="shared" si="0"/>
        <v>12.05</v>
      </c>
      <c r="F31" s="59">
        <f t="shared" si="1"/>
        <v>12.05</v>
      </c>
      <c r="G31" s="3">
        <f t="shared" si="2"/>
        <v>12.05</v>
      </c>
      <c r="H31" s="3">
        <f t="shared" si="3"/>
        <v>12.05</v>
      </c>
      <c r="I31" s="3" t="str">
        <f t="shared" si="4"/>
        <v/>
      </c>
      <c r="J31" s="3" t="str">
        <f t="shared" si="6"/>
        <v>E</v>
      </c>
      <c r="N31" s="18"/>
      <c r="O31" s="18"/>
      <c r="R31" s="18"/>
    </row>
    <row r="32" spans="1:20" ht="13.8" thickBot="1" x14ac:dyDescent="0.3">
      <c r="A32" s="59">
        <v>30</v>
      </c>
      <c r="B32" s="21" t="s">
        <v>56</v>
      </c>
      <c r="C32" s="22">
        <v>11.92</v>
      </c>
      <c r="D32" s="27">
        <f t="shared" si="5"/>
        <v>11.92</v>
      </c>
      <c r="E32" s="59">
        <f t="shared" si="0"/>
        <v>11.92</v>
      </c>
      <c r="F32" s="59">
        <f t="shared" si="1"/>
        <v>11.92</v>
      </c>
      <c r="G32" s="3">
        <f t="shared" si="2"/>
        <v>11.92</v>
      </c>
      <c r="H32" s="3">
        <f t="shared" si="3"/>
        <v>11.92</v>
      </c>
      <c r="I32" s="3" t="str">
        <f t="shared" si="4"/>
        <v/>
      </c>
      <c r="J32" s="3" t="str">
        <f t="shared" si="6"/>
        <v>E</v>
      </c>
      <c r="N32" s="18"/>
      <c r="O32" s="18"/>
      <c r="R32" s="18"/>
    </row>
    <row r="33" spans="1:20" ht="13.8" thickBot="1" x14ac:dyDescent="0.3">
      <c r="A33" s="59">
        <v>31</v>
      </c>
      <c r="B33" s="21" t="s">
        <v>56</v>
      </c>
      <c r="C33" s="22">
        <v>11.52</v>
      </c>
      <c r="D33" s="27">
        <f t="shared" si="5"/>
        <v>11.52</v>
      </c>
      <c r="E33" s="59">
        <f t="shared" si="0"/>
        <v>11.52</v>
      </c>
      <c r="F33" s="59">
        <f t="shared" si="1"/>
        <v>11.52</v>
      </c>
      <c r="G33" s="3">
        <f t="shared" si="2"/>
        <v>11.52</v>
      </c>
      <c r="H33" s="3">
        <f t="shared" si="3"/>
        <v>11.52</v>
      </c>
      <c r="I33" s="3" t="str">
        <f t="shared" si="4"/>
        <v/>
      </c>
      <c r="J33" s="3" t="str">
        <f t="shared" si="6"/>
        <v>E</v>
      </c>
      <c r="N33" s="18"/>
      <c r="O33" s="18"/>
      <c r="R33" s="18"/>
    </row>
    <row r="34" spans="1:20" ht="13.8" thickBot="1" x14ac:dyDescent="0.3">
      <c r="A34" s="59">
        <v>32</v>
      </c>
      <c r="B34" s="21" t="s">
        <v>53</v>
      </c>
      <c r="C34" s="22">
        <v>11.3</v>
      </c>
      <c r="D34" s="27">
        <f t="shared" si="5"/>
        <v>11.3</v>
      </c>
      <c r="E34" s="59">
        <f t="shared" si="0"/>
        <v>11.3</v>
      </c>
      <c r="F34" s="59">
        <f t="shared" si="1"/>
        <v>11.3</v>
      </c>
      <c r="G34" s="3">
        <f t="shared" si="2"/>
        <v>11.3</v>
      </c>
      <c r="H34" s="3">
        <f t="shared" si="3"/>
        <v>11.3</v>
      </c>
      <c r="I34" s="3" t="str">
        <f t="shared" si="4"/>
        <v/>
      </c>
      <c r="J34" s="3" t="str">
        <f t="shared" si="6"/>
        <v>E</v>
      </c>
      <c r="N34" s="18"/>
      <c r="O34" s="18"/>
      <c r="R34" s="18"/>
    </row>
    <row r="35" spans="1:20" ht="13.8" thickBot="1" x14ac:dyDescent="0.3">
      <c r="A35" s="59">
        <v>33</v>
      </c>
      <c r="B35" s="21" t="s">
        <v>56</v>
      </c>
      <c r="C35" s="22">
        <v>11</v>
      </c>
      <c r="D35" s="27">
        <f t="shared" si="5"/>
        <v>11</v>
      </c>
      <c r="E35" s="59">
        <f t="shared" si="0"/>
        <v>11</v>
      </c>
      <c r="F35" s="59">
        <f t="shared" si="1"/>
        <v>11</v>
      </c>
      <c r="G35" s="3">
        <f t="shared" si="2"/>
        <v>11</v>
      </c>
      <c r="H35" s="3">
        <f t="shared" si="3"/>
        <v>11</v>
      </c>
      <c r="I35" s="3" t="str">
        <f t="shared" si="4"/>
        <v/>
      </c>
      <c r="J35" s="3" t="str">
        <f t="shared" si="6"/>
        <v>E</v>
      </c>
      <c r="N35" s="18"/>
      <c r="O35" s="18"/>
      <c r="R35" s="18"/>
    </row>
    <row r="36" spans="1:20" ht="13.8" thickBot="1" x14ac:dyDescent="0.3">
      <c r="A36" s="59">
        <v>34</v>
      </c>
      <c r="B36" s="21" t="s">
        <v>56</v>
      </c>
      <c r="C36" s="22">
        <v>10.220000000000001</v>
      </c>
      <c r="D36" s="27">
        <f t="shared" si="5"/>
        <v>10.220000000000001</v>
      </c>
      <c r="E36" s="59">
        <f t="shared" si="0"/>
        <v>10.220000000000001</v>
      </c>
      <c r="F36" s="59">
        <f t="shared" si="1"/>
        <v>10.220000000000001</v>
      </c>
      <c r="G36" s="3">
        <f t="shared" si="2"/>
        <v>10.220000000000001</v>
      </c>
      <c r="H36" s="3">
        <f t="shared" si="3"/>
        <v>10.220000000000001</v>
      </c>
      <c r="I36" s="3" t="str">
        <f t="shared" si="4"/>
        <v/>
      </c>
      <c r="J36" s="3" t="str">
        <f t="shared" si="6"/>
        <v>E</v>
      </c>
      <c r="N36" s="18"/>
    </row>
    <row r="37" spans="1:20" ht="13.8" thickBot="1" x14ac:dyDescent="0.3">
      <c r="A37" s="59">
        <v>35</v>
      </c>
      <c r="B37" s="21" t="s">
        <v>56</v>
      </c>
      <c r="C37" s="93">
        <v>9.82</v>
      </c>
      <c r="D37" s="27" t="str">
        <f t="shared" si="5"/>
        <v/>
      </c>
      <c r="E37" s="59" t="str">
        <f t="shared" si="0"/>
        <v/>
      </c>
      <c r="F37" s="59" t="str">
        <f t="shared" si="1"/>
        <v/>
      </c>
      <c r="G37" s="3" t="str">
        <f t="shared" si="2"/>
        <v/>
      </c>
      <c r="H37" s="3" t="str">
        <f t="shared" si="3"/>
        <v/>
      </c>
      <c r="I37" s="3" t="str">
        <f t="shared" si="4"/>
        <v/>
      </c>
      <c r="J37" s="3" t="str">
        <f t="shared" si="6"/>
        <v>F/FX</v>
      </c>
      <c r="N37" s="18"/>
    </row>
    <row r="38" spans="1:20" ht="13.8" thickBot="1" x14ac:dyDescent="0.3">
      <c r="A38" s="59">
        <v>36</v>
      </c>
      <c r="B38" s="21" t="s">
        <v>56</v>
      </c>
      <c r="C38" s="93">
        <v>9.4499999999999993</v>
      </c>
      <c r="D38" s="27" t="str">
        <f t="shared" si="5"/>
        <v/>
      </c>
      <c r="E38" s="59" t="str">
        <f t="shared" si="0"/>
        <v/>
      </c>
      <c r="F38" s="59" t="str">
        <f t="shared" si="1"/>
        <v/>
      </c>
      <c r="G38" s="3" t="str">
        <f t="shared" si="2"/>
        <v/>
      </c>
      <c r="H38" s="3" t="str">
        <f t="shared" si="3"/>
        <v/>
      </c>
      <c r="I38" s="3" t="str">
        <f t="shared" si="4"/>
        <v/>
      </c>
      <c r="J38" s="3" t="str">
        <f t="shared" si="6"/>
        <v>F/FX</v>
      </c>
      <c r="N38" s="18"/>
    </row>
    <row r="39" spans="1:20" ht="13.8" thickBot="1" x14ac:dyDescent="0.3">
      <c r="A39" s="59">
        <v>37</v>
      </c>
      <c r="B39" s="21" t="s">
        <v>56</v>
      </c>
      <c r="C39" s="93">
        <v>9.3000000000000007</v>
      </c>
      <c r="D39" s="27" t="str">
        <f t="shared" si="5"/>
        <v/>
      </c>
      <c r="E39" s="59" t="str">
        <f t="shared" si="0"/>
        <v/>
      </c>
      <c r="F39" s="59" t="str">
        <f t="shared" si="1"/>
        <v/>
      </c>
      <c r="G39" s="3" t="str">
        <f t="shared" si="2"/>
        <v/>
      </c>
      <c r="H39" s="3" t="str">
        <f t="shared" si="3"/>
        <v/>
      </c>
      <c r="I39" s="3" t="str">
        <f t="shared" si="4"/>
        <v/>
      </c>
      <c r="J39" s="3" t="str">
        <f t="shared" si="6"/>
        <v>F/FX</v>
      </c>
      <c r="N39" s="18"/>
    </row>
    <row r="40" spans="1:20" ht="13.8" thickBot="1" x14ac:dyDescent="0.3">
      <c r="A40" s="59">
        <v>38</v>
      </c>
      <c r="B40" s="21" t="s">
        <v>56</v>
      </c>
      <c r="C40" s="93">
        <v>5.0999999999999996</v>
      </c>
      <c r="D40" s="27" t="str">
        <f t="shared" si="5"/>
        <v/>
      </c>
      <c r="E40" s="59" t="str">
        <f t="shared" si="0"/>
        <v/>
      </c>
      <c r="F40" s="59" t="str">
        <f t="shared" si="1"/>
        <v/>
      </c>
      <c r="G40" s="3" t="str">
        <f t="shared" si="2"/>
        <v/>
      </c>
      <c r="H40" s="3" t="str">
        <f t="shared" si="3"/>
        <v/>
      </c>
      <c r="I40" s="3" t="str">
        <f t="shared" si="4"/>
        <v/>
      </c>
      <c r="J40" s="3" t="str">
        <f t="shared" si="6"/>
        <v>F/FX</v>
      </c>
      <c r="N40" s="18"/>
    </row>
    <row r="41" spans="1:20" x14ac:dyDescent="0.25">
      <c r="A41" s="28"/>
      <c r="B41" s="29"/>
      <c r="C41" s="30"/>
      <c r="D41" s="28"/>
      <c r="E41" s="28"/>
      <c r="F41" s="28"/>
      <c r="G41" s="31"/>
      <c r="H41" s="31"/>
      <c r="I41" s="31"/>
      <c r="J41" s="31"/>
      <c r="N41" s="18"/>
    </row>
    <row r="42" spans="1:20" x14ac:dyDescent="0.25">
      <c r="A42" s="28"/>
      <c r="B42" s="29"/>
      <c r="C42" s="30"/>
      <c r="D42" s="28"/>
      <c r="E42" s="28"/>
      <c r="F42" s="28"/>
      <c r="G42" s="31"/>
      <c r="H42" s="31"/>
      <c r="I42" s="31"/>
      <c r="J42" s="31"/>
      <c r="N42" s="18"/>
    </row>
    <row r="43" spans="1:20" s="34" customFormat="1" x14ac:dyDescent="0.25">
      <c r="A43" s="18"/>
      <c r="B43" s="18"/>
      <c r="C43" s="66"/>
      <c r="D43" s="18"/>
      <c r="E43" s="18"/>
      <c r="F43" s="18"/>
      <c r="G43" s="18"/>
      <c r="H43" s="18"/>
      <c r="I43" s="18"/>
      <c r="J43" s="66"/>
      <c r="K43" s="18"/>
      <c r="L43" s="18"/>
      <c r="M43" s="18"/>
      <c r="N43" s="18"/>
      <c r="P43" s="18"/>
      <c r="Q43" s="18"/>
      <c r="S43" s="18"/>
      <c r="T43" s="18"/>
    </row>
    <row r="44" spans="1:20" s="34" customFormat="1" x14ac:dyDescent="0.25">
      <c r="A44" s="18"/>
      <c r="B44" s="18"/>
      <c r="C44" s="66"/>
      <c r="D44" s="18"/>
      <c r="E44" s="18"/>
      <c r="F44" s="18"/>
      <c r="G44" s="18"/>
      <c r="H44" s="18"/>
      <c r="I44" s="18"/>
      <c r="J44" s="66"/>
      <c r="K44" s="18"/>
      <c r="L44" s="18"/>
      <c r="M44" s="18"/>
      <c r="N44" s="18"/>
      <c r="P44" s="18"/>
      <c r="Q44" s="18"/>
      <c r="S44" s="18"/>
      <c r="T44" s="18"/>
    </row>
    <row r="45" spans="1:20" s="34" customFormat="1" x14ac:dyDescent="0.25">
      <c r="A45" s="18"/>
      <c r="B45" s="18"/>
      <c r="C45" s="66"/>
      <c r="D45" s="18"/>
      <c r="E45" s="18"/>
      <c r="F45" s="18"/>
      <c r="G45" s="18"/>
      <c r="H45" s="18"/>
      <c r="I45" s="18"/>
      <c r="J45" s="66"/>
      <c r="K45" s="18"/>
      <c r="L45" s="18"/>
      <c r="M45" s="18"/>
      <c r="N45" s="18"/>
      <c r="P45" s="18"/>
      <c r="Q45" s="18"/>
      <c r="S45" s="18"/>
      <c r="T45" s="18"/>
    </row>
    <row r="46" spans="1:20" s="34" customFormat="1" x14ac:dyDescent="0.25">
      <c r="A46" s="18"/>
      <c r="B46" s="18"/>
      <c r="C46" s="66"/>
      <c r="D46" s="18"/>
      <c r="E46" s="18"/>
      <c r="F46" s="18"/>
      <c r="G46" s="18"/>
      <c r="H46" s="18"/>
      <c r="I46" s="18"/>
      <c r="J46" s="66"/>
      <c r="K46" s="18"/>
      <c r="L46" s="18"/>
      <c r="M46" s="18"/>
      <c r="N46" s="18"/>
      <c r="P46" s="18"/>
      <c r="Q46" s="18"/>
      <c r="S46" s="18"/>
      <c r="T46" s="18"/>
    </row>
    <row r="47" spans="1:20" s="34" customFormat="1" x14ac:dyDescent="0.25">
      <c r="A47" s="18"/>
      <c r="B47" s="18"/>
      <c r="C47" s="66"/>
      <c r="D47" s="18"/>
      <c r="E47" s="18"/>
      <c r="F47" s="18"/>
      <c r="G47" s="18"/>
      <c r="H47" s="18"/>
      <c r="I47" s="18"/>
      <c r="J47" s="66"/>
      <c r="K47" s="18"/>
      <c r="L47" s="18"/>
      <c r="M47" s="18"/>
      <c r="N47" s="18"/>
      <c r="P47" s="18"/>
      <c r="Q47" s="18"/>
      <c r="S47" s="18"/>
      <c r="T47" s="18"/>
    </row>
    <row r="48" spans="1:20" s="34" customFormat="1" x14ac:dyDescent="0.25">
      <c r="A48" s="18"/>
      <c r="B48" s="18"/>
      <c r="C48" s="66"/>
      <c r="D48" s="18"/>
      <c r="E48" s="18"/>
      <c r="F48" s="18"/>
      <c r="G48" s="18"/>
      <c r="H48" s="18"/>
      <c r="I48" s="18"/>
      <c r="J48" s="66"/>
      <c r="K48" s="18"/>
      <c r="L48" s="18"/>
      <c r="M48" s="18"/>
      <c r="N48" s="18"/>
      <c r="P48" s="18"/>
      <c r="Q48" s="18"/>
      <c r="S48" s="18"/>
      <c r="T48" s="18"/>
    </row>
    <row r="49" spans="1:20" s="34" customFormat="1" x14ac:dyDescent="0.25">
      <c r="A49" s="18"/>
      <c r="B49" s="18"/>
      <c r="C49" s="66"/>
      <c r="D49" s="18"/>
      <c r="E49" s="18"/>
      <c r="F49" s="18"/>
      <c r="G49" s="18"/>
      <c r="H49" s="18"/>
      <c r="I49" s="18"/>
      <c r="J49" s="66"/>
      <c r="K49" s="18"/>
      <c r="L49" s="18"/>
      <c r="M49" s="18"/>
      <c r="N49" s="18"/>
      <c r="P49" s="18"/>
      <c r="Q49" s="18"/>
      <c r="S49" s="18"/>
      <c r="T49" s="18"/>
    </row>
  </sheetData>
  <mergeCells count="9">
    <mergeCell ref="L8:M8"/>
    <mergeCell ref="L9:L18"/>
    <mergeCell ref="L19:M19"/>
    <mergeCell ref="N2:N3"/>
    <mergeCell ref="O2:T2"/>
    <mergeCell ref="L4:M4"/>
    <mergeCell ref="L5:M5"/>
    <mergeCell ref="L6:M6"/>
    <mergeCell ref="L7:M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</vt:i4>
      </vt:variant>
    </vt:vector>
  </HeadingPairs>
  <TitlesOfParts>
    <vt:vector size="19" baseType="lpstr">
      <vt:lpstr>Classement Etudiants</vt:lpstr>
      <vt:lpstr> ISJ SSC UE S8</vt:lpstr>
      <vt:lpstr>KAMAMO</vt:lpstr>
      <vt:lpstr>PV_1</vt:lpstr>
      <vt:lpstr>PV_2</vt:lpstr>
      <vt:lpstr>Communications optiques</vt:lpstr>
      <vt:lpstr>Recherche opérationnelle</vt:lpstr>
      <vt:lpstr>Digital Communications</vt:lpstr>
      <vt:lpstr>Administration Linux</vt:lpstr>
      <vt:lpstr>Réseaux Informatiques</vt:lpstr>
      <vt:lpstr>Services réseaux et ToIP</vt:lpstr>
      <vt:lpstr>Advanced 3G&amp;4G</vt:lpstr>
      <vt:lpstr>Internet of Things</vt:lpstr>
      <vt:lpstr>Réseaux hauts débits</vt:lpstr>
      <vt:lpstr>Initiation à la sécurité des SI</vt:lpstr>
      <vt:lpstr>Entrepreneuriat</vt:lpstr>
      <vt:lpstr>L’entreprise dans le contexte</vt:lpstr>
      <vt:lpstr>PV_1!Zone_d_impression</vt:lpstr>
      <vt:lpstr>PV_2!Zone_d_impression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ELONO</dc:creator>
  <cp:lastModifiedBy>GBK TECH</cp:lastModifiedBy>
  <cp:lastPrinted>2024-07-07T12:59:35Z</cp:lastPrinted>
  <dcterms:created xsi:type="dcterms:W3CDTF">2023-06-06T12:33:51Z</dcterms:created>
  <dcterms:modified xsi:type="dcterms:W3CDTF">2024-07-07T13:03:29Z</dcterms:modified>
</cp:coreProperties>
</file>