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SMR\AO\Excel\Actividad 11\"/>
    </mc:Choice>
  </mc:AlternateContent>
  <xr:revisionPtr revIDLastSave="0" documentId="13_ncr:1_{1A404971-EB19-4205-8ECA-E01C43735565}" xr6:coauthVersionLast="45" xr6:coauthVersionMax="45" xr10:uidLastSave="{00000000-0000-0000-0000-000000000000}"/>
  <bookViews>
    <workbookView xWindow="4275" yWindow="2340" windowWidth="21600" windowHeight="11835" tabRatio="725" firstSheet="1" activeTab="6" xr2:uid="{00000000-000D-0000-FFFF-FFFF00000000}"/>
  </bookViews>
  <sheets>
    <sheet name="1º Trimestre" sheetId="1" r:id="rId1"/>
    <sheet name="2º Trimestre" sheetId="6" r:id="rId2"/>
    <sheet name="3º Trimestre" sheetId="5" r:id="rId3"/>
    <sheet name="4º Trimestre" sheetId="7" r:id="rId4"/>
    <sheet name="Por unidades" sheetId="2" r:id="rId5"/>
    <sheet name="Por euros" sheetId="9" r:id="rId6"/>
    <sheet name="Comparación" sheetId="3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M4" i="2"/>
  <c r="M5" i="2"/>
  <c r="M6" i="2"/>
  <c r="M7" i="2"/>
  <c r="M3" i="2"/>
  <c r="M8" i="2" s="1"/>
  <c r="L4" i="2"/>
  <c r="L5" i="2"/>
  <c r="L6" i="2"/>
  <c r="L7" i="2"/>
  <c r="L3" i="2"/>
  <c r="L8" i="2" s="1"/>
  <c r="K4" i="2"/>
  <c r="K5" i="2"/>
  <c r="K6" i="2"/>
  <c r="K7" i="2"/>
  <c r="K3" i="2"/>
  <c r="K8" i="2" s="1"/>
  <c r="J4" i="2"/>
  <c r="J5" i="2"/>
  <c r="J8" i="2" s="1"/>
  <c r="J6" i="2"/>
  <c r="J7" i="2"/>
  <c r="J3" i="2"/>
  <c r="I4" i="2"/>
  <c r="I8" i="2" s="1"/>
  <c r="I5" i="2"/>
  <c r="I6" i="2"/>
  <c r="I7" i="2"/>
  <c r="I3" i="2"/>
  <c r="H4" i="2"/>
  <c r="H5" i="2"/>
  <c r="H6" i="2"/>
  <c r="H7" i="2"/>
  <c r="H3" i="2"/>
  <c r="H8" i="2" s="1"/>
  <c r="G4" i="2"/>
  <c r="G5" i="2"/>
  <c r="G6" i="2"/>
  <c r="N6" i="2" s="1"/>
  <c r="B5" i="3" s="1"/>
  <c r="G7" i="2"/>
  <c r="G3" i="2"/>
  <c r="G8" i="2" s="1"/>
  <c r="F4" i="2"/>
  <c r="F5" i="2"/>
  <c r="F6" i="2"/>
  <c r="F7" i="2"/>
  <c r="F3" i="2"/>
  <c r="F8" i="2" s="1"/>
  <c r="E3" i="2"/>
  <c r="E8" i="2" s="1"/>
  <c r="E4" i="2"/>
  <c r="E5" i="2"/>
  <c r="E6" i="2"/>
  <c r="E7" i="2"/>
  <c r="C7" i="2"/>
  <c r="D7" i="2"/>
  <c r="B7" i="2"/>
  <c r="N7" i="2" s="1"/>
  <c r="B6" i="3" s="1"/>
  <c r="C6" i="2"/>
  <c r="D6" i="2"/>
  <c r="B6" i="2"/>
  <c r="C5" i="2"/>
  <c r="D5" i="2"/>
  <c r="N5" i="2" s="1"/>
  <c r="B4" i="3" s="1"/>
  <c r="B5" i="2"/>
  <c r="C4" i="2"/>
  <c r="D4" i="2"/>
  <c r="B4" i="2"/>
  <c r="N4" i="2" s="1"/>
  <c r="B3" i="3" s="1"/>
  <c r="C3" i="2"/>
  <c r="C8" i="2" s="1"/>
  <c r="D3" i="2"/>
  <c r="D8" i="2" s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G5" i="7"/>
  <c r="G7" i="7"/>
  <c r="G8" i="7"/>
  <c r="M3" i="9" s="1"/>
  <c r="G12" i="7"/>
  <c r="L4" i="9" s="1"/>
  <c r="G15" i="7"/>
  <c r="G16" i="7"/>
  <c r="K5" i="9" s="1"/>
  <c r="G17" i="7"/>
  <c r="G19" i="7"/>
  <c r="G20" i="7"/>
  <c r="M5" i="9" s="1"/>
  <c r="G24" i="7"/>
  <c r="G27" i="7"/>
  <c r="G28" i="7"/>
  <c r="K7" i="9" s="1"/>
  <c r="G29" i="7"/>
  <c r="G31" i="7"/>
  <c r="G32" i="7"/>
  <c r="M7" i="9" s="1"/>
  <c r="F5" i="7"/>
  <c r="F6" i="7"/>
  <c r="G6" i="7" s="1"/>
  <c r="L3" i="9" s="1"/>
  <c r="F7" i="7"/>
  <c r="F8" i="7"/>
  <c r="F9" i="7"/>
  <c r="G9" i="7" s="1"/>
  <c r="F10" i="7"/>
  <c r="G10" i="7" s="1"/>
  <c r="K4" i="9" s="1"/>
  <c r="F11" i="7"/>
  <c r="G11" i="7" s="1"/>
  <c r="F12" i="7"/>
  <c r="F13" i="7"/>
  <c r="G13" i="7" s="1"/>
  <c r="F14" i="7"/>
  <c r="G14" i="7" s="1"/>
  <c r="M4" i="9" s="1"/>
  <c r="F15" i="7"/>
  <c r="F16" i="7"/>
  <c r="F17" i="7"/>
  <c r="F18" i="7"/>
  <c r="G18" i="7" s="1"/>
  <c r="L5" i="9" s="1"/>
  <c r="F19" i="7"/>
  <c r="F20" i="7"/>
  <c r="F21" i="7"/>
  <c r="G21" i="7" s="1"/>
  <c r="F22" i="7"/>
  <c r="G22" i="7" s="1"/>
  <c r="K6" i="9" s="1"/>
  <c r="F23" i="7"/>
  <c r="G23" i="7" s="1"/>
  <c r="F24" i="7"/>
  <c r="F25" i="7"/>
  <c r="G25" i="7" s="1"/>
  <c r="F26" i="7"/>
  <c r="G26" i="7" s="1"/>
  <c r="M6" i="9" s="1"/>
  <c r="F27" i="7"/>
  <c r="F28" i="7"/>
  <c r="F29" i="7"/>
  <c r="F30" i="7"/>
  <c r="G30" i="7" s="1"/>
  <c r="L7" i="9" s="1"/>
  <c r="F31" i="7"/>
  <c r="F32" i="7"/>
  <c r="F33" i="7"/>
  <c r="G33" i="7" s="1"/>
  <c r="F4" i="7"/>
  <c r="G4" i="7" s="1"/>
  <c r="K3" i="9" s="1"/>
  <c r="K8" i="9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4" i="5"/>
  <c r="G6" i="5"/>
  <c r="G9" i="5"/>
  <c r="G10" i="5"/>
  <c r="H4" i="9" s="1"/>
  <c r="G11" i="5"/>
  <c r="G13" i="5"/>
  <c r="G14" i="5"/>
  <c r="G18" i="5"/>
  <c r="G21" i="5"/>
  <c r="G22" i="5"/>
  <c r="H6" i="9" s="1"/>
  <c r="G23" i="5"/>
  <c r="G25" i="5"/>
  <c r="G26" i="5"/>
  <c r="G30" i="5"/>
  <c r="G33" i="5"/>
  <c r="G4" i="5"/>
  <c r="F5" i="5"/>
  <c r="G5" i="5" s="1"/>
  <c r="F6" i="5"/>
  <c r="F7" i="5"/>
  <c r="G7" i="5" s="1"/>
  <c r="F8" i="5"/>
  <c r="G8" i="5" s="1"/>
  <c r="J3" i="9" s="1"/>
  <c r="F9" i="5"/>
  <c r="F10" i="5"/>
  <c r="F11" i="5"/>
  <c r="F12" i="5"/>
  <c r="G12" i="5" s="1"/>
  <c r="I4" i="9" s="1"/>
  <c r="F13" i="5"/>
  <c r="F14" i="5"/>
  <c r="F15" i="5"/>
  <c r="G15" i="5" s="1"/>
  <c r="F16" i="5"/>
  <c r="G16" i="5" s="1"/>
  <c r="H5" i="9" s="1"/>
  <c r="F17" i="5"/>
  <c r="G17" i="5" s="1"/>
  <c r="F18" i="5"/>
  <c r="F19" i="5"/>
  <c r="G19" i="5" s="1"/>
  <c r="F20" i="5"/>
  <c r="G20" i="5" s="1"/>
  <c r="J5" i="9" s="1"/>
  <c r="F21" i="5"/>
  <c r="F22" i="5"/>
  <c r="F23" i="5"/>
  <c r="F24" i="5"/>
  <c r="G24" i="5" s="1"/>
  <c r="I6" i="9" s="1"/>
  <c r="F25" i="5"/>
  <c r="F26" i="5"/>
  <c r="F27" i="5"/>
  <c r="G27" i="5" s="1"/>
  <c r="F28" i="5"/>
  <c r="G28" i="5" s="1"/>
  <c r="H7" i="9" s="1"/>
  <c r="F29" i="5"/>
  <c r="G29" i="5" s="1"/>
  <c r="F30" i="5"/>
  <c r="F31" i="5"/>
  <c r="G31" i="5" s="1"/>
  <c r="F32" i="5"/>
  <c r="G32" i="5" s="1"/>
  <c r="J7" i="9" s="1"/>
  <c r="F33" i="5"/>
  <c r="F4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6"/>
  <c r="G5" i="6"/>
  <c r="G7" i="6"/>
  <c r="G12" i="6"/>
  <c r="F4" i="9" s="1"/>
  <c r="G15" i="6"/>
  <c r="G16" i="6"/>
  <c r="E5" i="9" s="1"/>
  <c r="G17" i="6"/>
  <c r="G19" i="6"/>
  <c r="G24" i="6"/>
  <c r="G27" i="6"/>
  <c r="G28" i="6"/>
  <c r="E7" i="9" s="1"/>
  <c r="G29" i="6"/>
  <c r="G31" i="6"/>
  <c r="F5" i="6"/>
  <c r="F6" i="6"/>
  <c r="G6" i="6" s="1"/>
  <c r="F3" i="9" s="1"/>
  <c r="F7" i="6"/>
  <c r="F8" i="6"/>
  <c r="G8" i="6" s="1"/>
  <c r="F9" i="6"/>
  <c r="G9" i="6" s="1"/>
  <c r="F10" i="6"/>
  <c r="G10" i="6" s="1"/>
  <c r="E4" i="9" s="1"/>
  <c r="F11" i="6"/>
  <c r="G11" i="6" s="1"/>
  <c r="F12" i="6"/>
  <c r="F13" i="6"/>
  <c r="G13" i="6" s="1"/>
  <c r="F14" i="6"/>
  <c r="G14" i="6" s="1"/>
  <c r="G4" i="9" s="1"/>
  <c r="F15" i="6"/>
  <c r="F16" i="6"/>
  <c r="F17" i="6"/>
  <c r="F18" i="6"/>
  <c r="G18" i="6" s="1"/>
  <c r="F5" i="9" s="1"/>
  <c r="F19" i="6"/>
  <c r="F20" i="6"/>
  <c r="G20" i="6" s="1"/>
  <c r="F21" i="6"/>
  <c r="G21" i="6" s="1"/>
  <c r="F22" i="6"/>
  <c r="G22" i="6" s="1"/>
  <c r="E6" i="9" s="1"/>
  <c r="F23" i="6"/>
  <c r="G23" i="6" s="1"/>
  <c r="F24" i="6"/>
  <c r="F25" i="6"/>
  <c r="G25" i="6" s="1"/>
  <c r="F26" i="6"/>
  <c r="G26" i="6" s="1"/>
  <c r="G6" i="9" s="1"/>
  <c r="F27" i="6"/>
  <c r="F28" i="6"/>
  <c r="F29" i="6"/>
  <c r="F30" i="6"/>
  <c r="G30" i="6" s="1"/>
  <c r="F7" i="9" s="1"/>
  <c r="F31" i="6"/>
  <c r="F32" i="6"/>
  <c r="G32" i="6" s="1"/>
  <c r="G7" i="9" s="1"/>
  <c r="F33" i="6"/>
  <c r="G33" i="6" s="1"/>
  <c r="F4" i="6"/>
  <c r="G4" i="6" s="1"/>
  <c r="E3" i="9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6" i="1"/>
  <c r="G9" i="1"/>
  <c r="G10" i="1"/>
  <c r="B4" i="9" s="1"/>
  <c r="G11" i="1"/>
  <c r="G13" i="1"/>
  <c r="G14" i="1"/>
  <c r="D4" i="9" s="1"/>
  <c r="G18" i="1"/>
  <c r="G21" i="1"/>
  <c r="G22" i="1"/>
  <c r="B6" i="9" s="1"/>
  <c r="G23" i="1"/>
  <c r="G25" i="1"/>
  <c r="G26" i="1"/>
  <c r="G30" i="1"/>
  <c r="G33" i="1"/>
  <c r="G4" i="1"/>
  <c r="B3" i="9" s="1"/>
  <c r="F5" i="1"/>
  <c r="G5" i="1" s="1"/>
  <c r="F6" i="1"/>
  <c r="F7" i="1"/>
  <c r="G7" i="1" s="1"/>
  <c r="F8" i="1"/>
  <c r="G8" i="1" s="1"/>
  <c r="D3" i="9" s="1"/>
  <c r="F9" i="1"/>
  <c r="F10" i="1"/>
  <c r="F11" i="1"/>
  <c r="F12" i="1"/>
  <c r="G12" i="1" s="1"/>
  <c r="C4" i="9" s="1"/>
  <c r="F13" i="1"/>
  <c r="F14" i="1"/>
  <c r="F15" i="1"/>
  <c r="G15" i="1" s="1"/>
  <c r="F16" i="1"/>
  <c r="G16" i="1" s="1"/>
  <c r="B5" i="9" s="1"/>
  <c r="F17" i="1"/>
  <c r="G17" i="1" s="1"/>
  <c r="F18" i="1"/>
  <c r="F19" i="1"/>
  <c r="G19" i="1" s="1"/>
  <c r="F20" i="1"/>
  <c r="G20" i="1" s="1"/>
  <c r="D5" i="9" s="1"/>
  <c r="F21" i="1"/>
  <c r="F22" i="1"/>
  <c r="F23" i="1"/>
  <c r="F24" i="1"/>
  <c r="G24" i="1" s="1"/>
  <c r="C6" i="9" s="1"/>
  <c r="F25" i="1"/>
  <c r="F26" i="1"/>
  <c r="F27" i="1"/>
  <c r="G27" i="1" s="1"/>
  <c r="F28" i="1"/>
  <c r="G28" i="1" s="1"/>
  <c r="B7" i="9" s="1"/>
  <c r="F29" i="1"/>
  <c r="G29" i="1" s="1"/>
  <c r="F30" i="1"/>
  <c r="F31" i="1"/>
  <c r="G31" i="1" s="1"/>
  <c r="F32" i="1"/>
  <c r="G32" i="1" s="1"/>
  <c r="D7" i="9" s="1"/>
  <c r="F33" i="1"/>
  <c r="F4" i="1"/>
  <c r="B8" i="9" l="1"/>
  <c r="D6" i="9"/>
  <c r="D8" i="9" s="1"/>
  <c r="H3" i="9"/>
  <c r="H8" i="9" s="1"/>
  <c r="I7" i="9"/>
  <c r="I3" i="9"/>
  <c r="M8" i="9"/>
  <c r="F6" i="9"/>
  <c r="F8" i="9" s="1"/>
  <c r="J6" i="9"/>
  <c r="C5" i="9"/>
  <c r="E8" i="9"/>
  <c r="G5" i="9"/>
  <c r="G3" i="9"/>
  <c r="I5" i="9"/>
  <c r="L6" i="9"/>
  <c r="L8" i="9" s="1"/>
  <c r="J4" i="9"/>
  <c r="N4" i="9" s="1"/>
  <c r="N5" i="9"/>
  <c r="C7" i="9"/>
  <c r="N7" i="9" s="1"/>
  <c r="C3" i="9"/>
  <c r="C8" i="9" s="1"/>
  <c r="N3" i="2"/>
  <c r="B2" i="3" s="1"/>
  <c r="B8" i="2"/>
  <c r="N8" i="2" s="1"/>
  <c r="D3" i="3" l="1"/>
  <c r="D6" i="3"/>
  <c r="N6" i="9"/>
  <c r="I8" i="9"/>
  <c r="D4" i="3"/>
  <c r="J8" i="9"/>
  <c r="G8" i="9"/>
  <c r="O3" i="2"/>
  <c r="C2" i="3" s="1"/>
  <c r="N3" i="9"/>
  <c r="O4" i="2"/>
  <c r="C3" i="3" s="1"/>
  <c r="O6" i="2"/>
  <c r="C5" i="3" s="1"/>
  <c r="O5" i="2"/>
  <c r="C4" i="3" s="1"/>
  <c r="O7" i="2"/>
  <c r="C6" i="3" s="1"/>
  <c r="O3" i="9" l="1"/>
  <c r="E2" i="3" s="1"/>
  <c r="N8" i="9"/>
  <c r="D2" i="3"/>
  <c r="D5" i="3"/>
  <c r="O6" i="9"/>
  <c r="E5" i="3" s="1"/>
  <c r="O7" i="9" l="1"/>
  <c r="E6" i="3" s="1"/>
  <c r="O5" i="9"/>
  <c r="E4" i="3" s="1"/>
  <c r="O4" i="9"/>
  <c r="E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 total de unidades vendidas por el precio de cada unidad.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Si han comprado más de 15 coches un 5% y si son más de 20 coches un 10%.</t>
        </r>
      </text>
    </comment>
    <comment ref="H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Indicar si han realizado algún descuento y si es que si cual.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 total de unidades vendidas por el precio de cada unidad.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 han comprado más de 13 coches un 5% y si son más de 20 coches un 10%.</t>
        </r>
      </text>
    </comment>
    <comment ref="H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Indicar si han realizado algún descuento y si es que si cual.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El total de unidades vendidas por el precio de cada unidad.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 han comprado más de 13 coches un 5% y si son más de 18 coches un 10%.</t>
        </r>
      </text>
    </comment>
    <comment ref="H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Indicar si han realizado algún descuento y si es que si cual.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El total de unidades vendidas por el precio de cada unidad.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 han comprado más de 13 coches un 6% y si son más de 18 coches un 12%.</t>
        </r>
      </text>
    </comment>
    <comment ref="H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Indicar si han realizado algún descuento y si es que si cual.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B2" authorId="0" shapeId="0" xr:uid="{00000000-0006-0000-0400-000001000000}">
      <text>
        <r>
          <rPr>
            <sz val="9"/>
            <color indexed="81"/>
            <rFont val="Tahoma"/>
            <family val="2"/>
          </rPr>
          <t>Con la función sumar.si, realizar las ventas totales por meses y unidades</t>
        </r>
      </text>
    </comment>
    <comment ref="N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Realizar el total por marcas</t>
        </r>
      </text>
    </comment>
    <comment ref="O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Realizar el % del total</t>
        </r>
      </text>
    </comment>
    <comment ref="A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Hacer la suma por meses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noelia</author>
  </authors>
  <commentList>
    <comment ref="B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Con la función sumar.si, realizar la tabla.</t>
        </r>
      </text>
    </comment>
    <comment ref="N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noelia:</t>
        </r>
        <r>
          <rPr>
            <sz val="9"/>
            <color indexed="81"/>
            <rFont val="Tahoma"/>
            <family val="2"/>
          </rPr>
          <t xml:space="preserve">
Suma el Total de los meses</t>
        </r>
      </text>
    </comment>
    <comment ref="O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Hacer el % del total</t>
        </r>
      </text>
    </comment>
    <comment ref="A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Realizar el total por meses</t>
        </r>
      </text>
    </comment>
  </commentList>
</comments>
</file>

<file path=xl/sharedStrings.xml><?xml version="1.0" encoding="utf-8"?>
<sst xmlns="http://schemas.openxmlformats.org/spreadsheetml/2006/main" count="423" uniqueCount="41">
  <si>
    <t>VENTAS DE COCHES</t>
  </si>
  <si>
    <t>Marcas</t>
  </si>
  <si>
    <t>Mes</t>
  </si>
  <si>
    <t>Modelo</t>
  </si>
  <si>
    <t>Unidades</t>
  </si>
  <si>
    <t>Precio Unidad</t>
  </si>
  <si>
    <t>Total</t>
  </si>
  <si>
    <t>Con Descuento</t>
  </si>
  <si>
    <t>RENAULT</t>
  </si>
  <si>
    <t>Enero</t>
  </si>
  <si>
    <t>Laguna</t>
  </si>
  <si>
    <t>Clio</t>
  </si>
  <si>
    <t>Febrero</t>
  </si>
  <si>
    <t>Marzo</t>
  </si>
  <si>
    <t>FORD</t>
  </si>
  <si>
    <t>Fiesta</t>
  </si>
  <si>
    <t>Focus</t>
  </si>
  <si>
    <t>OPEL</t>
  </si>
  <si>
    <t>Corsa</t>
  </si>
  <si>
    <t>PEUGEOT</t>
  </si>
  <si>
    <t>SEAT</t>
  </si>
  <si>
    <t>Ibiza</t>
  </si>
  <si>
    <t>Vectra</t>
  </si>
  <si>
    <t>León</t>
  </si>
  <si>
    <t>Total con descuento</t>
  </si>
  <si>
    <t>POR UNIDADES</t>
  </si>
  <si>
    <t>% Total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</si>
  <si>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</si>
  <si>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</si>
  <si>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</si>
  <si>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</si>
  <si>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</si>
  <si>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</si>
  <si>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</si>
  <si>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</si>
  <si>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</si>
  <si>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</si>
  <si>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Euros</t>
  </si>
  <si>
    <t>%unidades</t>
  </si>
  <si>
    <t>% Euros</t>
  </si>
  <si>
    <t>POR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</si>
</sst>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0" fontId="1" fillId="0" borderId="14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8" borderId="27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10" fontId="1" fillId="4" borderId="6" xfId="0" applyNumberFormat="1" applyFont="1" applyFill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1" fillId="8" borderId="27" xfId="0" applyNumberFormat="1" applyFont="1" applyFill="1" applyBorder="1" applyAlignment="1">
      <alignment horizontal="center"/>
    </xf>
    <xf numFmtId="164" fontId="1" fillId="8" borderId="2" xfId="0" applyNumberFormat="1" applyFont="1" applyFill="1" applyBorder="1" applyAlignment="1">
      <alignment horizontal="center"/>
    </xf>
    <xf numFmtId="164" fontId="1" fillId="8" borderId="6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Ventas por Unidades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unidades'!$B$2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unidades'!$B$3:$B$7</c:f>
              <c:numCache>
                <c:formatCode>General</c:formatCode>
                <c:ptCount val="5"/>
                <c:pt idx="0">
                  <c:v>25</c:v>
                </c:pt>
                <c:pt idx="1">
                  <c:v>27</c:v>
                </c:pt>
                <c:pt idx="2">
                  <c:v>11</c:v>
                </c:pt>
                <c:pt idx="3">
                  <c:v>17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8-408C-A012-AD7143C4D421}"/>
            </c:ext>
          </c:extLst>
        </c:ser>
        <c:ser>
          <c:idx val="1"/>
          <c:order val="1"/>
          <c:tx>
            <c:strRef>
              <c:f>'Por unidades'!$C$2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unidades'!$C$3:$C$7</c:f>
              <c:numCache>
                <c:formatCode>General</c:formatCode>
                <c:ptCount val="5"/>
                <c:pt idx="0">
                  <c:v>21</c:v>
                </c:pt>
                <c:pt idx="1">
                  <c:v>30</c:v>
                </c:pt>
                <c:pt idx="2">
                  <c:v>18</c:v>
                </c:pt>
                <c:pt idx="3">
                  <c:v>30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8-408C-A012-AD7143C4D421}"/>
            </c:ext>
          </c:extLst>
        </c:ser>
        <c:ser>
          <c:idx val="2"/>
          <c:order val="2"/>
          <c:tx>
            <c:strRef>
              <c:f>'Por unidades'!$D$2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unidades'!$D$3:$D$7</c:f>
              <c:numCache>
                <c:formatCode>General</c:formatCode>
                <c:ptCount val="5"/>
                <c:pt idx="0">
                  <c:v>56</c:v>
                </c:pt>
                <c:pt idx="1">
                  <c:v>44</c:v>
                </c:pt>
                <c:pt idx="2">
                  <c:v>35</c:v>
                </c:pt>
                <c:pt idx="3">
                  <c:v>18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8-408C-A012-AD7143C4D421}"/>
            </c:ext>
          </c:extLst>
        </c:ser>
        <c:ser>
          <c:idx val="3"/>
          <c:order val="3"/>
          <c:tx>
            <c:strRef>
              <c:f>'Por unidades'!$E$2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unidades'!$E$3:$E$7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41</c:v>
                </c:pt>
                <c:pt idx="3">
                  <c:v>47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8-408C-A012-AD7143C4D421}"/>
            </c:ext>
          </c:extLst>
        </c:ser>
        <c:ser>
          <c:idx val="4"/>
          <c:order val="4"/>
          <c:tx>
            <c:strRef>
              <c:f>'Por unidades'!$F$2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unidades'!$F$3:$F$7</c:f>
              <c:numCache>
                <c:formatCode>General</c:formatCode>
                <c:ptCount val="5"/>
                <c:pt idx="0">
                  <c:v>39</c:v>
                </c:pt>
                <c:pt idx="1">
                  <c:v>36</c:v>
                </c:pt>
                <c:pt idx="2">
                  <c:v>25</c:v>
                </c:pt>
                <c:pt idx="3">
                  <c:v>44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8-408C-A012-AD7143C4D421}"/>
            </c:ext>
          </c:extLst>
        </c:ser>
        <c:ser>
          <c:idx val="5"/>
          <c:order val="5"/>
          <c:tx>
            <c:strRef>
              <c:f>'Por unidades'!$G$2</c:f>
              <c:strCache>
                <c:ptCount val="1"/>
                <c:pt idx="0">
                  <c:v>Junio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unidades'!$G$3:$G$7</c:f>
              <c:numCache>
                <c:formatCode>General</c:formatCode>
                <c:ptCount val="5"/>
                <c:pt idx="0">
                  <c:v>37</c:v>
                </c:pt>
                <c:pt idx="1">
                  <c:v>34</c:v>
                </c:pt>
                <c:pt idx="2">
                  <c:v>32</c:v>
                </c:pt>
                <c:pt idx="3">
                  <c:v>46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8-408C-A012-AD7143C4D421}"/>
            </c:ext>
          </c:extLst>
        </c:ser>
        <c:ser>
          <c:idx val="6"/>
          <c:order val="6"/>
          <c:tx>
            <c:strRef>
              <c:f>'Por unidades'!$H$2</c:f>
              <c:strCache>
                <c:ptCount val="1"/>
                <c:pt idx="0">
                  <c:v>Julio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unidades'!$H$3:$H$7</c:f>
              <c:numCache>
                <c:formatCode>General</c:formatCode>
                <c:ptCount val="5"/>
                <c:pt idx="0">
                  <c:v>31</c:v>
                </c:pt>
                <c:pt idx="1">
                  <c:v>43</c:v>
                </c:pt>
                <c:pt idx="2">
                  <c:v>46</c:v>
                </c:pt>
                <c:pt idx="3">
                  <c:v>32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8-408C-A012-AD7143C4D421}"/>
            </c:ext>
          </c:extLst>
        </c:ser>
        <c:ser>
          <c:idx val="7"/>
          <c:order val="7"/>
          <c:tx>
            <c:strRef>
              <c:f>'Por unidades'!$I$2</c:f>
              <c:strCache>
                <c:ptCount val="1"/>
                <c:pt idx="0">
                  <c:v>Agosto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unidades'!$I$3:$I$7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33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68-408C-A012-AD7143C4D421}"/>
            </c:ext>
          </c:extLst>
        </c:ser>
        <c:ser>
          <c:idx val="8"/>
          <c:order val="8"/>
          <c:tx>
            <c:strRef>
              <c:f>'Por unidades'!$J$2</c:f>
              <c:strCache>
                <c:ptCount val="1"/>
                <c:pt idx="0">
                  <c:v>Septiembre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unidades'!$J$3:$J$7</c:f>
              <c:numCache>
                <c:formatCode>General</c:formatCode>
                <c:ptCount val="5"/>
                <c:pt idx="0">
                  <c:v>33</c:v>
                </c:pt>
                <c:pt idx="1">
                  <c:v>28</c:v>
                </c:pt>
                <c:pt idx="2">
                  <c:v>24</c:v>
                </c:pt>
                <c:pt idx="3">
                  <c:v>30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68-408C-A012-AD7143C4D421}"/>
            </c:ext>
          </c:extLst>
        </c:ser>
        <c:ser>
          <c:idx val="9"/>
          <c:order val="9"/>
          <c:tx>
            <c:strRef>
              <c:f>'Por unidades'!$K$2</c:f>
              <c:strCache>
                <c:ptCount val="1"/>
                <c:pt idx="0">
                  <c:v>Octubre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unidades'!$K$3:$K$7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68-408C-A012-AD7143C4D421}"/>
            </c:ext>
          </c:extLst>
        </c:ser>
        <c:ser>
          <c:idx val="10"/>
          <c:order val="10"/>
          <c:tx>
            <c:strRef>
              <c:f>'Por unidades'!$L$2</c:f>
              <c:strCache>
                <c:ptCount val="1"/>
                <c:pt idx="0">
                  <c:v>Noviembre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unidades'!$L$3:$L$7</c:f>
              <c:numCache>
                <c:formatCode>General</c:formatCode>
                <c:ptCount val="5"/>
                <c:pt idx="0">
                  <c:v>26</c:v>
                </c:pt>
                <c:pt idx="1">
                  <c:v>39</c:v>
                </c:pt>
                <c:pt idx="2">
                  <c:v>38</c:v>
                </c:pt>
                <c:pt idx="3">
                  <c:v>42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68-408C-A012-AD7143C4D421}"/>
            </c:ext>
          </c:extLst>
        </c:ser>
        <c:ser>
          <c:idx val="11"/>
          <c:order val="11"/>
          <c:tx>
            <c:strRef>
              <c:f>'Por unidades'!$M$2</c:f>
              <c:strCache>
                <c:ptCount val="1"/>
                <c:pt idx="0">
                  <c:v>Diciembre</c:v>
                </c:pt>
              </c:strCache>
            </c:strRef>
          </c:tx>
          <c:invertIfNegative val="0"/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unidades'!$M$3:$M$7</c:f>
              <c:numCache>
                <c:formatCode>General</c:formatCode>
                <c:ptCount val="5"/>
                <c:pt idx="0">
                  <c:v>33</c:v>
                </c:pt>
                <c:pt idx="1">
                  <c:v>42</c:v>
                </c:pt>
                <c:pt idx="2">
                  <c:v>43</c:v>
                </c:pt>
                <c:pt idx="3">
                  <c:v>39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68-408C-A012-AD7143C4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65888"/>
        <c:axId val="72985408"/>
      </c:barChart>
      <c:catAx>
        <c:axId val="801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985408"/>
        <c:crosses val="autoZero"/>
        <c:auto val="1"/>
        <c:lblAlgn val="ctr"/>
        <c:lblOffset val="100"/>
        <c:noMultiLvlLbl val="0"/>
      </c:catAx>
      <c:valAx>
        <c:axId val="729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 de ventas por unidades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'Por unidades'!$A$3:$A$7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unidades'!$O$3:$O$7</c:f>
              <c:numCache>
                <c:formatCode>0.00%</c:formatCode>
                <c:ptCount val="5"/>
                <c:pt idx="0">
                  <c:v>0.20226453937210498</c:v>
                </c:pt>
                <c:pt idx="1">
                  <c:v>0.21718991250643335</c:v>
                </c:pt>
                <c:pt idx="2">
                  <c:v>0.19300051466803911</c:v>
                </c:pt>
                <c:pt idx="3">
                  <c:v>0.20329387545033453</c:v>
                </c:pt>
                <c:pt idx="4">
                  <c:v>0.184251158003088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4690-A51A-772BA792CB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'Por unidades'!$B$2:$M$2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'Por unidades'!$B$8:$M$8</c:f>
              <c:numCache>
                <c:formatCode>General</c:formatCode>
                <c:ptCount val="12"/>
                <c:pt idx="0">
                  <c:v>124</c:v>
                </c:pt>
                <c:pt idx="1">
                  <c:v>127</c:v>
                </c:pt>
                <c:pt idx="2">
                  <c:v>184</c:v>
                </c:pt>
                <c:pt idx="3">
                  <c:v>175</c:v>
                </c:pt>
                <c:pt idx="4">
                  <c:v>174</c:v>
                </c:pt>
                <c:pt idx="5">
                  <c:v>177</c:v>
                </c:pt>
                <c:pt idx="6">
                  <c:v>180</c:v>
                </c:pt>
                <c:pt idx="7">
                  <c:v>123</c:v>
                </c:pt>
                <c:pt idx="8">
                  <c:v>140</c:v>
                </c:pt>
                <c:pt idx="9">
                  <c:v>172</c:v>
                </c:pt>
                <c:pt idx="10">
                  <c:v>163</c:v>
                </c:pt>
                <c:pt idx="1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1-4D5B-8578-181D8BDB4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2848"/>
        <c:axId val="72990016"/>
      </c:lineChart>
      <c:catAx>
        <c:axId val="8654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990016"/>
        <c:crosses val="autoZero"/>
        <c:auto val="1"/>
        <c:lblAlgn val="ctr"/>
        <c:lblOffset val="100"/>
        <c:noMultiLvlLbl val="0"/>
      </c:catAx>
      <c:valAx>
        <c:axId val="7299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4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Ventas por Unidades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'Por euros'!$B$2</c:f>
              <c:strCache>
                <c:ptCount val="1"/>
                <c:pt idx="0">
                  <c:v>Enero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euros'!$B$3:$B$7</c:f>
              <c:numCache>
                <c:formatCode>#,##0.00\ "€"</c:formatCode>
                <c:ptCount val="5"/>
                <c:pt idx="0">
                  <c:v>390000</c:v>
                </c:pt>
                <c:pt idx="1">
                  <c:v>345000</c:v>
                </c:pt>
                <c:pt idx="2">
                  <c:v>178000</c:v>
                </c:pt>
                <c:pt idx="3">
                  <c:v>327000</c:v>
                </c:pt>
                <c:pt idx="4">
                  <c:v>550800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40B-9093-3E26915B93AC}"/>
            </c:ext>
          </c:extLst>
        </c:ser>
        <c:ser>
          <c:idx val="1"/>
          <c:order val="1"/>
          <c:tx>
            <c:strRef>
              <c:f>'Por euros'!$C$2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euros'!$C$3:$C$7</c:f>
              <c:numCache>
                <c:formatCode>#,##0.00\ "€"</c:formatCode>
                <c:ptCount val="5"/>
                <c:pt idx="0">
                  <c:v>333000</c:v>
                </c:pt>
                <c:pt idx="1">
                  <c:v>368000</c:v>
                </c:pt>
                <c:pt idx="2">
                  <c:v>292000</c:v>
                </c:pt>
                <c:pt idx="3">
                  <c:v>549000</c:v>
                </c:pt>
                <c:pt idx="4">
                  <c:v>396000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B-440B-9093-3E26915B93AC}"/>
            </c:ext>
          </c:extLst>
        </c:ser>
        <c:ser>
          <c:idx val="2"/>
          <c:order val="2"/>
          <c:tx>
            <c:strRef>
              <c:f>'Por euros'!$D$2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euros'!$D$3:$D$7</c:f>
              <c:numCache>
                <c:formatCode>#,##0.00\ "€"</c:formatCode>
                <c:ptCount val="5"/>
                <c:pt idx="0">
                  <c:v>807300</c:v>
                </c:pt>
                <c:pt idx="1">
                  <c:v>501000</c:v>
                </c:pt>
                <c:pt idx="2">
                  <c:v>536200</c:v>
                </c:pt>
                <c:pt idx="3">
                  <c:v>288000</c:v>
                </c:pt>
                <c:pt idx="4">
                  <c:v>429600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B-440B-9093-3E26915B93AC}"/>
            </c:ext>
          </c:extLst>
        </c:ser>
        <c:ser>
          <c:idx val="3"/>
          <c:order val="3"/>
          <c:tx>
            <c:strRef>
              <c:f>'Por euros'!$E$2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euros'!$E$3:$E$7</c:f>
              <c:numCache>
                <c:formatCode>#,##0.00\ "€"</c:formatCode>
                <c:ptCount val="5"/>
                <c:pt idx="0">
                  <c:v>408000</c:v>
                </c:pt>
                <c:pt idx="1">
                  <c:v>430500</c:v>
                </c:pt>
                <c:pt idx="2">
                  <c:v>606600</c:v>
                </c:pt>
                <c:pt idx="3">
                  <c:v>758700</c:v>
                </c:pt>
                <c:pt idx="4">
                  <c:v>322800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B-440B-9093-3E26915B93AC}"/>
            </c:ext>
          </c:extLst>
        </c:ser>
        <c:ser>
          <c:idx val="4"/>
          <c:order val="4"/>
          <c:tx>
            <c:strRef>
              <c:f>'Por euros'!$F$2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euros'!$F$3:$F$7</c:f>
              <c:numCache>
                <c:formatCode>#,##0.00\ "€"</c:formatCode>
                <c:ptCount val="5"/>
                <c:pt idx="0">
                  <c:v>558450</c:v>
                </c:pt>
                <c:pt idx="1">
                  <c:v>432250</c:v>
                </c:pt>
                <c:pt idx="2">
                  <c:v>399600</c:v>
                </c:pt>
                <c:pt idx="3">
                  <c:v>718200</c:v>
                </c:pt>
                <c:pt idx="4">
                  <c:v>370800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B-440B-9093-3E26915B93AC}"/>
            </c:ext>
          </c:extLst>
        </c:ser>
        <c:ser>
          <c:idx val="5"/>
          <c:order val="5"/>
          <c:tx>
            <c:strRef>
              <c:f>'Por euros'!$G$2</c:f>
              <c:strCache>
                <c:ptCount val="1"/>
                <c:pt idx="0">
                  <c:v>Junio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euros'!$G$3:$G$7</c:f>
              <c:numCache>
                <c:formatCode>#,##0.00\ "€"</c:formatCode>
                <c:ptCount val="5"/>
                <c:pt idx="0">
                  <c:v>592800</c:v>
                </c:pt>
                <c:pt idx="1">
                  <c:v>408500</c:v>
                </c:pt>
                <c:pt idx="2">
                  <c:v>482000</c:v>
                </c:pt>
                <c:pt idx="3">
                  <c:v>739800</c:v>
                </c:pt>
                <c:pt idx="4">
                  <c:v>374400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B-440B-9093-3E26915B93AC}"/>
            </c:ext>
          </c:extLst>
        </c:ser>
        <c:ser>
          <c:idx val="6"/>
          <c:order val="6"/>
          <c:tx>
            <c:strRef>
              <c:f>'Por euros'!$H$2</c:f>
              <c:strCache>
                <c:ptCount val="1"/>
                <c:pt idx="0">
                  <c:v>Julio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euros'!$H$3:$H$7</c:f>
              <c:numCache>
                <c:formatCode>#,##0.00\ "€"</c:formatCode>
                <c:ptCount val="5"/>
                <c:pt idx="0">
                  <c:v>478200</c:v>
                </c:pt>
                <c:pt idx="1">
                  <c:v>481500</c:v>
                </c:pt>
                <c:pt idx="2">
                  <c:v>669600</c:v>
                </c:pt>
                <c:pt idx="3">
                  <c:v>535800</c:v>
                </c:pt>
                <c:pt idx="4">
                  <c:v>374400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B-440B-9093-3E26915B93AC}"/>
            </c:ext>
          </c:extLst>
        </c:ser>
        <c:ser>
          <c:idx val="7"/>
          <c:order val="7"/>
          <c:tx>
            <c:strRef>
              <c:f>'Por euros'!$I$2</c:f>
              <c:strCache>
                <c:ptCount val="1"/>
                <c:pt idx="0">
                  <c:v>Agosto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euros'!$I$3:$I$7</c:f>
              <c:numCache>
                <c:formatCode>#,##0.00\ "€"</c:formatCode>
                <c:ptCount val="5"/>
                <c:pt idx="0">
                  <c:v>457200</c:v>
                </c:pt>
                <c:pt idx="1">
                  <c:v>260000</c:v>
                </c:pt>
                <c:pt idx="2">
                  <c:v>459000</c:v>
                </c:pt>
                <c:pt idx="3">
                  <c:v>339000</c:v>
                </c:pt>
                <c:pt idx="4">
                  <c:v>251000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B-440B-9093-3E26915B93AC}"/>
            </c:ext>
          </c:extLst>
        </c:ser>
        <c:ser>
          <c:idx val="8"/>
          <c:order val="8"/>
          <c:tx>
            <c:strRef>
              <c:f>'Por euros'!$J$2</c:f>
              <c:strCache>
                <c:ptCount val="1"/>
                <c:pt idx="0">
                  <c:v>Septiembre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euros'!$J$3:$J$7</c:f>
              <c:numCache>
                <c:formatCode>#,##0.00\ "€"</c:formatCode>
                <c:ptCount val="5"/>
                <c:pt idx="0">
                  <c:v>484500</c:v>
                </c:pt>
                <c:pt idx="1">
                  <c:v>350000</c:v>
                </c:pt>
                <c:pt idx="2">
                  <c:v>382500</c:v>
                </c:pt>
                <c:pt idx="3">
                  <c:v>450000</c:v>
                </c:pt>
                <c:pt idx="4">
                  <c:v>354400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0B-440B-9093-3E26915B93AC}"/>
            </c:ext>
          </c:extLst>
        </c:ser>
        <c:ser>
          <c:idx val="9"/>
          <c:order val="9"/>
          <c:tx>
            <c:strRef>
              <c:f>'Por euros'!$K$2</c:f>
              <c:strCache>
                <c:ptCount val="1"/>
                <c:pt idx="0">
                  <c:v>Octubre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euros'!$K$3:$K$7</c:f>
              <c:numCache>
                <c:formatCode>#,##0.00\ "€"</c:formatCode>
                <c:ptCount val="5"/>
                <c:pt idx="0">
                  <c:v>561360</c:v>
                </c:pt>
                <c:pt idx="1">
                  <c:v>499200</c:v>
                </c:pt>
                <c:pt idx="2">
                  <c:v>414080</c:v>
                </c:pt>
                <c:pt idx="3">
                  <c:v>516060</c:v>
                </c:pt>
                <c:pt idx="4">
                  <c:v>425600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0B-440B-9093-3E26915B93AC}"/>
            </c:ext>
          </c:extLst>
        </c:ser>
        <c:ser>
          <c:idx val="10"/>
          <c:order val="10"/>
          <c:tx>
            <c:strRef>
              <c:f>'Por euros'!$L$2</c:f>
              <c:strCache>
                <c:ptCount val="1"/>
                <c:pt idx="0">
                  <c:v>Noviembre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euros'!$L$3:$L$7</c:f>
              <c:numCache>
                <c:formatCode>#,##0.00\ "€"</c:formatCode>
                <c:ptCount val="5"/>
                <c:pt idx="0">
                  <c:v>429000</c:v>
                </c:pt>
                <c:pt idx="1">
                  <c:v>450200</c:v>
                </c:pt>
                <c:pt idx="2">
                  <c:v>583520</c:v>
                </c:pt>
                <c:pt idx="3">
                  <c:v>675840</c:v>
                </c:pt>
                <c:pt idx="4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0B-440B-9093-3E26915B93AC}"/>
            </c:ext>
          </c:extLst>
        </c:ser>
        <c:ser>
          <c:idx val="11"/>
          <c:order val="11"/>
          <c:tx>
            <c:strRef>
              <c:f>'Por euros'!$M$2</c:f>
              <c:strCache>
                <c:ptCount val="1"/>
                <c:pt idx="0">
                  <c:v>Diciembre</c:v>
                </c:pt>
              </c:strCache>
            </c:strRef>
          </c:tx>
          <c:invertIfNegative val="0"/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euros'!$M$3:$M$7</c:f>
              <c:numCache>
                <c:formatCode>#,##0.00\ "€"</c:formatCode>
                <c:ptCount val="5"/>
                <c:pt idx="0">
                  <c:v>473760</c:v>
                </c:pt>
                <c:pt idx="1">
                  <c:v>457600</c:v>
                </c:pt>
                <c:pt idx="2">
                  <c:v>612560</c:v>
                </c:pt>
                <c:pt idx="3">
                  <c:v>646260</c:v>
                </c:pt>
                <c:pt idx="4">
                  <c:v>570240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0B-440B-9093-3E26915B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52128"/>
        <c:axId val="104629952"/>
      </c:barChart>
      <c:catAx>
        <c:axId val="10475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629952"/>
        <c:crosses val="autoZero"/>
        <c:auto val="1"/>
        <c:lblAlgn val="ctr"/>
        <c:lblOffset val="100"/>
        <c:noMultiLvlLbl val="0"/>
      </c:catAx>
      <c:valAx>
        <c:axId val="104629952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10475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 de ventas por unidades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'Por euros'!$A$3:$A$7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'Por euros'!$O$3:$O$7</c:f>
              <c:numCache>
                <c:formatCode>0.00%</c:formatCode>
                <c:ptCount val="5"/>
                <c:pt idx="0">
                  <c:v>0.21493321263008822</c:v>
                </c:pt>
                <c:pt idx="1">
                  <c:v>0.17931879905068529</c:v>
                </c:pt>
                <c:pt idx="2">
                  <c:v>0.20205536133974844</c:v>
                </c:pt>
                <c:pt idx="3">
                  <c:v>0.23544544822593574</c:v>
                </c:pt>
                <c:pt idx="4">
                  <c:v>0.16824717875354231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9-4E44-8D40-B977FD3B59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'Por euros'!$B$2:$M$2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'Por euros'!$B$8:$M$8</c:f>
              <c:numCache>
                <c:formatCode>#,##0.00\ "€"</c:formatCode>
                <c:ptCount val="12"/>
                <c:pt idx="0">
                  <c:v>1790800</c:v>
                </c:pt>
                <c:pt idx="1">
                  <c:v>1938000</c:v>
                </c:pt>
                <c:pt idx="2">
                  <c:v>2562100</c:v>
                </c:pt>
                <c:pt idx="3">
                  <c:v>2526600</c:v>
                </c:pt>
                <c:pt idx="4">
                  <c:v>2479300</c:v>
                </c:pt>
                <c:pt idx="5">
                  <c:v>2597500</c:v>
                </c:pt>
                <c:pt idx="6">
                  <c:v>2539500</c:v>
                </c:pt>
                <c:pt idx="7">
                  <c:v>1766200</c:v>
                </c:pt>
                <c:pt idx="8">
                  <c:v>2021400</c:v>
                </c:pt>
                <c:pt idx="9">
                  <c:v>2416300</c:v>
                </c:pt>
                <c:pt idx="10">
                  <c:v>2394560</c:v>
                </c:pt>
                <c:pt idx="11">
                  <c:v>2760420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35F-8856-8212B100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54688"/>
        <c:axId val="104633984"/>
      </c:lineChart>
      <c:catAx>
        <c:axId val="1047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633984"/>
        <c:crosses val="autoZero"/>
        <c:auto val="1"/>
        <c:lblAlgn val="ctr"/>
        <c:lblOffset val="100"/>
        <c:noMultiLvlLbl val="0"/>
      </c:catAx>
      <c:valAx>
        <c:axId val="104633984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10475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Comparación % Ventas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Comparación!$C$1</c:f>
              <c:strCache>
                <c:ptCount val="1"/>
                <c:pt idx="0">
                  <c:v>%unidades</c:v>
                </c:pt>
              </c:strCache>
            </c:strRef>
          </c:tx>
          <c:cat>
            <c:strRef>
              <c:f>Comparación!$A$2:$A$6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Comparación!$C$2:$C$6</c:f>
              <c:numCache>
                <c:formatCode>0.00%</c:formatCode>
                <c:ptCount val="5"/>
                <c:pt idx="0">
                  <c:v>0.20226453937210498</c:v>
                </c:pt>
                <c:pt idx="1">
                  <c:v>0.21718991250643335</c:v>
                </c:pt>
                <c:pt idx="2">
                  <c:v>0.19300051466803911</c:v>
                </c:pt>
                <c:pt idx="3">
                  <c:v>0.20329387545033453</c:v>
                </c:pt>
                <c:pt idx="4">
                  <c:v>0.184251158003088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E97-99DD-775004633833}"/>
            </c:ext>
          </c:extLst>
        </c:ser>
        <c:ser>
          <c:idx val="0"/>
          <c:order val="1"/>
          <c:tx>
            <c:strRef>
              <c:f>Comparación!$E$1</c:f>
              <c:strCache>
                <c:ptCount val="1"/>
                <c:pt idx="0">
                  <c:v>% Euros</c:v>
                </c:pt>
              </c:strCache>
            </c:strRef>
          </c:tx>
          <c:cat>
            <c:strRef>
              <c:f>Comparación!$A$2:$A$6</c:f>
              <c:strCache>
                <c:ptCount val="5"/>
                <c:pt idx="0">
                  <c:v>RENAULT</c:v>
                </c:pt>
                <c:pt idx="1">
                  <c:v>FORD</c:v>
                </c:pt>
                <c:pt idx="2">
                  <c:v>OPEL</c:v>
                </c:pt>
                <c:pt idx="3">
                  <c:v>PEUGEOT</c:v>
                </c:pt>
                <c:pt idx="4">
                  <c:v>SEAT</c:v>
                </c:pt>
              </c:strCache>
            </c:strRef>
          </c:cat>
          <c:val>
            <c:numRef>
              <c:f>Comparación!$E$2:$E$6</c:f>
              <c:numCache>
                <c:formatCode>0.00%</c:formatCode>
                <c:ptCount val="5"/>
                <c:pt idx="0">
                  <c:v>0.21493321263008822</c:v>
                </c:pt>
                <c:pt idx="1">
                  <c:v>0.17931879905068529</c:v>
                </c:pt>
                <c:pt idx="2">
                  <c:v>0.20205536133974844</c:v>
                </c:pt>
                <c:pt idx="3">
                  <c:v>0.23544544822593574</c:v>
                </c:pt>
                <c:pt idx="4">
                  <c:v>0.16824717875354231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E97-99DD-77500463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8768"/>
        <c:axId val="104635712"/>
      </c:lineChart>
      <c:catAx>
        <c:axId val="1228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635712"/>
        <c:crosses val="autoZero"/>
        <c:auto val="1"/>
        <c:lblAlgn val="ctr"/>
        <c:lblOffset val="100"/>
        <c:noMultiLvlLbl val="0"/>
      </c:catAx>
      <c:valAx>
        <c:axId val="10463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2848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8</xdr:row>
      <xdr:rowOff>123264</xdr:rowOff>
    </xdr:from>
    <xdr:to>
      <xdr:col>6</xdr:col>
      <xdr:colOff>369793</xdr:colOff>
      <xdr:row>21</xdr:row>
      <xdr:rowOff>144555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8</xdr:row>
      <xdr:rowOff>156881</xdr:rowOff>
    </xdr:from>
    <xdr:to>
      <xdr:col>12</xdr:col>
      <xdr:colOff>313766</xdr:colOff>
      <xdr:row>22</xdr:row>
      <xdr:rowOff>43700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560295</xdr:colOff>
      <xdr:row>9</xdr:row>
      <xdr:rowOff>44824</xdr:rowOff>
    </xdr:from>
    <xdr:to>
      <xdr:col>19</xdr:col>
      <xdr:colOff>22412</xdr:colOff>
      <xdr:row>21</xdr:row>
      <xdr:rowOff>77320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9</xdr:row>
      <xdr:rowOff>33617</xdr:rowOff>
    </xdr:from>
    <xdr:to>
      <xdr:col>9</xdr:col>
      <xdr:colOff>1</xdr:colOff>
      <xdr:row>27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89649</xdr:colOff>
      <xdr:row>9</xdr:row>
      <xdr:rowOff>145676</xdr:rowOff>
    </xdr:from>
    <xdr:to>
      <xdr:col>14</xdr:col>
      <xdr:colOff>134473</xdr:colOff>
      <xdr:row>26</xdr:row>
      <xdr:rowOff>11206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313766</xdr:colOff>
      <xdr:row>28</xdr:row>
      <xdr:rowOff>44822</xdr:rowOff>
    </xdr:from>
    <xdr:to>
      <xdr:col>13</xdr:col>
      <xdr:colOff>33617</xdr:colOff>
      <xdr:row>42</xdr:row>
      <xdr:rowOff>67235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138112</xdr:rowOff>
    </xdr:from>
    <xdr:to>
      <xdr:col>11</xdr:col>
      <xdr:colOff>285750</xdr:colOff>
      <xdr:row>15</xdr:row>
      <xdr:rowOff>14287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C1" workbookViewId="0">
      <selection activeCell="G13" sqref="G13"/>
    </sheetView>
  </sheetViews>
  <sheetFormatPr baseColWidth="10" defaultRowHeight="15" x14ac:dyDescent="0.25"/>
  <cols>
    <col min="1" max="1" width="20.140625" style="2" bestFit="1" customWidth="1"/>
    <col min="2" max="4" width="11.42578125" style="2"/>
    <col min="5" max="6" width="13.28515625" style="2" bestFit="1" customWidth="1"/>
    <col min="7" max="7" width="16.140625" style="2" customWidth="1"/>
    <col min="8" max="8" width="19.42578125" style="2" bestFit="1" customWidth="1"/>
    <col min="9" max="16384" width="11.42578125" style="1"/>
  </cols>
  <sheetData>
    <row r="1" spans="1:8" s="2" customFormat="1" ht="15.75" x14ac:dyDescent="0.25">
      <c r="A1" s="63" t="s">
        <v>0</v>
      </c>
      <c r="B1" s="64"/>
      <c r="C1" s="64"/>
      <c r="D1" s="64"/>
      <c r="E1" s="64"/>
      <c r="F1" s="64"/>
      <c r="G1" s="64"/>
      <c r="H1" s="65"/>
    </row>
    <row r="2" spans="1:8" s="2" customFormat="1" ht="5.25" customHeight="1" thickBot="1" x14ac:dyDescent="0.3"/>
    <row r="3" spans="1:8" s="2" customFormat="1" ht="30.75" thickBot="1" x14ac:dyDescent="0.3">
      <c r="A3" s="54" t="s">
        <v>1</v>
      </c>
      <c r="B3" s="54" t="s">
        <v>2</v>
      </c>
      <c r="C3" s="54" t="s">
        <v>3</v>
      </c>
      <c r="D3" s="54" t="s">
        <v>4</v>
      </c>
      <c r="E3" s="54" t="s">
        <v>5</v>
      </c>
      <c r="F3" s="55" t="s">
        <v>6</v>
      </c>
      <c r="G3" s="56" t="s">
        <v>24</v>
      </c>
      <c r="H3" s="55" t="s">
        <v>7</v>
      </c>
    </row>
    <row r="4" spans="1:8" s="2" customFormat="1" x14ac:dyDescent="0.25">
      <c r="A4" s="49" t="s">
        <v>8</v>
      </c>
      <c r="B4" s="50" t="s">
        <v>9</v>
      </c>
      <c r="C4" s="50" t="s">
        <v>10</v>
      </c>
      <c r="D4" s="50">
        <v>10</v>
      </c>
      <c r="E4" s="51">
        <v>21000</v>
      </c>
      <c r="F4" s="52">
        <f>D4*E4</f>
        <v>210000</v>
      </c>
      <c r="G4" s="52">
        <f>IF(D4&lt;16,F4,IF(D4&lt;21,F4*0.95,F4*0.9))</f>
        <v>210000</v>
      </c>
      <c r="H4" s="53" t="str">
        <f>IF(D4&lt;16,"Sin descuento",IF(D4&lt;21,"Descuento del 5%","Descuento del 10%"))</f>
        <v>Sin descuento</v>
      </c>
    </row>
    <row r="5" spans="1:8" s="2" customFormat="1" x14ac:dyDescent="0.25">
      <c r="A5" s="4" t="s">
        <v>8</v>
      </c>
      <c r="B5" s="5" t="s">
        <v>9</v>
      </c>
      <c r="C5" s="5" t="s">
        <v>11</v>
      </c>
      <c r="D5" s="5">
        <v>15</v>
      </c>
      <c r="E5" s="6">
        <v>12000</v>
      </c>
      <c r="F5" s="7">
        <f t="shared" ref="F5:F33" si="0">D5*E5</f>
        <v>180000</v>
      </c>
      <c r="G5" s="7">
        <f t="shared" ref="G5:G33" si="1">IF(D5&lt;16,F5,IF(D5&lt;21,F5*0.95,F5*0.9))</f>
        <v>180000</v>
      </c>
      <c r="H5" s="8" t="str">
        <f t="shared" ref="H5:H33" si="2">IF(D5&lt;16,"Sin descuento",IF(D5&lt;21,"Descuento del 5%","Descuento del 10%"))</f>
        <v>Sin descuento</v>
      </c>
    </row>
    <row r="6" spans="1:8" s="2" customFormat="1" x14ac:dyDescent="0.25">
      <c r="A6" s="4" t="s">
        <v>8</v>
      </c>
      <c r="B6" s="5" t="s">
        <v>12</v>
      </c>
      <c r="C6" s="5" t="s">
        <v>10</v>
      </c>
      <c r="D6" s="5">
        <v>9</v>
      </c>
      <c r="E6" s="6">
        <v>21000</v>
      </c>
      <c r="F6" s="7">
        <f t="shared" si="0"/>
        <v>189000</v>
      </c>
      <c r="G6" s="7">
        <f t="shared" si="1"/>
        <v>189000</v>
      </c>
      <c r="H6" s="8" t="str">
        <f t="shared" si="2"/>
        <v>Sin descuento</v>
      </c>
    </row>
    <row r="7" spans="1:8" s="2" customFormat="1" x14ac:dyDescent="0.25">
      <c r="A7" s="4" t="s">
        <v>8</v>
      </c>
      <c r="B7" s="5" t="s">
        <v>12</v>
      </c>
      <c r="C7" s="5" t="s">
        <v>11</v>
      </c>
      <c r="D7" s="5">
        <v>12</v>
      </c>
      <c r="E7" s="6">
        <v>12000</v>
      </c>
      <c r="F7" s="7">
        <f t="shared" si="0"/>
        <v>144000</v>
      </c>
      <c r="G7" s="7">
        <f t="shared" si="1"/>
        <v>144000</v>
      </c>
      <c r="H7" s="8" t="str">
        <f t="shared" si="2"/>
        <v>Sin descuento</v>
      </c>
    </row>
    <row r="8" spans="1:8" s="2" customFormat="1" x14ac:dyDescent="0.25">
      <c r="A8" s="4" t="s">
        <v>8</v>
      </c>
      <c r="B8" s="5" t="s">
        <v>13</v>
      </c>
      <c r="C8" s="5" t="s">
        <v>10</v>
      </c>
      <c r="D8" s="5">
        <v>25</v>
      </c>
      <c r="E8" s="6">
        <v>21000</v>
      </c>
      <c r="F8" s="7">
        <f t="shared" si="0"/>
        <v>525000</v>
      </c>
      <c r="G8" s="7">
        <f t="shared" si="1"/>
        <v>472500</v>
      </c>
      <c r="H8" s="8" t="str">
        <f t="shared" si="2"/>
        <v>Descuento del 10%</v>
      </c>
    </row>
    <row r="9" spans="1:8" s="2" customFormat="1" x14ac:dyDescent="0.25">
      <c r="A9" s="4" t="s">
        <v>8</v>
      </c>
      <c r="B9" s="5" t="s">
        <v>13</v>
      </c>
      <c r="C9" s="5" t="s">
        <v>11</v>
      </c>
      <c r="D9" s="5">
        <v>31</v>
      </c>
      <c r="E9" s="6">
        <v>12000</v>
      </c>
      <c r="F9" s="7">
        <f t="shared" si="0"/>
        <v>372000</v>
      </c>
      <c r="G9" s="7">
        <f t="shared" si="1"/>
        <v>334800</v>
      </c>
      <c r="H9" s="8" t="str">
        <f t="shared" si="2"/>
        <v>Descuento del 10%</v>
      </c>
    </row>
    <row r="10" spans="1:8" s="2" customFormat="1" x14ac:dyDescent="0.25">
      <c r="A10" s="4" t="s">
        <v>14</v>
      </c>
      <c r="B10" s="5" t="s">
        <v>9</v>
      </c>
      <c r="C10" s="5" t="s">
        <v>15</v>
      </c>
      <c r="D10" s="5">
        <v>12</v>
      </c>
      <c r="E10" s="6">
        <v>10000</v>
      </c>
      <c r="F10" s="7">
        <f t="shared" si="0"/>
        <v>120000</v>
      </c>
      <c r="G10" s="7">
        <f t="shared" si="1"/>
        <v>120000</v>
      </c>
      <c r="H10" s="8" t="str">
        <f t="shared" si="2"/>
        <v>Sin descuento</v>
      </c>
    </row>
    <row r="11" spans="1:8" s="2" customFormat="1" x14ac:dyDescent="0.25">
      <c r="A11" s="4" t="s">
        <v>14</v>
      </c>
      <c r="B11" s="5" t="s">
        <v>9</v>
      </c>
      <c r="C11" s="5" t="s">
        <v>16</v>
      </c>
      <c r="D11" s="5">
        <v>15</v>
      </c>
      <c r="E11" s="6">
        <v>15000</v>
      </c>
      <c r="F11" s="7">
        <f t="shared" si="0"/>
        <v>225000</v>
      </c>
      <c r="G11" s="7">
        <f t="shared" si="1"/>
        <v>225000</v>
      </c>
      <c r="H11" s="8" t="str">
        <f t="shared" si="2"/>
        <v>Sin descuento</v>
      </c>
    </row>
    <row r="12" spans="1:8" s="2" customFormat="1" x14ac:dyDescent="0.25">
      <c r="A12" s="4" t="s">
        <v>14</v>
      </c>
      <c r="B12" s="5" t="s">
        <v>12</v>
      </c>
      <c r="C12" s="5" t="s">
        <v>15</v>
      </c>
      <c r="D12" s="5">
        <v>14</v>
      </c>
      <c r="E12" s="6">
        <v>10000</v>
      </c>
      <c r="F12" s="7">
        <f t="shared" si="0"/>
        <v>140000</v>
      </c>
      <c r="G12" s="7">
        <f t="shared" si="1"/>
        <v>140000</v>
      </c>
      <c r="H12" s="8" t="str">
        <f t="shared" si="2"/>
        <v>Sin descuento</v>
      </c>
    </row>
    <row r="13" spans="1:8" s="2" customFormat="1" x14ac:dyDescent="0.25">
      <c r="A13" s="4" t="s">
        <v>14</v>
      </c>
      <c r="B13" s="5" t="s">
        <v>12</v>
      </c>
      <c r="C13" s="5" t="s">
        <v>16</v>
      </c>
      <c r="D13" s="5">
        <v>16</v>
      </c>
      <c r="E13" s="6">
        <v>15000</v>
      </c>
      <c r="F13" s="7">
        <f t="shared" si="0"/>
        <v>240000</v>
      </c>
      <c r="G13" s="7">
        <f t="shared" si="1"/>
        <v>228000</v>
      </c>
      <c r="H13" s="8" t="str">
        <f t="shared" si="2"/>
        <v>Descuento del 5%</v>
      </c>
    </row>
    <row r="14" spans="1:8" s="2" customFormat="1" x14ac:dyDescent="0.25">
      <c r="A14" s="4" t="s">
        <v>14</v>
      </c>
      <c r="B14" s="5" t="s">
        <v>13</v>
      </c>
      <c r="C14" s="5" t="s">
        <v>15</v>
      </c>
      <c r="D14" s="5">
        <v>24</v>
      </c>
      <c r="E14" s="6">
        <v>10000</v>
      </c>
      <c r="F14" s="7">
        <f t="shared" si="0"/>
        <v>240000</v>
      </c>
      <c r="G14" s="7">
        <f t="shared" si="1"/>
        <v>216000</v>
      </c>
      <c r="H14" s="8" t="str">
        <f t="shared" si="2"/>
        <v>Descuento del 10%</v>
      </c>
    </row>
    <row r="15" spans="1:8" s="2" customFormat="1" x14ac:dyDescent="0.25">
      <c r="A15" s="4" t="s">
        <v>14</v>
      </c>
      <c r="B15" s="5" t="s">
        <v>13</v>
      </c>
      <c r="C15" s="5" t="s">
        <v>16</v>
      </c>
      <c r="D15" s="5">
        <v>20</v>
      </c>
      <c r="E15" s="6">
        <v>15000</v>
      </c>
      <c r="F15" s="7">
        <f t="shared" si="0"/>
        <v>300000</v>
      </c>
      <c r="G15" s="7">
        <f t="shared" si="1"/>
        <v>285000</v>
      </c>
      <c r="H15" s="8" t="str">
        <f t="shared" si="2"/>
        <v>Descuento del 5%</v>
      </c>
    </row>
    <row r="16" spans="1:8" s="2" customFormat="1" x14ac:dyDescent="0.25">
      <c r="A16" s="4" t="s">
        <v>17</v>
      </c>
      <c r="B16" s="5" t="s">
        <v>9</v>
      </c>
      <c r="C16" s="5" t="s">
        <v>18</v>
      </c>
      <c r="D16" s="5">
        <v>5</v>
      </c>
      <c r="E16" s="6">
        <v>14000</v>
      </c>
      <c r="F16" s="7">
        <f t="shared" si="0"/>
        <v>70000</v>
      </c>
      <c r="G16" s="7">
        <f t="shared" si="1"/>
        <v>70000</v>
      </c>
      <c r="H16" s="8" t="str">
        <f t="shared" si="2"/>
        <v>Sin descuento</v>
      </c>
    </row>
    <row r="17" spans="1:9" s="2" customFormat="1" x14ac:dyDescent="0.25">
      <c r="A17" s="4" t="s">
        <v>17</v>
      </c>
      <c r="B17" s="5" t="s">
        <v>9</v>
      </c>
      <c r="C17" s="5" t="s">
        <v>22</v>
      </c>
      <c r="D17" s="5">
        <v>6</v>
      </c>
      <c r="E17" s="6">
        <v>18000</v>
      </c>
      <c r="F17" s="7">
        <f t="shared" si="0"/>
        <v>108000</v>
      </c>
      <c r="G17" s="7">
        <f t="shared" si="1"/>
        <v>108000</v>
      </c>
      <c r="H17" s="8" t="str">
        <f t="shared" si="2"/>
        <v>Sin descuento</v>
      </c>
    </row>
    <row r="18" spans="1:9" s="2" customFormat="1" x14ac:dyDescent="0.25">
      <c r="A18" s="4" t="s">
        <v>17</v>
      </c>
      <c r="B18" s="5" t="s">
        <v>12</v>
      </c>
      <c r="C18" s="5" t="s">
        <v>18</v>
      </c>
      <c r="D18" s="5">
        <v>8</v>
      </c>
      <c r="E18" s="6">
        <v>14000</v>
      </c>
      <c r="F18" s="7">
        <f t="shared" si="0"/>
        <v>112000</v>
      </c>
      <c r="G18" s="7">
        <f t="shared" si="1"/>
        <v>112000</v>
      </c>
      <c r="H18" s="8" t="str">
        <f t="shared" si="2"/>
        <v>Sin descuento</v>
      </c>
      <c r="I18" s="3"/>
    </row>
    <row r="19" spans="1:9" s="2" customFormat="1" x14ac:dyDescent="0.25">
      <c r="A19" s="4" t="s">
        <v>17</v>
      </c>
      <c r="B19" s="5" t="s">
        <v>12</v>
      </c>
      <c r="C19" s="5" t="s">
        <v>22</v>
      </c>
      <c r="D19" s="5">
        <v>10</v>
      </c>
      <c r="E19" s="6">
        <v>18000</v>
      </c>
      <c r="F19" s="7">
        <f t="shared" si="0"/>
        <v>180000</v>
      </c>
      <c r="G19" s="7">
        <f t="shared" si="1"/>
        <v>180000</v>
      </c>
      <c r="H19" s="8" t="str">
        <f t="shared" si="2"/>
        <v>Sin descuento</v>
      </c>
    </row>
    <row r="20" spans="1:9" s="2" customFormat="1" x14ac:dyDescent="0.25">
      <c r="A20" s="4" t="s">
        <v>17</v>
      </c>
      <c r="B20" s="5" t="s">
        <v>13</v>
      </c>
      <c r="C20" s="5" t="s">
        <v>18</v>
      </c>
      <c r="D20" s="5">
        <v>14</v>
      </c>
      <c r="E20" s="6">
        <v>14000</v>
      </c>
      <c r="F20" s="7">
        <f t="shared" si="0"/>
        <v>196000</v>
      </c>
      <c r="G20" s="7">
        <f t="shared" si="1"/>
        <v>196000</v>
      </c>
      <c r="H20" s="8" t="str">
        <f t="shared" si="2"/>
        <v>Sin descuento</v>
      </c>
    </row>
    <row r="21" spans="1:9" s="2" customFormat="1" x14ac:dyDescent="0.25">
      <c r="A21" s="4" t="s">
        <v>17</v>
      </c>
      <c r="B21" s="5" t="s">
        <v>13</v>
      </c>
      <c r="C21" s="5" t="s">
        <v>22</v>
      </c>
      <c r="D21" s="5">
        <v>21</v>
      </c>
      <c r="E21" s="6">
        <v>18000</v>
      </c>
      <c r="F21" s="7">
        <f t="shared" si="0"/>
        <v>378000</v>
      </c>
      <c r="G21" s="7">
        <f t="shared" si="1"/>
        <v>340200</v>
      </c>
      <c r="H21" s="8" t="str">
        <f t="shared" si="2"/>
        <v>Descuento del 10%</v>
      </c>
    </row>
    <row r="22" spans="1:9" s="2" customFormat="1" x14ac:dyDescent="0.25">
      <c r="A22" s="4" t="s">
        <v>19</v>
      </c>
      <c r="B22" s="5" t="s">
        <v>9</v>
      </c>
      <c r="C22" s="5">
        <v>3008</v>
      </c>
      <c r="D22" s="5">
        <v>5</v>
      </c>
      <c r="E22" s="6">
        <v>15000</v>
      </c>
      <c r="F22" s="7">
        <f t="shared" si="0"/>
        <v>75000</v>
      </c>
      <c r="G22" s="7">
        <f t="shared" si="1"/>
        <v>75000</v>
      </c>
      <c r="H22" s="8" t="str">
        <f t="shared" si="2"/>
        <v>Sin descuento</v>
      </c>
    </row>
    <row r="23" spans="1:9" s="2" customFormat="1" x14ac:dyDescent="0.25">
      <c r="A23" s="4" t="s">
        <v>19</v>
      </c>
      <c r="B23" s="5" t="s">
        <v>9</v>
      </c>
      <c r="C23" s="5">
        <v>5008</v>
      </c>
      <c r="D23" s="5">
        <v>12</v>
      </c>
      <c r="E23" s="6">
        <v>21000</v>
      </c>
      <c r="F23" s="7">
        <f t="shared" si="0"/>
        <v>252000</v>
      </c>
      <c r="G23" s="7">
        <f t="shared" si="1"/>
        <v>252000</v>
      </c>
      <c r="H23" s="8" t="str">
        <f t="shared" si="2"/>
        <v>Sin descuento</v>
      </c>
    </row>
    <row r="24" spans="1:9" s="2" customFormat="1" x14ac:dyDescent="0.25">
      <c r="A24" s="4" t="s">
        <v>19</v>
      </c>
      <c r="B24" s="5" t="s">
        <v>12</v>
      </c>
      <c r="C24" s="5">
        <v>3008</v>
      </c>
      <c r="D24" s="5">
        <v>10</v>
      </c>
      <c r="E24" s="6">
        <v>15000</v>
      </c>
      <c r="F24" s="7">
        <f t="shared" si="0"/>
        <v>150000</v>
      </c>
      <c r="G24" s="7">
        <f t="shared" si="1"/>
        <v>150000</v>
      </c>
      <c r="H24" s="8" t="str">
        <f t="shared" si="2"/>
        <v>Sin descuento</v>
      </c>
    </row>
    <row r="25" spans="1:9" s="2" customFormat="1" x14ac:dyDescent="0.25">
      <c r="A25" s="4" t="s">
        <v>19</v>
      </c>
      <c r="B25" s="5" t="s">
        <v>12</v>
      </c>
      <c r="C25" s="5">
        <v>5008</v>
      </c>
      <c r="D25" s="5">
        <v>20</v>
      </c>
      <c r="E25" s="6">
        <v>21000</v>
      </c>
      <c r="F25" s="7">
        <f t="shared" si="0"/>
        <v>420000</v>
      </c>
      <c r="G25" s="7">
        <f t="shared" si="1"/>
        <v>399000</v>
      </c>
      <c r="H25" s="8" t="str">
        <f t="shared" si="2"/>
        <v>Descuento del 5%</v>
      </c>
    </row>
    <row r="26" spans="1:9" s="2" customFormat="1" x14ac:dyDescent="0.25">
      <c r="A26" s="4" t="s">
        <v>19</v>
      </c>
      <c r="B26" s="5" t="s">
        <v>13</v>
      </c>
      <c r="C26" s="5">
        <v>3008</v>
      </c>
      <c r="D26" s="5">
        <v>15</v>
      </c>
      <c r="E26" s="6">
        <v>15000</v>
      </c>
      <c r="F26" s="7">
        <f t="shared" si="0"/>
        <v>225000</v>
      </c>
      <c r="G26" s="7">
        <f t="shared" si="1"/>
        <v>225000</v>
      </c>
      <c r="H26" s="8" t="str">
        <f t="shared" si="2"/>
        <v>Sin descuento</v>
      </c>
    </row>
    <row r="27" spans="1:9" s="2" customFormat="1" x14ac:dyDescent="0.25">
      <c r="A27" s="4" t="s">
        <v>19</v>
      </c>
      <c r="B27" s="5" t="s">
        <v>13</v>
      </c>
      <c r="C27" s="5">
        <v>5008</v>
      </c>
      <c r="D27" s="5">
        <v>3</v>
      </c>
      <c r="E27" s="6">
        <v>21000</v>
      </c>
      <c r="F27" s="7">
        <f t="shared" si="0"/>
        <v>63000</v>
      </c>
      <c r="G27" s="7">
        <f t="shared" si="1"/>
        <v>63000</v>
      </c>
      <c r="H27" s="8" t="str">
        <f t="shared" si="2"/>
        <v>Sin descuento</v>
      </c>
    </row>
    <row r="28" spans="1:9" s="2" customFormat="1" x14ac:dyDescent="0.25">
      <c r="A28" s="4" t="s">
        <v>20</v>
      </c>
      <c r="B28" s="5" t="s">
        <v>9</v>
      </c>
      <c r="C28" s="5" t="s">
        <v>21</v>
      </c>
      <c r="D28" s="5">
        <v>23</v>
      </c>
      <c r="E28" s="6">
        <v>12000</v>
      </c>
      <c r="F28" s="7">
        <f t="shared" si="0"/>
        <v>276000</v>
      </c>
      <c r="G28" s="7">
        <f t="shared" si="1"/>
        <v>248400</v>
      </c>
      <c r="H28" s="8" t="str">
        <f t="shared" si="2"/>
        <v>Descuento del 10%</v>
      </c>
    </row>
    <row r="29" spans="1:9" s="2" customFormat="1" x14ac:dyDescent="0.25">
      <c r="A29" s="4" t="s">
        <v>20</v>
      </c>
      <c r="B29" s="5" t="s">
        <v>9</v>
      </c>
      <c r="C29" s="5" t="s">
        <v>23</v>
      </c>
      <c r="D29" s="5">
        <v>21</v>
      </c>
      <c r="E29" s="6">
        <v>16000</v>
      </c>
      <c r="F29" s="7">
        <f t="shared" si="0"/>
        <v>336000</v>
      </c>
      <c r="G29" s="7">
        <f t="shared" si="1"/>
        <v>302400</v>
      </c>
      <c r="H29" s="8" t="str">
        <f t="shared" si="2"/>
        <v>Descuento del 10%</v>
      </c>
    </row>
    <row r="30" spans="1:9" s="2" customFormat="1" x14ac:dyDescent="0.25">
      <c r="A30" s="4" t="s">
        <v>20</v>
      </c>
      <c r="B30" s="5" t="s">
        <v>12</v>
      </c>
      <c r="C30" s="5" t="s">
        <v>21</v>
      </c>
      <c r="D30" s="5">
        <v>13</v>
      </c>
      <c r="E30" s="6">
        <v>12000</v>
      </c>
      <c r="F30" s="7">
        <f t="shared" si="0"/>
        <v>156000</v>
      </c>
      <c r="G30" s="7">
        <f t="shared" si="1"/>
        <v>156000</v>
      </c>
      <c r="H30" s="8" t="str">
        <f t="shared" si="2"/>
        <v>Sin descuento</v>
      </c>
    </row>
    <row r="31" spans="1:9" s="2" customFormat="1" x14ac:dyDescent="0.25">
      <c r="A31" s="4" t="s">
        <v>20</v>
      </c>
      <c r="B31" s="5" t="s">
        <v>12</v>
      </c>
      <c r="C31" s="5" t="s">
        <v>23</v>
      </c>
      <c r="D31" s="5">
        <v>15</v>
      </c>
      <c r="E31" s="6">
        <v>16000</v>
      </c>
      <c r="F31" s="7">
        <f t="shared" si="0"/>
        <v>240000</v>
      </c>
      <c r="G31" s="7">
        <f t="shared" si="1"/>
        <v>240000</v>
      </c>
      <c r="H31" s="8" t="str">
        <f t="shared" si="2"/>
        <v>Sin descuento</v>
      </c>
    </row>
    <row r="32" spans="1:9" s="2" customFormat="1" x14ac:dyDescent="0.25">
      <c r="A32" s="4" t="s">
        <v>20</v>
      </c>
      <c r="B32" s="5" t="s">
        <v>13</v>
      </c>
      <c r="C32" s="5" t="s">
        <v>21</v>
      </c>
      <c r="D32" s="5">
        <v>13</v>
      </c>
      <c r="E32" s="6">
        <v>12000</v>
      </c>
      <c r="F32" s="7">
        <f t="shared" si="0"/>
        <v>156000</v>
      </c>
      <c r="G32" s="7">
        <f t="shared" si="1"/>
        <v>156000</v>
      </c>
      <c r="H32" s="8" t="str">
        <f t="shared" si="2"/>
        <v>Sin descuento</v>
      </c>
    </row>
    <row r="33" spans="1:8" s="2" customFormat="1" ht="15.75" thickBot="1" x14ac:dyDescent="0.3">
      <c r="A33" s="9" t="s">
        <v>20</v>
      </c>
      <c r="B33" s="10" t="s">
        <v>13</v>
      </c>
      <c r="C33" s="10" t="s">
        <v>23</v>
      </c>
      <c r="D33" s="10">
        <v>18</v>
      </c>
      <c r="E33" s="11">
        <v>16000</v>
      </c>
      <c r="F33" s="12">
        <f t="shared" si="0"/>
        <v>288000</v>
      </c>
      <c r="G33" s="12">
        <f t="shared" si="1"/>
        <v>273600</v>
      </c>
      <c r="H33" s="13" t="str">
        <f t="shared" si="2"/>
        <v>Descuento del 5%</v>
      </c>
    </row>
  </sheetData>
  <mergeCells count="1">
    <mergeCell ref="A1:H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G6" sqref="G6"/>
    </sheetView>
  </sheetViews>
  <sheetFormatPr baseColWidth="10" defaultRowHeight="15" x14ac:dyDescent="0.25"/>
  <cols>
    <col min="1" max="1" width="20.140625" style="2" bestFit="1" customWidth="1"/>
    <col min="2" max="4" width="11.42578125" style="2"/>
    <col min="5" max="5" width="13.42578125" style="2" bestFit="1" customWidth="1"/>
    <col min="6" max="6" width="13.28515625" style="2" bestFit="1" customWidth="1"/>
    <col min="7" max="7" width="16.140625" style="2" customWidth="1"/>
    <col min="8" max="8" width="19.42578125" style="2" bestFit="1" customWidth="1"/>
    <col min="9" max="16384" width="11.42578125" style="1"/>
  </cols>
  <sheetData>
    <row r="1" spans="1:8" s="2" customFormat="1" ht="15.75" x14ac:dyDescent="0.25">
      <c r="A1" s="63" t="s">
        <v>0</v>
      </c>
      <c r="B1" s="64"/>
      <c r="C1" s="64"/>
      <c r="D1" s="64"/>
      <c r="E1" s="64"/>
      <c r="F1" s="64"/>
      <c r="G1" s="64"/>
      <c r="H1" s="65"/>
    </row>
    <row r="2" spans="1:8" s="2" customFormat="1" ht="5.25" customHeight="1" thickBot="1" x14ac:dyDescent="0.3"/>
    <row r="3" spans="1:8" s="2" customFormat="1" ht="30.75" thickBot="1" x14ac:dyDescent="0.3">
      <c r="A3" s="14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6" t="s">
        <v>6</v>
      </c>
      <c r="G3" s="17" t="s">
        <v>24</v>
      </c>
      <c r="H3" s="18" t="s">
        <v>7</v>
      </c>
    </row>
    <row r="4" spans="1:8" s="2" customFormat="1" x14ac:dyDescent="0.25">
      <c r="A4" s="19" t="s">
        <v>8</v>
      </c>
      <c r="B4" s="20" t="s">
        <v>27</v>
      </c>
      <c r="C4" s="20" t="s">
        <v>10</v>
      </c>
      <c r="D4" s="20">
        <v>12</v>
      </c>
      <c r="E4" s="21">
        <v>21000</v>
      </c>
      <c r="F4" s="22">
        <f>D4*E4</f>
        <v>252000</v>
      </c>
      <c r="G4" s="22">
        <f>IF(D4&gt;20,F4*0.9,IF(D4&gt;13,F4*0.95,F4))</f>
        <v>252000</v>
      </c>
      <c r="H4" s="23" t="str">
        <f>IF(D4&gt;20,"Descuento del 10%",IF(D4&gt;13,"Descuento del 5%","Sin descuento"))</f>
        <v>Sin descuento</v>
      </c>
    </row>
    <row r="5" spans="1:8" s="2" customFormat="1" x14ac:dyDescent="0.25">
      <c r="A5" s="4" t="s">
        <v>8</v>
      </c>
      <c r="B5" s="5" t="s">
        <v>27</v>
      </c>
      <c r="C5" s="5" t="s">
        <v>11</v>
      </c>
      <c r="D5" s="5">
        <v>13</v>
      </c>
      <c r="E5" s="6">
        <v>12000</v>
      </c>
      <c r="F5" s="7">
        <f t="shared" ref="F5:F33" si="0">D5*E5</f>
        <v>156000</v>
      </c>
      <c r="G5" s="7">
        <f t="shared" ref="G5:G33" si="1">IF(D5&gt;20,F5*0.9,IF(D5&gt;13,F5*0.95,F5))</f>
        <v>156000</v>
      </c>
      <c r="H5" s="8" t="str">
        <f t="shared" ref="H5:H33" si="2">IF(D5&gt;20,"Descuento del 10%",IF(D5&gt;13,"Descuento del 5%","Sin descuento"))</f>
        <v>Sin descuento</v>
      </c>
    </row>
    <row r="6" spans="1:8" s="2" customFormat="1" x14ac:dyDescent="0.25">
      <c r="A6" s="4" t="s">
        <v>8</v>
      </c>
      <c r="B6" s="5" t="s">
        <v>28</v>
      </c>
      <c r="C6" s="5" t="s">
        <v>10</v>
      </c>
      <c r="D6" s="5">
        <v>15</v>
      </c>
      <c r="E6" s="6">
        <v>21000</v>
      </c>
      <c r="F6" s="7">
        <f t="shared" si="0"/>
        <v>315000</v>
      </c>
      <c r="G6" s="7">
        <f t="shared" si="1"/>
        <v>299250</v>
      </c>
      <c r="H6" s="8" t="str">
        <f t="shared" si="2"/>
        <v>Descuento del 5%</v>
      </c>
    </row>
    <row r="7" spans="1:8" s="2" customFormat="1" x14ac:dyDescent="0.25">
      <c r="A7" s="4" t="s">
        <v>8</v>
      </c>
      <c r="B7" s="5" t="s">
        <v>28</v>
      </c>
      <c r="C7" s="5" t="s">
        <v>11</v>
      </c>
      <c r="D7" s="5">
        <v>24</v>
      </c>
      <c r="E7" s="6">
        <v>12000</v>
      </c>
      <c r="F7" s="7">
        <f t="shared" si="0"/>
        <v>288000</v>
      </c>
      <c r="G7" s="7">
        <f t="shared" si="1"/>
        <v>259200</v>
      </c>
      <c r="H7" s="8" t="str">
        <f t="shared" si="2"/>
        <v>Descuento del 10%</v>
      </c>
    </row>
    <row r="8" spans="1:8" s="2" customFormat="1" x14ac:dyDescent="0.25">
      <c r="A8" s="4" t="s">
        <v>8</v>
      </c>
      <c r="B8" s="5" t="s">
        <v>29</v>
      </c>
      <c r="C8" s="5" t="s">
        <v>10</v>
      </c>
      <c r="D8" s="5">
        <v>20</v>
      </c>
      <c r="E8" s="6">
        <v>21000</v>
      </c>
      <c r="F8" s="7">
        <f t="shared" si="0"/>
        <v>420000</v>
      </c>
      <c r="G8" s="7">
        <f t="shared" si="1"/>
        <v>399000</v>
      </c>
      <c r="H8" s="8" t="str">
        <f t="shared" si="2"/>
        <v>Descuento del 5%</v>
      </c>
    </row>
    <row r="9" spans="1:8" s="2" customFormat="1" x14ac:dyDescent="0.25">
      <c r="A9" s="4" t="s">
        <v>8</v>
      </c>
      <c r="B9" s="5" t="s">
        <v>29</v>
      </c>
      <c r="C9" s="5" t="s">
        <v>11</v>
      </c>
      <c r="D9" s="5">
        <v>17</v>
      </c>
      <c r="E9" s="6">
        <v>12000</v>
      </c>
      <c r="F9" s="7">
        <f t="shared" si="0"/>
        <v>204000</v>
      </c>
      <c r="G9" s="7">
        <f t="shared" si="1"/>
        <v>193800</v>
      </c>
      <c r="H9" s="8" t="str">
        <f t="shared" si="2"/>
        <v>Descuento del 5%</v>
      </c>
    </row>
    <row r="10" spans="1:8" s="2" customFormat="1" x14ac:dyDescent="0.25">
      <c r="A10" s="4" t="s">
        <v>14</v>
      </c>
      <c r="B10" s="5" t="s">
        <v>27</v>
      </c>
      <c r="C10" s="5" t="s">
        <v>15</v>
      </c>
      <c r="D10" s="5">
        <v>12</v>
      </c>
      <c r="E10" s="6">
        <v>10000</v>
      </c>
      <c r="F10" s="7">
        <f t="shared" si="0"/>
        <v>120000</v>
      </c>
      <c r="G10" s="7">
        <f t="shared" si="1"/>
        <v>120000</v>
      </c>
      <c r="H10" s="8" t="str">
        <f t="shared" si="2"/>
        <v>Sin descuento</v>
      </c>
    </row>
    <row r="11" spans="1:8" s="2" customFormat="1" x14ac:dyDescent="0.25">
      <c r="A11" s="4" t="s">
        <v>14</v>
      </c>
      <c r="B11" s="5" t="s">
        <v>27</v>
      </c>
      <c r="C11" s="5" t="s">
        <v>16</v>
      </c>
      <c r="D11" s="5">
        <v>23</v>
      </c>
      <c r="E11" s="6">
        <v>15000</v>
      </c>
      <c r="F11" s="7">
        <f t="shared" si="0"/>
        <v>345000</v>
      </c>
      <c r="G11" s="7">
        <f t="shared" si="1"/>
        <v>310500</v>
      </c>
      <c r="H11" s="8" t="str">
        <f t="shared" si="2"/>
        <v>Descuento del 10%</v>
      </c>
    </row>
    <row r="12" spans="1:8" s="2" customFormat="1" x14ac:dyDescent="0.25">
      <c r="A12" s="4" t="s">
        <v>14</v>
      </c>
      <c r="B12" s="5" t="s">
        <v>28</v>
      </c>
      <c r="C12" s="5" t="s">
        <v>15</v>
      </c>
      <c r="D12" s="5">
        <v>17</v>
      </c>
      <c r="E12" s="6">
        <v>10000</v>
      </c>
      <c r="F12" s="7">
        <f t="shared" si="0"/>
        <v>170000</v>
      </c>
      <c r="G12" s="7">
        <f t="shared" si="1"/>
        <v>161500</v>
      </c>
      <c r="H12" s="8" t="str">
        <f t="shared" si="2"/>
        <v>Descuento del 5%</v>
      </c>
    </row>
    <row r="13" spans="1:8" s="2" customFormat="1" x14ac:dyDescent="0.25">
      <c r="A13" s="4" t="s">
        <v>14</v>
      </c>
      <c r="B13" s="5" t="s">
        <v>28</v>
      </c>
      <c r="C13" s="5" t="s">
        <v>16</v>
      </c>
      <c r="D13" s="5">
        <v>19</v>
      </c>
      <c r="E13" s="6">
        <v>15000</v>
      </c>
      <c r="F13" s="7">
        <f t="shared" si="0"/>
        <v>285000</v>
      </c>
      <c r="G13" s="7">
        <f t="shared" si="1"/>
        <v>270750</v>
      </c>
      <c r="H13" s="8" t="str">
        <f t="shared" si="2"/>
        <v>Descuento del 5%</v>
      </c>
    </row>
    <row r="14" spans="1:8" s="2" customFormat="1" x14ac:dyDescent="0.25">
      <c r="A14" s="4" t="s">
        <v>14</v>
      </c>
      <c r="B14" s="5" t="s">
        <v>29</v>
      </c>
      <c r="C14" s="5" t="s">
        <v>15</v>
      </c>
      <c r="D14" s="5">
        <v>16</v>
      </c>
      <c r="E14" s="6">
        <v>10000</v>
      </c>
      <c r="F14" s="7">
        <f t="shared" si="0"/>
        <v>160000</v>
      </c>
      <c r="G14" s="7">
        <f t="shared" si="1"/>
        <v>152000</v>
      </c>
      <c r="H14" s="8" t="str">
        <f t="shared" si="2"/>
        <v>Descuento del 5%</v>
      </c>
    </row>
    <row r="15" spans="1:8" s="2" customFormat="1" x14ac:dyDescent="0.25">
      <c r="A15" s="4" t="s">
        <v>14</v>
      </c>
      <c r="B15" s="5" t="s">
        <v>29</v>
      </c>
      <c r="C15" s="5" t="s">
        <v>16</v>
      </c>
      <c r="D15" s="5">
        <v>18</v>
      </c>
      <c r="E15" s="6">
        <v>15000</v>
      </c>
      <c r="F15" s="7">
        <f t="shared" si="0"/>
        <v>270000</v>
      </c>
      <c r="G15" s="7">
        <f t="shared" si="1"/>
        <v>256500</v>
      </c>
      <c r="H15" s="8" t="str">
        <f t="shared" si="2"/>
        <v>Descuento del 5%</v>
      </c>
    </row>
    <row r="16" spans="1:8" s="2" customFormat="1" x14ac:dyDescent="0.25">
      <c r="A16" s="4" t="s">
        <v>17</v>
      </c>
      <c r="B16" s="5" t="s">
        <v>27</v>
      </c>
      <c r="C16" s="5" t="s">
        <v>18</v>
      </c>
      <c r="D16" s="5">
        <v>21</v>
      </c>
      <c r="E16" s="6">
        <v>14000</v>
      </c>
      <c r="F16" s="7">
        <f t="shared" si="0"/>
        <v>294000</v>
      </c>
      <c r="G16" s="7">
        <f t="shared" si="1"/>
        <v>264600</v>
      </c>
      <c r="H16" s="8" t="str">
        <f t="shared" si="2"/>
        <v>Descuento del 10%</v>
      </c>
    </row>
    <row r="17" spans="1:8" s="2" customFormat="1" x14ac:dyDescent="0.25">
      <c r="A17" s="4" t="s">
        <v>17</v>
      </c>
      <c r="B17" s="5" t="s">
        <v>27</v>
      </c>
      <c r="C17" s="5" t="s">
        <v>22</v>
      </c>
      <c r="D17" s="5">
        <v>20</v>
      </c>
      <c r="E17" s="6">
        <v>18000</v>
      </c>
      <c r="F17" s="7">
        <f t="shared" si="0"/>
        <v>360000</v>
      </c>
      <c r="G17" s="7">
        <f t="shared" si="1"/>
        <v>342000</v>
      </c>
      <c r="H17" s="8" t="str">
        <f t="shared" si="2"/>
        <v>Descuento del 5%</v>
      </c>
    </row>
    <row r="18" spans="1:8" s="2" customFormat="1" x14ac:dyDescent="0.25">
      <c r="A18" s="4" t="s">
        <v>17</v>
      </c>
      <c r="B18" s="5" t="s">
        <v>28</v>
      </c>
      <c r="C18" s="5" t="s">
        <v>18</v>
      </c>
      <c r="D18" s="5">
        <v>9</v>
      </c>
      <c r="E18" s="6">
        <v>14000</v>
      </c>
      <c r="F18" s="7">
        <f t="shared" si="0"/>
        <v>126000</v>
      </c>
      <c r="G18" s="7">
        <f t="shared" si="1"/>
        <v>126000</v>
      </c>
      <c r="H18" s="8" t="str">
        <f t="shared" si="2"/>
        <v>Sin descuento</v>
      </c>
    </row>
    <row r="19" spans="1:8" s="2" customFormat="1" x14ac:dyDescent="0.25">
      <c r="A19" s="4" t="s">
        <v>17</v>
      </c>
      <c r="B19" s="5" t="s">
        <v>28</v>
      </c>
      <c r="C19" s="5" t="s">
        <v>22</v>
      </c>
      <c r="D19" s="5">
        <v>16</v>
      </c>
      <c r="E19" s="6">
        <v>18000</v>
      </c>
      <c r="F19" s="7">
        <f t="shared" si="0"/>
        <v>288000</v>
      </c>
      <c r="G19" s="7">
        <f t="shared" si="1"/>
        <v>273600</v>
      </c>
      <c r="H19" s="8" t="str">
        <f t="shared" si="2"/>
        <v>Descuento del 5%</v>
      </c>
    </row>
    <row r="20" spans="1:8" s="2" customFormat="1" x14ac:dyDescent="0.25">
      <c r="A20" s="4" t="s">
        <v>17</v>
      </c>
      <c r="B20" s="5" t="s">
        <v>29</v>
      </c>
      <c r="C20" s="5" t="s">
        <v>18</v>
      </c>
      <c r="D20" s="5">
        <v>20</v>
      </c>
      <c r="E20" s="6">
        <v>14000</v>
      </c>
      <c r="F20" s="7">
        <f t="shared" si="0"/>
        <v>280000</v>
      </c>
      <c r="G20" s="7">
        <f t="shared" si="1"/>
        <v>266000</v>
      </c>
      <c r="H20" s="8" t="str">
        <f t="shared" si="2"/>
        <v>Descuento del 5%</v>
      </c>
    </row>
    <row r="21" spans="1:8" s="2" customFormat="1" x14ac:dyDescent="0.25">
      <c r="A21" s="4" t="s">
        <v>17</v>
      </c>
      <c r="B21" s="5" t="s">
        <v>29</v>
      </c>
      <c r="C21" s="5" t="s">
        <v>22</v>
      </c>
      <c r="D21" s="5">
        <v>12</v>
      </c>
      <c r="E21" s="6">
        <v>18000</v>
      </c>
      <c r="F21" s="7">
        <f t="shared" si="0"/>
        <v>216000</v>
      </c>
      <c r="G21" s="7">
        <f t="shared" si="1"/>
        <v>216000</v>
      </c>
      <c r="H21" s="8" t="str">
        <f t="shared" si="2"/>
        <v>Sin descuento</v>
      </c>
    </row>
    <row r="22" spans="1:8" s="2" customFormat="1" x14ac:dyDescent="0.25">
      <c r="A22" s="4" t="s">
        <v>19</v>
      </c>
      <c r="B22" s="5" t="s">
        <v>27</v>
      </c>
      <c r="C22" s="5">
        <v>3008</v>
      </c>
      <c r="D22" s="5">
        <v>24</v>
      </c>
      <c r="E22" s="6">
        <v>15000</v>
      </c>
      <c r="F22" s="7">
        <f t="shared" si="0"/>
        <v>360000</v>
      </c>
      <c r="G22" s="7">
        <f t="shared" si="1"/>
        <v>324000</v>
      </c>
      <c r="H22" s="8" t="str">
        <f t="shared" si="2"/>
        <v>Descuento del 10%</v>
      </c>
    </row>
    <row r="23" spans="1:8" s="2" customFormat="1" x14ac:dyDescent="0.25">
      <c r="A23" s="4" t="s">
        <v>19</v>
      </c>
      <c r="B23" s="5" t="s">
        <v>27</v>
      </c>
      <c r="C23" s="5">
        <v>5008</v>
      </c>
      <c r="D23" s="5">
        <v>23</v>
      </c>
      <c r="E23" s="6">
        <v>21000</v>
      </c>
      <c r="F23" s="7">
        <f t="shared" si="0"/>
        <v>483000</v>
      </c>
      <c r="G23" s="7">
        <f t="shared" si="1"/>
        <v>434700</v>
      </c>
      <c r="H23" s="8" t="str">
        <f t="shared" si="2"/>
        <v>Descuento del 10%</v>
      </c>
    </row>
    <row r="24" spans="1:8" s="2" customFormat="1" x14ac:dyDescent="0.25">
      <c r="A24" s="4" t="s">
        <v>19</v>
      </c>
      <c r="B24" s="5" t="s">
        <v>28</v>
      </c>
      <c r="C24" s="5">
        <v>3008</v>
      </c>
      <c r="D24" s="5">
        <v>21</v>
      </c>
      <c r="E24" s="6">
        <v>15000</v>
      </c>
      <c r="F24" s="7">
        <f t="shared" si="0"/>
        <v>315000</v>
      </c>
      <c r="G24" s="7">
        <f t="shared" si="1"/>
        <v>283500</v>
      </c>
      <c r="H24" s="8" t="str">
        <f t="shared" si="2"/>
        <v>Descuento del 10%</v>
      </c>
    </row>
    <row r="25" spans="1:8" s="2" customFormat="1" x14ac:dyDescent="0.25">
      <c r="A25" s="4" t="s">
        <v>19</v>
      </c>
      <c r="B25" s="5" t="s">
        <v>28</v>
      </c>
      <c r="C25" s="5">
        <v>5008</v>
      </c>
      <c r="D25" s="5">
        <v>23</v>
      </c>
      <c r="E25" s="6">
        <v>21000</v>
      </c>
      <c r="F25" s="7">
        <f t="shared" si="0"/>
        <v>483000</v>
      </c>
      <c r="G25" s="7">
        <f t="shared" si="1"/>
        <v>434700</v>
      </c>
      <c r="H25" s="8" t="str">
        <f t="shared" si="2"/>
        <v>Descuento del 10%</v>
      </c>
    </row>
    <row r="26" spans="1:8" s="2" customFormat="1" x14ac:dyDescent="0.25">
      <c r="A26" s="4" t="s">
        <v>19</v>
      </c>
      <c r="B26" s="5" t="s">
        <v>29</v>
      </c>
      <c r="C26" s="5">
        <v>3008</v>
      </c>
      <c r="D26" s="5">
        <v>24</v>
      </c>
      <c r="E26" s="6">
        <v>15000</v>
      </c>
      <c r="F26" s="7">
        <f t="shared" si="0"/>
        <v>360000</v>
      </c>
      <c r="G26" s="7">
        <f t="shared" si="1"/>
        <v>324000</v>
      </c>
      <c r="H26" s="8" t="str">
        <f t="shared" si="2"/>
        <v>Descuento del 10%</v>
      </c>
    </row>
    <row r="27" spans="1:8" s="2" customFormat="1" x14ac:dyDescent="0.25">
      <c r="A27" s="4" t="s">
        <v>19</v>
      </c>
      <c r="B27" s="5" t="s">
        <v>29</v>
      </c>
      <c r="C27" s="5">
        <v>5008</v>
      </c>
      <c r="D27" s="5">
        <v>22</v>
      </c>
      <c r="E27" s="6">
        <v>21000</v>
      </c>
      <c r="F27" s="7">
        <f t="shared" si="0"/>
        <v>462000</v>
      </c>
      <c r="G27" s="7">
        <f t="shared" si="1"/>
        <v>415800</v>
      </c>
      <c r="H27" s="8" t="str">
        <f t="shared" si="2"/>
        <v>Descuento del 10%</v>
      </c>
    </row>
    <row r="28" spans="1:8" s="2" customFormat="1" x14ac:dyDescent="0.25">
      <c r="A28" s="4" t="s">
        <v>20</v>
      </c>
      <c r="B28" s="5" t="s">
        <v>27</v>
      </c>
      <c r="C28" s="5" t="s">
        <v>21</v>
      </c>
      <c r="D28" s="5">
        <v>21</v>
      </c>
      <c r="E28" s="6">
        <v>12000</v>
      </c>
      <c r="F28" s="7">
        <f t="shared" si="0"/>
        <v>252000</v>
      </c>
      <c r="G28" s="7">
        <f t="shared" si="1"/>
        <v>226800</v>
      </c>
      <c r="H28" s="8" t="str">
        <f t="shared" si="2"/>
        <v>Descuento del 10%</v>
      </c>
    </row>
    <row r="29" spans="1:8" s="2" customFormat="1" x14ac:dyDescent="0.25">
      <c r="A29" s="4" t="s">
        <v>20</v>
      </c>
      <c r="B29" s="5" t="s">
        <v>27</v>
      </c>
      <c r="C29" s="5" t="s">
        <v>23</v>
      </c>
      <c r="D29" s="5">
        <v>6</v>
      </c>
      <c r="E29" s="6">
        <v>16000</v>
      </c>
      <c r="F29" s="7">
        <f t="shared" si="0"/>
        <v>96000</v>
      </c>
      <c r="G29" s="7">
        <f t="shared" si="1"/>
        <v>96000</v>
      </c>
      <c r="H29" s="8" t="str">
        <f t="shared" si="2"/>
        <v>Sin descuento</v>
      </c>
    </row>
    <row r="30" spans="1:8" s="2" customFormat="1" x14ac:dyDescent="0.25">
      <c r="A30" s="4" t="s">
        <v>20</v>
      </c>
      <c r="B30" s="5" t="s">
        <v>28</v>
      </c>
      <c r="C30" s="5" t="s">
        <v>21</v>
      </c>
      <c r="D30" s="5">
        <v>21</v>
      </c>
      <c r="E30" s="6">
        <v>12000</v>
      </c>
      <c r="F30" s="7">
        <f t="shared" si="0"/>
        <v>252000</v>
      </c>
      <c r="G30" s="7">
        <f t="shared" si="1"/>
        <v>226800</v>
      </c>
      <c r="H30" s="8" t="str">
        <f t="shared" si="2"/>
        <v>Descuento del 10%</v>
      </c>
    </row>
    <row r="31" spans="1:8" s="2" customFormat="1" x14ac:dyDescent="0.25">
      <c r="A31" s="4" t="s">
        <v>20</v>
      </c>
      <c r="B31" s="5" t="s">
        <v>28</v>
      </c>
      <c r="C31" s="5" t="s">
        <v>23</v>
      </c>
      <c r="D31" s="5">
        <v>9</v>
      </c>
      <c r="E31" s="6">
        <v>16000</v>
      </c>
      <c r="F31" s="7">
        <f t="shared" si="0"/>
        <v>144000</v>
      </c>
      <c r="G31" s="7">
        <f t="shared" si="1"/>
        <v>144000</v>
      </c>
      <c r="H31" s="8" t="str">
        <f t="shared" si="2"/>
        <v>Sin descuento</v>
      </c>
    </row>
    <row r="32" spans="1:8" s="2" customFormat="1" x14ac:dyDescent="0.25">
      <c r="A32" s="4" t="s">
        <v>20</v>
      </c>
      <c r="B32" s="5" t="s">
        <v>29</v>
      </c>
      <c r="C32" s="5" t="s">
        <v>21</v>
      </c>
      <c r="D32" s="5">
        <v>16</v>
      </c>
      <c r="E32" s="6">
        <v>12000</v>
      </c>
      <c r="F32" s="7">
        <f t="shared" si="0"/>
        <v>192000</v>
      </c>
      <c r="G32" s="7">
        <f t="shared" si="1"/>
        <v>182400</v>
      </c>
      <c r="H32" s="8" t="str">
        <f t="shared" si="2"/>
        <v>Descuento del 5%</v>
      </c>
    </row>
    <row r="33" spans="1:8" s="2" customFormat="1" ht="15.75" thickBot="1" x14ac:dyDescent="0.3">
      <c r="A33" s="9" t="s">
        <v>20</v>
      </c>
      <c r="B33" s="10" t="s">
        <v>29</v>
      </c>
      <c r="C33" s="10" t="s">
        <v>23</v>
      </c>
      <c r="D33" s="10">
        <v>12</v>
      </c>
      <c r="E33" s="11">
        <v>16000</v>
      </c>
      <c r="F33" s="12">
        <f t="shared" si="0"/>
        <v>192000</v>
      </c>
      <c r="G33" s="12">
        <f t="shared" si="1"/>
        <v>192000</v>
      </c>
      <c r="H33" s="13" t="str">
        <f t="shared" si="2"/>
        <v>Sin descuento</v>
      </c>
    </row>
  </sheetData>
  <mergeCells count="1">
    <mergeCell ref="A1:H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workbookViewId="0">
      <selection activeCell="G4" sqref="G4"/>
    </sheetView>
  </sheetViews>
  <sheetFormatPr baseColWidth="10" defaultRowHeight="15" x14ac:dyDescent="0.25"/>
  <cols>
    <col min="1" max="1" width="20.140625" style="2" bestFit="1" customWidth="1"/>
    <col min="2" max="4" width="11.42578125" style="2"/>
    <col min="5" max="5" width="13.42578125" style="2" bestFit="1" customWidth="1"/>
    <col min="6" max="6" width="13.28515625" style="2" bestFit="1" customWidth="1"/>
    <col min="7" max="7" width="16.140625" style="2" customWidth="1"/>
    <col min="8" max="8" width="19.42578125" style="2" bestFit="1" customWidth="1"/>
    <col min="9" max="16384" width="11.42578125" style="1"/>
  </cols>
  <sheetData>
    <row r="1" spans="1:8" s="2" customFormat="1" ht="15.75" x14ac:dyDescent="0.25">
      <c r="A1" s="66" t="s">
        <v>0</v>
      </c>
      <c r="B1" s="66"/>
      <c r="C1" s="66"/>
      <c r="D1" s="66"/>
      <c r="E1" s="66"/>
      <c r="F1" s="66"/>
      <c r="G1" s="66"/>
      <c r="H1" s="66"/>
    </row>
    <row r="2" spans="1:8" s="2" customFormat="1" ht="7.5" customHeight="1" thickBot="1" x14ac:dyDescent="0.3"/>
    <row r="3" spans="1:8" s="2" customFormat="1" ht="30.75" thickBot="1" x14ac:dyDescent="0.3">
      <c r="A3" s="54" t="s">
        <v>1</v>
      </c>
      <c r="B3" s="54" t="s">
        <v>2</v>
      </c>
      <c r="C3" s="54" t="s">
        <v>3</v>
      </c>
      <c r="D3" s="54" t="s">
        <v>4</v>
      </c>
      <c r="E3" s="54" t="s">
        <v>5</v>
      </c>
      <c r="F3" s="55" t="s">
        <v>6</v>
      </c>
      <c r="G3" s="56" t="s">
        <v>24</v>
      </c>
      <c r="H3" s="55" t="s">
        <v>7</v>
      </c>
    </row>
    <row r="4" spans="1:8" s="2" customFormat="1" x14ac:dyDescent="0.25">
      <c r="A4" s="49" t="s">
        <v>8</v>
      </c>
      <c r="B4" s="50" t="s">
        <v>30</v>
      </c>
      <c r="C4" s="50" t="s">
        <v>10</v>
      </c>
      <c r="D4" s="50">
        <v>13</v>
      </c>
      <c r="E4" s="51">
        <v>21000</v>
      </c>
      <c r="F4" s="52">
        <f>D4*E4</f>
        <v>273000</v>
      </c>
      <c r="G4" s="52">
        <f>IF(D4&gt;18,F4*0.9,IF(D4&gt;13,F4*0.95,F4))</f>
        <v>273000</v>
      </c>
      <c r="H4" s="53" t="str">
        <f>IF(D4&gt;18,"Descuento del 10%",IF(D4&gt;13,"Descuento del 5%","Sin descuento"))</f>
        <v>Sin descuento</v>
      </c>
    </row>
    <row r="5" spans="1:8" s="2" customFormat="1" x14ac:dyDescent="0.25">
      <c r="A5" s="4" t="s">
        <v>8</v>
      </c>
      <c r="B5" s="5" t="s">
        <v>30</v>
      </c>
      <c r="C5" s="5" t="s">
        <v>11</v>
      </c>
      <c r="D5" s="5">
        <v>18</v>
      </c>
      <c r="E5" s="6">
        <v>12000</v>
      </c>
      <c r="F5" s="7">
        <f t="shared" ref="F5:F33" si="0">D5*E5</f>
        <v>216000</v>
      </c>
      <c r="G5" s="7">
        <f t="shared" ref="G5:G33" si="1">IF(D5&gt;18,F5*0.9,IF(D5&gt;13,F5*0.95,F5))</f>
        <v>205200</v>
      </c>
      <c r="H5" s="8" t="str">
        <f t="shared" ref="H5:H33" si="2">IF(D5&gt;18,"Descuento del 10%",IF(D5&gt;13,"Descuento del 5%","Sin descuento"))</f>
        <v>Descuento del 5%</v>
      </c>
    </row>
    <row r="6" spans="1:8" s="2" customFormat="1" x14ac:dyDescent="0.25">
      <c r="A6" s="4" t="s">
        <v>8</v>
      </c>
      <c r="B6" s="5" t="s">
        <v>31</v>
      </c>
      <c r="C6" s="5" t="s">
        <v>10</v>
      </c>
      <c r="D6" s="5">
        <v>12</v>
      </c>
      <c r="E6" s="6">
        <v>21000</v>
      </c>
      <c r="F6" s="7">
        <f t="shared" si="0"/>
        <v>252000</v>
      </c>
      <c r="G6" s="7">
        <f t="shared" si="1"/>
        <v>252000</v>
      </c>
      <c r="H6" s="8" t="str">
        <f t="shared" si="2"/>
        <v>Sin descuento</v>
      </c>
    </row>
    <row r="7" spans="1:8" s="2" customFormat="1" x14ac:dyDescent="0.25">
      <c r="A7" s="4" t="s">
        <v>8</v>
      </c>
      <c r="B7" s="5" t="s">
        <v>31</v>
      </c>
      <c r="C7" s="5" t="s">
        <v>11</v>
      </c>
      <c r="D7" s="5">
        <v>18</v>
      </c>
      <c r="E7" s="6">
        <v>12000</v>
      </c>
      <c r="F7" s="7">
        <f t="shared" si="0"/>
        <v>216000</v>
      </c>
      <c r="G7" s="7">
        <f t="shared" si="1"/>
        <v>205200</v>
      </c>
      <c r="H7" s="8" t="str">
        <f t="shared" si="2"/>
        <v>Descuento del 5%</v>
      </c>
    </row>
    <row r="8" spans="1:8" s="2" customFormat="1" x14ac:dyDescent="0.25">
      <c r="A8" s="4" t="s">
        <v>8</v>
      </c>
      <c r="B8" s="5" t="s">
        <v>32</v>
      </c>
      <c r="C8" s="5" t="s">
        <v>10</v>
      </c>
      <c r="D8" s="5">
        <v>14</v>
      </c>
      <c r="E8" s="6">
        <v>21000</v>
      </c>
      <c r="F8" s="7">
        <f t="shared" si="0"/>
        <v>294000</v>
      </c>
      <c r="G8" s="7">
        <f t="shared" si="1"/>
        <v>279300</v>
      </c>
      <c r="H8" s="8" t="str">
        <f t="shared" si="2"/>
        <v>Descuento del 5%</v>
      </c>
    </row>
    <row r="9" spans="1:8" s="2" customFormat="1" x14ac:dyDescent="0.25">
      <c r="A9" s="4" t="s">
        <v>8</v>
      </c>
      <c r="B9" s="5" t="s">
        <v>32</v>
      </c>
      <c r="C9" s="5" t="s">
        <v>11</v>
      </c>
      <c r="D9" s="5">
        <v>19</v>
      </c>
      <c r="E9" s="6">
        <v>12000</v>
      </c>
      <c r="F9" s="7">
        <f t="shared" si="0"/>
        <v>228000</v>
      </c>
      <c r="G9" s="7">
        <f t="shared" si="1"/>
        <v>205200</v>
      </c>
      <c r="H9" s="8" t="str">
        <f t="shared" si="2"/>
        <v>Descuento del 10%</v>
      </c>
    </row>
    <row r="10" spans="1:8" s="2" customFormat="1" x14ac:dyDescent="0.25">
      <c r="A10" s="4" t="s">
        <v>14</v>
      </c>
      <c r="B10" s="5" t="s">
        <v>30</v>
      </c>
      <c r="C10" s="5" t="s">
        <v>15</v>
      </c>
      <c r="D10" s="5">
        <v>22</v>
      </c>
      <c r="E10" s="6">
        <v>10000</v>
      </c>
      <c r="F10" s="7">
        <f t="shared" si="0"/>
        <v>220000</v>
      </c>
      <c r="G10" s="7">
        <f t="shared" si="1"/>
        <v>198000</v>
      </c>
      <c r="H10" s="8" t="str">
        <f t="shared" si="2"/>
        <v>Descuento del 10%</v>
      </c>
    </row>
    <row r="11" spans="1:8" s="2" customFormat="1" x14ac:dyDescent="0.25">
      <c r="A11" s="4" t="s">
        <v>14</v>
      </c>
      <c r="B11" s="5" t="s">
        <v>30</v>
      </c>
      <c r="C11" s="5" t="s">
        <v>16</v>
      </c>
      <c r="D11" s="5">
        <v>21</v>
      </c>
      <c r="E11" s="6">
        <v>15000</v>
      </c>
      <c r="F11" s="7">
        <f t="shared" si="0"/>
        <v>315000</v>
      </c>
      <c r="G11" s="7">
        <f t="shared" si="1"/>
        <v>283500</v>
      </c>
      <c r="H11" s="8" t="str">
        <f t="shared" si="2"/>
        <v>Descuento del 10%</v>
      </c>
    </row>
    <row r="12" spans="1:8" s="2" customFormat="1" x14ac:dyDescent="0.25">
      <c r="A12" s="4" t="s">
        <v>14</v>
      </c>
      <c r="B12" s="5" t="s">
        <v>31</v>
      </c>
      <c r="C12" s="5" t="s">
        <v>15</v>
      </c>
      <c r="D12" s="5">
        <v>11</v>
      </c>
      <c r="E12" s="6">
        <v>10000</v>
      </c>
      <c r="F12" s="7">
        <f t="shared" si="0"/>
        <v>110000</v>
      </c>
      <c r="G12" s="7">
        <f t="shared" si="1"/>
        <v>110000</v>
      </c>
      <c r="H12" s="8" t="str">
        <f t="shared" si="2"/>
        <v>Sin descuento</v>
      </c>
    </row>
    <row r="13" spans="1:8" s="2" customFormat="1" x14ac:dyDescent="0.25">
      <c r="A13" s="4" t="s">
        <v>14</v>
      </c>
      <c r="B13" s="5" t="s">
        <v>31</v>
      </c>
      <c r="C13" s="5" t="s">
        <v>16</v>
      </c>
      <c r="D13" s="5">
        <v>10</v>
      </c>
      <c r="E13" s="6">
        <v>15000</v>
      </c>
      <c r="F13" s="7">
        <f t="shared" si="0"/>
        <v>150000</v>
      </c>
      <c r="G13" s="7">
        <f t="shared" si="1"/>
        <v>150000</v>
      </c>
      <c r="H13" s="8" t="str">
        <f t="shared" si="2"/>
        <v>Sin descuento</v>
      </c>
    </row>
    <row r="14" spans="1:8" s="2" customFormat="1" x14ac:dyDescent="0.25">
      <c r="A14" s="4" t="s">
        <v>14</v>
      </c>
      <c r="B14" s="5" t="s">
        <v>32</v>
      </c>
      <c r="C14" s="5" t="s">
        <v>15</v>
      </c>
      <c r="D14" s="5">
        <v>8</v>
      </c>
      <c r="E14" s="6">
        <v>10000</v>
      </c>
      <c r="F14" s="7">
        <f t="shared" si="0"/>
        <v>80000</v>
      </c>
      <c r="G14" s="7">
        <f t="shared" si="1"/>
        <v>80000</v>
      </c>
      <c r="H14" s="8" t="str">
        <f t="shared" si="2"/>
        <v>Sin descuento</v>
      </c>
    </row>
    <row r="15" spans="1:8" s="2" customFormat="1" x14ac:dyDescent="0.25">
      <c r="A15" s="4" t="s">
        <v>14</v>
      </c>
      <c r="B15" s="5" t="s">
        <v>32</v>
      </c>
      <c r="C15" s="5" t="s">
        <v>16</v>
      </c>
      <c r="D15" s="5">
        <v>20</v>
      </c>
      <c r="E15" s="6">
        <v>15000</v>
      </c>
      <c r="F15" s="7">
        <f t="shared" si="0"/>
        <v>300000</v>
      </c>
      <c r="G15" s="7">
        <f t="shared" si="1"/>
        <v>270000</v>
      </c>
      <c r="H15" s="8" t="str">
        <f t="shared" si="2"/>
        <v>Descuento del 10%</v>
      </c>
    </row>
    <row r="16" spans="1:8" s="2" customFormat="1" x14ac:dyDescent="0.25">
      <c r="A16" s="4" t="s">
        <v>17</v>
      </c>
      <c r="B16" s="5" t="s">
        <v>30</v>
      </c>
      <c r="C16" s="5" t="s">
        <v>18</v>
      </c>
      <c r="D16" s="5">
        <v>21</v>
      </c>
      <c r="E16" s="6">
        <v>14000</v>
      </c>
      <c r="F16" s="7">
        <f t="shared" si="0"/>
        <v>294000</v>
      </c>
      <c r="G16" s="7">
        <f t="shared" si="1"/>
        <v>264600</v>
      </c>
      <c r="H16" s="8" t="str">
        <f t="shared" si="2"/>
        <v>Descuento del 10%</v>
      </c>
    </row>
    <row r="17" spans="1:8" s="2" customFormat="1" x14ac:dyDescent="0.25">
      <c r="A17" s="4" t="s">
        <v>17</v>
      </c>
      <c r="B17" s="5" t="s">
        <v>30</v>
      </c>
      <c r="C17" s="5" t="s">
        <v>22</v>
      </c>
      <c r="D17" s="5">
        <v>25</v>
      </c>
      <c r="E17" s="6">
        <v>18000</v>
      </c>
      <c r="F17" s="7">
        <f t="shared" si="0"/>
        <v>450000</v>
      </c>
      <c r="G17" s="7">
        <f t="shared" si="1"/>
        <v>405000</v>
      </c>
      <c r="H17" s="8" t="str">
        <f t="shared" si="2"/>
        <v>Descuento del 10%</v>
      </c>
    </row>
    <row r="18" spans="1:8" s="2" customFormat="1" x14ac:dyDescent="0.25">
      <c r="A18" s="4" t="s">
        <v>17</v>
      </c>
      <c r="B18" s="5" t="s">
        <v>31</v>
      </c>
      <c r="C18" s="5" t="s">
        <v>18</v>
      </c>
      <c r="D18" s="5">
        <v>25</v>
      </c>
      <c r="E18" s="6">
        <v>14000</v>
      </c>
      <c r="F18" s="7">
        <f t="shared" si="0"/>
        <v>350000</v>
      </c>
      <c r="G18" s="7">
        <f t="shared" si="1"/>
        <v>315000</v>
      </c>
      <c r="H18" s="8" t="str">
        <f t="shared" si="2"/>
        <v>Descuento del 10%</v>
      </c>
    </row>
    <row r="19" spans="1:8" s="2" customFormat="1" x14ac:dyDescent="0.25">
      <c r="A19" s="4" t="s">
        <v>17</v>
      </c>
      <c r="B19" s="5" t="s">
        <v>31</v>
      </c>
      <c r="C19" s="5" t="s">
        <v>22</v>
      </c>
      <c r="D19" s="5">
        <v>8</v>
      </c>
      <c r="E19" s="6">
        <v>18000</v>
      </c>
      <c r="F19" s="7">
        <f t="shared" si="0"/>
        <v>144000</v>
      </c>
      <c r="G19" s="7">
        <f t="shared" si="1"/>
        <v>144000</v>
      </c>
      <c r="H19" s="8" t="str">
        <f t="shared" si="2"/>
        <v>Sin descuento</v>
      </c>
    </row>
    <row r="20" spans="1:8" s="2" customFormat="1" x14ac:dyDescent="0.25">
      <c r="A20" s="4" t="s">
        <v>17</v>
      </c>
      <c r="B20" s="5" t="s">
        <v>32</v>
      </c>
      <c r="C20" s="5" t="s">
        <v>18</v>
      </c>
      <c r="D20" s="5">
        <v>9</v>
      </c>
      <c r="E20" s="6">
        <v>14000</v>
      </c>
      <c r="F20" s="7">
        <f t="shared" si="0"/>
        <v>126000</v>
      </c>
      <c r="G20" s="7">
        <f t="shared" si="1"/>
        <v>126000</v>
      </c>
      <c r="H20" s="8" t="str">
        <f t="shared" si="2"/>
        <v>Sin descuento</v>
      </c>
    </row>
    <row r="21" spans="1:8" s="2" customFormat="1" x14ac:dyDescent="0.25">
      <c r="A21" s="4" t="s">
        <v>17</v>
      </c>
      <c r="B21" s="5" t="s">
        <v>32</v>
      </c>
      <c r="C21" s="5" t="s">
        <v>22</v>
      </c>
      <c r="D21" s="5">
        <v>15</v>
      </c>
      <c r="E21" s="6">
        <v>18000</v>
      </c>
      <c r="F21" s="7">
        <f t="shared" si="0"/>
        <v>270000</v>
      </c>
      <c r="G21" s="7">
        <f t="shared" si="1"/>
        <v>256500</v>
      </c>
      <c r="H21" s="8" t="str">
        <f t="shared" si="2"/>
        <v>Descuento del 5%</v>
      </c>
    </row>
    <row r="22" spans="1:8" s="2" customFormat="1" x14ac:dyDescent="0.25">
      <c r="A22" s="4" t="s">
        <v>19</v>
      </c>
      <c r="B22" s="5" t="s">
        <v>30</v>
      </c>
      <c r="C22" s="5">
        <v>3008</v>
      </c>
      <c r="D22" s="5">
        <v>18</v>
      </c>
      <c r="E22" s="6">
        <v>15000</v>
      </c>
      <c r="F22" s="7">
        <f t="shared" si="0"/>
        <v>270000</v>
      </c>
      <c r="G22" s="7">
        <f t="shared" si="1"/>
        <v>256500</v>
      </c>
      <c r="H22" s="8" t="str">
        <f t="shared" si="2"/>
        <v>Descuento del 5%</v>
      </c>
    </row>
    <row r="23" spans="1:8" s="2" customFormat="1" x14ac:dyDescent="0.25">
      <c r="A23" s="4" t="s">
        <v>19</v>
      </c>
      <c r="B23" s="5" t="s">
        <v>30</v>
      </c>
      <c r="C23" s="5">
        <v>5008</v>
      </c>
      <c r="D23" s="5">
        <v>14</v>
      </c>
      <c r="E23" s="6">
        <v>21000</v>
      </c>
      <c r="F23" s="7">
        <f t="shared" si="0"/>
        <v>294000</v>
      </c>
      <c r="G23" s="7">
        <f t="shared" si="1"/>
        <v>279300</v>
      </c>
      <c r="H23" s="8" t="str">
        <f t="shared" si="2"/>
        <v>Descuento del 5%</v>
      </c>
    </row>
    <row r="24" spans="1:8" s="2" customFormat="1" x14ac:dyDescent="0.25">
      <c r="A24" s="4" t="s">
        <v>19</v>
      </c>
      <c r="B24" s="5" t="s">
        <v>31</v>
      </c>
      <c r="C24" s="5">
        <v>3008</v>
      </c>
      <c r="D24" s="5">
        <v>10</v>
      </c>
      <c r="E24" s="6">
        <v>15000</v>
      </c>
      <c r="F24" s="7">
        <f t="shared" si="0"/>
        <v>150000</v>
      </c>
      <c r="G24" s="7">
        <f t="shared" si="1"/>
        <v>150000</v>
      </c>
      <c r="H24" s="8" t="str">
        <f t="shared" si="2"/>
        <v>Sin descuento</v>
      </c>
    </row>
    <row r="25" spans="1:8" s="2" customFormat="1" x14ac:dyDescent="0.25">
      <c r="A25" s="4" t="s">
        <v>19</v>
      </c>
      <c r="B25" s="5" t="s">
        <v>31</v>
      </c>
      <c r="C25" s="5">
        <v>5008</v>
      </c>
      <c r="D25" s="5">
        <v>9</v>
      </c>
      <c r="E25" s="6">
        <v>21000</v>
      </c>
      <c r="F25" s="7">
        <f t="shared" si="0"/>
        <v>189000</v>
      </c>
      <c r="G25" s="7">
        <f t="shared" si="1"/>
        <v>189000</v>
      </c>
      <c r="H25" s="8" t="str">
        <f t="shared" si="2"/>
        <v>Sin descuento</v>
      </c>
    </row>
    <row r="26" spans="1:8" s="2" customFormat="1" x14ac:dyDescent="0.25">
      <c r="A26" s="4" t="s">
        <v>19</v>
      </c>
      <c r="B26" s="5" t="s">
        <v>32</v>
      </c>
      <c r="C26" s="5">
        <v>3008</v>
      </c>
      <c r="D26" s="5">
        <v>24</v>
      </c>
      <c r="E26" s="6">
        <v>15000</v>
      </c>
      <c r="F26" s="7">
        <f t="shared" si="0"/>
        <v>360000</v>
      </c>
      <c r="G26" s="7">
        <f t="shared" si="1"/>
        <v>324000</v>
      </c>
      <c r="H26" s="8" t="str">
        <f t="shared" si="2"/>
        <v>Descuento del 10%</v>
      </c>
    </row>
    <row r="27" spans="1:8" s="2" customFormat="1" x14ac:dyDescent="0.25">
      <c r="A27" s="4" t="s">
        <v>19</v>
      </c>
      <c r="B27" s="5" t="s">
        <v>32</v>
      </c>
      <c r="C27" s="5">
        <v>5008</v>
      </c>
      <c r="D27" s="5">
        <v>6</v>
      </c>
      <c r="E27" s="6">
        <v>21000</v>
      </c>
      <c r="F27" s="7">
        <f t="shared" si="0"/>
        <v>126000</v>
      </c>
      <c r="G27" s="7">
        <f t="shared" si="1"/>
        <v>126000</v>
      </c>
      <c r="H27" s="8" t="str">
        <f t="shared" si="2"/>
        <v>Sin descuento</v>
      </c>
    </row>
    <row r="28" spans="1:8" s="2" customFormat="1" x14ac:dyDescent="0.25">
      <c r="A28" s="4" t="s">
        <v>20</v>
      </c>
      <c r="B28" s="5" t="s">
        <v>30</v>
      </c>
      <c r="C28" s="5" t="s">
        <v>21</v>
      </c>
      <c r="D28" s="5">
        <v>16</v>
      </c>
      <c r="E28" s="6">
        <v>12000</v>
      </c>
      <c r="F28" s="7">
        <f t="shared" si="0"/>
        <v>192000</v>
      </c>
      <c r="G28" s="7">
        <f t="shared" si="1"/>
        <v>182400</v>
      </c>
      <c r="H28" s="8" t="str">
        <f t="shared" si="2"/>
        <v>Descuento del 5%</v>
      </c>
    </row>
    <row r="29" spans="1:8" s="2" customFormat="1" x14ac:dyDescent="0.25">
      <c r="A29" s="4" t="s">
        <v>20</v>
      </c>
      <c r="B29" s="5" t="s">
        <v>30</v>
      </c>
      <c r="C29" s="5" t="s">
        <v>23</v>
      </c>
      <c r="D29" s="5">
        <v>12</v>
      </c>
      <c r="E29" s="6">
        <v>16000</v>
      </c>
      <c r="F29" s="7">
        <f t="shared" si="0"/>
        <v>192000</v>
      </c>
      <c r="G29" s="7">
        <f t="shared" si="1"/>
        <v>192000</v>
      </c>
      <c r="H29" s="8" t="str">
        <f t="shared" si="2"/>
        <v>Sin descuento</v>
      </c>
    </row>
    <row r="30" spans="1:8" s="2" customFormat="1" x14ac:dyDescent="0.25">
      <c r="A30" s="4" t="s">
        <v>20</v>
      </c>
      <c r="B30" s="5" t="s">
        <v>31</v>
      </c>
      <c r="C30" s="5" t="s">
        <v>21</v>
      </c>
      <c r="D30" s="5">
        <v>15</v>
      </c>
      <c r="E30" s="6">
        <v>12000</v>
      </c>
      <c r="F30" s="7">
        <f t="shared" si="0"/>
        <v>180000</v>
      </c>
      <c r="G30" s="7">
        <f t="shared" si="1"/>
        <v>171000</v>
      </c>
      <c r="H30" s="8" t="str">
        <f t="shared" si="2"/>
        <v>Descuento del 5%</v>
      </c>
    </row>
    <row r="31" spans="1:8" s="2" customFormat="1" x14ac:dyDescent="0.25">
      <c r="A31" s="4" t="s">
        <v>20</v>
      </c>
      <c r="B31" s="5" t="s">
        <v>31</v>
      </c>
      <c r="C31" s="5" t="s">
        <v>23</v>
      </c>
      <c r="D31" s="5">
        <v>5</v>
      </c>
      <c r="E31" s="6">
        <v>16000</v>
      </c>
      <c r="F31" s="7">
        <f t="shared" si="0"/>
        <v>80000</v>
      </c>
      <c r="G31" s="7">
        <f t="shared" si="1"/>
        <v>80000</v>
      </c>
      <c r="H31" s="8" t="str">
        <f t="shared" si="2"/>
        <v>Sin descuento</v>
      </c>
    </row>
    <row r="32" spans="1:8" s="2" customFormat="1" x14ac:dyDescent="0.25">
      <c r="A32" s="4" t="s">
        <v>20</v>
      </c>
      <c r="B32" s="5" t="s">
        <v>32</v>
      </c>
      <c r="C32" s="5" t="s">
        <v>21</v>
      </c>
      <c r="D32" s="5">
        <v>8</v>
      </c>
      <c r="E32" s="6">
        <v>12000</v>
      </c>
      <c r="F32" s="7">
        <f t="shared" si="0"/>
        <v>96000</v>
      </c>
      <c r="G32" s="7">
        <f t="shared" si="1"/>
        <v>96000</v>
      </c>
      <c r="H32" s="8" t="str">
        <f t="shared" si="2"/>
        <v>Sin descuento</v>
      </c>
    </row>
    <row r="33" spans="1:8" s="2" customFormat="1" ht="15.75" thickBot="1" x14ac:dyDescent="0.3">
      <c r="A33" s="9" t="s">
        <v>20</v>
      </c>
      <c r="B33" s="10" t="s">
        <v>32</v>
      </c>
      <c r="C33" s="10" t="s">
        <v>23</v>
      </c>
      <c r="D33" s="10">
        <v>17</v>
      </c>
      <c r="E33" s="11">
        <v>16000</v>
      </c>
      <c r="F33" s="12">
        <f t="shared" si="0"/>
        <v>272000</v>
      </c>
      <c r="G33" s="12">
        <f t="shared" si="1"/>
        <v>258400</v>
      </c>
      <c r="H33" s="13" t="str">
        <f t="shared" si="2"/>
        <v>Descuento del 5%</v>
      </c>
    </row>
  </sheetData>
  <mergeCells count="1">
    <mergeCell ref="A1:H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activeCell="G4" sqref="G4"/>
    </sheetView>
  </sheetViews>
  <sheetFormatPr baseColWidth="10" defaultRowHeight="15" x14ac:dyDescent="0.25"/>
  <cols>
    <col min="1" max="1" width="20.140625" style="2" bestFit="1" customWidth="1"/>
    <col min="2" max="4" width="11.42578125" style="2"/>
    <col min="5" max="5" width="12" style="2" bestFit="1" customWidth="1"/>
    <col min="6" max="6" width="13.28515625" style="2" bestFit="1" customWidth="1"/>
    <col min="7" max="7" width="16.140625" style="2" customWidth="1"/>
    <col min="8" max="8" width="19.42578125" style="2" bestFit="1" customWidth="1"/>
    <col min="9" max="16384" width="11.42578125" style="2"/>
  </cols>
  <sheetData>
    <row r="1" spans="1:8" ht="15.75" x14ac:dyDescent="0.25">
      <c r="A1" s="63" t="s">
        <v>0</v>
      </c>
      <c r="B1" s="64"/>
      <c r="C1" s="64"/>
      <c r="D1" s="64"/>
      <c r="E1" s="64"/>
      <c r="F1" s="64"/>
      <c r="G1" s="64"/>
      <c r="H1" s="65"/>
    </row>
    <row r="2" spans="1:8" ht="5.25" customHeight="1" thickBot="1" x14ac:dyDescent="0.3"/>
    <row r="3" spans="1:8" ht="30.75" thickBot="1" x14ac:dyDescent="0.3">
      <c r="A3" s="54" t="s">
        <v>1</v>
      </c>
      <c r="B3" s="54" t="s">
        <v>2</v>
      </c>
      <c r="C3" s="54" t="s">
        <v>3</v>
      </c>
      <c r="D3" s="54" t="s">
        <v>4</v>
      </c>
      <c r="E3" s="54" t="s">
        <v>5</v>
      </c>
      <c r="F3" s="55" t="s">
        <v>6</v>
      </c>
      <c r="G3" s="56" t="s">
        <v>24</v>
      </c>
      <c r="H3" s="55" t="s">
        <v>7</v>
      </c>
    </row>
    <row r="4" spans="1:8" x14ac:dyDescent="0.25">
      <c r="A4" s="49" t="s">
        <v>8</v>
      </c>
      <c r="B4" s="50" t="s">
        <v>33</v>
      </c>
      <c r="C4" s="50" t="s">
        <v>10</v>
      </c>
      <c r="D4" s="50">
        <v>20</v>
      </c>
      <c r="E4" s="51">
        <v>21000</v>
      </c>
      <c r="F4" s="52">
        <f>D4*E4</f>
        <v>420000</v>
      </c>
      <c r="G4" s="52">
        <f>IF(D4&gt;18,F4*0.88,IF(D4&gt;13,F4*0.94,F4))</f>
        <v>369600</v>
      </c>
      <c r="H4" s="53" t="str">
        <f>IF(D4&gt;18,"Descuento del 12 %",IF(D4&gt;13,"Descuento del 6%","Sin descuento"))</f>
        <v>Descuento del 12 %</v>
      </c>
    </row>
    <row r="5" spans="1:8" x14ac:dyDescent="0.25">
      <c r="A5" s="4" t="s">
        <v>8</v>
      </c>
      <c r="B5" s="5" t="s">
        <v>33</v>
      </c>
      <c r="C5" s="5" t="s">
        <v>11</v>
      </c>
      <c r="D5" s="5">
        <v>17</v>
      </c>
      <c r="E5" s="6">
        <v>12000</v>
      </c>
      <c r="F5" s="7">
        <f t="shared" ref="F5:F33" si="0">D5*E5</f>
        <v>204000</v>
      </c>
      <c r="G5" s="7">
        <f t="shared" ref="G5:G33" si="1">IF(D5&gt;18,F5*0.88,IF(D5&gt;13,F5*0.94,F5))</f>
        <v>191760</v>
      </c>
      <c r="H5" s="8" t="str">
        <f t="shared" ref="H5:H33" si="2">IF(D5&gt;18,"Descuento del 12 %",IF(D5&gt;13,"Descuento del 6%","Sin descuento"))</f>
        <v>Descuento del 6%</v>
      </c>
    </row>
    <row r="6" spans="1:8" x14ac:dyDescent="0.25">
      <c r="A6" s="4" t="s">
        <v>8</v>
      </c>
      <c r="B6" s="5" t="s">
        <v>34</v>
      </c>
      <c r="C6" s="5" t="s">
        <v>10</v>
      </c>
      <c r="D6" s="5">
        <v>13</v>
      </c>
      <c r="E6" s="6">
        <v>21000</v>
      </c>
      <c r="F6" s="7">
        <f t="shared" si="0"/>
        <v>273000</v>
      </c>
      <c r="G6" s="7">
        <f t="shared" si="1"/>
        <v>273000</v>
      </c>
      <c r="H6" s="8" t="str">
        <f t="shared" si="2"/>
        <v>Sin descuento</v>
      </c>
    </row>
    <row r="7" spans="1:8" x14ac:dyDescent="0.25">
      <c r="A7" s="4" t="s">
        <v>8</v>
      </c>
      <c r="B7" s="5" t="s">
        <v>34</v>
      </c>
      <c r="C7" s="5" t="s">
        <v>11</v>
      </c>
      <c r="D7" s="5">
        <v>13</v>
      </c>
      <c r="E7" s="6">
        <v>12000</v>
      </c>
      <c r="F7" s="7">
        <f t="shared" si="0"/>
        <v>156000</v>
      </c>
      <c r="G7" s="7">
        <f t="shared" si="1"/>
        <v>156000</v>
      </c>
      <c r="H7" s="8" t="str">
        <f t="shared" si="2"/>
        <v>Sin descuento</v>
      </c>
    </row>
    <row r="8" spans="1:8" x14ac:dyDescent="0.25">
      <c r="A8" s="4" t="s">
        <v>8</v>
      </c>
      <c r="B8" s="5" t="s">
        <v>35</v>
      </c>
      <c r="C8" s="5" t="s">
        <v>10</v>
      </c>
      <c r="D8" s="5">
        <v>12</v>
      </c>
      <c r="E8" s="6">
        <v>21000</v>
      </c>
      <c r="F8" s="7">
        <f t="shared" si="0"/>
        <v>252000</v>
      </c>
      <c r="G8" s="7">
        <f t="shared" si="1"/>
        <v>252000</v>
      </c>
      <c r="H8" s="8" t="str">
        <f t="shared" si="2"/>
        <v>Sin descuento</v>
      </c>
    </row>
    <row r="9" spans="1:8" x14ac:dyDescent="0.25">
      <c r="A9" s="4" t="s">
        <v>8</v>
      </c>
      <c r="B9" s="5" t="s">
        <v>35</v>
      </c>
      <c r="C9" s="5" t="s">
        <v>11</v>
      </c>
      <c r="D9" s="5">
        <v>21</v>
      </c>
      <c r="E9" s="6">
        <v>12000</v>
      </c>
      <c r="F9" s="7">
        <f t="shared" si="0"/>
        <v>252000</v>
      </c>
      <c r="G9" s="7">
        <f t="shared" si="1"/>
        <v>221760</v>
      </c>
      <c r="H9" s="8" t="str">
        <f t="shared" si="2"/>
        <v>Descuento del 12 %</v>
      </c>
    </row>
    <row r="10" spans="1:8" x14ac:dyDescent="0.25">
      <c r="A10" s="4" t="s">
        <v>14</v>
      </c>
      <c r="B10" s="5" t="s">
        <v>33</v>
      </c>
      <c r="C10" s="5" t="s">
        <v>15</v>
      </c>
      <c r="D10" s="5">
        <v>18</v>
      </c>
      <c r="E10" s="6">
        <v>10000</v>
      </c>
      <c r="F10" s="7">
        <f t="shared" si="0"/>
        <v>180000</v>
      </c>
      <c r="G10" s="7">
        <f t="shared" si="1"/>
        <v>169200</v>
      </c>
      <c r="H10" s="8" t="str">
        <f t="shared" si="2"/>
        <v>Descuento del 6%</v>
      </c>
    </row>
    <row r="11" spans="1:8" x14ac:dyDescent="0.25">
      <c r="A11" s="4" t="s">
        <v>14</v>
      </c>
      <c r="B11" s="5" t="s">
        <v>33</v>
      </c>
      <c r="C11" s="5" t="s">
        <v>16</v>
      </c>
      <c r="D11" s="5">
        <v>25</v>
      </c>
      <c r="E11" s="6">
        <v>15000</v>
      </c>
      <c r="F11" s="7">
        <f t="shared" si="0"/>
        <v>375000</v>
      </c>
      <c r="G11" s="7">
        <f t="shared" si="1"/>
        <v>330000</v>
      </c>
      <c r="H11" s="8" t="str">
        <f t="shared" si="2"/>
        <v>Descuento del 12 %</v>
      </c>
    </row>
    <row r="12" spans="1:8" x14ac:dyDescent="0.25">
      <c r="A12" s="4" t="s">
        <v>14</v>
      </c>
      <c r="B12" s="5" t="s">
        <v>34</v>
      </c>
      <c r="C12" s="5" t="s">
        <v>15</v>
      </c>
      <c r="D12" s="5">
        <v>17</v>
      </c>
      <c r="E12" s="6">
        <v>10000</v>
      </c>
      <c r="F12" s="7">
        <f t="shared" si="0"/>
        <v>170000</v>
      </c>
      <c r="G12" s="7">
        <f t="shared" si="1"/>
        <v>159800</v>
      </c>
      <c r="H12" s="8" t="str">
        <f t="shared" si="2"/>
        <v>Descuento del 6%</v>
      </c>
    </row>
    <row r="13" spans="1:8" x14ac:dyDescent="0.25">
      <c r="A13" s="4" t="s">
        <v>14</v>
      </c>
      <c r="B13" s="5" t="s">
        <v>34</v>
      </c>
      <c r="C13" s="5" t="s">
        <v>16</v>
      </c>
      <c r="D13" s="5">
        <v>22</v>
      </c>
      <c r="E13" s="6">
        <v>15000</v>
      </c>
      <c r="F13" s="7">
        <f t="shared" si="0"/>
        <v>330000</v>
      </c>
      <c r="G13" s="7">
        <f t="shared" si="1"/>
        <v>290400</v>
      </c>
      <c r="H13" s="8" t="str">
        <f t="shared" si="2"/>
        <v>Descuento del 12 %</v>
      </c>
    </row>
    <row r="14" spans="1:8" x14ac:dyDescent="0.25">
      <c r="A14" s="4" t="s">
        <v>14</v>
      </c>
      <c r="B14" s="5" t="s">
        <v>35</v>
      </c>
      <c r="C14" s="5" t="s">
        <v>15</v>
      </c>
      <c r="D14" s="5">
        <v>22</v>
      </c>
      <c r="E14" s="6">
        <v>10000</v>
      </c>
      <c r="F14" s="7">
        <f t="shared" si="0"/>
        <v>220000</v>
      </c>
      <c r="G14" s="7">
        <f t="shared" si="1"/>
        <v>193600</v>
      </c>
      <c r="H14" s="8" t="str">
        <f t="shared" si="2"/>
        <v>Descuento del 12 %</v>
      </c>
    </row>
    <row r="15" spans="1:8" x14ac:dyDescent="0.25">
      <c r="A15" s="4" t="s">
        <v>14</v>
      </c>
      <c r="B15" s="5" t="s">
        <v>35</v>
      </c>
      <c r="C15" s="5" t="s">
        <v>16</v>
      </c>
      <c r="D15" s="5">
        <v>20</v>
      </c>
      <c r="E15" s="6">
        <v>15000</v>
      </c>
      <c r="F15" s="7">
        <f t="shared" si="0"/>
        <v>300000</v>
      </c>
      <c r="G15" s="7">
        <f t="shared" si="1"/>
        <v>264000</v>
      </c>
      <c r="H15" s="8" t="str">
        <f t="shared" si="2"/>
        <v>Descuento del 12 %</v>
      </c>
    </row>
    <row r="16" spans="1:8" x14ac:dyDescent="0.25">
      <c r="A16" s="4" t="s">
        <v>17</v>
      </c>
      <c r="B16" s="5" t="s">
        <v>33</v>
      </c>
      <c r="C16" s="5" t="s">
        <v>18</v>
      </c>
      <c r="D16" s="5">
        <v>19</v>
      </c>
      <c r="E16" s="6">
        <v>14000</v>
      </c>
      <c r="F16" s="7">
        <f t="shared" si="0"/>
        <v>266000</v>
      </c>
      <c r="G16" s="7">
        <f t="shared" si="1"/>
        <v>234080</v>
      </c>
      <c r="H16" s="8" t="str">
        <f t="shared" si="2"/>
        <v>Descuento del 12 %</v>
      </c>
    </row>
    <row r="17" spans="1:8" x14ac:dyDescent="0.25">
      <c r="A17" s="4" t="s">
        <v>17</v>
      </c>
      <c r="B17" s="5" t="s">
        <v>33</v>
      </c>
      <c r="C17" s="5" t="s">
        <v>22</v>
      </c>
      <c r="D17" s="5">
        <v>10</v>
      </c>
      <c r="E17" s="6">
        <v>18000</v>
      </c>
      <c r="F17" s="7">
        <f t="shared" si="0"/>
        <v>180000</v>
      </c>
      <c r="G17" s="7">
        <f t="shared" si="1"/>
        <v>180000</v>
      </c>
      <c r="H17" s="8" t="str">
        <f t="shared" si="2"/>
        <v>Sin descuento</v>
      </c>
    </row>
    <row r="18" spans="1:8" x14ac:dyDescent="0.25">
      <c r="A18" s="4" t="s">
        <v>17</v>
      </c>
      <c r="B18" s="5" t="s">
        <v>34</v>
      </c>
      <c r="C18" s="5" t="s">
        <v>18</v>
      </c>
      <c r="D18" s="5">
        <v>10</v>
      </c>
      <c r="E18" s="6">
        <v>14000</v>
      </c>
      <c r="F18" s="7">
        <f t="shared" si="0"/>
        <v>140000</v>
      </c>
      <c r="G18" s="7">
        <f t="shared" si="1"/>
        <v>140000</v>
      </c>
      <c r="H18" s="8" t="str">
        <f t="shared" si="2"/>
        <v>Sin descuento</v>
      </c>
    </row>
    <row r="19" spans="1:8" x14ac:dyDescent="0.25">
      <c r="A19" s="4" t="s">
        <v>17</v>
      </c>
      <c r="B19" s="5" t="s">
        <v>34</v>
      </c>
      <c r="C19" s="5" t="s">
        <v>22</v>
      </c>
      <c r="D19" s="5">
        <v>28</v>
      </c>
      <c r="E19" s="6">
        <v>18000</v>
      </c>
      <c r="F19" s="7">
        <f t="shared" si="0"/>
        <v>504000</v>
      </c>
      <c r="G19" s="7">
        <f t="shared" si="1"/>
        <v>443520</v>
      </c>
      <c r="H19" s="8" t="str">
        <f t="shared" si="2"/>
        <v>Descuento del 12 %</v>
      </c>
    </row>
    <row r="20" spans="1:8" x14ac:dyDescent="0.25">
      <c r="A20" s="4" t="s">
        <v>17</v>
      </c>
      <c r="B20" s="5" t="s">
        <v>35</v>
      </c>
      <c r="C20" s="5" t="s">
        <v>18</v>
      </c>
      <c r="D20" s="5">
        <v>25</v>
      </c>
      <c r="E20" s="6">
        <v>14000</v>
      </c>
      <c r="F20" s="7">
        <f t="shared" si="0"/>
        <v>350000</v>
      </c>
      <c r="G20" s="7">
        <f t="shared" si="1"/>
        <v>308000</v>
      </c>
      <c r="H20" s="8" t="str">
        <f t="shared" si="2"/>
        <v>Descuento del 12 %</v>
      </c>
    </row>
    <row r="21" spans="1:8" x14ac:dyDescent="0.25">
      <c r="A21" s="4" t="s">
        <v>17</v>
      </c>
      <c r="B21" s="5" t="s">
        <v>35</v>
      </c>
      <c r="C21" s="5" t="s">
        <v>22</v>
      </c>
      <c r="D21" s="5">
        <v>18</v>
      </c>
      <c r="E21" s="6">
        <v>18000</v>
      </c>
      <c r="F21" s="7">
        <f t="shared" si="0"/>
        <v>324000</v>
      </c>
      <c r="G21" s="7">
        <f t="shared" si="1"/>
        <v>304560</v>
      </c>
      <c r="H21" s="8" t="str">
        <f t="shared" si="2"/>
        <v>Descuento del 6%</v>
      </c>
    </row>
    <row r="22" spans="1:8" x14ac:dyDescent="0.25">
      <c r="A22" s="4" t="s">
        <v>19</v>
      </c>
      <c r="B22" s="5" t="s">
        <v>33</v>
      </c>
      <c r="C22" s="5">
        <v>3008</v>
      </c>
      <c r="D22" s="5">
        <v>17</v>
      </c>
      <c r="E22" s="6">
        <v>15000</v>
      </c>
      <c r="F22" s="7">
        <f t="shared" si="0"/>
        <v>255000</v>
      </c>
      <c r="G22" s="7">
        <f t="shared" si="1"/>
        <v>239700</v>
      </c>
      <c r="H22" s="8" t="str">
        <f t="shared" si="2"/>
        <v>Descuento del 6%</v>
      </c>
    </row>
    <row r="23" spans="1:8" x14ac:dyDescent="0.25">
      <c r="A23" s="4" t="s">
        <v>19</v>
      </c>
      <c r="B23" s="5" t="s">
        <v>33</v>
      </c>
      <c r="C23" s="5">
        <v>5008</v>
      </c>
      <c r="D23" s="5">
        <v>14</v>
      </c>
      <c r="E23" s="6">
        <v>21000</v>
      </c>
      <c r="F23" s="7">
        <f t="shared" si="0"/>
        <v>294000</v>
      </c>
      <c r="G23" s="7">
        <f t="shared" si="1"/>
        <v>276360</v>
      </c>
      <c r="H23" s="8" t="str">
        <f t="shared" si="2"/>
        <v>Descuento del 6%</v>
      </c>
    </row>
    <row r="24" spans="1:8" x14ac:dyDescent="0.25">
      <c r="A24" s="4" t="s">
        <v>19</v>
      </c>
      <c r="B24" s="5" t="s">
        <v>34</v>
      </c>
      <c r="C24" s="5">
        <v>3008</v>
      </c>
      <c r="D24" s="5">
        <v>19</v>
      </c>
      <c r="E24" s="6">
        <v>15000</v>
      </c>
      <c r="F24" s="7">
        <f t="shared" si="0"/>
        <v>285000</v>
      </c>
      <c r="G24" s="7">
        <f t="shared" si="1"/>
        <v>250800</v>
      </c>
      <c r="H24" s="8" t="str">
        <f t="shared" si="2"/>
        <v>Descuento del 12 %</v>
      </c>
    </row>
    <row r="25" spans="1:8" x14ac:dyDescent="0.25">
      <c r="A25" s="4" t="s">
        <v>19</v>
      </c>
      <c r="B25" s="5" t="s">
        <v>34</v>
      </c>
      <c r="C25" s="5">
        <v>5008</v>
      </c>
      <c r="D25" s="5">
        <v>23</v>
      </c>
      <c r="E25" s="6">
        <v>21000</v>
      </c>
      <c r="F25" s="7">
        <f t="shared" si="0"/>
        <v>483000</v>
      </c>
      <c r="G25" s="7">
        <f t="shared" si="1"/>
        <v>425040</v>
      </c>
      <c r="H25" s="8" t="str">
        <f t="shared" si="2"/>
        <v>Descuento del 12 %</v>
      </c>
    </row>
    <row r="26" spans="1:8" x14ac:dyDescent="0.25">
      <c r="A26" s="4" t="s">
        <v>19</v>
      </c>
      <c r="B26" s="5" t="s">
        <v>35</v>
      </c>
      <c r="C26" s="5">
        <v>3008</v>
      </c>
      <c r="D26" s="5">
        <v>17</v>
      </c>
      <c r="E26" s="6">
        <v>15000</v>
      </c>
      <c r="F26" s="7">
        <f t="shared" si="0"/>
        <v>255000</v>
      </c>
      <c r="G26" s="7">
        <f t="shared" si="1"/>
        <v>239700</v>
      </c>
      <c r="H26" s="8" t="str">
        <f t="shared" si="2"/>
        <v>Descuento del 6%</v>
      </c>
    </row>
    <row r="27" spans="1:8" x14ac:dyDescent="0.25">
      <c r="A27" s="4" t="s">
        <v>19</v>
      </c>
      <c r="B27" s="5" t="s">
        <v>35</v>
      </c>
      <c r="C27" s="5">
        <v>5008</v>
      </c>
      <c r="D27" s="5">
        <v>22</v>
      </c>
      <c r="E27" s="6">
        <v>21000</v>
      </c>
      <c r="F27" s="7">
        <f t="shared" si="0"/>
        <v>462000</v>
      </c>
      <c r="G27" s="7">
        <f t="shared" si="1"/>
        <v>406560</v>
      </c>
      <c r="H27" s="8" t="str">
        <f t="shared" si="2"/>
        <v>Descuento del 12 %</v>
      </c>
    </row>
    <row r="28" spans="1:8" x14ac:dyDescent="0.25">
      <c r="A28" s="4" t="s">
        <v>20</v>
      </c>
      <c r="B28" s="5" t="s">
        <v>33</v>
      </c>
      <c r="C28" s="5" t="s">
        <v>21</v>
      </c>
      <c r="D28" s="5">
        <v>12</v>
      </c>
      <c r="E28" s="6">
        <v>12000</v>
      </c>
      <c r="F28" s="7">
        <f t="shared" si="0"/>
        <v>144000</v>
      </c>
      <c r="G28" s="7">
        <f t="shared" si="1"/>
        <v>144000</v>
      </c>
      <c r="H28" s="8" t="str">
        <f t="shared" si="2"/>
        <v>Sin descuento</v>
      </c>
    </row>
    <row r="29" spans="1:8" x14ac:dyDescent="0.25">
      <c r="A29" s="4" t="s">
        <v>20</v>
      </c>
      <c r="B29" s="5" t="s">
        <v>33</v>
      </c>
      <c r="C29" s="5" t="s">
        <v>23</v>
      </c>
      <c r="D29" s="5">
        <v>20</v>
      </c>
      <c r="E29" s="6">
        <v>16000</v>
      </c>
      <c r="F29" s="7">
        <f t="shared" si="0"/>
        <v>320000</v>
      </c>
      <c r="G29" s="7">
        <f t="shared" si="1"/>
        <v>281600</v>
      </c>
      <c r="H29" s="8" t="str">
        <f t="shared" si="2"/>
        <v>Descuento del 12 %</v>
      </c>
    </row>
    <row r="30" spans="1:8" x14ac:dyDescent="0.25">
      <c r="A30" s="4" t="s">
        <v>20</v>
      </c>
      <c r="B30" s="5" t="s">
        <v>34</v>
      </c>
      <c r="C30" s="5" t="s">
        <v>21</v>
      </c>
      <c r="D30" s="5">
        <v>8</v>
      </c>
      <c r="E30" s="6">
        <v>12000</v>
      </c>
      <c r="F30" s="7">
        <f t="shared" si="0"/>
        <v>96000</v>
      </c>
      <c r="G30" s="7">
        <f t="shared" si="1"/>
        <v>96000</v>
      </c>
      <c r="H30" s="8" t="str">
        <f t="shared" si="2"/>
        <v>Sin descuento</v>
      </c>
    </row>
    <row r="31" spans="1:8" x14ac:dyDescent="0.25">
      <c r="A31" s="4" t="s">
        <v>20</v>
      </c>
      <c r="B31" s="5" t="s">
        <v>34</v>
      </c>
      <c r="C31" s="5" t="s">
        <v>23</v>
      </c>
      <c r="D31" s="5">
        <v>10</v>
      </c>
      <c r="E31" s="6">
        <v>16000</v>
      </c>
      <c r="F31" s="7">
        <f t="shared" si="0"/>
        <v>160000</v>
      </c>
      <c r="G31" s="7">
        <f t="shared" si="1"/>
        <v>160000</v>
      </c>
      <c r="H31" s="8" t="str">
        <f t="shared" si="2"/>
        <v>Sin descuento</v>
      </c>
    </row>
    <row r="32" spans="1:8" x14ac:dyDescent="0.25">
      <c r="A32" s="4" t="s">
        <v>20</v>
      </c>
      <c r="B32" s="5" t="s">
        <v>35</v>
      </c>
      <c r="C32" s="5" t="s">
        <v>21</v>
      </c>
      <c r="D32" s="5">
        <v>26</v>
      </c>
      <c r="E32" s="6">
        <v>12000</v>
      </c>
      <c r="F32" s="7">
        <f t="shared" si="0"/>
        <v>312000</v>
      </c>
      <c r="G32" s="7">
        <f t="shared" si="1"/>
        <v>274560</v>
      </c>
      <c r="H32" s="8" t="str">
        <f t="shared" si="2"/>
        <v>Descuento del 12 %</v>
      </c>
    </row>
    <row r="33" spans="1:8" ht="15.75" thickBot="1" x14ac:dyDescent="0.3">
      <c r="A33" s="9" t="s">
        <v>20</v>
      </c>
      <c r="B33" s="10" t="s">
        <v>35</v>
      </c>
      <c r="C33" s="10" t="s">
        <v>23</v>
      </c>
      <c r="D33" s="10">
        <v>21</v>
      </c>
      <c r="E33" s="11">
        <v>16000</v>
      </c>
      <c r="F33" s="12">
        <f t="shared" si="0"/>
        <v>336000</v>
      </c>
      <c r="G33" s="12">
        <f t="shared" si="1"/>
        <v>295680</v>
      </c>
      <c r="H33" s="13" t="str">
        <f t="shared" si="2"/>
        <v>Descuento del 12 %</v>
      </c>
    </row>
  </sheetData>
  <mergeCells count="1">
    <mergeCell ref="A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zoomScale="85" zoomScaleNormal="85" workbookViewId="0">
      <selection activeCell="A2" sqref="A2"/>
    </sheetView>
  </sheetViews>
  <sheetFormatPr baseColWidth="10" defaultRowHeight="15" x14ac:dyDescent="0.25"/>
  <cols>
    <col min="1" max="1" width="9.85546875" style="1" bestFit="1" customWidth="1"/>
    <col min="2" max="9" width="9.42578125" style="1" bestFit="1" customWidth="1"/>
    <col min="10" max="10" width="11.42578125" style="1"/>
    <col min="11" max="11" width="9.42578125" style="1" bestFit="1" customWidth="1"/>
    <col min="12" max="12" width="11" style="1" bestFit="1" customWidth="1"/>
    <col min="13" max="13" width="10.140625" style="1" bestFit="1" customWidth="1"/>
    <col min="14" max="14" width="5.85546875" style="1" bestFit="1" customWidth="1"/>
    <col min="15" max="15" width="7.85546875" style="1" bestFit="1" customWidth="1"/>
    <col min="16" max="16384" width="11.42578125" style="1"/>
  </cols>
  <sheetData>
    <row r="1" spans="1:15" ht="16.5" thickBot="1" x14ac:dyDescent="0.3">
      <c r="A1" s="67" t="s">
        <v>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</row>
    <row r="2" spans="1:15" ht="15.75" thickBot="1" x14ac:dyDescent="0.3">
      <c r="A2" s="26"/>
      <c r="B2" s="27" t="s">
        <v>9</v>
      </c>
      <c r="C2" s="28" t="s">
        <v>12</v>
      </c>
      <c r="D2" s="28" t="s">
        <v>13</v>
      </c>
      <c r="E2" s="28" t="s">
        <v>27</v>
      </c>
      <c r="F2" s="28" t="s">
        <v>28</v>
      </c>
      <c r="G2" s="28" t="s">
        <v>29</v>
      </c>
      <c r="H2" s="28" t="s">
        <v>30</v>
      </c>
      <c r="I2" s="28" t="s">
        <v>31</v>
      </c>
      <c r="J2" s="28" t="s">
        <v>32</v>
      </c>
      <c r="K2" s="28" t="s">
        <v>33</v>
      </c>
      <c r="L2" s="28" t="s">
        <v>34</v>
      </c>
      <c r="M2" s="29" t="s">
        <v>35</v>
      </c>
      <c r="N2" s="33" t="s">
        <v>6</v>
      </c>
      <c r="O2" s="33" t="s">
        <v>26</v>
      </c>
    </row>
    <row r="3" spans="1:15" ht="15.75" thickBot="1" x14ac:dyDescent="0.3">
      <c r="A3" s="30" t="s">
        <v>8</v>
      </c>
      <c r="B3" s="25">
        <f>SUMIFS('1º Trimestre'!$D$4:$D$33,'1º Trimestre'!$A$4:$A$33,A3,'1º Trimestre'!$B$4:$B$33,$B$2)</f>
        <v>25</v>
      </c>
      <c r="C3" s="25">
        <f>SUMIFS('1º Trimestre'!$D$4:$D$33,'1º Trimestre'!$A$4:$A$33,$A$3,'1º Trimestre'!$B$4:$B$33,C2)</f>
        <v>21</v>
      </c>
      <c r="D3" s="25">
        <f>SUMIFS('1º Trimestre'!$D$4:$D$33,'1º Trimestre'!$A$4:$A$33,$A$3,'1º Trimestre'!$B$4:$B$33,D2)</f>
        <v>56</v>
      </c>
      <c r="E3" s="24">
        <f>SUMIFS('2º Trimestre'!$D$4:$D$33,'2º Trimestre'!$A$4:$A$33,$A$3,'2º Trimestre'!$B$4:$B$33,E2)</f>
        <v>25</v>
      </c>
      <c r="F3" s="24">
        <f>SUMIFS('2º Trimestre'!$D$4:$D$33,'2º Trimestre'!$A$4:$A$33,A3,'2º Trimestre'!$B$4:$B$33,$F$2)</f>
        <v>39</v>
      </c>
      <c r="G3" s="24">
        <f>SUMIFS('2º Trimestre'!$D$4:$D$33,'2º Trimestre'!$A$4:$A$33,A3,'2º Trimestre'!$B$4:$B$33,$G$2)</f>
        <v>37</v>
      </c>
      <c r="H3" s="24">
        <f>SUMIFS('3º Trimestre'!$D$4:$D$33,'3º Trimestre'!$A$4:$A$33,A3,'3º Trimestre'!$B$4:$B$33,$H$2)</f>
        <v>31</v>
      </c>
      <c r="I3" s="24">
        <f>SUMIFS('3º Trimestre'!$D$4:$D$33,'3º Trimestre'!$A$4:$A$33,A3,'3º Trimestre'!$B$4:$B$33,$I$2)</f>
        <v>30</v>
      </c>
      <c r="J3" s="24">
        <f>SUMIFS('3º Trimestre'!$D$4:$D$33,'3º Trimestre'!$A$4:$A$33,A3,'3º Trimestre'!$B$4:$B$33,$J$2)</f>
        <v>33</v>
      </c>
      <c r="K3" s="24">
        <f>SUMIFS('4º Trimestre'!$D$4:$D$33,'4º Trimestre'!$A$4:$A$33,A3,'4º Trimestre'!$B$4:$B$33,$K$2)</f>
        <v>37</v>
      </c>
      <c r="L3" s="24">
        <f>SUMIFS('4º Trimestre'!$D$4:$D$33,'4º Trimestre'!$A$4:$A$33,A3,'4º Trimestre'!$B$4:$B$33,$L$2)</f>
        <v>26</v>
      </c>
      <c r="M3" s="24">
        <f>SUMIFS('4º Trimestre'!$D$4:$D$33,'4º Trimestre'!$A$4:$A$33,A3,'4º Trimestre'!$B$4:$B$33,$M$2)</f>
        <v>33</v>
      </c>
      <c r="N3" s="60">
        <f>SUM(B3:M3)</f>
        <v>393</v>
      </c>
      <c r="O3" s="61">
        <f>N3/$N$8</f>
        <v>0.20226453937210498</v>
      </c>
    </row>
    <row r="4" spans="1:15" ht="15.75" thickBot="1" x14ac:dyDescent="0.3">
      <c r="A4" s="31" t="s">
        <v>14</v>
      </c>
      <c r="B4" s="25">
        <f>SUMIFS('1º Trimestre'!$D$4:$D$33,'1º Trimestre'!$A$4:$A$33,$A$4,'1º Trimestre'!$B$4:$B$33,B2)</f>
        <v>27</v>
      </c>
      <c r="C4" s="25">
        <f>SUMIFS('1º Trimestre'!$D$4:$D$33,'1º Trimestre'!$A$4:$A$33,$A$4,'1º Trimestre'!$B$4:$B$33,C2)</f>
        <v>30</v>
      </c>
      <c r="D4" s="25">
        <f>SUMIFS('1º Trimestre'!$D$4:$D$33,'1º Trimestre'!$A$4:$A$33,$A$4,'1º Trimestre'!$B$4:$B$33,D2)</f>
        <v>44</v>
      </c>
      <c r="E4" s="24">
        <f>SUMIFS('2º Trimestre'!$D$4:$D$33,'2º Trimestre'!$A$4:$A$33,A4,'2º Trimestre'!$B$4:$B$33,$E$2)</f>
        <v>35</v>
      </c>
      <c r="F4" s="24">
        <f>SUMIFS('2º Trimestre'!$D$4:$D$33,'2º Trimestre'!$A$4:$A$33,A4,'2º Trimestre'!$B$4:$B$33,$F$2)</f>
        <v>36</v>
      </c>
      <c r="G4" s="24">
        <f>SUMIFS('2º Trimestre'!$D$4:$D$33,'2º Trimestre'!$A$4:$A$33,A4,'2º Trimestre'!$B$4:$B$33,$G$2)</f>
        <v>34</v>
      </c>
      <c r="H4" s="24">
        <f>SUMIFS('3º Trimestre'!$D$4:$D$33,'3º Trimestre'!$A$4:$A$33,A4,'3º Trimestre'!$B$4:$B$33,$H$2)</f>
        <v>43</v>
      </c>
      <c r="I4" s="24">
        <f>SUMIFS('3º Trimestre'!$D$4:$D$33,'3º Trimestre'!$A$4:$A$33,A4,'3º Trimestre'!$B$4:$B$33,$I$2)</f>
        <v>21</v>
      </c>
      <c r="J4" s="24">
        <f>SUMIFS('3º Trimestre'!$D$4:$D$33,'3º Trimestre'!$A$4:$A$33,A4,'3º Trimestre'!$B$4:$B$33,$J$2)</f>
        <v>28</v>
      </c>
      <c r="K4" s="24">
        <f>SUMIFS('4º Trimestre'!$D$4:$D$33,'4º Trimestre'!$A$4:$A$33,A4,'4º Trimestre'!$B$4:$B$33,$K$2)</f>
        <v>43</v>
      </c>
      <c r="L4" s="24">
        <f>SUMIFS('4º Trimestre'!$D$4:$D$33,'4º Trimestre'!$A$4:$A$33,A4,'4º Trimestre'!$B$4:$B$33,$L$2)</f>
        <v>39</v>
      </c>
      <c r="M4" s="24">
        <f>SUMIFS('4º Trimestre'!$D$4:$D$33,'4º Trimestre'!$A$4:$A$33,A4,'4º Trimestre'!$B$4:$B$33,$M$2)</f>
        <v>42</v>
      </c>
      <c r="N4" s="60">
        <f t="shared" ref="N4:N7" si="0">SUM(B4:M4)</f>
        <v>422</v>
      </c>
      <c r="O4" s="61">
        <f t="shared" ref="O4:O7" si="1">N4/$N$8</f>
        <v>0.21718991250643335</v>
      </c>
    </row>
    <row r="5" spans="1:15" ht="15.75" thickBot="1" x14ac:dyDescent="0.3">
      <c r="A5" s="31" t="s">
        <v>17</v>
      </c>
      <c r="B5" s="25">
        <f>SUMIFS('1º Trimestre'!$D$4:$D$33,'1º Trimestre'!$A$4:$A$33,$A$5,'1º Trimestre'!$B$4:$B$33,B2)</f>
        <v>11</v>
      </c>
      <c r="C5" s="25">
        <f>SUMIFS('1º Trimestre'!$D$4:$D$33,'1º Trimestre'!$A$4:$A$33,$A$5,'1º Trimestre'!$B$4:$B$33,C2)</f>
        <v>18</v>
      </c>
      <c r="D5" s="25">
        <f>SUMIFS('1º Trimestre'!$D$4:$D$33,'1º Trimestre'!$A$4:$A$33,$A$5,'1º Trimestre'!$B$4:$B$33,D2)</f>
        <v>35</v>
      </c>
      <c r="E5" s="24">
        <f>SUMIFS('2º Trimestre'!$D$4:$D$33,'2º Trimestre'!$A$4:$A$33,A5,'2º Trimestre'!$B$4:$B$33,$E$2)</f>
        <v>41</v>
      </c>
      <c r="F5" s="24">
        <f>SUMIFS('2º Trimestre'!$D$4:$D$33,'2º Trimestre'!$A$4:$A$33,A5,'2º Trimestre'!$B$4:$B$33,$F$2)</f>
        <v>25</v>
      </c>
      <c r="G5" s="24">
        <f>SUMIFS('2º Trimestre'!$D$4:$D$33,'2º Trimestre'!$A$4:$A$33,A5,'2º Trimestre'!$B$4:$B$33,$G$2)</f>
        <v>32</v>
      </c>
      <c r="H5" s="24">
        <f>SUMIFS('3º Trimestre'!$D$4:$D$33,'3º Trimestre'!$A$4:$A$33,A5,'3º Trimestre'!$B$4:$B$33,$H$2)</f>
        <v>46</v>
      </c>
      <c r="I5" s="24">
        <f>SUMIFS('3º Trimestre'!$D$4:$D$33,'3º Trimestre'!$A$4:$A$33,A5,'3º Trimestre'!$B$4:$B$33,$I$2)</f>
        <v>33</v>
      </c>
      <c r="J5" s="24">
        <f>SUMIFS('3º Trimestre'!$D$4:$D$33,'3º Trimestre'!$A$4:$A$33,A5,'3º Trimestre'!$B$4:$B$33,$J$2)</f>
        <v>24</v>
      </c>
      <c r="K5" s="24">
        <f>SUMIFS('4º Trimestre'!$D$4:$D$33,'4º Trimestre'!$A$4:$A$33,A5,'4º Trimestre'!$B$4:$B$33,$K$2)</f>
        <v>29</v>
      </c>
      <c r="L5" s="24">
        <f>SUMIFS('4º Trimestre'!$D$4:$D$33,'4º Trimestre'!$A$4:$A$33,A5,'4º Trimestre'!$B$4:$B$33,$L$2)</f>
        <v>38</v>
      </c>
      <c r="M5" s="24">
        <f>SUMIFS('4º Trimestre'!$D$4:$D$33,'4º Trimestre'!$A$4:$A$33,A5,'4º Trimestre'!$B$4:$B$33,$M$2)</f>
        <v>43</v>
      </c>
      <c r="N5" s="60">
        <f t="shared" si="0"/>
        <v>375</v>
      </c>
      <c r="O5" s="61">
        <f t="shared" si="1"/>
        <v>0.19300051466803911</v>
      </c>
    </row>
    <row r="6" spans="1:15" ht="15.75" thickBot="1" x14ac:dyDescent="0.3">
      <c r="A6" s="31" t="s">
        <v>19</v>
      </c>
      <c r="B6" s="25">
        <f>SUMIFS('1º Trimestre'!$D$4:$D$33,'1º Trimestre'!$A$4:$A$33,$A$6,'1º Trimestre'!$B$4:$B$33,B2)</f>
        <v>17</v>
      </c>
      <c r="C6" s="25">
        <f>SUMIFS('1º Trimestre'!$D$4:$D$33,'1º Trimestre'!$A$4:$A$33,$A$6,'1º Trimestre'!$B$4:$B$33,C2)</f>
        <v>30</v>
      </c>
      <c r="D6" s="25">
        <f>SUMIFS('1º Trimestre'!$D$4:$D$33,'1º Trimestre'!$A$4:$A$33,$A$6,'1º Trimestre'!$B$4:$B$33,D2)</f>
        <v>18</v>
      </c>
      <c r="E6" s="24">
        <f>SUMIFS('2º Trimestre'!$D$4:$D$33,'2º Trimestre'!$A$4:$A$33,A6,'2º Trimestre'!$B$4:$B$33,$E$2)</f>
        <v>47</v>
      </c>
      <c r="F6" s="24">
        <f>SUMIFS('2º Trimestre'!$D$4:$D$33,'2º Trimestre'!$A$4:$A$33,A6,'2º Trimestre'!$B$4:$B$33,$F$2)</f>
        <v>44</v>
      </c>
      <c r="G6" s="24">
        <f>SUMIFS('2º Trimestre'!$D$4:$D$33,'2º Trimestre'!$A$4:$A$33,A6,'2º Trimestre'!$B$4:$B$33,$G$2)</f>
        <v>46</v>
      </c>
      <c r="H6" s="24">
        <f>SUMIFS('3º Trimestre'!$D$4:$D$33,'3º Trimestre'!$A$4:$A$33,A6,'3º Trimestre'!$B$4:$B$33,$H$2)</f>
        <v>32</v>
      </c>
      <c r="I6" s="24">
        <f>SUMIFS('3º Trimestre'!$D$4:$D$33,'3º Trimestre'!$A$4:$A$33,A6,'3º Trimestre'!$B$4:$B$33,$I$2)</f>
        <v>19</v>
      </c>
      <c r="J6" s="24">
        <f>SUMIFS('3º Trimestre'!$D$4:$D$33,'3º Trimestre'!$A$4:$A$33,A6,'3º Trimestre'!$B$4:$B$33,$J$2)</f>
        <v>30</v>
      </c>
      <c r="K6" s="24">
        <f>SUMIFS('4º Trimestre'!$D$4:$D$33,'4º Trimestre'!$A$4:$A$33,A6,'4º Trimestre'!$B$4:$B$33,$K$2)</f>
        <v>31</v>
      </c>
      <c r="L6" s="24">
        <f>SUMIFS('4º Trimestre'!$D$4:$D$33,'4º Trimestre'!$A$4:$A$33,A6,'4º Trimestre'!$B$4:$B$33,$L$2)</f>
        <v>42</v>
      </c>
      <c r="M6" s="24">
        <f>SUMIFS('4º Trimestre'!$D$4:$D$33,'4º Trimestre'!$A$4:$A$33,A6,'4º Trimestre'!$B$4:$B$33,$M$2)</f>
        <v>39</v>
      </c>
      <c r="N6" s="60">
        <f t="shared" si="0"/>
        <v>395</v>
      </c>
      <c r="O6" s="61">
        <f t="shared" si="1"/>
        <v>0.20329387545033453</v>
      </c>
    </row>
    <row r="7" spans="1:15" ht="15.75" thickBot="1" x14ac:dyDescent="0.3">
      <c r="A7" s="32" t="s">
        <v>20</v>
      </c>
      <c r="B7" s="25">
        <f>SUMIFS('1º Trimestre'!$D$4:$D$33,'1º Trimestre'!$A$4:$A$33,$A$7,'1º Trimestre'!$B$4:$B$33,B2)</f>
        <v>44</v>
      </c>
      <c r="C7" s="25">
        <f>SUMIFS('1º Trimestre'!$D$4:$D$33,'1º Trimestre'!$A$4:$A$33,$A$7,'1º Trimestre'!$B$4:$B$33,C2)</f>
        <v>28</v>
      </c>
      <c r="D7" s="25">
        <f>SUMIFS('1º Trimestre'!$D$4:$D$33,'1º Trimestre'!$A$4:$A$33,$A$7,'1º Trimestre'!$B$4:$B$33,D2)</f>
        <v>31</v>
      </c>
      <c r="E7" s="24">
        <f>SUMIFS('2º Trimestre'!$D$4:$D$33,'2º Trimestre'!$A$4:$A$33,A7,'2º Trimestre'!$B$4:$B$33,$E$2)</f>
        <v>27</v>
      </c>
      <c r="F7" s="24">
        <f>SUMIFS('2º Trimestre'!$D$4:$D$33,'2º Trimestre'!$A$4:$A$33,A7,'2º Trimestre'!$B$4:$B$33,$F$2)</f>
        <v>30</v>
      </c>
      <c r="G7" s="24">
        <f>SUMIFS('2º Trimestre'!$D$4:$D$33,'2º Trimestre'!$A$4:$A$33,A7,'2º Trimestre'!$B$4:$B$33,$G$2)</f>
        <v>28</v>
      </c>
      <c r="H7" s="24">
        <f>SUMIFS('3º Trimestre'!$D$4:$D$33,'3º Trimestre'!$A$4:$A$33,A7,'3º Trimestre'!$B$4:$B$33,$H$2)</f>
        <v>28</v>
      </c>
      <c r="I7" s="24">
        <f>SUMIFS('3º Trimestre'!$D$4:$D$33,'3º Trimestre'!$A$4:$A$33,A7,'3º Trimestre'!$B$4:$B$33,$I$2)</f>
        <v>20</v>
      </c>
      <c r="J7" s="24">
        <f>SUMIFS('3º Trimestre'!$D$4:$D$33,'3º Trimestre'!$A$4:$A$33,A7,'3º Trimestre'!$B$4:$B$33,$J$2)</f>
        <v>25</v>
      </c>
      <c r="K7" s="24">
        <f>SUMIFS('4º Trimestre'!$D$4:$D$33,'4º Trimestre'!$A$4:$A$33,A7,'4º Trimestre'!$B$4:$B$33,$K$2)</f>
        <v>32</v>
      </c>
      <c r="L7" s="24">
        <f>SUMIFS('4º Trimestre'!$D$4:$D$33,'4º Trimestre'!$A$4:$A$33,A7,'4º Trimestre'!$B$4:$B$33,$L$2)</f>
        <v>18</v>
      </c>
      <c r="M7" s="24">
        <f>SUMIFS('4º Trimestre'!$D$4:$D$33,'4º Trimestre'!$A$4:$A$33,A7,'4º Trimestre'!$B$4:$B$33,$M$2)</f>
        <v>47</v>
      </c>
      <c r="N7" s="60">
        <f t="shared" si="0"/>
        <v>358</v>
      </c>
      <c r="O7" s="61">
        <f t="shared" si="1"/>
        <v>0.184251158003088</v>
      </c>
    </row>
    <row r="8" spans="1:15" ht="15.75" thickBot="1" x14ac:dyDescent="0.3">
      <c r="A8" s="33" t="s">
        <v>36</v>
      </c>
      <c r="B8" s="58">
        <f>SUM(B3:B7)</f>
        <v>124</v>
      </c>
      <c r="C8" s="58">
        <f t="shared" ref="C8:M8" si="2">SUM(C3:C7)</f>
        <v>127</v>
      </c>
      <c r="D8" s="58">
        <f t="shared" si="2"/>
        <v>184</v>
      </c>
      <c r="E8" s="58">
        <f t="shared" si="2"/>
        <v>175</v>
      </c>
      <c r="F8" s="58">
        <f t="shared" si="2"/>
        <v>174</v>
      </c>
      <c r="G8" s="58">
        <f t="shared" si="2"/>
        <v>177</v>
      </c>
      <c r="H8" s="58">
        <f t="shared" si="2"/>
        <v>180</v>
      </c>
      <c r="I8" s="58">
        <f t="shared" si="2"/>
        <v>123</v>
      </c>
      <c r="J8" s="58">
        <f t="shared" si="2"/>
        <v>140</v>
      </c>
      <c r="K8" s="58">
        <f t="shared" si="2"/>
        <v>172</v>
      </c>
      <c r="L8" s="58">
        <f t="shared" si="2"/>
        <v>163</v>
      </c>
      <c r="M8" s="58">
        <f t="shared" si="2"/>
        <v>204</v>
      </c>
      <c r="N8" s="59">
        <f>SUM(B8:M8)</f>
        <v>1943</v>
      </c>
      <c r="O8" s="57"/>
    </row>
  </sheetData>
  <mergeCells count="1">
    <mergeCell ref="A1:O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"/>
  <sheetViews>
    <sheetView topLeftCell="A4" zoomScale="85" zoomScaleNormal="85" workbookViewId="0">
      <selection activeCell="A2" sqref="A2"/>
    </sheetView>
  </sheetViews>
  <sheetFormatPr baseColWidth="10" defaultRowHeight="15" x14ac:dyDescent="0.25"/>
  <cols>
    <col min="1" max="1" width="9.85546875" bestFit="1" customWidth="1"/>
    <col min="2" max="13" width="13.28515625" bestFit="1" customWidth="1"/>
    <col min="14" max="14" width="14.28515625" bestFit="1" customWidth="1"/>
    <col min="15" max="15" width="7.42578125" bestFit="1" customWidth="1"/>
  </cols>
  <sheetData>
    <row r="1" spans="1:15" ht="16.5" thickBot="1" x14ac:dyDescent="0.3">
      <c r="A1" s="70" t="s">
        <v>40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71"/>
      <c r="O1" s="69"/>
    </row>
    <row r="2" spans="1:15" ht="15.75" thickBot="1" x14ac:dyDescent="0.3">
      <c r="A2" s="26"/>
      <c r="B2" s="27" t="s">
        <v>9</v>
      </c>
      <c r="C2" s="28" t="s">
        <v>12</v>
      </c>
      <c r="D2" s="28" t="s">
        <v>13</v>
      </c>
      <c r="E2" s="28" t="s">
        <v>27</v>
      </c>
      <c r="F2" s="28" t="s">
        <v>28</v>
      </c>
      <c r="G2" s="28" t="s">
        <v>29</v>
      </c>
      <c r="H2" s="28" t="s">
        <v>30</v>
      </c>
      <c r="I2" s="28" t="s">
        <v>31</v>
      </c>
      <c r="J2" s="28" t="s">
        <v>32</v>
      </c>
      <c r="K2" s="28" t="s">
        <v>33</v>
      </c>
      <c r="L2" s="28" t="s">
        <v>34</v>
      </c>
      <c r="M2" s="29" t="s">
        <v>35</v>
      </c>
      <c r="N2" s="33" t="s">
        <v>6</v>
      </c>
      <c r="O2" s="33" t="s">
        <v>26</v>
      </c>
    </row>
    <row r="3" spans="1:15" ht="15.75" thickBot="1" x14ac:dyDescent="0.3">
      <c r="A3" s="30" t="s">
        <v>8</v>
      </c>
      <c r="B3" s="34">
        <f>SUMIFS('1º Trimestre'!$G$4:$G$33,'1º Trimestre'!$A$4:$A$33,$A$3,'1º Trimestre'!$B$4:$B$33,B2)</f>
        <v>390000</v>
      </c>
      <c r="C3" s="34">
        <f>SUMIFS('1º Trimestre'!$G$4:$G$33,'1º Trimestre'!$A$4:$A$33,$A$3,'1º Trimestre'!$B$4:$B$33,C2)</f>
        <v>333000</v>
      </c>
      <c r="D3" s="34">
        <f>SUMIFS('1º Trimestre'!$G$4:$G$33,'1º Trimestre'!$A$4:$A$33,$A$3,'1º Trimestre'!$B$4:$B$33,D2)</f>
        <v>807300</v>
      </c>
      <c r="E3" s="35">
        <f>SUMIFS('2º Trimestre'!$G$4:$G$33,'2º Trimestre'!$A$4:$A$33,A3,'2º Trimestre'!$B$4:$B$33,$E$2)</f>
        <v>408000</v>
      </c>
      <c r="F3" s="35">
        <f>SUMIFS('2º Trimestre'!$G$4:$G$33,'2º Trimestre'!$A$4:$A$33,A3,'2º Trimestre'!$B$4:$B$33,$F$2)</f>
        <v>558450</v>
      </c>
      <c r="G3" s="35">
        <f>SUMIFS('2º Trimestre'!$G$4:$G$33,'2º Trimestre'!$A$4:$A$33,A3,'2º Trimestre'!$B$4:$B$33,$G$2)</f>
        <v>592800</v>
      </c>
      <c r="H3" s="35">
        <f>SUMIFS('3º Trimestre'!$G$4:$G$33,'3º Trimestre'!$A$4:$A$33,A3,'3º Trimestre'!$B$4:$B$33,$H$2)</f>
        <v>478200</v>
      </c>
      <c r="I3" s="35">
        <f>SUMIFS('3º Trimestre'!$G$4:$G$33,'3º Trimestre'!$A$4:$A$33,A3,'3º Trimestre'!$B$4:$B$33,$I$2)</f>
        <v>457200</v>
      </c>
      <c r="J3" s="35">
        <f>SUMIFS('3º Trimestre'!$G$4:$G$33,'3º Trimestre'!$A$4:$A$33,A3,'3º Trimestre'!$B$4:$B$33,$J$2)</f>
        <v>484500</v>
      </c>
      <c r="K3" s="35">
        <f>SUMIFS('4º Trimestre'!$G$4:$G$33,'4º Trimestre'!$A$4:$A$33,A3,'4º Trimestre'!$B$4:$B$33,$K$2)</f>
        <v>561360</v>
      </c>
      <c r="L3" s="35">
        <f>SUMIFS('4º Trimestre'!$G$4:$G$33,'4º Trimestre'!$A$4:$A$33,A3,'4º Trimestre'!$B$4:$B$33,$L$2)</f>
        <v>429000</v>
      </c>
      <c r="M3" s="62">
        <f>SUMIFS('4º Trimestre'!$G$4:$G$33,'4º Trimestre'!$A$4:$A$33,A3,'4º Trimestre'!$B$4:$B$33,$M$2)</f>
        <v>473760</v>
      </c>
      <c r="N3" s="75">
        <f>SUM(B3:M3)</f>
        <v>5973570</v>
      </c>
      <c r="O3" s="61">
        <f>N3/$N$8</f>
        <v>0.21493321263008822</v>
      </c>
    </row>
    <row r="4" spans="1:15" ht="15.75" thickBot="1" x14ac:dyDescent="0.3">
      <c r="A4" s="31" t="s">
        <v>14</v>
      </c>
      <c r="B4" s="34">
        <f>SUMIFS('1º Trimestre'!$G$4:$G$33,'1º Trimestre'!$A$4:$A$33,$A$4,'1º Trimestre'!$B$4:$B$33,B2)</f>
        <v>345000</v>
      </c>
      <c r="C4" s="34">
        <f>SUMIFS('1º Trimestre'!$G$4:$G$33,'1º Trimestre'!$A$4:$A$33,$A$4,'1º Trimestre'!$B$4:$B$33,C2)</f>
        <v>368000</v>
      </c>
      <c r="D4" s="34">
        <f>SUMIFS('1º Trimestre'!$G$4:$G$33,'1º Trimestre'!$A$4:$A$33,$A$4,'1º Trimestre'!$B$4:$B$33,D2)</f>
        <v>501000</v>
      </c>
      <c r="E4" s="35">
        <f>SUMIFS('2º Trimestre'!$G$4:$G$33,'2º Trimestre'!$A$4:$A$33,A4,'2º Trimestre'!$B$4:$B$33,$E$2)</f>
        <v>430500</v>
      </c>
      <c r="F4" s="35">
        <f>SUMIFS('2º Trimestre'!$G$4:$G$33,'2º Trimestre'!$A$4:$A$33,A4,'2º Trimestre'!$B$4:$B$33,$F$2)</f>
        <v>432250</v>
      </c>
      <c r="G4" s="35">
        <f>SUMIFS('2º Trimestre'!$G$4:$G$33,'2º Trimestre'!$A$4:$A$33,A4,'2º Trimestre'!$B$4:$B$33,$G$2)</f>
        <v>408500</v>
      </c>
      <c r="H4" s="35">
        <f>SUMIFS('3º Trimestre'!$G$4:$G$33,'3º Trimestre'!$A$4:$A$33,A4,'3º Trimestre'!$B$4:$B$33,$H$2)</f>
        <v>481500</v>
      </c>
      <c r="I4" s="35">
        <f>SUMIFS('3º Trimestre'!$G$4:$G$33,'3º Trimestre'!$A$4:$A$33,A4,'3º Trimestre'!$B$4:$B$33,$I$2)</f>
        <v>260000</v>
      </c>
      <c r="J4" s="35">
        <f>SUMIFS('3º Trimestre'!$G$4:$G$33,'3º Trimestre'!$A$4:$A$33,A4,'3º Trimestre'!$B$4:$B$33,$J$2)</f>
        <v>350000</v>
      </c>
      <c r="K4" s="35">
        <f>SUMIFS('4º Trimestre'!$G$4:$G$33,'4º Trimestre'!$A$4:$A$33,A4,'4º Trimestre'!$B$4:$B$33,$K$2)</f>
        <v>499200</v>
      </c>
      <c r="L4" s="35">
        <f>SUMIFS('4º Trimestre'!$G$4:$G$33,'4º Trimestre'!$A$4:$A$33,A4,'4º Trimestre'!$B$4:$B$33,$L$2)</f>
        <v>450200</v>
      </c>
      <c r="M4" s="62">
        <f>SUMIFS('4º Trimestre'!$G$4:$G$33,'4º Trimestre'!$A$4:$A$33,A4,'4º Trimestre'!$B$4:$B$33,$M$2)</f>
        <v>457600</v>
      </c>
      <c r="N4" s="75">
        <f t="shared" ref="N4:N7" si="0">SUM(B4:M4)</f>
        <v>4983750</v>
      </c>
      <c r="O4" s="61">
        <f t="shared" ref="O4:O7" si="1">N4/$N$8</f>
        <v>0.17931879905068529</v>
      </c>
    </row>
    <row r="5" spans="1:15" ht="15.75" thickBot="1" x14ac:dyDescent="0.3">
      <c r="A5" s="31" t="s">
        <v>17</v>
      </c>
      <c r="B5" s="34">
        <f>SUMIFS('1º Trimestre'!$G$4:$G$33,'1º Trimestre'!$A$4:$A$33,$A$5,'1º Trimestre'!$B$4:$B$33,B2)</f>
        <v>178000</v>
      </c>
      <c r="C5" s="34">
        <f>SUMIFS('1º Trimestre'!$G$4:$G$33,'1º Trimestre'!$A$4:$A$33,$A$5,'1º Trimestre'!$B$4:$B$33,C2)</f>
        <v>292000</v>
      </c>
      <c r="D5" s="34">
        <f>SUMIFS('1º Trimestre'!$G$4:$G$33,'1º Trimestre'!$A$4:$A$33,$A$5,'1º Trimestre'!$B$4:$B$33,D2)</f>
        <v>536200</v>
      </c>
      <c r="E5" s="35">
        <f>SUMIFS('2º Trimestre'!$G$4:$G$33,'2º Trimestre'!$A$4:$A$33,A5,'2º Trimestre'!$B$4:$B$33,$E$2)</f>
        <v>606600</v>
      </c>
      <c r="F5" s="35">
        <f>SUMIFS('2º Trimestre'!$G$4:$G$33,'2º Trimestre'!$A$4:$A$33,A5,'2º Trimestre'!$B$4:$B$33,$F$2)</f>
        <v>399600</v>
      </c>
      <c r="G5" s="35">
        <f>SUMIFS('2º Trimestre'!$G$4:$G$33,'2º Trimestre'!$A$4:$A$33,A5,'2º Trimestre'!$B$4:$B$33,$G$2)</f>
        <v>482000</v>
      </c>
      <c r="H5" s="35">
        <f>SUMIFS('3º Trimestre'!$G$4:$G$33,'3º Trimestre'!$A$4:$A$33,A5,'3º Trimestre'!$B$4:$B$33,$H$2)</f>
        <v>669600</v>
      </c>
      <c r="I5" s="35">
        <f>SUMIFS('3º Trimestre'!$G$4:$G$33,'3º Trimestre'!$A$4:$A$33,A5,'3º Trimestre'!$B$4:$B$33,$I$2)</f>
        <v>459000</v>
      </c>
      <c r="J5" s="35">
        <f>SUMIFS('3º Trimestre'!$G$4:$G$33,'3º Trimestre'!$A$4:$A$33,A5,'3º Trimestre'!$B$4:$B$33,$J$2)</f>
        <v>382500</v>
      </c>
      <c r="K5" s="35">
        <f>SUMIFS('4º Trimestre'!$G$4:$G$33,'4º Trimestre'!$A$4:$A$33,A5,'4º Trimestre'!$B$4:$B$33,$K$2)</f>
        <v>414080</v>
      </c>
      <c r="L5" s="35">
        <f>SUMIFS('4º Trimestre'!$G$4:$G$33,'4º Trimestre'!$A$4:$A$33,A5,'4º Trimestre'!$B$4:$B$33,$L$2)</f>
        <v>583520</v>
      </c>
      <c r="M5" s="62">
        <f>SUMIFS('4º Trimestre'!$G$4:$G$33,'4º Trimestre'!$A$4:$A$33,A5,'4º Trimestre'!$B$4:$B$33,$M$2)</f>
        <v>612560</v>
      </c>
      <c r="N5" s="75">
        <f t="shared" si="0"/>
        <v>5615660</v>
      </c>
      <c r="O5" s="61">
        <f t="shared" si="1"/>
        <v>0.20205536133974844</v>
      </c>
    </row>
    <row r="6" spans="1:15" ht="15.75" thickBot="1" x14ac:dyDescent="0.3">
      <c r="A6" s="31" t="s">
        <v>19</v>
      </c>
      <c r="B6" s="34">
        <f>SUMIFS('1º Trimestre'!$G$4:$G$33,'1º Trimestre'!$A$4:$A$33,$A$6,'1º Trimestre'!$B$4:$B$33,B2)</f>
        <v>327000</v>
      </c>
      <c r="C6" s="34">
        <f>SUMIFS('1º Trimestre'!$G$4:$G$33,'1º Trimestre'!$A$4:$A$33,$A$6,'1º Trimestre'!$B$4:$B$33,C2)</f>
        <v>549000</v>
      </c>
      <c r="D6" s="34">
        <f>SUMIFS('1º Trimestre'!$G$4:$G$33,'1º Trimestre'!$A$4:$A$33,$A$6,'1º Trimestre'!$B$4:$B$33,D2)</f>
        <v>288000</v>
      </c>
      <c r="E6" s="35">
        <f>SUMIFS('2º Trimestre'!$G$4:$G$33,'2º Trimestre'!$A$4:$A$33,A6,'2º Trimestre'!$B$4:$B$33,$E$2)</f>
        <v>758700</v>
      </c>
      <c r="F6" s="35">
        <f>SUMIFS('2º Trimestre'!$G$4:$G$33,'2º Trimestre'!$A$4:$A$33,A6,'2º Trimestre'!$B$4:$B$33,$F$2)</f>
        <v>718200</v>
      </c>
      <c r="G6" s="35">
        <f>SUMIFS('2º Trimestre'!$G$4:$G$33,'2º Trimestre'!$A$4:$A$33,A6,'2º Trimestre'!$B$4:$B$33,$G$2)</f>
        <v>739800</v>
      </c>
      <c r="H6" s="35">
        <f>SUMIFS('3º Trimestre'!$G$4:$G$33,'3º Trimestre'!$A$4:$A$33,A6,'3º Trimestre'!$B$4:$B$33,$H$2)</f>
        <v>535800</v>
      </c>
      <c r="I6" s="35">
        <f>SUMIFS('3º Trimestre'!$G$4:$G$33,'3º Trimestre'!$A$4:$A$33,A6,'3º Trimestre'!$B$4:$B$33,$I$2)</f>
        <v>339000</v>
      </c>
      <c r="J6" s="35">
        <f>SUMIFS('3º Trimestre'!$G$4:$G$33,'3º Trimestre'!$A$4:$A$33,A6,'3º Trimestre'!$B$4:$B$33,$J$2)</f>
        <v>450000</v>
      </c>
      <c r="K6" s="35">
        <f>SUMIFS('4º Trimestre'!$G$4:$G$33,'4º Trimestre'!$A$4:$A$33,A6,'4º Trimestre'!$B$4:$B$33,$K$2)</f>
        <v>516060</v>
      </c>
      <c r="L6" s="35">
        <f>SUMIFS('4º Trimestre'!$G$4:$G$33,'4º Trimestre'!$A$4:$A$33,A6,'4º Trimestre'!$B$4:$B$33,$L$2)</f>
        <v>675840</v>
      </c>
      <c r="M6" s="62">
        <f>SUMIFS('4º Trimestre'!$G$4:$G$33,'4º Trimestre'!$A$4:$A$33,A6,'4º Trimestre'!$B$4:$B$33,$M$2)</f>
        <v>646260</v>
      </c>
      <c r="N6" s="75">
        <f t="shared" si="0"/>
        <v>6543660</v>
      </c>
      <c r="O6" s="61">
        <f t="shared" si="1"/>
        <v>0.23544544822593574</v>
      </c>
    </row>
    <row r="7" spans="1:15" ht="15.75" thickBot="1" x14ac:dyDescent="0.3">
      <c r="A7" s="32" t="s">
        <v>20</v>
      </c>
      <c r="B7" s="34">
        <f>SUMIFS('1º Trimestre'!$G$4:$G$33,'1º Trimestre'!$A$4:$A$33,$A$7,'1º Trimestre'!$B$4:$B$33,B2)</f>
        <v>550800</v>
      </c>
      <c r="C7" s="34">
        <f>SUMIFS('1º Trimestre'!$G$4:$G$33,'1º Trimestre'!$A$4:$A$33,$A$7,'1º Trimestre'!$B$4:$B$33,C2)</f>
        <v>396000</v>
      </c>
      <c r="D7" s="34">
        <f>SUMIFS('1º Trimestre'!$G$4:$G$33,'1º Trimestre'!$A$4:$A$33,$A$7,'1º Trimestre'!$B$4:$B$33,D2)</f>
        <v>429600</v>
      </c>
      <c r="E7" s="35">
        <f>SUMIFS('2º Trimestre'!$G$4:$G$33,'2º Trimestre'!$A$4:$A$33,A7,'2º Trimestre'!$B$4:$B$33,$E$2)</f>
        <v>322800</v>
      </c>
      <c r="F7" s="35">
        <f>SUMIFS('2º Trimestre'!$G$4:$G$33,'2º Trimestre'!$A$4:$A$33,A7,'2º Trimestre'!$B$4:$B$33,$F$2)</f>
        <v>370800</v>
      </c>
      <c r="G7" s="35">
        <f>SUMIFS('2º Trimestre'!$G$4:$G$33,'2º Trimestre'!$A$4:$A$33,A7,'2º Trimestre'!$B$4:$B$33,$G$2)</f>
        <v>374400</v>
      </c>
      <c r="H7" s="35">
        <f>SUMIFS('3º Trimestre'!$G$4:$G$33,'3º Trimestre'!$A$4:$A$33,A7,'3º Trimestre'!$B$4:$B$33,$H$2)</f>
        <v>374400</v>
      </c>
      <c r="I7" s="35">
        <f>SUMIFS('3º Trimestre'!$G$4:$G$33,'3º Trimestre'!$A$4:$A$33,A7,'3º Trimestre'!$B$4:$B$33,$I$2)</f>
        <v>251000</v>
      </c>
      <c r="J7" s="35">
        <f>SUMIFS('3º Trimestre'!$G$4:$G$33,'3º Trimestre'!$A$4:$A$33,A7,'3º Trimestre'!$B$4:$B$33,$J$2)</f>
        <v>354400</v>
      </c>
      <c r="K7" s="35">
        <f>SUMIFS('4º Trimestre'!$G$4:$G$33,'4º Trimestre'!$A$4:$A$33,A7,'4º Trimestre'!$B$4:$B$33,$K$2)</f>
        <v>425600</v>
      </c>
      <c r="L7" s="35">
        <f>SUMIFS('4º Trimestre'!$G$4:$G$33,'4º Trimestre'!$A$4:$A$33,A7,'4º Trimestre'!$B$4:$B$33,$L$2)</f>
        <v>256000</v>
      </c>
      <c r="M7" s="62">
        <f>SUMIFS('4º Trimestre'!$G$4:$G$33,'4º Trimestre'!$A$4:$A$33,A7,'4º Trimestre'!$B$4:$B$33,$M$2)</f>
        <v>570240</v>
      </c>
      <c r="N7" s="75">
        <f t="shared" si="0"/>
        <v>4676040</v>
      </c>
      <c r="O7" s="61">
        <f t="shared" si="1"/>
        <v>0.16824717875354231</v>
      </c>
    </row>
    <row r="8" spans="1:15" ht="15.75" thickBot="1" x14ac:dyDescent="0.3">
      <c r="A8" s="33" t="s">
        <v>36</v>
      </c>
      <c r="B8" s="72">
        <f>SUM(B3:B7)</f>
        <v>1790800</v>
      </c>
      <c r="C8" s="72">
        <f t="shared" ref="C8:N8" si="2">SUM(C3:C7)</f>
        <v>1938000</v>
      </c>
      <c r="D8" s="72">
        <f t="shared" si="2"/>
        <v>2562100</v>
      </c>
      <c r="E8" s="72">
        <f t="shared" si="2"/>
        <v>2526600</v>
      </c>
      <c r="F8" s="72">
        <f t="shared" si="2"/>
        <v>2479300</v>
      </c>
      <c r="G8" s="72">
        <f t="shared" si="2"/>
        <v>2597500</v>
      </c>
      <c r="H8" s="72">
        <f t="shared" si="2"/>
        <v>2539500</v>
      </c>
      <c r="I8" s="72">
        <f t="shared" si="2"/>
        <v>1766200</v>
      </c>
      <c r="J8" s="72">
        <f t="shared" si="2"/>
        <v>2021400</v>
      </c>
      <c r="K8" s="72">
        <f t="shared" si="2"/>
        <v>2416300</v>
      </c>
      <c r="L8" s="72">
        <f t="shared" si="2"/>
        <v>2394560</v>
      </c>
      <c r="M8" s="73">
        <f t="shared" si="2"/>
        <v>2760420</v>
      </c>
      <c r="N8" s="74">
        <f t="shared" si="2"/>
        <v>27792680</v>
      </c>
      <c r="O8" s="26"/>
    </row>
  </sheetData>
  <mergeCells count="1">
    <mergeCell ref="A1:O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workbookViewId="0"/>
  </sheetViews>
  <sheetFormatPr baseColWidth="10" defaultRowHeight="15" x14ac:dyDescent="0.25"/>
  <cols>
    <col min="3" max="3" width="13" customWidth="1"/>
    <col min="4" max="4" width="17" customWidth="1"/>
    <col min="5" max="5" width="11.85546875" customWidth="1"/>
  </cols>
  <sheetData>
    <row r="1" spans="1:5" x14ac:dyDescent="0.25">
      <c r="A1" s="39"/>
      <c r="B1" s="40" t="s">
        <v>4</v>
      </c>
      <c r="C1" s="40" t="s">
        <v>38</v>
      </c>
      <c r="D1" s="40" t="s">
        <v>37</v>
      </c>
      <c r="E1" s="41" t="s">
        <v>39</v>
      </c>
    </row>
    <row r="2" spans="1:5" x14ac:dyDescent="0.25">
      <c r="A2" s="42" t="s">
        <v>8</v>
      </c>
      <c r="B2" s="36">
        <f>'Por unidades'!N3</f>
        <v>393</v>
      </c>
      <c r="C2" s="37">
        <f>'Por unidades'!O3</f>
        <v>0.20226453937210498</v>
      </c>
      <c r="D2" s="38">
        <f>'Por euros'!N3</f>
        <v>5973570</v>
      </c>
      <c r="E2" s="43">
        <f>'Por euros'!O3</f>
        <v>0.21493321263008822</v>
      </c>
    </row>
    <row r="3" spans="1:5" x14ac:dyDescent="0.25">
      <c r="A3" s="42" t="s">
        <v>14</v>
      </c>
      <c r="B3" s="36">
        <f>'Por unidades'!N4</f>
        <v>422</v>
      </c>
      <c r="C3" s="37">
        <f>'Por unidades'!O4</f>
        <v>0.21718991250643335</v>
      </c>
      <c r="D3" s="38">
        <f>'Por euros'!N4</f>
        <v>4983750</v>
      </c>
      <c r="E3" s="43">
        <f>'Por euros'!O4</f>
        <v>0.17931879905068529</v>
      </c>
    </row>
    <row r="4" spans="1:5" x14ac:dyDescent="0.25">
      <c r="A4" s="42" t="s">
        <v>17</v>
      </c>
      <c r="B4" s="36">
        <f>'Por unidades'!N5</f>
        <v>375</v>
      </c>
      <c r="C4" s="37">
        <f>'Por unidades'!O5</f>
        <v>0.19300051466803911</v>
      </c>
      <c r="D4" s="38">
        <f>'Por euros'!N5</f>
        <v>5615660</v>
      </c>
      <c r="E4" s="43">
        <f>'Por euros'!O5</f>
        <v>0.20205536133974844</v>
      </c>
    </row>
    <row r="5" spans="1:5" x14ac:dyDescent="0.25">
      <c r="A5" s="42" t="s">
        <v>19</v>
      </c>
      <c r="B5" s="36">
        <f>'Por unidades'!N6</f>
        <v>395</v>
      </c>
      <c r="C5" s="37">
        <f>'Por unidades'!O6</f>
        <v>0.20329387545033453</v>
      </c>
      <c r="D5" s="38">
        <f>'Por euros'!N6</f>
        <v>6543660</v>
      </c>
      <c r="E5" s="43">
        <f>'Por euros'!O6</f>
        <v>0.23544544822593574</v>
      </c>
    </row>
    <row r="6" spans="1:5" ht="15.75" thickBot="1" x14ac:dyDescent="0.3">
      <c r="A6" s="44" t="s">
        <v>20</v>
      </c>
      <c r="B6" s="45">
        <f>'Por unidades'!N7</f>
        <v>358</v>
      </c>
      <c r="C6" s="46">
        <f>'Por unidades'!O7</f>
        <v>0.184251158003088</v>
      </c>
      <c r="D6" s="47">
        <f>'Por euros'!N7</f>
        <v>4676040</v>
      </c>
      <c r="E6" s="48">
        <f>'Por euros'!O7</f>
        <v>0.16824717875354231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1º Trimestre</vt:lpstr>
      <vt:lpstr>2º Trimestre</vt:lpstr>
      <vt:lpstr>3º Trimestre</vt:lpstr>
      <vt:lpstr>4º Trimestre</vt:lpstr>
      <vt:lpstr>Por unidades</vt:lpstr>
      <vt:lpstr>Por euros</vt:lpstr>
      <vt:lpstr>Comparación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julian</cp:lastModifiedBy>
  <dcterms:created xsi:type="dcterms:W3CDTF">2017-11-21T16:00:34Z</dcterms:created>
  <dcterms:modified xsi:type="dcterms:W3CDTF">2019-12-01T10:02:49Z</dcterms:modified>
</cp:coreProperties>
</file>