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ylp\Desktop\MSBA\TBANLT 550\project\"/>
    </mc:Choice>
  </mc:AlternateContent>
  <xr:revisionPtr revIDLastSave="3" documentId="8_{0C628A8E-9AA4-4554-81AC-6A8572D44DB3}" xr6:coauthVersionLast="47" xr6:coauthVersionMax="47" xr10:uidLastSave="{E3B96F8F-FD42-4CD9-ABDE-0011E46F19C8}"/>
  <bookViews>
    <workbookView xWindow="20370" yWindow="-4830" windowWidth="29040" windowHeight="15840" firstSheet="1" activeTab="13" xr2:uid="{00000000-000D-0000-FFFF-FFFF00000000}"/>
  </bookViews>
  <sheets>
    <sheet name="sensInfo" sheetId="4" state="veryHidden" r:id="rId1"/>
    <sheet name="Decision Tree" sheetId="1" r:id="rId2"/>
    <sheet name="treeCalc_1" sheetId="14" state="hidden" r:id="rId3"/>
    <sheet name="_PalUtilTempWorksheet" sheetId="13" state="hidden" r:id="rId4"/>
    <sheet name="Decision Table" sheetId="61" r:id="rId5"/>
    <sheet name="Optimal Tree" sheetId="62" r:id="rId6"/>
    <sheet name="Sensitivity D6" sheetId="63" r:id="rId7"/>
    <sheet name="Strategy D6" sheetId="64" r:id="rId8"/>
    <sheet name="Sensitivity D13, F13" sheetId="70" r:id="rId9"/>
    <sheet name="Strategy Region D13, F13" sheetId="71" r:id="rId10"/>
    <sheet name="Sensitivity D17" sheetId="74" r:id="rId11"/>
    <sheet name="Strategy D17" sheetId="75" r:id="rId12"/>
    <sheet name="Sensitivity D5, F5" sheetId="80" r:id="rId13"/>
    <sheet name="Strategy Region D5, F5" sheetId="81" r:id="rId14"/>
  </sheets>
  <externalReferences>
    <externalReference r:id="rId15"/>
  </externalReferences>
  <definedNames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8">"PrecisionTree"</definedName>
    <definedName name="PalisadeReportWorksheetCreatedBy" localSheetId="10">"PrecisionTree"</definedName>
    <definedName name="PalisadeReportWorksheetCreatedBy" localSheetId="12">"PrecisionTree"</definedName>
    <definedName name="PalisadeReportWorksheetCreatedBy" localSheetId="6">"PrecisionTree"</definedName>
    <definedName name="PalisadeReportWorksheetCreatedBy" localSheetId="11">"PrecisionTree"</definedName>
    <definedName name="PalisadeReportWorksheetCreatedBy" localSheetId="7">"PrecisionTree"</definedName>
    <definedName name="PalisadeReportWorksheetCreatedBy" localSheetId="9">"PrecisionTree"</definedName>
    <definedName name="PalisadeReportWorksheetCreatedBy" localSheetId="13">"PrecisionTree"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50</definedName>
    <definedName name="PTree_SensitivityAnalysis_Inputs_1_Minimum" hidden="1">-50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1</definedName>
    <definedName name="PTree_SensitivityAnalysis_Inputs_1_VariationMethod" hidden="1">0</definedName>
    <definedName name="PTree_SensitivityAnalysis_Inputs_1_VaryCell" hidden="1">'Decision Tree'!$D$5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0.9</definedName>
    <definedName name="PTree_SensitivityAnalysis_Inputs_2_Minimum" hidden="1">0.6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2</definedName>
    <definedName name="PTree_SensitivityAnalysis_Inputs_2_VariationMethod" hidden="1">2</definedName>
    <definedName name="PTree_SensitivityAnalysis_Inputs_2_VaryCell" hidden="1">'Decision Tree'!$F$5</definedName>
    <definedName name="PTree_SensitivityAnalysis_Inputs_3_AlternateCellLabel">""</definedName>
    <definedName name="PTree_SensitivityAnalysis_Inputs_3_BaseValueIsAutomatic">TRUE</definedName>
    <definedName name="PTree_SensitivityAnalysis_Inputs_3_MaintainProbabilityNormalization">FALSE</definedName>
    <definedName name="PTree_SensitivityAnalysis_Inputs_3_ManualBaseValue">0</definedName>
    <definedName name="PTree_SensitivityAnalysis_Inputs_3_Maximum">100</definedName>
    <definedName name="PTree_SensitivityAnalysis_Inputs_3_Minimum">0</definedName>
    <definedName name="PTree_SensitivityAnalysis_Inputs_3_OneWayAnalysis">1</definedName>
    <definedName name="PTree_SensitivityAnalysis_Inputs_3_Steps">10</definedName>
    <definedName name="PTree_SensitivityAnalysis_Inputs_3_TwoWayAnalysis">0</definedName>
    <definedName name="PTree_SensitivityAnalysis_Inputs_3_VariationMethod">0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50</definedName>
    <definedName name="PTree_SensitivityAnalysis_Inputs_4_Minimum" hidden="1">0</definedName>
    <definedName name="PTree_SensitivityAnalysis_Inputs_4_OneWayAnalysis" hidden="1">0</definedName>
    <definedName name="PTree_SensitivityAnalysis_Inputs_4_Steps" hidden="1">10</definedName>
    <definedName name="PTree_SensitivityAnalysis_Inputs_4_TwoWayAnalysis" hidden="1">0</definedName>
    <definedName name="PTree_SensitivityAnalysis_Inputs_4_VariationMethod" hidden="1">0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50</definedName>
    <definedName name="PTree_SensitivityAnalysis_Inputs_5_Minimum" hidden="1">0</definedName>
    <definedName name="PTree_SensitivityAnalysis_Inputs_5_OneWayAnalysis" hidden="1">0</definedName>
    <definedName name="PTree_SensitivityAnalysis_Inputs_5_Steps" hidden="1">10</definedName>
    <definedName name="PTree_SensitivityAnalysis_Inputs_5_TwoWayAnalysis" hidden="1">0</definedName>
    <definedName name="PTree_SensitivityAnalysis_Inputs_5_VariationMethod" hidden="1">0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50</definedName>
    <definedName name="PTree_SensitivityAnalysis_Inputs_6_Minimum" hidden="1">0</definedName>
    <definedName name="PTree_SensitivityAnalysis_Inputs_6_OneWayAnalysis" hidden="1">0</definedName>
    <definedName name="PTree_SensitivityAnalysis_Inputs_6_Steps" hidden="1">10</definedName>
    <definedName name="PTree_SensitivityAnalysis_Inputs_6_TwoWayAnalysis" hidden="1">0</definedName>
    <definedName name="PTree_SensitivityAnalysis_Inputs_6_VariationMethod" hidden="1">0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PTreeObjectReference(PTDecisionTreeNode_1_2,'Decision Tree'!$C$27)</definedName>
    <definedName name="PTree_SensitivityAnalysis_ReportPlacement" hidden="1">0</definedName>
    <definedName name="PTree_SensitivityAnalysis_UpdateDisplay" hidden="1">FALSE</definedName>
    <definedName name="PtreeOptimalTree" localSheetId="5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24" i="1" s="1"/>
  <c r="K22" i="14" s="1"/>
  <c r="D13" i="1"/>
  <c r="D56" i="1" s="1"/>
  <c r="K31" i="14" s="1"/>
  <c r="D6" i="1"/>
  <c r="D32" i="1" s="1"/>
  <c r="K24" i="14" s="1"/>
  <c r="G7" i="1"/>
  <c r="H7" i="1" s="1"/>
  <c r="D11" i="1"/>
  <c r="D42" i="1" s="1"/>
  <c r="D12" i="1"/>
  <c r="D54" i="1" s="1"/>
  <c r="K30" i="14" s="1"/>
  <c r="D7" i="1"/>
  <c r="D34" i="1" s="1"/>
  <c r="K25" i="14" s="1"/>
  <c r="B63" i="1"/>
  <c r="J14" i="14" s="1"/>
  <c r="J32" i="14"/>
  <c r="J20" i="14"/>
  <c r="O20" i="14"/>
  <c r="J30" i="14"/>
  <c r="J19" i="14"/>
  <c r="O19" i="14"/>
  <c r="J28" i="14"/>
  <c r="J18" i="14"/>
  <c r="O18" i="14"/>
  <c r="J26" i="14"/>
  <c r="J17" i="14"/>
  <c r="O17" i="14"/>
  <c r="J24" i="14"/>
  <c r="J16" i="14"/>
  <c r="O16" i="14"/>
  <c r="J22" i="14"/>
  <c r="J15" i="14"/>
  <c r="O15" i="14"/>
  <c r="E13" i="1"/>
  <c r="G12" i="1"/>
  <c r="J13" i="14"/>
  <c r="O13" i="14"/>
  <c r="J12" i="14"/>
  <c r="O12" i="14"/>
  <c r="K11" i="14"/>
  <c r="J11" i="14"/>
  <c r="O11" i="14"/>
  <c r="B11" i="14"/>
  <c r="B2" i="14"/>
  <c r="G6" i="1"/>
  <c r="H6" i="1" s="1"/>
  <c r="D50" i="1" l="1"/>
  <c r="K29" i="14" s="1"/>
  <c r="D20" i="1"/>
  <c r="D38" i="1"/>
  <c r="K26" i="14" s="1"/>
  <c r="D60" i="1"/>
  <c r="K32" i="14" s="1"/>
  <c r="H12" i="1"/>
  <c r="D51" i="1" s="1"/>
  <c r="D46" i="1"/>
  <c r="K28" i="14"/>
  <c r="K27" i="14"/>
  <c r="D28" i="1"/>
  <c r="K23" i="14" s="1"/>
  <c r="K21" i="14"/>
  <c r="G13" i="1"/>
  <c r="H13" i="1" s="1"/>
  <c r="D57" i="1" s="1"/>
  <c r="G5" i="1"/>
  <c r="H5" i="1" s="1"/>
  <c r="D21" i="1" s="1"/>
  <c r="D29" i="1"/>
  <c r="J23" i="14" s="1"/>
  <c r="G11" i="1"/>
  <c r="H11" i="1" s="1"/>
  <c r="D43" i="1" s="1"/>
  <c r="J21" i="14" l="1"/>
  <c r="J29" i="14"/>
  <c r="J31" i="14"/>
  <c r="D35" i="1"/>
  <c r="J25" i="14" s="1"/>
  <c r="J27" i="14"/>
  <c r="F2" i="14"/>
  <c r="E38" i="1"/>
  <c r="D31" i="1"/>
  <c r="C30" i="1"/>
  <c r="E24" i="1"/>
  <c r="C27" i="1"/>
  <c r="E46" i="1"/>
  <c r="C44" i="1"/>
  <c r="C52" i="1"/>
  <c r="E57" i="1"/>
  <c r="E60" i="1"/>
  <c r="B26" i="1"/>
  <c r="E34" i="1"/>
  <c r="C36" i="1"/>
  <c r="E29" i="1"/>
  <c r="E20" i="1"/>
  <c r="C22" i="1"/>
  <c r="C63" i="1"/>
  <c r="D45" i="1"/>
  <c r="E50" i="1"/>
  <c r="B62" i="1"/>
  <c r="B41" i="1"/>
  <c r="E56" i="1"/>
  <c r="D59" i="1"/>
  <c r="E55" i="1"/>
  <c r="E47" i="1"/>
  <c r="E42" i="1"/>
  <c r="C49" i="1"/>
  <c r="E25" i="1"/>
  <c r="E32" i="1"/>
  <c r="E28" i="1"/>
  <c r="E39" i="1"/>
  <c r="B48" i="1"/>
  <c r="C58" i="1"/>
  <c r="E54" i="1"/>
  <c r="E51" i="1"/>
  <c r="E43" i="1"/>
  <c r="C62" i="1"/>
  <c r="E21" i="1"/>
  <c r="D23" i="1"/>
  <c r="E33" i="1"/>
  <c r="E35" i="1"/>
  <c r="D37" i="1"/>
  <c r="D53" i="1"/>
  <c r="E61" i="1"/>
  <c r="A32" i="14" l="1"/>
  <c r="A31" i="14"/>
  <c r="A20" i="14"/>
  <c r="A30" i="14"/>
  <c r="A29" i="14"/>
  <c r="A19" i="14"/>
  <c r="A28" i="14"/>
  <c r="A27" i="14"/>
  <c r="A18" i="14"/>
  <c r="A11" i="14"/>
  <c r="A14" i="14"/>
  <c r="A12" i="14"/>
  <c r="A13" i="14"/>
  <c r="A21" i="14"/>
  <c r="A22" i="14"/>
  <c r="A15" i="14"/>
  <c r="A24" i="14"/>
  <c r="A23" i="14"/>
  <c r="A16" i="14"/>
  <c r="A25" i="14"/>
  <c r="A26" i="14"/>
  <c r="A17" i="14"/>
  <c r="B13" i="4" l="1"/>
  <c r="B12" i="4"/>
  <c r="B11" i="4"/>
  <c r="C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Shilpi Karmakar</author>
  </authors>
  <commentList>
    <comment ref="D6" authorId="0" shapeId="0" xr:uid="{415836A8-BD7D-4432-900B-0178EB05198B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probability that this decision will be encountered, assuming you follow all the optimal choices.</t>
        </r>
      </text>
    </comment>
    <comment ref="E6" authorId="0" shapeId="0" xr:uid="{E32288AB-53FA-4299-81E1-B81A5CD5AB80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difference of expected values between the optimal choice and the worst choice for this decision.</t>
        </r>
      </text>
    </comment>
    <comment ref="F6" authorId="0" shapeId="0" xr:uid="{49834CCF-5FE2-4A2D-8ED5-2E64D0CE7504}">
      <text>
        <r>
          <rPr>
            <b/>
            <u/>
            <sz val="9"/>
            <color indexed="81"/>
            <rFont val="Tahoma"/>
            <family val="2"/>
          </rPr>
          <t>PrecisionTree:</t>
        </r>
        <r>
          <rPr>
            <sz val="9"/>
            <color indexed="81"/>
            <rFont val="Tahoma"/>
            <family val="2"/>
          </rPr>
          <t xml:space="preserve">
This is the difference of expected values between the optimal choice and the second best choice for this decision.</t>
        </r>
      </text>
    </comment>
  </commentList>
</comments>
</file>

<file path=xl/sharedStrings.xml><?xml version="1.0" encoding="utf-8"?>
<sst xmlns="http://schemas.openxmlformats.org/spreadsheetml/2006/main" count="391" uniqueCount="186">
  <si>
    <t>Current price</t>
  </si>
  <si>
    <t>5-ton future</t>
  </si>
  <si>
    <t>10-ton future</t>
  </si>
  <si>
    <t>Travel Decision with Uncertainity</t>
  </si>
  <si>
    <t>Minimize (loss)</t>
  </si>
  <si>
    <t>Inputs</t>
  </si>
  <si>
    <t>P(A∪B)=P(A)+P(B)−P(A∩B)</t>
  </si>
  <si>
    <t>International Travel</t>
  </si>
  <si>
    <t>Based on National data</t>
  </si>
  <si>
    <t>Based on Flight Stats</t>
  </si>
  <si>
    <t>From expedia.com</t>
  </si>
  <si>
    <t>Assumption</t>
  </si>
  <si>
    <t>COST</t>
  </si>
  <si>
    <t>Destination</t>
  </si>
  <si>
    <t>Chance of positive RTPCR</t>
  </si>
  <si>
    <t>Flight cancellation from airline</t>
  </si>
  <si>
    <t>Trip  cancellation probability</t>
  </si>
  <si>
    <t>Total Trip  Cost</t>
  </si>
  <si>
    <t>Refundable percent</t>
  </si>
  <si>
    <t>Refund</t>
  </si>
  <si>
    <t>loss</t>
  </si>
  <si>
    <t>Probability of getting Positive RTPCR test = P(A)</t>
  </si>
  <si>
    <t>1. London</t>
  </si>
  <si>
    <t>probability of airline cancelling the flight due to other reason ( war / weather / regulation change)  = P(B)</t>
  </si>
  <si>
    <t>2.Paris</t>
  </si>
  <si>
    <t xml:space="preserve">Probability of both happening at the same time= P(A)* P(B), since </t>
  </si>
  <si>
    <t>3.Sydney</t>
  </si>
  <si>
    <t>P(A) and P(B) are independent</t>
  </si>
  <si>
    <t>Probability of Trip Cancelletion = P(A∪B)=P(A)+P(B)−P(A∩B)</t>
  </si>
  <si>
    <t>Domestic Travel</t>
  </si>
  <si>
    <t>Total Trip Cost</t>
  </si>
  <si>
    <t>1. San Diego</t>
  </si>
  <si>
    <t>The tree shows Paris is the best option</t>
  </si>
  <si>
    <t>2. Yosemite</t>
  </si>
  <si>
    <t>3. Grand Canyon</t>
  </si>
  <si>
    <t>Sensitivity: 1. What happens if trip cancellation probability of Paris  varies +/- 50% of base value. ?</t>
  </si>
  <si>
    <t>Visiting Family</t>
  </si>
  <si>
    <t>Won't do a test before visiting Family as not required</t>
  </si>
  <si>
    <t>Uncertainity</t>
  </si>
  <si>
    <t>Gifts to others+Travel considering as loss</t>
  </si>
  <si>
    <t>Tab: Strategy D6:  International travel still the best option as long as Paris trip cancelletion probability is less than around 9.2%, if higher, preferred domestic.</t>
  </si>
  <si>
    <t xml:space="preserve">Visit </t>
  </si>
  <si>
    <t>Part b: Decision tree</t>
  </si>
  <si>
    <t>Sensitivity 2: Two way: Trip cancellation probability  1-10% and Refund  0.1-0.8% for Grand Canyon</t>
  </si>
  <si>
    <t>Please see tab: Strategy Region D13, F13. Interesting point. If the refundable percent is 70% and above Grand Canyon is preferred Even if the Trip cancellation probability is 10%</t>
  </si>
  <si>
    <t>Flight Cancelled</t>
  </si>
  <si>
    <t>Sensitivity 3: What if John Smith do not need to take a gift ? Only road trip cost 50 -500 USD</t>
  </si>
  <si>
    <t>Tab: Strategy D17: Family Visit would be best option if John Smith does noy buy gifts for the family and keep th etrip cost to less than $125.</t>
  </si>
  <si>
    <t>Decision</t>
  </si>
  <si>
    <t>Sensitivity: 4. Two Way : What happens if trip cancellation probability of London  varies +/- 50% of base value. And refund varies between 0.6 to 0.9? Is Paris still preferred?</t>
  </si>
  <si>
    <t>Tab: Strategy region D5 F5 : Shows the ranges of Trip cancellation and Refund values when London is preferred. For example for the current refund rate (0.7), if the trip cancellation is less than 6%, London would be preferred.</t>
  </si>
  <si>
    <t>Name</t>
  </si>
  <si>
    <t>Travel Decision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</si>
  <si>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</si>
  <si>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</si>
  <si>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</si>
  <si>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</si>
  <si>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</si>
  <si>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</si>
  <si>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</si>
  <si>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0,1,1,0,0,Exponential, 0,0,-1,0,-1,-1,.0001</t>
  </si>
  <si>
    <t>Creation Version</t>
  </si>
  <si>
    <t>8.2.1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</si>
  <si>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</si>
  <si>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</si>
  <si>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</si>
  <si>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</si>
  <si>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</si>
  <si>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</si>
  <si>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</si>
  <si>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</si>
  <si>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</si>
  <si>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</si>
  <si>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</si>
  <si>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</si>
  <si>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</si>
  <si>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</si>
  <si>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</si>
  <si>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</si>
  <si>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8436277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</si>
  <si>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</si>
  <si>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</si>
  <si>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</si>
  <si>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</si>
  <si>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</si>
  <si>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</si>
  <si>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</si>
  <si>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</si>
  <si>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</si>
  <si>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</si>
  <si>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</si>
  <si>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</si>
  <si>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</si>
  <si>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</si>
  <si>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</si>
  <si>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</si>
  <si>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</si>
  <si>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2,0,0,3,2,3,4,0,0,0</t>
  </si>
  <si>
    <t>0</t>
  </si>
  <si>
    <t>2,0,0,3,5,6,7,1,0,0</t>
  </si>
  <si>
    <t>2,0,0,3,8,9,10,1,0,0</t>
  </si>
  <si>
    <t>Family Visit</t>
  </si>
  <si>
    <t>4,0,0,0,1,0,0</t>
  </si>
  <si>
    <t>London</t>
  </si>
  <si>
    <t>1,0,0,2,11,12,2,0,0</t>
  </si>
  <si>
    <t>Paris</t>
  </si>
  <si>
    <t>1,0,0,2,13,14,2,0,0</t>
  </si>
  <si>
    <t>Sydney</t>
  </si>
  <si>
    <t>1,0,0,2,15,16,2,0,0</t>
  </si>
  <si>
    <t>San Diego</t>
  </si>
  <si>
    <t>1,0,0,2,17,18,3,0,0</t>
  </si>
  <si>
    <t>Yosemite</t>
  </si>
  <si>
    <t>1,0,0,2,19,20,3,0,0</t>
  </si>
  <si>
    <t>Grand Canyon</t>
  </si>
  <si>
    <t>1,0,0,2,21,22,3,0,0</t>
  </si>
  <si>
    <t>Yes</t>
  </si>
  <si>
    <t>4,0,0,0,5,0,0</t>
  </si>
  <si>
    <t>No</t>
  </si>
  <si>
    <t>4,0,0,0,6,0,0</t>
  </si>
  <si>
    <t>4,0,0,0,7,0,0</t>
  </si>
  <si>
    <t>4,0,0,0,8,0,0</t>
  </si>
  <si>
    <t>4,0,0,0,9,0,0</t>
  </si>
  <si>
    <t>4,0,0,0,10,0,0</t>
  </si>
  <si>
    <t>PrecisionTree Policy Suggestion - Decision Table</t>
  </si>
  <si>
    <r>
      <t>Performed By:</t>
    </r>
    <r>
      <rPr>
        <sz val="8"/>
        <rFont val="Tahoma"/>
        <family val="2"/>
      </rPr>
      <t xml:space="preserve"> Shilpi Karmakar</t>
    </r>
  </si>
  <si>
    <r>
      <t>Date:</t>
    </r>
    <r>
      <rPr>
        <sz val="8"/>
        <rFont val="Tahoma"/>
        <family val="2"/>
      </rPr>
      <t xml:space="preserve"> 11 March 2022 15:50:19</t>
    </r>
  </si>
  <si>
    <r>
      <t>Model:</t>
    </r>
    <r>
      <rPr>
        <sz val="8"/>
        <rFont val="Tahoma"/>
        <family val="2"/>
      </rPr>
      <t xml:space="preserve"> Decision Tree 'Travel Decision' in [Travel Tree_550.xlsx]Decision Tree</t>
    </r>
  </si>
  <si>
    <t>Optimal Choice</t>
  </si>
  <si>
    <t>Arrival Probability</t>
  </si>
  <si>
    <t>Benefit of Correct Choice
(Best - Worst)</t>
  </si>
  <si>
    <t>Benefit of Correct Choice
(Best - Second Best)</t>
  </si>
  <si>
    <t>'Decision' (B41)</t>
  </si>
  <si>
    <t>'Decision' (C27)</t>
  </si>
  <si>
    <t>PrecisionTree Policy Suggestion - Optimal Decision Tree</t>
  </si>
  <si>
    <t>PrecisionTree Sensitivity Analysis - Sensitivity Graph</t>
  </si>
  <si>
    <r>
      <t>Date:</t>
    </r>
    <r>
      <rPr>
        <sz val="8"/>
        <rFont val="Tahoma"/>
        <family val="2"/>
      </rPr>
      <t xml:space="preserve"> 11 March 2022 15:51:08</t>
    </r>
  </si>
  <si>
    <r>
      <t>Output:</t>
    </r>
    <r>
      <rPr>
        <sz val="8"/>
        <rFont val="Tahoma"/>
        <family val="2"/>
      </rPr>
      <t xml:space="preserve"> Decision Tree 'Travel Decision' (Expected Value of Entire Model)</t>
    </r>
  </si>
  <si>
    <r>
      <t>Input:</t>
    </r>
    <r>
      <rPr>
        <sz val="8"/>
        <rFont val="Tahoma"/>
        <family val="2"/>
      </rPr>
      <t xml:space="preserve"> (D6)</t>
    </r>
  </si>
  <si>
    <t>Sensitivity Data</t>
  </si>
  <si>
    <t>Input</t>
  </si>
  <si>
    <t>Output</t>
  </si>
  <si>
    <t>Value</t>
  </si>
  <si>
    <t>Change (%)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</si>
  <si>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</si>
  <si>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</si>
  <si>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</si>
  <si>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</si>
  <si>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</si>
  <si>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</si>
  <si>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</si>
  <si>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</si>
  <si>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</si>
  <si>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</si>
  <si>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</si>
  <si>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PrecisionTree Sensitivity Analysis - Strategy Region</t>
  </si>
  <si>
    <r>
      <t>Date:</t>
    </r>
    <r>
      <rPr>
        <sz val="8"/>
        <rFont val="Tahoma"/>
        <family val="2"/>
      </rPr>
      <t xml:space="preserve"> 11 March 2022 15:51:09</t>
    </r>
  </si>
  <si>
    <t>Strategy Region Data</t>
  </si>
  <si>
    <t>PrecisionTree Sensitivity Analysis - Sensitivity Graph (2-Way)</t>
  </si>
  <si>
    <r>
      <t>Date:</t>
    </r>
    <r>
      <rPr>
        <sz val="8"/>
        <rFont val="Tahoma"/>
        <family val="2"/>
      </rPr>
      <t xml:space="preserve"> 11 March 2022 15:59:34</t>
    </r>
  </si>
  <si>
    <r>
      <t>Input X:</t>
    </r>
    <r>
      <rPr>
        <sz val="8"/>
        <rFont val="Tahoma"/>
        <family val="2"/>
      </rPr>
      <t xml:space="preserve"> (D13)</t>
    </r>
  </si>
  <si>
    <r>
      <t>Input Y:</t>
    </r>
    <r>
      <rPr>
        <sz val="8"/>
        <rFont val="Tahoma"/>
        <family val="2"/>
      </rPr>
      <t xml:space="preserve"> (F13)</t>
    </r>
  </si>
  <si>
    <t>Two-Way Sensitivity Data of Decision Tree 'Travel Decision' (Expected Value of Entire Model)</t>
  </si>
  <si>
    <t>With Variation of (D13) and (F13)</t>
  </si>
  <si>
    <t>(D13)</t>
  </si>
  <si>
    <t>(F13)</t>
  </si>
  <si>
    <t>PrecisionTree Sensitivity Analysis - Strategy Region (2-Way)</t>
  </si>
  <si>
    <r>
      <t>Date:</t>
    </r>
    <r>
      <rPr>
        <sz val="8"/>
        <rFont val="Tahoma"/>
        <family val="2"/>
      </rPr>
      <t xml:space="preserve"> 11 March 2022 15:59:35</t>
    </r>
  </si>
  <si>
    <r>
      <t>Node:</t>
    </r>
    <r>
      <rPr>
        <sz val="8"/>
        <rFont val="Tahoma"/>
        <family val="2"/>
      </rPr>
      <t xml:space="preserve"> 'Decision' (B41)</t>
    </r>
  </si>
  <si>
    <r>
      <t>Input #1:</t>
    </r>
    <r>
      <rPr>
        <sz val="8"/>
        <rFont val="Tahoma"/>
        <family val="2"/>
      </rPr>
      <t xml:space="preserve"> (D13)</t>
    </r>
  </si>
  <si>
    <r>
      <t>Input #2:</t>
    </r>
    <r>
      <rPr>
        <sz val="8"/>
        <rFont val="Tahoma"/>
        <family val="2"/>
      </rPr>
      <t xml:space="preserve"> (F13)</t>
    </r>
  </si>
  <si>
    <t>Strategy Region Chart Data</t>
  </si>
  <si>
    <r>
      <t>Date:</t>
    </r>
    <r>
      <rPr>
        <sz val="8"/>
        <rFont val="Tahoma"/>
        <family val="2"/>
      </rPr>
      <t xml:space="preserve"> 11 March 2022 16:09:46</t>
    </r>
  </si>
  <si>
    <r>
      <t>Input:</t>
    </r>
    <r>
      <rPr>
        <sz val="8"/>
        <rFont val="Tahoma"/>
        <family val="2"/>
      </rPr>
      <t xml:space="preserve"> loss (D17)</t>
    </r>
  </si>
  <si>
    <r>
      <t>Date:</t>
    </r>
    <r>
      <rPr>
        <sz val="8"/>
        <rFont val="Tahoma"/>
        <family val="2"/>
      </rPr>
      <t xml:space="preserve"> 11 March 2022 16:09:47</t>
    </r>
  </si>
  <si>
    <r>
      <t>Date:</t>
    </r>
    <r>
      <rPr>
        <sz val="8"/>
        <rFont val="Tahoma"/>
        <family val="2"/>
      </rPr>
      <t xml:space="preserve"> 11 March 2022 16:21:19</t>
    </r>
  </si>
  <si>
    <r>
      <t>Output:</t>
    </r>
    <r>
      <rPr>
        <sz val="8"/>
        <rFont val="Tahoma"/>
        <family val="2"/>
      </rPr>
      <t xml:space="preserve"> Decision Tree 'Travel Decision' (Expected Value of Node 'Decision' (C27))</t>
    </r>
  </si>
  <si>
    <r>
      <t>Input X:</t>
    </r>
    <r>
      <rPr>
        <sz val="8"/>
        <rFont val="Tahoma"/>
        <family val="2"/>
      </rPr>
      <t xml:space="preserve"> Trip  cancellation probability (D5)</t>
    </r>
  </si>
  <si>
    <r>
      <t>Input Y:</t>
    </r>
    <r>
      <rPr>
        <sz val="8"/>
        <rFont val="Tahoma"/>
        <family val="2"/>
      </rPr>
      <t xml:space="preserve"> Refundable percent (F5)</t>
    </r>
  </si>
  <si>
    <t>Two-Way Sensitivity Data of Decision Tree 'Travel Decision' (Expected Value of Node 'Decision' (C27))</t>
  </si>
  <si>
    <t>With Variation of Trip  cancellation probability (D5) and Refundable percent (F5)</t>
  </si>
  <si>
    <t>Trip  cancellation probability (D5)</t>
  </si>
  <si>
    <t>Refundable percent (F5)</t>
  </si>
  <si>
    <r>
      <t>Date:</t>
    </r>
    <r>
      <rPr>
        <sz val="8"/>
        <rFont val="Tahoma"/>
        <family val="2"/>
      </rPr>
      <t xml:space="preserve"> 11 March 2022 16:21:21</t>
    </r>
  </si>
  <si>
    <r>
      <t>Node:</t>
    </r>
    <r>
      <rPr>
        <sz val="8"/>
        <rFont val="Tahoma"/>
        <family val="2"/>
      </rPr>
      <t xml:space="preserve"> 'Decision' (C27)</t>
    </r>
  </si>
  <si>
    <r>
      <t>Input #1:</t>
    </r>
    <r>
      <rPr>
        <sz val="8"/>
        <rFont val="Tahoma"/>
        <family val="2"/>
      </rPr>
      <t xml:space="preserve"> Trip  cancellation probability (D5)</t>
    </r>
  </si>
  <si>
    <r>
      <t>Input #2:</t>
    </r>
    <r>
      <rPr>
        <sz val="8"/>
        <rFont val="Tahoma"/>
        <family val="2"/>
      </rPr>
      <t xml:space="preserve"> Refundable percent (F5)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</si>
</sst>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&quot;$&quot;#,##0.000"/>
    <numFmt numFmtId="165" formatCode="&quot;$&quot;#,##0"/>
    <numFmt numFmtId="166" formatCode="0.0%"/>
    <numFmt numFmtId="167" formatCode="&quot;$&quot;#,##0.00"/>
    <numFmt numFmtId="168" formatCode="#,##0.0"/>
    <numFmt numFmtId="169" formatCode="[&gt;0.00001]0.0###%;[=0]0.0%;0.00E+00"/>
    <numFmt numFmtId="170" formatCode="[&gt;0.00001]0.0000%;[=0]0.0000%;0.00E+00"/>
  </numFmts>
  <fonts count="28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8"/>
      <color rgb="FF000080"/>
      <name val="Calibri"/>
      <family val="2"/>
    </font>
    <font>
      <b/>
      <sz val="8"/>
      <color rgb="FF800000"/>
      <name val="Calibri"/>
      <family val="2"/>
    </font>
    <font>
      <sz val="8"/>
      <color rgb="FF800000"/>
      <name val="Calibri"/>
      <family val="2"/>
    </font>
    <font>
      <sz val="8"/>
      <name val="Tahoma"/>
      <family val="2"/>
    </font>
    <font>
      <b/>
      <sz val="14"/>
      <name val="Tahoma"/>
      <family val="2"/>
    </font>
    <font>
      <b/>
      <sz val="8"/>
      <name val="Tahoma"/>
      <family val="2"/>
    </font>
    <font>
      <b/>
      <sz val="10"/>
      <name val="Calibri"/>
      <family val="2"/>
    </font>
    <font>
      <b/>
      <sz val="8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8000"/>
      <name val="Calibri"/>
      <family val="2"/>
    </font>
    <font>
      <b/>
      <sz val="8"/>
      <color rgb="FF008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1"/>
      <color rgb="FF373D3F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373D3F"/>
      <name val="MJXc-TeX-main-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u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10" fillId="2" borderId="0" xfId="0" applyFont="1" applyFill="1"/>
    <xf numFmtId="0" fontId="9" fillId="2" borderId="0" xfId="0" applyFont="1" applyFill="1"/>
    <xf numFmtId="0" fontId="9" fillId="2" borderId="5" xfId="0" applyFont="1" applyFill="1" applyBorder="1"/>
    <xf numFmtId="0" fontId="10" fillId="2" borderId="0" xfId="0" quotePrefix="1" applyFont="1" applyFill="1"/>
    <xf numFmtId="0" fontId="11" fillId="2" borderId="0" xfId="0" applyFont="1" applyFill="1"/>
    <xf numFmtId="0" fontId="11" fillId="2" borderId="5" xfId="0" applyFont="1" applyFill="1" applyBorder="1"/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16" xfId="0" applyFont="1" applyBorder="1" applyAlignment="1">
      <alignment horizontal="right" vertical="top"/>
    </xf>
    <xf numFmtId="0" fontId="13" fillId="0" borderId="8" xfId="0" applyFont="1" applyBorder="1" applyAlignment="1">
      <alignment horizontal="center"/>
    </xf>
    <xf numFmtId="10" fontId="5" fillId="0" borderId="9" xfId="0" applyNumberFormat="1" applyFont="1" applyBorder="1" applyAlignment="1">
      <alignment horizontal="right" vertical="top"/>
    </xf>
    <xf numFmtId="10" fontId="5" fillId="0" borderId="23" xfId="0" applyNumberFormat="1" applyFont="1" applyBorder="1" applyAlignment="1">
      <alignment horizontal="right" vertical="top"/>
    </xf>
    <xf numFmtId="10" fontId="5" fillId="0" borderId="11" xfId="0" applyNumberFormat="1" applyFont="1" applyBorder="1" applyAlignment="1">
      <alignment horizontal="right" vertical="top"/>
    </xf>
    <xf numFmtId="10" fontId="5" fillId="0" borderId="17" xfId="0" applyNumberFormat="1" applyFont="1" applyBorder="1" applyAlignment="1">
      <alignment horizontal="right" vertical="top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4" fillId="4" borderId="0" xfId="0" applyFont="1" applyFill="1"/>
    <xf numFmtId="0" fontId="0" fillId="4" borderId="0" xfId="0" applyFill="1"/>
    <xf numFmtId="0" fontId="21" fillId="4" borderId="0" xfId="0" applyFont="1" applyFill="1"/>
    <xf numFmtId="0" fontId="24" fillId="4" borderId="35" xfId="0" applyFont="1" applyFill="1" applyBorder="1"/>
    <xf numFmtId="0" fontId="14" fillId="4" borderId="24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 wrapText="1"/>
    </xf>
    <xf numFmtId="0" fontId="14" fillId="4" borderId="24" xfId="0" applyFont="1" applyFill="1" applyBorder="1"/>
    <xf numFmtId="0" fontId="20" fillId="4" borderId="24" xfId="0" applyFont="1" applyFill="1" applyBorder="1"/>
    <xf numFmtId="0" fontId="4" fillId="4" borderId="24" xfId="0" applyFont="1" applyFill="1" applyBorder="1"/>
    <xf numFmtId="0" fontId="1" fillId="4" borderId="24" xfId="0" applyFont="1" applyFill="1" applyBorder="1" applyAlignment="1">
      <alignment horizontal="center"/>
    </xf>
    <xf numFmtId="9" fontId="1" fillId="4" borderId="24" xfId="0" applyNumberFormat="1" applyFont="1" applyFill="1" applyBorder="1" applyAlignment="1">
      <alignment horizontal="center"/>
    </xf>
    <xf numFmtId="166" fontId="1" fillId="4" borderId="24" xfId="0" applyNumberFormat="1" applyFont="1" applyFill="1" applyBorder="1" applyAlignment="1">
      <alignment horizontal="center"/>
    </xf>
    <xf numFmtId="167" fontId="1" fillId="4" borderId="24" xfId="0" applyNumberFormat="1" applyFont="1" applyFill="1" applyBorder="1" applyAlignment="1">
      <alignment horizontal="center"/>
    </xf>
    <xf numFmtId="9" fontId="0" fillId="4" borderId="0" xfId="0" applyNumberFormat="1" applyFill="1"/>
    <xf numFmtId="164" fontId="0" fillId="4" borderId="0" xfId="0" applyNumberFormat="1" applyFill="1"/>
    <xf numFmtId="0" fontId="1" fillId="4" borderId="24" xfId="0" applyFont="1" applyFill="1" applyBorder="1"/>
    <xf numFmtId="0" fontId="0" fillId="4" borderId="24" xfId="0" applyFill="1" applyBorder="1"/>
    <xf numFmtId="0" fontId="21" fillId="4" borderId="0" xfId="0" applyFont="1" applyFill="1" applyAlignment="1">
      <alignment wrapText="1"/>
    </xf>
    <xf numFmtId="0" fontId="15" fillId="4" borderId="24" xfId="0" applyFont="1" applyFill="1" applyBorder="1" applyAlignment="1">
      <alignment horizontal="center"/>
    </xf>
    <xf numFmtId="166" fontId="15" fillId="4" borderId="24" xfId="0" applyNumberFormat="1" applyFont="1" applyFill="1" applyBorder="1" applyAlignment="1">
      <alignment horizontal="center"/>
    </xf>
    <xf numFmtId="167" fontId="15" fillId="4" borderId="24" xfId="0" applyNumberFormat="1" applyFont="1" applyFill="1" applyBorder="1" applyAlignment="1">
      <alignment horizontal="center"/>
    </xf>
    <xf numFmtId="165" fontId="0" fillId="4" borderId="3" xfId="0" applyNumberFormat="1" applyFill="1" applyBorder="1"/>
    <xf numFmtId="165" fontId="0" fillId="4" borderId="0" xfId="0" applyNumberFormat="1" applyFill="1"/>
    <xf numFmtId="0" fontId="0" fillId="4" borderId="0" xfId="0" applyFill="1" applyAlignment="1">
      <alignment wrapText="1"/>
    </xf>
    <xf numFmtId="165" fontId="0" fillId="4" borderId="0" xfId="0" applyNumberFormat="1" applyFill="1" applyAlignment="1">
      <alignment wrapText="1"/>
    </xf>
    <xf numFmtId="0" fontId="21" fillId="4" borderId="25" xfId="0" applyFont="1" applyFill="1" applyBorder="1"/>
    <xf numFmtId="0" fontId="21" fillId="4" borderId="26" xfId="0" applyFont="1" applyFill="1" applyBorder="1"/>
    <xf numFmtId="0" fontId="19" fillId="4" borderId="0" xfId="0" applyFont="1" applyFill="1"/>
    <xf numFmtId="169" fontId="5" fillId="4" borderId="0" xfId="0" applyNumberFormat="1" applyFont="1" applyFill="1" applyAlignment="1">
      <alignment horizontal="right"/>
    </xf>
    <xf numFmtId="169" fontId="6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6" fillId="4" borderId="0" xfId="0" applyFont="1" applyFill="1" applyAlignment="1">
      <alignment horizontal="center"/>
    </xf>
    <xf numFmtId="0" fontId="17" fillId="4" borderId="0" xfId="0" applyFont="1" applyFill="1" applyAlignment="1">
      <alignment horizontal="right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4" fillId="5" borderId="24" xfId="0" applyFont="1" applyFill="1" applyBorder="1" applyAlignment="1">
      <alignment horizontal="center"/>
    </xf>
    <xf numFmtId="0" fontId="14" fillId="5" borderId="24" xfId="0" applyFont="1" applyFill="1" applyBorder="1" applyAlignment="1">
      <alignment horizontal="center" wrapText="1"/>
    </xf>
    <xf numFmtId="0" fontId="22" fillId="6" borderId="27" xfId="0" applyFont="1" applyFill="1" applyBorder="1"/>
    <xf numFmtId="0" fontId="23" fillId="6" borderId="28" xfId="0" applyFont="1" applyFill="1" applyBorder="1"/>
    <xf numFmtId="0" fontId="23" fillId="6" borderId="29" xfId="0" applyFont="1" applyFill="1" applyBorder="1"/>
    <xf numFmtId="0" fontId="23" fillId="6" borderId="30" xfId="0" applyFont="1" applyFill="1" applyBorder="1"/>
    <xf numFmtId="0" fontId="23" fillId="6" borderId="0" xfId="0" applyFont="1" applyFill="1"/>
    <xf numFmtId="0" fontId="23" fillId="6" borderId="31" xfId="0" applyFont="1" applyFill="1" applyBorder="1"/>
    <xf numFmtId="0" fontId="23" fillId="6" borderId="32" xfId="0" applyFont="1" applyFill="1" applyBorder="1"/>
    <xf numFmtId="0" fontId="23" fillId="6" borderId="33" xfId="0" applyFont="1" applyFill="1" applyBorder="1"/>
    <xf numFmtId="0" fontId="23" fillId="6" borderId="34" xfId="0" applyFont="1" applyFill="1" applyBorder="1"/>
    <xf numFmtId="0" fontId="14" fillId="6" borderId="24" xfId="0" applyFont="1" applyFill="1" applyBorder="1" applyAlignment="1">
      <alignment horizontal="center"/>
    </xf>
    <xf numFmtId="0" fontId="14" fillId="6" borderId="24" xfId="0" applyFont="1" applyFill="1" applyBorder="1" applyAlignment="1">
      <alignment horizontal="center" wrapText="1"/>
    </xf>
    <xf numFmtId="0" fontId="4" fillId="6" borderId="24" xfId="0" applyFont="1" applyFill="1" applyBorder="1" applyAlignment="1">
      <alignment wrapText="1"/>
    </xf>
    <xf numFmtId="168" fontId="1" fillId="7" borderId="24" xfId="0" applyNumberFormat="1" applyFont="1" applyFill="1" applyBorder="1" applyAlignment="1">
      <alignment horizontal="center"/>
    </xf>
    <xf numFmtId="0" fontId="0" fillId="7" borderId="24" xfId="0" applyFill="1" applyBorder="1"/>
    <xf numFmtId="166" fontId="1" fillId="7" borderId="24" xfId="0" applyNumberFormat="1" applyFont="1" applyFill="1" applyBorder="1" applyAlignment="1">
      <alignment horizontal="center"/>
    </xf>
    <xf numFmtId="166" fontId="15" fillId="7" borderId="24" xfId="0" applyNumberFormat="1" applyFont="1" applyFill="1" applyBorder="1" applyAlignment="1">
      <alignment horizontal="center"/>
    </xf>
    <xf numFmtId="0" fontId="21" fillId="8" borderId="0" xfId="0" applyFont="1" applyFill="1"/>
    <xf numFmtId="0" fontId="5" fillId="0" borderId="0" xfId="0" applyFont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5" fillId="0" borderId="11" xfId="0" applyFont="1" applyBorder="1" applyAlignment="1">
      <alignment horizontal="right" vertical="top"/>
    </xf>
    <xf numFmtId="0" fontId="5" fillId="0" borderId="17" xfId="0" applyFont="1" applyBorder="1" applyAlignment="1">
      <alignment horizontal="right" vertical="top"/>
    </xf>
    <xf numFmtId="0" fontId="5" fillId="0" borderId="9" xfId="0" applyFont="1" applyBorder="1" applyAlignment="1">
      <alignment horizontal="right" vertical="top"/>
    </xf>
    <xf numFmtId="0" fontId="5" fillId="0" borderId="23" xfId="0" applyFont="1" applyBorder="1" applyAlignment="1">
      <alignment horizontal="right" vertical="top"/>
    </xf>
    <xf numFmtId="0" fontId="13" fillId="0" borderId="39" xfId="0" applyFont="1" applyBorder="1" applyAlignment="1">
      <alignment horizontal="left"/>
    </xf>
    <xf numFmtId="166" fontId="5" fillId="0" borderId="0" xfId="0" applyNumberFormat="1" applyFont="1" applyAlignment="1">
      <alignment horizontal="right" vertical="top"/>
    </xf>
    <xf numFmtId="166" fontId="5" fillId="0" borderId="16" xfId="0" applyNumberFormat="1" applyFont="1" applyBorder="1" applyAlignment="1">
      <alignment horizontal="right" vertical="top"/>
    </xf>
    <xf numFmtId="9" fontId="14" fillId="8" borderId="24" xfId="0" applyNumberFormat="1" applyFont="1" applyFill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4" xfId="0" applyFont="1" applyBorder="1" applyAlignment="1">
      <alignment horizontal="left"/>
    </xf>
    <xf numFmtId="170" fontId="5" fillId="0" borderId="0" xfId="0" applyNumberFormat="1" applyFont="1" applyAlignment="1">
      <alignment horizontal="center" vertical="top"/>
    </xf>
    <xf numFmtId="170" fontId="5" fillId="0" borderId="16" xfId="0" applyNumberFormat="1" applyFont="1" applyBorder="1" applyAlignment="1">
      <alignment horizontal="center" vertical="top"/>
    </xf>
    <xf numFmtId="0" fontId="13" fillId="0" borderId="21" xfId="0" quotePrefix="1" applyFont="1" applyBorder="1" applyAlignment="1">
      <alignment horizontal="left" vertical="top"/>
    </xf>
    <xf numFmtId="0" fontId="5" fillId="0" borderId="0" xfId="0" quotePrefix="1" applyFont="1" applyAlignment="1">
      <alignment horizontal="center" vertical="top"/>
    </xf>
    <xf numFmtId="0" fontId="13" fillId="0" borderId="22" xfId="0" quotePrefix="1" applyFont="1" applyBorder="1" applyAlignment="1">
      <alignment horizontal="left" vertical="top"/>
    </xf>
    <xf numFmtId="0" fontId="5" fillId="0" borderId="16" xfId="0" quotePrefix="1" applyFont="1" applyBorder="1" applyAlignment="1">
      <alignment horizontal="center" vertical="top"/>
    </xf>
    <xf numFmtId="0" fontId="13" fillId="0" borderId="42" xfId="0" applyFont="1" applyBorder="1" applyAlignment="1">
      <alignment horizontal="center" wrapText="1"/>
    </xf>
    <xf numFmtId="0" fontId="13" fillId="0" borderId="43" xfId="0" applyFont="1" applyBorder="1" applyAlignment="1">
      <alignment horizontal="center" wrapText="1"/>
    </xf>
    <xf numFmtId="0" fontId="27" fillId="8" borderId="0" xfId="0" applyFont="1" applyFill="1"/>
    <xf numFmtId="0" fontId="0" fillId="8" borderId="0" xfId="0" applyFill="1"/>
    <xf numFmtId="0" fontId="13" fillId="0" borderId="37" xfId="0" applyFont="1" applyBorder="1" applyAlignment="1">
      <alignment horizontal="left"/>
    </xf>
    <xf numFmtId="0" fontId="13" fillId="0" borderId="40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166" fontId="13" fillId="0" borderId="1" xfId="0" applyNumberFormat="1" applyFont="1" applyBorder="1" applyAlignment="1">
      <alignment horizontal="right"/>
    </xf>
    <xf numFmtId="166" fontId="13" fillId="0" borderId="18" xfId="0" applyNumberFormat="1" applyFont="1" applyBorder="1" applyAlignment="1">
      <alignment horizontal="right"/>
    </xf>
    <xf numFmtId="166" fontId="5" fillId="0" borderId="36" xfId="0" applyNumberFormat="1" applyFont="1" applyBorder="1" applyAlignment="1">
      <alignment horizontal="right" vertical="top"/>
    </xf>
    <xf numFmtId="166" fontId="5" fillId="0" borderId="38" xfId="0" applyNumberFormat="1" applyFont="1" applyBorder="1" applyAlignment="1">
      <alignment horizontal="right" vertical="top"/>
    </xf>
    <xf numFmtId="0" fontId="13" fillId="0" borderId="39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2" fontId="13" fillId="0" borderId="4" xfId="0" applyNumberFormat="1" applyFont="1" applyBorder="1" applyAlignment="1">
      <alignment horizontal="right" vertical="top"/>
    </xf>
    <xf numFmtId="2" fontId="13" fillId="0" borderId="41" xfId="0" applyNumberFormat="1" applyFont="1" applyBorder="1" applyAlignment="1">
      <alignment horizontal="right" vertical="top"/>
    </xf>
    <xf numFmtId="0" fontId="18" fillId="4" borderId="0" xfId="0" applyFont="1" applyFill="1" applyAlignment="1">
      <alignment vertical="top" wrapText="1"/>
    </xf>
    <xf numFmtId="0" fontId="27" fillId="0" borderId="0" xfId="0" applyFont="1"/>
    <xf numFmtId="0" fontId="18" fillId="8" borderId="0" xfId="0" applyFont="1" applyFill="1" applyAlignment="1">
      <alignment horizontal="left" wrapText="1"/>
    </xf>
    <xf numFmtId="0" fontId="27" fillId="8" borderId="0" xfId="0" applyFont="1" applyFill="1" applyAlignment="1">
      <alignment horizontal="left" wrapText="1"/>
    </xf>
    <xf numFmtId="0" fontId="18" fillId="8" borderId="0" xfId="0" applyFont="1" applyFill="1" applyAlignment="1">
      <alignment horizontal="left" vertical="top" wrapText="1"/>
    </xf>
    <xf numFmtId="0" fontId="27" fillId="8" borderId="0" xfId="0" applyFont="1" applyFill="1" applyAlignment="1">
      <alignment horizontal="left"/>
    </xf>
    <xf numFmtId="0" fontId="12" fillId="3" borderId="13" xfId="0" quotePrefix="1" applyFont="1" applyFill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5" fillId="3" borderId="36" xfId="0" quotePrefix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13" fillId="0" borderId="6" xfId="0" quotePrefix="1" applyFont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3" fillId="0" borderId="45" xfId="0" quotePrefix="1" applyFont="1" applyBorder="1" applyAlignment="1">
      <alignment horizontal="right" vertical="center" textRotation="90" wrapText="1"/>
    </xf>
    <xf numFmtId="0" fontId="0" fillId="0" borderId="36" xfId="0" applyBorder="1" applyAlignment="1">
      <alignment horizontal="right" vertical="center" textRotation="90" wrapText="1"/>
    </xf>
    <xf numFmtId="0" fontId="0" fillId="0" borderId="38" xfId="0" applyBorder="1" applyAlignment="1">
      <alignment horizontal="right" vertical="center" textRotation="90" wrapText="1"/>
    </xf>
    <xf numFmtId="0" fontId="13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vertical="center"/>
    </xf>
  </cellXfs>
  <cellStyles count="2">
    <cellStyle name="Normal" xfId="0" builtinId="0" customBuiltin="1"/>
    <cellStyle name="Normal 2" xfId="1" xr:uid="{52F7787D-2E35-4099-A10E-B6A6439367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'Travel Decision'</a:t>
            </a:r>
            <a:r>
              <a:rPr lang="en-GB" sz="800" b="0"/>
              <a:t>
Expected Value of Node 'Decision' (B41)
With Variation of (D6)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17185884355870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D6'!$C$32:$C$42</c:f>
              <c:numCache>
                <c:formatCode>0.0%</c:formatCode>
                <c:ptCount val="11"/>
                <c:pt idx="0">
                  <c:v>4.1749999999999995E-2</c:v>
                </c:pt>
                <c:pt idx="1">
                  <c:v>5.0099999999999999E-2</c:v>
                </c:pt>
                <c:pt idx="2">
                  <c:v>5.8449999999999995E-2</c:v>
                </c:pt>
                <c:pt idx="3">
                  <c:v>6.6799999999999998E-2</c:v>
                </c:pt>
                <c:pt idx="4">
                  <c:v>7.5149999999999995E-2</c:v>
                </c:pt>
                <c:pt idx="5">
                  <c:v>8.3499999999999991E-2</c:v>
                </c:pt>
                <c:pt idx="6">
                  <c:v>9.1850000000000001E-2</c:v>
                </c:pt>
                <c:pt idx="7">
                  <c:v>0.1002</c:v>
                </c:pt>
                <c:pt idx="8">
                  <c:v>0.10854999999999999</c:v>
                </c:pt>
                <c:pt idx="9">
                  <c:v>0.1169</c:v>
                </c:pt>
                <c:pt idx="10">
                  <c:v>0.12525</c:v>
                </c:pt>
              </c:numCache>
            </c:numRef>
          </c:xVal>
          <c:yVal>
            <c:numRef>
              <c:f>'Sensitivity D6'!$E$32:$E$42</c:f>
              <c:numCache>
                <c:formatCode>General</c:formatCode>
                <c:ptCount val="11"/>
                <c:pt idx="0">
                  <c:v>-62.892199999999995</c:v>
                </c:pt>
                <c:pt idx="1">
                  <c:v>-75.470640000000003</c:v>
                </c:pt>
                <c:pt idx="2">
                  <c:v>-88.049080000000004</c:v>
                </c:pt>
                <c:pt idx="3">
                  <c:v>-100.62752</c:v>
                </c:pt>
                <c:pt idx="4">
                  <c:v>-113.20596</c:v>
                </c:pt>
                <c:pt idx="5">
                  <c:v>-125.78439999999999</c:v>
                </c:pt>
                <c:pt idx="6">
                  <c:v>-131.674496</c:v>
                </c:pt>
                <c:pt idx="7">
                  <c:v>-131.674496</c:v>
                </c:pt>
                <c:pt idx="8">
                  <c:v>-131.674496</c:v>
                </c:pt>
                <c:pt idx="9">
                  <c:v>-131.674496</c:v>
                </c:pt>
                <c:pt idx="10">
                  <c:v>-131.674496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0-4E23-9B7E-DA106AEA6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87807"/>
        <c:axId val="1218401535"/>
      </c:scatterChart>
      <c:valAx>
        <c:axId val="1218387807"/>
        <c:scaling>
          <c:orientation val="minMax"/>
          <c:max val="0.13"/>
          <c:min val="0.04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Trip cancellation probability :</a:t>
                </a:r>
                <a:r>
                  <a:rPr lang="en-GB" baseline="0"/>
                  <a:t> Paris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56279159614394"/>
              <c:y val="0.92443548689959065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218401535"/>
        <c:crossesAt val="-1.0000000000000001E+300"/>
        <c:crossBetween val="midCat"/>
        <c:majorUnit val="0.01"/>
      </c:valAx>
      <c:valAx>
        <c:axId val="1218401535"/>
        <c:scaling>
          <c:orientation val="minMax"/>
          <c:max val="-60"/>
          <c:min val="-14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18387807"/>
        <c:crossesAt val="-1.0000000000000001E+300"/>
        <c:crossBetween val="midCat"/>
        <c:majorUnit val="1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Strategy Region of Decision Tree 'Travel Decision'
Expected Value of Node 'Decision' (B41)
With Variation of (D6)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478898373684596"/>
          <c:h val="0.7171858843558705"/>
        </c:manualLayout>
      </c:layout>
      <c:scatterChart>
        <c:scatterStyle val="lineMarker"/>
        <c:varyColors val="0"/>
        <c:ser>
          <c:idx val="0"/>
          <c:order val="0"/>
          <c:tx>
            <c:v>International Travel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D6'!$C$32:$C$42</c:f>
              <c:numCache>
                <c:formatCode>0.0%</c:formatCode>
                <c:ptCount val="11"/>
                <c:pt idx="0">
                  <c:v>4.1749999999999995E-2</c:v>
                </c:pt>
                <c:pt idx="1">
                  <c:v>5.0099999999999999E-2</c:v>
                </c:pt>
                <c:pt idx="2">
                  <c:v>5.8449999999999995E-2</c:v>
                </c:pt>
                <c:pt idx="3">
                  <c:v>6.6799999999999998E-2</c:v>
                </c:pt>
                <c:pt idx="4">
                  <c:v>7.5149999999999995E-2</c:v>
                </c:pt>
                <c:pt idx="5">
                  <c:v>8.3499999999999991E-2</c:v>
                </c:pt>
                <c:pt idx="6">
                  <c:v>9.1850000000000001E-2</c:v>
                </c:pt>
                <c:pt idx="7">
                  <c:v>0.1002</c:v>
                </c:pt>
                <c:pt idx="8">
                  <c:v>0.10854999999999999</c:v>
                </c:pt>
                <c:pt idx="9">
                  <c:v>0.1169</c:v>
                </c:pt>
                <c:pt idx="10">
                  <c:v>0.12525</c:v>
                </c:pt>
              </c:numCache>
            </c:numRef>
          </c:xVal>
          <c:yVal>
            <c:numRef>
              <c:f>'Strategy D6'!$E$32:$E$42</c:f>
              <c:numCache>
                <c:formatCode>General</c:formatCode>
                <c:ptCount val="11"/>
                <c:pt idx="0">
                  <c:v>-62.892199999999995</c:v>
                </c:pt>
                <c:pt idx="1">
                  <c:v>-75.470640000000003</c:v>
                </c:pt>
                <c:pt idx="2">
                  <c:v>-88.049080000000004</c:v>
                </c:pt>
                <c:pt idx="3">
                  <c:v>-100.62752</c:v>
                </c:pt>
                <c:pt idx="4">
                  <c:v>-113.20596</c:v>
                </c:pt>
                <c:pt idx="5">
                  <c:v>-125.78439999999999</c:v>
                </c:pt>
                <c:pt idx="6">
                  <c:v>-138.36284000000001</c:v>
                </c:pt>
                <c:pt idx="7">
                  <c:v>-150.94128000000001</c:v>
                </c:pt>
                <c:pt idx="8">
                  <c:v>-163.51972000000001</c:v>
                </c:pt>
                <c:pt idx="9">
                  <c:v>-176.09816000000001</c:v>
                </c:pt>
                <c:pt idx="10">
                  <c:v>-188.67660000000001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1-4335-AC80-9DC7805FD01C}"/>
            </c:ext>
          </c:extLst>
        </c:ser>
        <c:ser>
          <c:idx val="1"/>
          <c:order val="1"/>
          <c:tx>
            <c:v>Domestic Travel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D6'!$C$32:$C$42</c:f>
              <c:numCache>
                <c:formatCode>0.0%</c:formatCode>
                <c:ptCount val="11"/>
                <c:pt idx="0">
                  <c:v>4.1749999999999995E-2</c:v>
                </c:pt>
                <c:pt idx="1">
                  <c:v>5.0099999999999999E-2</c:v>
                </c:pt>
                <c:pt idx="2">
                  <c:v>5.8449999999999995E-2</c:v>
                </c:pt>
                <c:pt idx="3">
                  <c:v>6.6799999999999998E-2</c:v>
                </c:pt>
                <c:pt idx="4">
                  <c:v>7.5149999999999995E-2</c:v>
                </c:pt>
                <c:pt idx="5">
                  <c:v>8.3499999999999991E-2</c:v>
                </c:pt>
                <c:pt idx="6">
                  <c:v>9.1850000000000001E-2</c:v>
                </c:pt>
                <c:pt idx="7">
                  <c:v>0.1002</c:v>
                </c:pt>
                <c:pt idx="8">
                  <c:v>0.10854999999999999</c:v>
                </c:pt>
                <c:pt idx="9">
                  <c:v>0.1169</c:v>
                </c:pt>
                <c:pt idx="10">
                  <c:v>0.12525</c:v>
                </c:pt>
              </c:numCache>
            </c:numRef>
          </c:xVal>
          <c:yVal>
            <c:numRef>
              <c:f>'Strategy D6'!$G$32:$G$42</c:f>
              <c:numCache>
                <c:formatCode>General</c:formatCode>
                <c:ptCount val="11"/>
                <c:pt idx="0">
                  <c:v>-131.674496</c:v>
                </c:pt>
                <c:pt idx="1">
                  <c:v>-131.674496</c:v>
                </c:pt>
                <c:pt idx="2">
                  <c:v>-131.674496</c:v>
                </c:pt>
                <c:pt idx="3">
                  <c:v>-131.674496</c:v>
                </c:pt>
                <c:pt idx="4">
                  <c:v>-131.674496</c:v>
                </c:pt>
                <c:pt idx="5">
                  <c:v>-131.674496</c:v>
                </c:pt>
                <c:pt idx="6">
                  <c:v>-131.674496</c:v>
                </c:pt>
                <c:pt idx="7">
                  <c:v>-131.674496</c:v>
                </c:pt>
                <c:pt idx="8">
                  <c:v>-131.674496</c:v>
                </c:pt>
                <c:pt idx="9">
                  <c:v>-131.674496</c:v>
                </c:pt>
                <c:pt idx="10">
                  <c:v>-131.674496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1-4335-AC80-9DC7805FD01C}"/>
            </c:ext>
          </c:extLst>
        </c:ser>
        <c:ser>
          <c:idx val="2"/>
          <c:order val="2"/>
          <c:tx>
            <c:v>Family Visit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D6'!$C$32:$C$42</c:f>
              <c:numCache>
                <c:formatCode>0.0%</c:formatCode>
                <c:ptCount val="11"/>
                <c:pt idx="0">
                  <c:v>4.1749999999999995E-2</c:v>
                </c:pt>
                <c:pt idx="1">
                  <c:v>5.0099999999999999E-2</c:v>
                </c:pt>
                <c:pt idx="2">
                  <c:v>5.8449999999999995E-2</c:v>
                </c:pt>
                <c:pt idx="3">
                  <c:v>6.6799999999999998E-2</c:v>
                </c:pt>
                <c:pt idx="4">
                  <c:v>7.5149999999999995E-2</c:v>
                </c:pt>
                <c:pt idx="5">
                  <c:v>8.3499999999999991E-2</c:v>
                </c:pt>
                <c:pt idx="6">
                  <c:v>9.1850000000000001E-2</c:v>
                </c:pt>
                <c:pt idx="7">
                  <c:v>0.1002</c:v>
                </c:pt>
                <c:pt idx="8">
                  <c:v>0.10854999999999999</c:v>
                </c:pt>
                <c:pt idx="9">
                  <c:v>0.1169</c:v>
                </c:pt>
                <c:pt idx="10">
                  <c:v>0.12525</c:v>
                </c:pt>
              </c:numCache>
            </c:numRef>
          </c:xVal>
          <c:yVal>
            <c:numRef>
              <c:f>'Strategy D6'!$I$32:$I$42</c:f>
              <c:numCache>
                <c:formatCode>General</c:formatCode>
                <c:ptCount val="11"/>
                <c:pt idx="0">
                  <c:v>-3000</c:v>
                </c:pt>
                <c:pt idx="1">
                  <c:v>-3000</c:v>
                </c:pt>
                <c:pt idx="2">
                  <c:v>-3000</c:v>
                </c:pt>
                <c:pt idx="3">
                  <c:v>-3000</c:v>
                </c:pt>
                <c:pt idx="4">
                  <c:v>-3000</c:v>
                </c:pt>
                <c:pt idx="5">
                  <c:v>-3000</c:v>
                </c:pt>
                <c:pt idx="6">
                  <c:v>-3000</c:v>
                </c:pt>
                <c:pt idx="7">
                  <c:v>-3000</c:v>
                </c:pt>
                <c:pt idx="8">
                  <c:v>-3000</c:v>
                </c:pt>
                <c:pt idx="9">
                  <c:v>-3000</c:v>
                </c:pt>
                <c:pt idx="10">
                  <c:v>-3000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1-4335-AC80-9DC7805F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90719"/>
        <c:axId val="1218391135"/>
      </c:scatterChart>
      <c:valAx>
        <c:axId val="1218390719"/>
        <c:scaling>
          <c:orientation val="minMax"/>
          <c:max val="0.13"/>
          <c:min val="0.0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Trip</a:t>
                </a:r>
                <a:r>
                  <a:rPr lang="en-GB" baseline="0"/>
                  <a:t> cancellation probability : Paris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599354257119729"/>
              <c:y val="0.93397443761501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1135"/>
        <c:crossesAt val="-1.0000000000000001E+300"/>
        <c:crossBetween val="midCat"/>
        <c:majorUnit val="0.01"/>
      </c:valAx>
      <c:valAx>
        <c:axId val="1218391135"/>
        <c:scaling>
          <c:orientation val="minMax"/>
          <c:max val="0"/>
          <c:min val="-3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Expected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0719"/>
        <c:crossesAt val="-1.0000000000000001E+300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26260210464345"/>
          <c:y val="0.28815542731244442"/>
          <c:w val="0.21373647803370369"/>
          <c:h val="0.31756794311680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'Travel Decision'</a:t>
            </a:r>
            <a:r>
              <a:rPr lang="en-GB" sz="800" b="0"/>
              <a:t>
Expected Value of Node 'Decision' (B41)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0.11051641033188608"/>
          <c:y val="0.10222103422342634"/>
          <c:w val="0.72608966811391573"/>
          <c:h val="0.77966238685066558"/>
        </c:manualLayout>
      </c:layout>
      <c:surface3DChart>
        <c:wireframe val="0"/>
        <c:ser>
          <c:idx val="0"/>
          <c:order val="0"/>
          <c:tx>
            <c:strRef>
              <c:f>'Sensitivity D13, F13'!$C$42</c:f>
              <c:strCache>
                <c:ptCount val="1"/>
                <c:pt idx="0">
                  <c:v>0.10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F13'!$D$42:$N$42</c:f>
              <c:numCache>
                <c:formatCode>General</c:formatCode>
                <c:ptCount val="11"/>
                <c:pt idx="0">
                  <c:v>-41.13</c:v>
                </c:pt>
                <c:pt idx="1">
                  <c:v>-78.146999999999991</c:v>
                </c:pt>
                <c:pt idx="2">
                  <c:v>-115.164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1-4F8E-BAB1-BB4EBE170F63}"/>
            </c:ext>
          </c:extLst>
        </c:ser>
        <c:ser>
          <c:idx val="1"/>
          <c:order val="1"/>
          <c:tx>
            <c:strRef>
              <c:f>'Sensitivity D13, F13'!$C$43</c:f>
              <c:strCache>
                <c:ptCount val="1"/>
                <c:pt idx="0">
                  <c:v>0.17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F13'!$D$43:$N$43</c:f>
              <c:numCache>
                <c:formatCode>General</c:formatCode>
                <c:ptCount val="11"/>
                <c:pt idx="0">
                  <c:v>-37.930999999999997</c:v>
                </c:pt>
                <c:pt idx="1">
                  <c:v>-72.068899999999999</c:v>
                </c:pt>
                <c:pt idx="2">
                  <c:v>-106.2068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1-4F8E-BAB1-BB4EBE170F63}"/>
            </c:ext>
          </c:extLst>
        </c:ser>
        <c:ser>
          <c:idx val="2"/>
          <c:order val="2"/>
          <c:tx>
            <c:strRef>
              <c:f>'Sensitivity D13, F13'!$C$44</c:f>
              <c:strCache>
                <c:ptCount val="1"/>
                <c:pt idx="0">
                  <c:v>0.24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F13'!$D$44:$N$44</c:f>
              <c:numCache>
                <c:formatCode>General</c:formatCode>
                <c:ptCount val="11"/>
                <c:pt idx="0">
                  <c:v>-34.731999999999999</c:v>
                </c:pt>
                <c:pt idx="1">
                  <c:v>-65.990799999999993</c:v>
                </c:pt>
                <c:pt idx="2">
                  <c:v>-97.249600000000001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1-4F8E-BAB1-BB4EBE170F63}"/>
            </c:ext>
          </c:extLst>
        </c:ser>
        <c:ser>
          <c:idx val="3"/>
          <c:order val="3"/>
          <c:tx>
            <c:strRef>
              <c:f>'Sensitivity D13, F13'!$C$45</c:f>
              <c:strCache>
                <c:ptCount val="1"/>
                <c:pt idx="0">
                  <c:v>0.31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F13'!$D$45:$N$45</c:f>
              <c:numCache>
                <c:formatCode>General</c:formatCode>
                <c:ptCount val="11"/>
                <c:pt idx="0">
                  <c:v>-31.533000000000001</c:v>
                </c:pt>
                <c:pt idx="1">
                  <c:v>-59.912700000000001</c:v>
                </c:pt>
                <c:pt idx="2">
                  <c:v>-88.292400000000001</c:v>
                </c:pt>
                <c:pt idx="3">
                  <c:v>-116.67210000000003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1-4F8E-BAB1-BB4EBE170F63}"/>
            </c:ext>
          </c:extLst>
        </c:ser>
        <c:ser>
          <c:idx val="4"/>
          <c:order val="4"/>
          <c:tx>
            <c:strRef>
              <c:f>'Sensitivity D13, F13'!$C$46</c:f>
              <c:strCache>
                <c:ptCount val="1"/>
                <c:pt idx="0">
                  <c:v>0.38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F13'!$D$46:$N$46</c:f>
              <c:numCache>
                <c:formatCode>General</c:formatCode>
                <c:ptCount val="11"/>
                <c:pt idx="0">
                  <c:v>-28.334000000000003</c:v>
                </c:pt>
                <c:pt idx="1">
                  <c:v>-53.834600000000002</c:v>
                </c:pt>
                <c:pt idx="2">
                  <c:v>-79.3352</c:v>
                </c:pt>
                <c:pt idx="3">
                  <c:v>-104.83580000000002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1-4F8E-BAB1-BB4EBE170F63}"/>
            </c:ext>
          </c:extLst>
        </c:ser>
        <c:ser>
          <c:idx val="5"/>
          <c:order val="5"/>
          <c:tx>
            <c:strRef>
              <c:f>'Sensitivity D13, F13'!$C$47</c:f>
              <c:strCache>
                <c:ptCount val="1"/>
                <c:pt idx="0">
                  <c:v>0.45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F13'!$D$47:$N$47</c:f>
              <c:numCache>
                <c:formatCode>General</c:formatCode>
                <c:ptCount val="11"/>
                <c:pt idx="0">
                  <c:v>-25.135000000000002</c:v>
                </c:pt>
                <c:pt idx="1">
                  <c:v>-47.756499999999996</c:v>
                </c:pt>
                <c:pt idx="2">
                  <c:v>-70.378</c:v>
                </c:pt>
                <c:pt idx="3">
                  <c:v>-92.999500000000012</c:v>
                </c:pt>
                <c:pt idx="4">
                  <c:v>-115.621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A1-4F8E-BAB1-BB4EBE170F63}"/>
            </c:ext>
          </c:extLst>
        </c:ser>
        <c:ser>
          <c:idx val="6"/>
          <c:order val="6"/>
          <c:tx>
            <c:strRef>
              <c:f>'Sensitivity D13, F13'!$C$48</c:f>
              <c:strCache>
                <c:ptCount val="1"/>
                <c:pt idx="0">
                  <c:v>0.52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F13'!$D$48:$N$48</c:f>
              <c:numCache>
                <c:formatCode>General</c:formatCode>
                <c:ptCount val="11"/>
                <c:pt idx="0">
                  <c:v>-21.936</c:v>
                </c:pt>
                <c:pt idx="1">
                  <c:v>-41.678399999999996</c:v>
                </c:pt>
                <c:pt idx="2">
                  <c:v>-61.4208</c:v>
                </c:pt>
                <c:pt idx="3">
                  <c:v>-81.163200000000003</c:v>
                </c:pt>
                <c:pt idx="4">
                  <c:v>-100.90559999999999</c:v>
                </c:pt>
                <c:pt idx="5">
                  <c:v>-120.648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A1-4F8E-BAB1-BB4EBE170F63}"/>
            </c:ext>
          </c:extLst>
        </c:ser>
        <c:ser>
          <c:idx val="7"/>
          <c:order val="7"/>
          <c:tx>
            <c:strRef>
              <c:f>'Sensitivity D13, F13'!$C$49</c:f>
              <c:strCache>
                <c:ptCount val="1"/>
                <c:pt idx="0">
                  <c:v>0.59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F13'!$D$49:$N$49</c:f>
              <c:numCache>
                <c:formatCode>General</c:formatCode>
                <c:ptCount val="11"/>
                <c:pt idx="0">
                  <c:v>-18.736999999999998</c:v>
                </c:pt>
                <c:pt idx="1">
                  <c:v>-35.600299999999997</c:v>
                </c:pt>
                <c:pt idx="2">
                  <c:v>-52.463599999999992</c:v>
                </c:pt>
                <c:pt idx="3">
                  <c:v>-69.326900000000009</c:v>
                </c:pt>
                <c:pt idx="4">
                  <c:v>-86.19019999999999</c:v>
                </c:pt>
                <c:pt idx="5">
                  <c:v>-103.05349999999999</c:v>
                </c:pt>
                <c:pt idx="6">
                  <c:v>-119.91679999999999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A1-4F8E-BAB1-BB4EBE170F63}"/>
            </c:ext>
          </c:extLst>
        </c:ser>
        <c:ser>
          <c:idx val="8"/>
          <c:order val="8"/>
          <c:tx>
            <c:strRef>
              <c:f>'Sensitivity D13, F13'!$C$50</c:f>
              <c:strCache>
                <c:ptCount val="1"/>
                <c:pt idx="0">
                  <c:v>0.66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F13'!$D$50:$N$50</c:f>
              <c:numCache>
                <c:formatCode>General</c:formatCode>
                <c:ptCount val="11"/>
                <c:pt idx="0">
                  <c:v>-15.537999999999998</c:v>
                </c:pt>
                <c:pt idx="1">
                  <c:v>-29.522199999999994</c:v>
                </c:pt>
                <c:pt idx="2">
                  <c:v>-43.506399999999992</c:v>
                </c:pt>
                <c:pt idx="3">
                  <c:v>-57.490600000000001</c:v>
                </c:pt>
                <c:pt idx="4">
                  <c:v>-71.474799999999988</c:v>
                </c:pt>
                <c:pt idx="5">
                  <c:v>-85.458999999999989</c:v>
                </c:pt>
                <c:pt idx="6">
                  <c:v>-99.44319999999999</c:v>
                </c:pt>
                <c:pt idx="7">
                  <c:v>-113.42739999999999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A1-4F8E-BAB1-BB4EBE170F63}"/>
            </c:ext>
          </c:extLst>
        </c:ser>
        <c:ser>
          <c:idx val="9"/>
          <c:order val="9"/>
          <c:tx>
            <c:strRef>
              <c:f>'Sensitivity D13, F13'!$C$51</c:f>
              <c:strCache>
                <c:ptCount val="1"/>
                <c:pt idx="0">
                  <c:v>0.73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F13'!$D$51:$N$51</c:f>
              <c:numCache>
                <c:formatCode>General</c:formatCode>
                <c:ptCount val="11"/>
                <c:pt idx="0">
                  <c:v>-12.338999999999997</c:v>
                </c:pt>
                <c:pt idx="1">
                  <c:v>-23.444099999999992</c:v>
                </c:pt>
                <c:pt idx="2">
                  <c:v>-34.549199999999992</c:v>
                </c:pt>
                <c:pt idx="3">
                  <c:v>-45.654299999999992</c:v>
                </c:pt>
                <c:pt idx="4">
                  <c:v>-56.759399999999985</c:v>
                </c:pt>
                <c:pt idx="5">
                  <c:v>-67.864499999999978</c:v>
                </c:pt>
                <c:pt idx="6">
                  <c:v>-78.969599999999971</c:v>
                </c:pt>
                <c:pt idx="7">
                  <c:v>-90.074699999999979</c:v>
                </c:pt>
                <c:pt idx="8">
                  <c:v>-101.17979999999997</c:v>
                </c:pt>
                <c:pt idx="9">
                  <c:v>-112.28489999999998</c:v>
                </c:pt>
                <c:pt idx="10">
                  <c:v>-123.38999999999997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A1-4F8E-BAB1-BB4EBE170F63}"/>
            </c:ext>
          </c:extLst>
        </c:ser>
        <c:ser>
          <c:idx val="10"/>
          <c:order val="10"/>
          <c:tx>
            <c:strRef>
              <c:f>'Sensitivity D13, F13'!$C$52</c:f>
              <c:strCache>
                <c:ptCount val="1"/>
                <c:pt idx="0">
                  <c:v>0.80</c:v>
                </c:pt>
              </c:strCache>
            </c:strRef>
          </c:tx>
          <c:cat>
            <c:numRef>
              <c:f>'Sensitivity D13, F13'!$D$41:$N$41</c:f>
              <c:numCache>
                <c:formatCode>0.0%</c:formatCode>
                <c:ptCount val="11"/>
                <c:pt idx="0">
                  <c:v>0.01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3.7000000000000005E-2</c:v>
                </c:pt>
                <c:pt idx="4">
                  <c:v>4.5999999999999999E-2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7.3000000000000009E-2</c:v>
                </c:pt>
                <c:pt idx="8">
                  <c:v>8.2000000000000003E-2</c:v>
                </c:pt>
                <c:pt idx="9">
                  <c:v>9.1000000000000011E-2</c:v>
                </c:pt>
                <c:pt idx="10">
                  <c:v>0.1</c:v>
                </c:pt>
              </c:numCache>
            </c:numRef>
          </c:cat>
          <c:val>
            <c:numRef>
              <c:f>'Sensitivity D13, F13'!$D$52:$N$52</c:f>
              <c:numCache>
                <c:formatCode>General</c:formatCode>
                <c:ptCount val="11"/>
                <c:pt idx="0">
                  <c:v>-9.14</c:v>
                </c:pt>
                <c:pt idx="1">
                  <c:v>-17.366</c:v>
                </c:pt>
                <c:pt idx="2">
                  <c:v>-25.592000000000002</c:v>
                </c:pt>
                <c:pt idx="3">
                  <c:v>-33.818000000000005</c:v>
                </c:pt>
                <c:pt idx="4">
                  <c:v>-42.043999999999997</c:v>
                </c:pt>
                <c:pt idx="5">
                  <c:v>-50.27</c:v>
                </c:pt>
                <c:pt idx="6">
                  <c:v>-58.496000000000002</c:v>
                </c:pt>
                <c:pt idx="7">
                  <c:v>-66.722000000000008</c:v>
                </c:pt>
                <c:pt idx="8">
                  <c:v>-74.948000000000008</c:v>
                </c:pt>
                <c:pt idx="9">
                  <c:v>-83.174000000000007</c:v>
                </c:pt>
                <c:pt idx="10">
                  <c:v>-91.4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A1-4F8E-BAB1-BB4EBE170F63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1222170463"/>
        <c:axId val="1222181279"/>
        <c:axId val="1347927263"/>
      </c:surface3DChart>
      <c:catAx>
        <c:axId val="1222170463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Trip</a:t>
                </a:r>
                <a:r>
                  <a:rPr lang="en-GB" baseline="0"/>
                  <a:t> Cancellation probability : Grand Canyon</a:t>
                </a:r>
                <a:endParaRPr lang="en-GB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2181279"/>
        <c:crosses val="min"/>
        <c:auto val="1"/>
        <c:lblAlgn val="ctr"/>
        <c:lblOffset val="100"/>
        <c:noMultiLvlLbl val="0"/>
      </c:catAx>
      <c:valAx>
        <c:axId val="1222181279"/>
        <c:scaling>
          <c:orientation val="minMax"/>
          <c:max val="0"/>
          <c:min val="-14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2170463"/>
        <c:crosses val="autoZero"/>
        <c:crossBetween val="midCat"/>
        <c:majorUnit val="20"/>
      </c:valAx>
      <c:serAx>
        <c:axId val="1347927263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Refund  amount</a:t>
                </a:r>
                <a:r>
                  <a:rPr lang="en-GB" baseline="0"/>
                  <a:t> : Grand Canyon</a:t>
                </a:r>
                <a:endParaRPr lang="en-GB"/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2181279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Region for Node 'Decision'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503298623886967"/>
          <c:h val="0.84024156646702242"/>
        </c:manualLayout>
      </c:layout>
      <c:scatterChart>
        <c:scatterStyle val="lineMarker"/>
        <c:varyColors val="0"/>
        <c:ser>
          <c:idx val="0"/>
          <c:order val="0"/>
          <c:tx>
            <c:v>International Travel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Region D13, F13'!$B$41:$B$105</c:f>
              <c:numCache>
                <c:formatCode>0.0%</c:formatCode>
                <c:ptCount val="65"/>
                <c:pt idx="0">
                  <c:v>3.7000000000000005E-2</c:v>
                </c:pt>
                <c:pt idx="1">
                  <c:v>3.7000000000000005E-2</c:v>
                </c:pt>
                <c:pt idx="2">
                  <c:v>3.7000000000000005E-2</c:v>
                </c:pt>
                <c:pt idx="3">
                  <c:v>4.5999999999999999E-2</c:v>
                </c:pt>
                <c:pt idx="4">
                  <c:v>4.5999999999999999E-2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4.5999999999999999E-2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6.4000000000000001E-2</c:v>
                </c:pt>
                <c:pt idx="15">
                  <c:v>6.4000000000000001E-2</c:v>
                </c:pt>
                <c:pt idx="16">
                  <c:v>6.4000000000000001E-2</c:v>
                </c:pt>
                <c:pt idx="17">
                  <c:v>6.4000000000000001E-2</c:v>
                </c:pt>
                <c:pt idx="18">
                  <c:v>6.4000000000000001E-2</c:v>
                </c:pt>
                <c:pt idx="19">
                  <c:v>6.4000000000000001E-2</c:v>
                </c:pt>
                <c:pt idx="20">
                  <c:v>6.4000000000000001E-2</c:v>
                </c:pt>
                <c:pt idx="21">
                  <c:v>7.3000000000000009E-2</c:v>
                </c:pt>
                <c:pt idx="22">
                  <c:v>7.3000000000000009E-2</c:v>
                </c:pt>
                <c:pt idx="23">
                  <c:v>7.3000000000000009E-2</c:v>
                </c:pt>
                <c:pt idx="24">
                  <c:v>7.3000000000000009E-2</c:v>
                </c:pt>
                <c:pt idx="25">
                  <c:v>7.3000000000000009E-2</c:v>
                </c:pt>
                <c:pt idx="26">
                  <c:v>7.3000000000000009E-2</c:v>
                </c:pt>
                <c:pt idx="27">
                  <c:v>7.3000000000000009E-2</c:v>
                </c:pt>
                <c:pt idx="28">
                  <c:v>7.3000000000000009E-2</c:v>
                </c:pt>
                <c:pt idx="29">
                  <c:v>8.2000000000000003E-2</c:v>
                </c:pt>
                <c:pt idx="30">
                  <c:v>8.2000000000000003E-2</c:v>
                </c:pt>
                <c:pt idx="31">
                  <c:v>8.2000000000000003E-2</c:v>
                </c:pt>
                <c:pt idx="32">
                  <c:v>8.2000000000000003E-2</c:v>
                </c:pt>
                <c:pt idx="33">
                  <c:v>8.2000000000000003E-2</c:v>
                </c:pt>
                <c:pt idx="34">
                  <c:v>8.2000000000000003E-2</c:v>
                </c:pt>
                <c:pt idx="35">
                  <c:v>8.2000000000000003E-2</c:v>
                </c:pt>
                <c:pt idx="36">
                  <c:v>8.2000000000000003E-2</c:v>
                </c:pt>
                <c:pt idx="37">
                  <c:v>8.2000000000000003E-2</c:v>
                </c:pt>
                <c:pt idx="38">
                  <c:v>9.1000000000000011E-2</c:v>
                </c:pt>
                <c:pt idx="39">
                  <c:v>9.1000000000000011E-2</c:v>
                </c:pt>
                <c:pt idx="40">
                  <c:v>9.1000000000000011E-2</c:v>
                </c:pt>
                <c:pt idx="41">
                  <c:v>9.1000000000000011E-2</c:v>
                </c:pt>
                <c:pt idx="42">
                  <c:v>9.1000000000000011E-2</c:v>
                </c:pt>
                <c:pt idx="43">
                  <c:v>9.1000000000000011E-2</c:v>
                </c:pt>
                <c:pt idx="44">
                  <c:v>9.1000000000000011E-2</c:v>
                </c:pt>
                <c:pt idx="45">
                  <c:v>9.1000000000000011E-2</c:v>
                </c:pt>
                <c:pt idx="46">
                  <c:v>9.1000000000000011E-2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</c:numCache>
            </c:numRef>
          </c:xVal>
          <c:yVal>
            <c:numRef>
              <c:f>'Strategy Region D13, F13'!$C$41:$C$105</c:f>
              <c:numCache>
                <c:formatCode>General</c:formatCode>
                <c:ptCount val="65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0.1</c:v>
                </c:pt>
                <c:pt idx="4">
                  <c:v>0.17</c:v>
                </c:pt>
                <c:pt idx="5">
                  <c:v>0.24000000000000002</c:v>
                </c:pt>
                <c:pt idx="6">
                  <c:v>0.31</c:v>
                </c:pt>
                <c:pt idx="7">
                  <c:v>0.38</c:v>
                </c:pt>
                <c:pt idx="8">
                  <c:v>0.1</c:v>
                </c:pt>
                <c:pt idx="9">
                  <c:v>0.17</c:v>
                </c:pt>
                <c:pt idx="10">
                  <c:v>0.24000000000000002</c:v>
                </c:pt>
                <c:pt idx="11">
                  <c:v>0.31</c:v>
                </c:pt>
                <c:pt idx="12">
                  <c:v>0.38</c:v>
                </c:pt>
                <c:pt idx="13">
                  <c:v>0.45</c:v>
                </c:pt>
                <c:pt idx="14">
                  <c:v>0.1</c:v>
                </c:pt>
                <c:pt idx="15">
                  <c:v>0.17</c:v>
                </c:pt>
                <c:pt idx="16">
                  <c:v>0.24000000000000002</c:v>
                </c:pt>
                <c:pt idx="17">
                  <c:v>0.31</c:v>
                </c:pt>
                <c:pt idx="18">
                  <c:v>0.38</c:v>
                </c:pt>
                <c:pt idx="19">
                  <c:v>0.45</c:v>
                </c:pt>
                <c:pt idx="20">
                  <c:v>0.52</c:v>
                </c:pt>
                <c:pt idx="21">
                  <c:v>0.1</c:v>
                </c:pt>
                <c:pt idx="22">
                  <c:v>0.17</c:v>
                </c:pt>
                <c:pt idx="23">
                  <c:v>0.24000000000000002</c:v>
                </c:pt>
                <c:pt idx="24">
                  <c:v>0.31</c:v>
                </c:pt>
                <c:pt idx="25">
                  <c:v>0.38</c:v>
                </c:pt>
                <c:pt idx="26">
                  <c:v>0.45</c:v>
                </c:pt>
                <c:pt idx="27">
                  <c:v>0.52</c:v>
                </c:pt>
                <c:pt idx="28">
                  <c:v>0.59000000000000008</c:v>
                </c:pt>
                <c:pt idx="29">
                  <c:v>0.1</c:v>
                </c:pt>
                <c:pt idx="30">
                  <c:v>0.17</c:v>
                </c:pt>
                <c:pt idx="31">
                  <c:v>0.24000000000000002</c:v>
                </c:pt>
                <c:pt idx="32">
                  <c:v>0.31</c:v>
                </c:pt>
                <c:pt idx="33">
                  <c:v>0.38</c:v>
                </c:pt>
                <c:pt idx="34">
                  <c:v>0.45</c:v>
                </c:pt>
                <c:pt idx="35">
                  <c:v>0.52</c:v>
                </c:pt>
                <c:pt idx="36">
                  <c:v>0.59000000000000008</c:v>
                </c:pt>
                <c:pt idx="37">
                  <c:v>0.66</c:v>
                </c:pt>
                <c:pt idx="38">
                  <c:v>0.1</c:v>
                </c:pt>
                <c:pt idx="39">
                  <c:v>0.17</c:v>
                </c:pt>
                <c:pt idx="40">
                  <c:v>0.24000000000000002</c:v>
                </c:pt>
                <c:pt idx="41">
                  <c:v>0.31</c:v>
                </c:pt>
                <c:pt idx="42">
                  <c:v>0.38</c:v>
                </c:pt>
                <c:pt idx="43">
                  <c:v>0.45</c:v>
                </c:pt>
                <c:pt idx="44">
                  <c:v>0.52</c:v>
                </c:pt>
                <c:pt idx="45">
                  <c:v>0.59000000000000008</c:v>
                </c:pt>
                <c:pt idx="46">
                  <c:v>0.66</c:v>
                </c:pt>
                <c:pt idx="47">
                  <c:v>0.1</c:v>
                </c:pt>
                <c:pt idx="48">
                  <c:v>0.17</c:v>
                </c:pt>
                <c:pt idx="49">
                  <c:v>0.24000000000000002</c:v>
                </c:pt>
                <c:pt idx="50">
                  <c:v>0.31</c:v>
                </c:pt>
                <c:pt idx="51">
                  <c:v>0.38</c:v>
                </c:pt>
                <c:pt idx="52">
                  <c:v>0.45</c:v>
                </c:pt>
                <c:pt idx="53">
                  <c:v>0.52</c:v>
                </c:pt>
                <c:pt idx="54">
                  <c:v>0.59000000000000008</c:v>
                </c:pt>
                <c:pt idx="5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05F-A614-75A9515C6545}"/>
            </c:ext>
          </c:extLst>
        </c:ser>
        <c:ser>
          <c:idx val="1"/>
          <c:order val="1"/>
          <c:tx>
            <c:v>Domestic Travel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Region D13, F13'!$D$41:$D$105</c:f>
              <c:numCache>
                <c:formatCode>0.0%</c:formatCode>
                <c:ptCount val="6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1.9E-2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2.8000000000000001E-2</c:v>
                </c:pt>
                <c:pt idx="23">
                  <c:v>2.8000000000000001E-2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2.8000000000000001E-2</c:v>
                </c:pt>
                <c:pt idx="32">
                  <c:v>2.8000000000000001E-2</c:v>
                </c:pt>
                <c:pt idx="33">
                  <c:v>3.7000000000000005E-2</c:v>
                </c:pt>
                <c:pt idx="34">
                  <c:v>3.7000000000000005E-2</c:v>
                </c:pt>
                <c:pt idx="35">
                  <c:v>3.7000000000000005E-2</c:v>
                </c:pt>
                <c:pt idx="36">
                  <c:v>3.7000000000000005E-2</c:v>
                </c:pt>
                <c:pt idx="37">
                  <c:v>3.7000000000000005E-2</c:v>
                </c:pt>
                <c:pt idx="38">
                  <c:v>3.7000000000000005E-2</c:v>
                </c:pt>
                <c:pt idx="39">
                  <c:v>3.7000000000000005E-2</c:v>
                </c:pt>
                <c:pt idx="40">
                  <c:v>3.7000000000000005E-2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4.5999999999999999E-2</c:v>
                </c:pt>
                <c:pt idx="44">
                  <c:v>4.5999999999999999E-2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6.4000000000000001E-2</c:v>
                </c:pt>
                <c:pt idx="53">
                  <c:v>6.4000000000000001E-2</c:v>
                </c:pt>
                <c:pt idx="54">
                  <c:v>6.4000000000000001E-2</c:v>
                </c:pt>
                <c:pt idx="55">
                  <c:v>6.4000000000000001E-2</c:v>
                </c:pt>
                <c:pt idx="56">
                  <c:v>7.3000000000000009E-2</c:v>
                </c:pt>
                <c:pt idx="57">
                  <c:v>7.3000000000000009E-2</c:v>
                </c:pt>
                <c:pt idx="58">
                  <c:v>7.3000000000000009E-2</c:v>
                </c:pt>
                <c:pt idx="59">
                  <c:v>8.2000000000000003E-2</c:v>
                </c:pt>
                <c:pt idx="60">
                  <c:v>8.2000000000000003E-2</c:v>
                </c:pt>
                <c:pt idx="61">
                  <c:v>9.1000000000000011E-2</c:v>
                </c:pt>
                <c:pt idx="62">
                  <c:v>9.1000000000000011E-2</c:v>
                </c:pt>
                <c:pt idx="63">
                  <c:v>0.1</c:v>
                </c:pt>
                <c:pt idx="64">
                  <c:v>0.1</c:v>
                </c:pt>
              </c:numCache>
            </c:numRef>
          </c:xVal>
          <c:yVal>
            <c:numRef>
              <c:f>'Strategy Region D13, F13'!$E$41:$E$105</c:f>
              <c:numCache>
                <c:formatCode>General</c:formatCode>
                <c:ptCount val="65"/>
                <c:pt idx="0">
                  <c:v>0.1</c:v>
                </c:pt>
                <c:pt idx="1">
                  <c:v>0.17</c:v>
                </c:pt>
                <c:pt idx="2">
                  <c:v>0.24000000000000002</c:v>
                </c:pt>
                <c:pt idx="3">
                  <c:v>0.31</c:v>
                </c:pt>
                <c:pt idx="4">
                  <c:v>0.38</c:v>
                </c:pt>
                <c:pt idx="5">
                  <c:v>0.45</c:v>
                </c:pt>
                <c:pt idx="6">
                  <c:v>0.52</c:v>
                </c:pt>
                <c:pt idx="7">
                  <c:v>0.59000000000000008</c:v>
                </c:pt>
                <c:pt idx="8">
                  <c:v>0.66</c:v>
                </c:pt>
                <c:pt idx="9">
                  <c:v>0.73000000000000009</c:v>
                </c:pt>
                <c:pt idx="10">
                  <c:v>0.8</c:v>
                </c:pt>
                <c:pt idx="11">
                  <c:v>0.1</c:v>
                </c:pt>
                <c:pt idx="12">
                  <c:v>0.17</c:v>
                </c:pt>
                <c:pt idx="13">
                  <c:v>0.24000000000000002</c:v>
                </c:pt>
                <c:pt idx="14">
                  <c:v>0.31</c:v>
                </c:pt>
                <c:pt idx="15">
                  <c:v>0.38</c:v>
                </c:pt>
                <c:pt idx="16">
                  <c:v>0.45</c:v>
                </c:pt>
                <c:pt idx="17">
                  <c:v>0.52</c:v>
                </c:pt>
                <c:pt idx="18">
                  <c:v>0.59000000000000008</c:v>
                </c:pt>
                <c:pt idx="19">
                  <c:v>0.66</c:v>
                </c:pt>
                <c:pt idx="20">
                  <c:v>0.73000000000000009</c:v>
                </c:pt>
                <c:pt idx="21">
                  <c:v>0.8</c:v>
                </c:pt>
                <c:pt idx="22">
                  <c:v>0.1</c:v>
                </c:pt>
                <c:pt idx="23">
                  <c:v>0.17</c:v>
                </c:pt>
                <c:pt idx="24">
                  <c:v>0.24000000000000002</c:v>
                </c:pt>
                <c:pt idx="25">
                  <c:v>0.31</c:v>
                </c:pt>
                <c:pt idx="26">
                  <c:v>0.38</c:v>
                </c:pt>
                <c:pt idx="27">
                  <c:v>0.45</c:v>
                </c:pt>
                <c:pt idx="28">
                  <c:v>0.52</c:v>
                </c:pt>
                <c:pt idx="29">
                  <c:v>0.59000000000000008</c:v>
                </c:pt>
                <c:pt idx="30">
                  <c:v>0.66</c:v>
                </c:pt>
                <c:pt idx="31">
                  <c:v>0.73000000000000009</c:v>
                </c:pt>
                <c:pt idx="32">
                  <c:v>0.8</c:v>
                </c:pt>
                <c:pt idx="33">
                  <c:v>0.31</c:v>
                </c:pt>
                <c:pt idx="34">
                  <c:v>0.38</c:v>
                </c:pt>
                <c:pt idx="35">
                  <c:v>0.45</c:v>
                </c:pt>
                <c:pt idx="36">
                  <c:v>0.52</c:v>
                </c:pt>
                <c:pt idx="37">
                  <c:v>0.59000000000000008</c:v>
                </c:pt>
                <c:pt idx="38">
                  <c:v>0.66</c:v>
                </c:pt>
                <c:pt idx="39">
                  <c:v>0.73000000000000009</c:v>
                </c:pt>
                <c:pt idx="40">
                  <c:v>0.8</c:v>
                </c:pt>
                <c:pt idx="41">
                  <c:v>0.45</c:v>
                </c:pt>
                <c:pt idx="42">
                  <c:v>0.52</c:v>
                </c:pt>
                <c:pt idx="43">
                  <c:v>0.59000000000000008</c:v>
                </c:pt>
                <c:pt idx="44">
                  <c:v>0.66</c:v>
                </c:pt>
                <c:pt idx="45">
                  <c:v>0.73000000000000009</c:v>
                </c:pt>
                <c:pt idx="46">
                  <c:v>0.8</c:v>
                </c:pt>
                <c:pt idx="47">
                  <c:v>0.52</c:v>
                </c:pt>
                <c:pt idx="48">
                  <c:v>0.59000000000000008</c:v>
                </c:pt>
                <c:pt idx="49">
                  <c:v>0.66</c:v>
                </c:pt>
                <c:pt idx="50">
                  <c:v>0.73000000000000009</c:v>
                </c:pt>
                <c:pt idx="51">
                  <c:v>0.8</c:v>
                </c:pt>
                <c:pt idx="52">
                  <c:v>0.59000000000000008</c:v>
                </c:pt>
                <c:pt idx="53">
                  <c:v>0.66</c:v>
                </c:pt>
                <c:pt idx="54">
                  <c:v>0.73000000000000009</c:v>
                </c:pt>
                <c:pt idx="55">
                  <c:v>0.8</c:v>
                </c:pt>
                <c:pt idx="56">
                  <c:v>0.66</c:v>
                </c:pt>
                <c:pt idx="57">
                  <c:v>0.73000000000000009</c:v>
                </c:pt>
                <c:pt idx="58">
                  <c:v>0.8</c:v>
                </c:pt>
                <c:pt idx="59">
                  <c:v>0.73000000000000009</c:v>
                </c:pt>
                <c:pt idx="60">
                  <c:v>0.8</c:v>
                </c:pt>
                <c:pt idx="61">
                  <c:v>0.73000000000000009</c:v>
                </c:pt>
                <c:pt idx="62">
                  <c:v>0.8</c:v>
                </c:pt>
                <c:pt idx="63">
                  <c:v>0.73000000000000009</c:v>
                </c:pt>
                <c:pt idx="6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A-405F-A614-75A9515C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91951"/>
        <c:axId val="1518402767"/>
      </c:scatterChart>
      <c:valAx>
        <c:axId val="1518391951"/>
        <c:scaling>
          <c:orientation val="minMax"/>
          <c:max val="0.1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Trip</a:t>
                </a:r>
                <a:r>
                  <a:rPr lang="en-GB" baseline="0"/>
                  <a:t> Cancellation Probability : Grand Canyon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7296857752594009"/>
              <c:y val="0.9453048576062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02767"/>
        <c:crossesAt val="-1.0000000000000001E+300"/>
        <c:crossBetween val="midCat"/>
        <c:majorUnit val="0.01"/>
      </c:valAx>
      <c:valAx>
        <c:axId val="1518402767"/>
        <c:scaling>
          <c:orientation val="minMax"/>
          <c:max val="0.8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Refund : Grand Canyon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91951"/>
        <c:crossesAt val="-1.0000000000000001E+300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08341305467678"/>
          <c:y val="0.39039098248507198"/>
          <c:w val="0.19353392449775553"/>
          <c:h val="0.1792292706794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'Travel Decision'</a:t>
            </a:r>
            <a:r>
              <a:rPr lang="en-GB" sz="800" b="0"/>
              <a:t>
Expected Value of Node 'Decision' (B41)
With Variation of loss (D17)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7362637857867130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D17'!$C$32:$C$42</c:f>
              <c:numCache>
                <c:formatCode>General</c:formatCode>
                <c:ptCount val="11"/>
                <c:pt idx="0">
                  <c:v>-500</c:v>
                </c:pt>
                <c:pt idx="1">
                  <c:v>-455</c:v>
                </c:pt>
                <c:pt idx="2">
                  <c:v>-410</c:v>
                </c:pt>
                <c:pt idx="3">
                  <c:v>-365</c:v>
                </c:pt>
                <c:pt idx="4">
                  <c:v>-320</c:v>
                </c:pt>
                <c:pt idx="5">
                  <c:v>-275</c:v>
                </c:pt>
                <c:pt idx="6">
                  <c:v>-230</c:v>
                </c:pt>
                <c:pt idx="7">
                  <c:v>-185</c:v>
                </c:pt>
                <c:pt idx="8">
                  <c:v>-140</c:v>
                </c:pt>
                <c:pt idx="9">
                  <c:v>-95</c:v>
                </c:pt>
                <c:pt idx="10">
                  <c:v>-50</c:v>
                </c:pt>
              </c:numCache>
            </c:numRef>
          </c:xVal>
          <c:yVal>
            <c:numRef>
              <c:f>'Sensitivity D17'!$E$32:$E$42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-95</c:v>
                </c:pt>
                <c:pt idx="1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8-4ED6-96F6-BF80A2CD3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78223"/>
        <c:axId val="1351999439"/>
      </c:scatterChart>
      <c:valAx>
        <c:axId val="1351978223"/>
        <c:scaling>
          <c:orientation val="minMax"/>
          <c:max val="0"/>
          <c:min val="-5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loss (D17)</a:t>
                </a:r>
              </a:p>
            </c:rich>
          </c:tx>
          <c:layout>
            <c:manualLayout>
              <c:xMode val="edge"/>
              <c:yMode val="edge"/>
              <c:x val="0.4556015895209360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351999439"/>
        <c:crossesAt val="-1.0000000000000001E+300"/>
        <c:crossBetween val="midCat"/>
        <c:majorUnit val="50"/>
      </c:valAx>
      <c:valAx>
        <c:axId val="1351999439"/>
        <c:scaling>
          <c:orientation val="minMax"/>
          <c:max val="-40"/>
          <c:min val="-13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351978223"/>
        <c:crossesAt val="-1.0000000000000001E+300"/>
        <c:crossBetween val="midCat"/>
        <c:majorUnit val="1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'Travel Decision'</a:t>
            </a:r>
            <a:r>
              <a:rPr lang="en-GB" sz="800" b="0"/>
              <a:t>
Expected Value of Node 'Decision' (B41)
With Variation of loss (D17)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1478898373684596"/>
          <c:h val="0.73626378578671303"/>
        </c:manualLayout>
      </c:layout>
      <c:scatterChart>
        <c:scatterStyle val="lineMarker"/>
        <c:varyColors val="0"/>
        <c:ser>
          <c:idx val="0"/>
          <c:order val="0"/>
          <c:tx>
            <c:v>International Travel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D17'!$C$32:$C$42</c:f>
              <c:numCache>
                <c:formatCode>General</c:formatCode>
                <c:ptCount val="11"/>
                <c:pt idx="0">
                  <c:v>-500</c:v>
                </c:pt>
                <c:pt idx="1">
                  <c:v>-455</c:v>
                </c:pt>
                <c:pt idx="2">
                  <c:v>-410</c:v>
                </c:pt>
                <c:pt idx="3">
                  <c:v>-365</c:v>
                </c:pt>
                <c:pt idx="4">
                  <c:v>-320</c:v>
                </c:pt>
                <c:pt idx="5">
                  <c:v>-275</c:v>
                </c:pt>
                <c:pt idx="6">
                  <c:v>-230</c:v>
                </c:pt>
                <c:pt idx="7">
                  <c:v>-185</c:v>
                </c:pt>
                <c:pt idx="8">
                  <c:v>-140</c:v>
                </c:pt>
                <c:pt idx="9">
                  <c:v>-95</c:v>
                </c:pt>
                <c:pt idx="10">
                  <c:v>-50</c:v>
                </c:pt>
              </c:numCache>
            </c:numRef>
          </c:xVal>
          <c:yVal>
            <c:numRef>
              <c:f>'Strategy D17'!$E$32:$E$42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5-46D4-9DC2-2031BFDCC5C7}"/>
            </c:ext>
          </c:extLst>
        </c:ser>
        <c:ser>
          <c:idx val="1"/>
          <c:order val="1"/>
          <c:tx>
            <c:v>Domestic Travel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D17'!$C$32:$C$42</c:f>
              <c:numCache>
                <c:formatCode>General</c:formatCode>
                <c:ptCount val="11"/>
                <c:pt idx="0">
                  <c:v>-500</c:v>
                </c:pt>
                <c:pt idx="1">
                  <c:v>-455</c:v>
                </c:pt>
                <c:pt idx="2">
                  <c:v>-410</c:v>
                </c:pt>
                <c:pt idx="3">
                  <c:v>-365</c:v>
                </c:pt>
                <c:pt idx="4">
                  <c:v>-320</c:v>
                </c:pt>
                <c:pt idx="5">
                  <c:v>-275</c:v>
                </c:pt>
                <c:pt idx="6">
                  <c:v>-230</c:v>
                </c:pt>
                <c:pt idx="7">
                  <c:v>-185</c:v>
                </c:pt>
                <c:pt idx="8">
                  <c:v>-140</c:v>
                </c:pt>
                <c:pt idx="9">
                  <c:v>-95</c:v>
                </c:pt>
                <c:pt idx="10">
                  <c:v>-50</c:v>
                </c:pt>
              </c:numCache>
            </c:numRef>
          </c:xVal>
          <c:yVal>
            <c:numRef>
              <c:f>'Strategy D17'!$G$32:$G$42</c:f>
              <c:numCache>
                <c:formatCode>General</c:formatCode>
                <c:ptCount val="11"/>
                <c:pt idx="0">
                  <c:v>-131.674496</c:v>
                </c:pt>
                <c:pt idx="1">
                  <c:v>-131.674496</c:v>
                </c:pt>
                <c:pt idx="2">
                  <c:v>-131.674496</c:v>
                </c:pt>
                <c:pt idx="3">
                  <c:v>-131.674496</c:v>
                </c:pt>
                <c:pt idx="4">
                  <c:v>-131.674496</c:v>
                </c:pt>
                <c:pt idx="5">
                  <c:v>-131.674496</c:v>
                </c:pt>
                <c:pt idx="6">
                  <c:v>-131.674496</c:v>
                </c:pt>
                <c:pt idx="7">
                  <c:v>-131.674496</c:v>
                </c:pt>
                <c:pt idx="8">
                  <c:v>-131.674496</c:v>
                </c:pt>
                <c:pt idx="9">
                  <c:v>-131.674496</c:v>
                </c:pt>
                <c:pt idx="10">
                  <c:v>-131.674496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5-46D4-9DC2-2031BFDCC5C7}"/>
            </c:ext>
          </c:extLst>
        </c:ser>
        <c:ser>
          <c:idx val="2"/>
          <c:order val="2"/>
          <c:tx>
            <c:v>Family Visit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D17'!$C$32:$C$42</c:f>
              <c:numCache>
                <c:formatCode>General</c:formatCode>
                <c:ptCount val="11"/>
                <c:pt idx="0">
                  <c:v>-500</c:v>
                </c:pt>
                <c:pt idx="1">
                  <c:v>-455</c:v>
                </c:pt>
                <c:pt idx="2">
                  <c:v>-410</c:v>
                </c:pt>
                <c:pt idx="3">
                  <c:v>-365</c:v>
                </c:pt>
                <c:pt idx="4">
                  <c:v>-320</c:v>
                </c:pt>
                <c:pt idx="5">
                  <c:v>-275</c:v>
                </c:pt>
                <c:pt idx="6">
                  <c:v>-230</c:v>
                </c:pt>
                <c:pt idx="7">
                  <c:v>-185</c:v>
                </c:pt>
                <c:pt idx="8">
                  <c:v>-140</c:v>
                </c:pt>
                <c:pt idx="9">
                  <c:v>-95</c:v>
                </c:pt>
                <c:pt idx="10">
                  <c:v>-50</c:v>
                </c:pt>
              </c:numCache>
            </c:numRef>
          </c:xVal>
          <c:yVal>
            <c:numRef>
              <c:f>'Strategy D17'!$I$32:$I$42</c:f>
              <c:numCache>
                <c:formatCode>General</c:formatCode>
                <c:ptCount val="11"/>
                <c:pt idx="0">
                  <c:v>-500</c:v>
                </c:pt>
                <c:pt idx="1">
                  <c:v>-455</c:v>
                </c:pt>
                <c:pt idx="2">
                  <c:v>-410</c:v>
                </c:pt>
                <c:pt idx="3">
                  <c:v>-365</c:v>
                </c:pt>
                <c:pt idx="4">
                  <c:v>-320</c:v>
                </c:pt>
                <c:pt idx="5">
                  <c:v>-275</c:v>
                </c:pt>
                <c:pt idx="6">
                  <c:v>-230</c:v>
                </c:pt>
                <c:pt idx="7">
                  <c:v>-185</c:v>
                </c:pt>
                <c:pt idx="8">
                  <c:v>-140</c:v>
                </c:pt>
                <c:pt idx="9">
                  <c:v>-95</c:v>
                </c:pt>
                <c:pt idx="1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5-46D4-9DC2-2031BFDC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453375"/>
        <c:axId val="840446719"/>
      </c:scatterChart>
      <c:valAx>
        <c:axId val="840453375"/>
        <c:scaling>
          <c:orientation val="minMax"/>
          <c:max val="0"/>
          <c:min val="-55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Cost of Visiting Family</a:t>
                </a:r>
              </a:p>
            </c:rich>
          </c:tx>
          <c:layout>
            <c:manualLayout>
              <c:xMode val="edge"/>
              <c:yMode val="edge"/>
              <c:x val="0.33869710795496355"/>
              <c:y val="0.9244354868995906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840446719"/>
        <c:crossesAt val="-1.0000000000000001E+300"/>
        <c:crossBetween val="midCat"/>
        <c:majorUnit val="50"/>
      </c:valAx>
      <c:valAx>
        <c:axId val="840446719"/>
        <c:scaling>
          <c:orientation val="minMax"/>
          <c:max val="0"/>
          <c:min val="-55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40453375"/>
        <c:crossesAt val="-1.0000000000000001E+300"/>
        <c:crossBetween val="midCat"/>
        <c:majorUnit val="5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'Travel Decision'</a:t>
            </a:r>
            <a:r>
              <a:rPr lang="en-GB" sz="800" b="0"/>
              <a:t>
Expected Value of Node 'Decision' (C27)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D5, F5'!$C$42</c:f>
              <c:strCache>
                <c:ptCount val="1"/>
                <c:pt idx="0">
                  <c:v>0.60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F5'!$D$42:$N$42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8-4F2F-A071-0A3DFA71178E}"/>
            </c:ext>
          </c:extLst>
        </c:ser>
        <c:ser>
          <c:idx val="1"/>
          <c:order val="1"/>
          <c:tx>
            <c:strRef>
              <c:f>'Sensitivity D5, F5'!$C$43</c:f>
              <c:strCache>
                <c:ptCount val="1"/>
                <c:pt idx="0">
                  <c:v>0.63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F5'!$D$43:$N$43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8-4F2F-A071-0A3DFA71178E}"/>
            </c:ext>
          </c:extLst>
        </c:ser>
        <c:ser>
          <c:idx val="2"/>
          <c:order val="2"/>
          <c:tx>
            <c:strRef>
              <c:f>'Sensitivity D5, F5'!$C$44</c:f>
              <c:strCache>
                <c:ptCount val="1"/>
                <c:pt idx="0">
                  <c:v>0.66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F5'!$D$44:$N$44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8-4F2F-A071-0A3DFA71178E}"/>
            </c:ext>
          </c:extLst>
        </c:ser>
        <c:ser>
          <c:idx val="3"/>
          <c:order val="3"/>
          <c:tx>
            <c:strRef>
              <c:f>'Sensitivity D5, F5'!$C$45</c:f>
              <c:strCache>
                <c:ptCount val="1"/>
                <c:pt idx="0">
                  <c:v>0.69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F5'!$D$45:$N$45</c:f>
              <c:numCache>
                <c:formatCode>General</c:formatCode>
                <c:ptCount val="11"/>
                <c:pt idx="0">
                  <c:v>-125.78439999999999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38-4F2F-A071-0A3DFA71178E}"/>
            </c:ext>
          </c:extLst>
        </c:ser>
        <c:ser>
          <c:idx val="4"/>
          <c:order val="4"/>
          <c:tx>
            <c:strRef>
              <c:f>'Sensitivity D5, F5'!$C$46</c:f>
              <c:strCache>
                <c:ptCount val="1"/>
                <c:pt idx="0">
                  <c:v>0.72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F5'!$D$46:$N$46</c:f>
              <c:numCache>
                <c:formatCode>General</c:formatCode>
                <c:ptCount val="11"/>
                <c:pt idx="0">
                  <c:v>-114.08768000000002</c:v>
                </c:pt>
                <c:pt idx="1">
                  <c:v>-125.78439999999999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38-4F2F-A071-0A3DFA71178E}"/>
            </c:ext>
          </c:extLst>
        </c:ser>
        <c:ser>
          <c:idx val="5"/>
          <c:order val="5"/>
          <c:tx>
            <c:strRef>
              <c:f>'Sensitivity D5, F5'!$C$47</c:f>
              <c:strCache>
                <c:ptCount val="1"/>
                <c:pt idx="0">
                  <c:v>0.75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F5'!$D$47:$N$47</c:f>
              <c:numCache>
                <c:formatCode>General</c:formatCode>
                <c:ptCount val="11"/>
                <c:pt idx="0">
                  <c:v>-101.864</c:v>
                </c:pt>
                <c:pt idx="1">
                  <c:v>-122.23679999999999</c:v>
                </c:pt>
                <c:pt idx="2">
                  <c:v>-125.78439999999999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38-4F2F-A071-0A3DFA71178E}"/>
            </c:ext>
          </c:extLst>
        </c:ser>
        <c:ser>
          <c:idx val="6"/>
          <c:order val="6"/>
          <c:tx>
            <c:strRef>
              <c:f>'Sensitivity D5, F5'!$C$48</c:f>
              <c:strCache>
                <c:ptCount val="1"/>
                <c:pt idx="0">
                  <c:v>0.78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F5'!$D$48:$N$48</c:f>
              <c:numCache>
                <c:formatCode>General</c:formatCode>
                <c:ptCount val="11"/>
                <c:pt idx="0">
                  <c:v>-89.640319999999974</c:v>
                </c:pt>
                <c:pt idx="1">
                  <c:v>-107.56838399999995</c:v>
                </c:pt>
                <c:pt idx="2">
                  <c:v>-125.49644799999996</c:v>
                </c:pt>
                <c:pt idx="3">
                  <c:v>-125.78439999999999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38-4F2F-A071-0A3DFA71178E}"/>
            </c:ext>
          </c:extLst>
        </c:ser>
        <c:ser>
          <c:idx val="7"/>
          <c:order val="7"/>
          <c:tx>
            <c:strRef>
              <c:f>'Sensitivity D5, F5'!$C$49</c:f>
              <c:strCache>
                <c:ptCount val="1"/>
                <c:pt idx="0">
                  <c:v>0.81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F5'!$D$49:$N$49</c:f>
              <c:numCache>
                <c:formatCode>General</c:formatCode>
                <c:ptCount val="11"/>
                <c:pt idx="0">
                  <c:v>-77.416640000000001</c:v>
                </c:pt>
                <c:pt idx="1">
                  <c:v>-92.899967999999987</c:v>
                </c:pt>
                <c:pt idx="2">
                  <c:v>-108.38329599999999</c:v>
                </c:pt>
                <c:pt idx="3">
                  <c:v>-123.86662399999999</c:v>
                </c:pt>
                <c:pt idx="4">
                  <c:v>-125.78439999999999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38-4F2F-A071-0A3DFA71178E}"/>
            </c:ext>
          </c:extLst>
        </c:ser>
        <c:ser>
          <c:idx val="8"/>
          <c:order val="8"/>
          <c:tx>
            <c:strRef>
              <c:f>'Sensitivity D5, F5'!$C$50</c:f>
              <c:strCache>
                <c:ptCount val="1"/>
                <c:pt idx="0">
                  <c:v>0.84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F5'!$D$50:$N$50</c:f>
              <c:numCache>
                <c:formatCode>General</c:formatCode>
                <c:ptCount val="11"/>
                <c:pt idx="0">
                  <c:v>-65.192960000000014</c:v>
                </c:pt>
                <c:pt idx="1">
                  <c:v>-78.231552000000022</c:v>
                </c:pt>
                <c:pt idx="2">
                  <c:v>-91.270144000000016</c:v>
                </c:pt>
                <c:pt idx="3">
                  <c:v>-104.30873600000002</c:v>
                </c:pt>
                <c:pt idx="4">
                  <c:v>-117.34732800000003</c:v>
                </c:pt>
                <c:pt idx="5">
                  <c:v>-125.78439999999999</c:v>
                </c:pt>
                <c:pt idx="6">
                  <c:v>-125.78439999999999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38-4F2F-A071-0A3DFA71178E}"/>
            </c:ext>
          </c:extLst>
        </c:ser>
        <c:ser>
          <c:idx val="9"/>
          <c:order val="9"/>
          <c:tx>
            <c:strRef>
              <c:f>'Sensitivity D5, F5'!$C$51</c:f>
              <c:strCache>
                <c:ptCount val="1"/>
                <c:pt idx="0">
                  <c:v>0.87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F5'!$D$51:$N$51</c:f>
              <c:numCache>
                <c:formatCode>General</c:formatCode>
                <c:ptCount val="11"/>
                <c:pt idx="0">
                  <c:v>-52.969279999999998</c:v>
                </c:pt>
                <c:pt idx="1">
                  <c:v>-63.563135999999986</c:v>
                </c:pt>
                <c:pt idx="2">
                  <c:v>-74.156991999999988</c:v>
                </c:pt>
                <c:pt idx="3">
                  <c:v>-84.750847999999991</c:v>
                </c:pt>
                <c:pt idx="4">
                  <c:v>-95.344703999999993</c:v>
                </c:pt>
                <c:pt idx="5">
                  <c:v>-105.93856</c:v>
                </c:pt>
                <c:pt idx="6">
                  <c:v>-116.53241599999998</c:v>
                </c:pt>
                <c:pt idx="7">
                  <c:v>-125.78439999999999</c:v>
                </c:pt>
                <c:pt idx="8">
                  <c:v>-125.78439999999999</c:v>
                </c:pt>
                <c:pt idx="9">
                  <c:v>-125.78439999999999</c:v>
                </c:pt>
                <c:pt idx="10">
                  <c:v>-125.78439999999999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38-4F2F-A071-0A3DFA71178E}"/>
            </c:ext>
          </c:extLst>
        </c:ser>
        <c:ser>
          <c:idx val="10"/>
          <c:order val="10"/>
          <c:tx>
            <c:strRef>
              <c:f>'Sensitivity D5, F5'!$C$52</c:f>
              <c:strCache>
                <c:ptCount val="1"/>
                <c:pt idx="0">
                  <c:v>0.90</c:v>
                </c:pt>
              </c:strCache>
            </c:strRef>
          </c:tx>
          <c:cat>
            <c:numRef>
              <c:f>'Sensitivity D5, F5'!$D$41:$N$41</c:f>
              <c:numCache>
                <c:formatCode>0.0%</c:formatCode>
                <c:ptCount val="11"/>
                <c:pt idx="0">
                  <c:v>5.3499999999999999E-2</c:v>
                </c:pt>
                <c:pt idx="1">
                  <c:v>6.4199999999999993E-2</c:v>
                </c:pt>
                <c:pt idx="2">
                  <c:v>7.4899999999999994E-2</c:v>
                </c:pt>
                <c:pt idx="3">
                  <c:v>8.5599999999999996E-2</c:v>
                </c:pt>
                <c:pt idx="4">
                  <c:v>9.6299999999999997E-2</c:v>
                </c:pt>
                <c:pt idx="5">
                  <c:v>0.107</c:v>
                </c:pt>
                <c:pt idx="6">
                  <c:v>0.1177</c:v>
                </c:pt>
                <c:pt idx="7">
                  <c:v>0.12840000000000001</c:v>
                </c:pt>
                <c:pt idx="8">
                  <c:v>0.1391</c:v>
                </c:pt>
                <c:pt idx="9">
                  <c:v>0.14980000000000002</c:v>
                </c:pt>
                <c:pt idx="10">
                  <c:v>0.1605</c:v>
                </c:pt>
              </c:numCache>
            </c:numRef>
          </c:cat>
          <c:val>
            <c:numRef>
              <c:f>'Sensitivity D5, F5'!$D$52:$N$52</c:f>
              <c:numCache>
                <c:formatCode>General</c:formatCode>
                <c:ptCount val="11"/>
                <c:pt idx="0">
                  <c:v>-40.745599999999968</c:v>
                </c:pt>
                <c:pt idx="1">
                  <c:v>-48.894719999999957</c:v>
                </c:pt>
                <c:pt idx="2">
                  <c:v>-57.043839999999953</c:v>
                </c:pt>
                <c:pt idx="3">
                  <c:v>-65.192959999999957</c:v>
                </c:pt>
                <c:pt idx="4">
                  <c:v>-73.342079999999939</c:v>
                </c:pt>
                <c:pt idx="5">
                  <c:v>-81.491199999999935</c:v>
                </c:pt>
                <c:pt idx="6">
                  <c:v>-89.640319999999932</c:v>
                </c:pt>
                <c:pt idx="7">
                  <c:v>-97.789439999999942</c:v>
                </c:pt>
                <c:pt idx="8">
                  <c:v>-105.93855999999992</c:v>
                </c:pt>
                <c:pt idx="9">
                  <c:v>-114.08767999999993</c:v>
                </c:pt>
                <c:pt idx="10">
                  <c:v>-122.23679999999992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38-4F2F-A071-0A3DFA71178E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7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8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1339172383"/>
        <c:axId val="1339175295"/>
        <c:axId val="1631192559"/>
      </c:surface3DChart>
      <c:catAx>
        <c:axId val="1339172383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Trip  cancellation probability (D5)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39175295"/>
        <c:crosses val="min"/>
        <c:auto val="1"/>
        <c:lblAlgn val="ctr"/>
        <c:lblOffset val="100"/>
        <c:noMultiLvlLbl val="0"/>
      </c:catAx>
      <c:valAx>
        <c:axId val="1339175295"/>
        <c:scaling>
          <c:orientation val="minMax"/>
          <c:max val="-40"/>
          <c:min val="-13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39172383"/>
        <c:crosses val="autoZero"/>
        <c:crossBetween val="midCat"/>
        <c:majorUnit val="10"/>
      </c:valAx>
      <c:serAx>
        <c:axId val="1631192559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Refundable percent (F5)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39175295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Region for Node 'Decision'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4297041724924571"/>
          <c:h val="0.84024156646702242"/>
        </c:manualLayout>
      </c:layout>
      <c:scatterChart>
        <c:scatterStyle val="lineMarker"/>
        <c:varyColors val="0"/>
        <c:ser>
          <c:idx val="0"/>
          <c:order val="0"/>
          <c:tx>
            <c:v>London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Region D5, F5'!$B$41:$B$128</c:f>
              <c:numCache>
                <c:formatCode>0.0%</c:formatCode>
                <c:ptCount val="88"/>
                <c:pt idx="0">
                  <c:v>5.3499999999999999E-2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5.3499999999999999E-2</c:v>
                </c:pt>
                <c:pt idx="4">
                  <c:v>5.3499999999999999E-2</c:v>
                </c:pt>
                <c:pt idx="5">
                  <c:v>5.3499999999999999E-2</c:v>
                </c:pt>
                <c:pt idx="6">
                  <c:v>5.3499999999999999E-2</c:v>
                </c:pt>
                <c:pt idx="7">
                  <c:v>6.4199999999999993E-2</c:v>
                </c:pt>
                <c:pt idx="8">
                  <c:v>6.4199999999999993E-2</c:v>
                </c:pt>
                <c:pt idx="9">
                  <c:v>6.4199999999999993E-2</c:v>
                </c:pt>
                <c:pt idx="10">
                  <c:v>6.4199999999999993E-2</c:v>
                </c:pt>
                <c:pt idx="11">
                  <c:v>6.4199999999999993E-2</c:v>
                </c:pt>
                <c:pt idx="12">
                  <c:v>6.4199999999999993E-2</c:v>
                </c:pt>
                <c:pt idx="13">
                  <c:v>7.4899999999999994E-2</c:v>
                </c:pt>
                <c:pt idx="14">
                  <c:v>7.4899999999999994E-2</c:v>
                </c:pt>
                <c:pt idx="15">
                  <c:v>7.4899999999999994E-2</c:v>
                </c:pt>
                <c:pt idx="16">
                  <c:v>7.4899999999999994E-2</c:v>
                </c:pt>
                <c:pt idx="17">
                  <c:v>7.4899999999999994E-2</c:v>
                </c:pt>
                <c:pt idx="18">
                  <c:v>8.5599999999999996E-2</c:v>
                </c:pt>
                <c:pt idx="19">
                  <c:v>8.5599999999999996E-2</c:v>
                </c:pt>
                <c:pt idx="20">
                  <c:v>8.5599999999999996E-2</c:v>
                </c:pt>
                <c:pt idx="21">
                  <c:v>8.5599999999999996E-2</c:v>
                </c:pt>
                <c:pt idx="22">
                  <c:v>9.6299999999999997E-2</c:v>
                </c:pt>
                <c:pt idx="23">
                  <c:v>9.6299999999999997E-2</c:v>
                </c:pt>
                <c:pt idx="24">
                  <c:v>9.6299999999999997E-2</c:v>
                </c:pt>
                <c:pt idx="25">
                  <c:v>0.107</c:v>
                </c:pt>
                <c:pt idx="26">
                  <c:v>0.107</c:v>
                </c:pt>
                <c:pt idx="27">
                  <c:v>0.1177</c:v>
                </c:pt>
                <c:pt idx="28">
                  <c:v>0.1177</c:v>
                </c:pt>
                <c:pt idx="29">
                  <c:v>0.12840000000000001</c:v>
                </c:pt>
                <c:pt idx="30">
                  <c:v>0.1391</c:v>
                </c:pt>
                <c:pt idx="31">
                  <c:v>0.14980000000000002</c:v>
                </c:pt>
                <c:pt idx="32">
                  <c:v>0.1605</c:v>
                </c:pt>
              </c:numCache>
            </c:numRef>
          </c:xVal>
          <c:yVal>
            <c:numRef>
              <c:f>'Strategy Region D5, F5'!$C$41:$C$128</c:f>
              <c:numCache>
                <c:formatCode>General</c:formatCode>
                <c:ptCount val="88"/>
                <c:pt idx="0">
                  <c:v>0.72</c:v>
                </c:pt>
                <c:pt idx="1">
                  <c:v>0.75</c:v>
                </c:pt>
                <c:pt idx="2">
                  <c:v>0.78</c:v>
                </c:pt>
                <c:pt idx="3">
                  <c:v>0.81</c:v>
                </c:pt>
                <c:pt idx="4">
                  <c:v>0.84</c:v>
                </c:pt>
                <c:pt idx="5">
                  <c:v>0.87</c:v>
                </c:pt>
                <c:pt idx="6">
                  <c:v>0.9</c:v>
                </c:pt>
                <c:pt idx="7">
                  <c:v>0.75</c:v>
                </c:pt>
                <c:pt idx="8">
                  <c:v>0.78</c:v>
                </c:pt>
                <c:pt idx="9">
                  <c:v>0.81</c:v>
                </c:pt>
                <c:pt idx="10">
                  <c:v>0.84</c:v>
                </c:pt>
                <c:pt idx="11">
                  <c:v>0.87</c:v>
                </c:pt>
                <c:pt idx="12">
                  <c:v>0.9</c:v>
                </c:pt>
                <c:pt idx="13">
                  <c:v>0.78</c:v>
                </c:pt>
                <c:pt idx="14">
                  <c:v>0.81</c:v>
                </c:pt>
                <c:pt idx="15">
                  <c:v>0.84</c:v>
                </c:pt>
                <c:pt idx="16">
                  <c:v>0.87</c:v>
                </c:pt>
                <c:pt idx="17">
                  <c:v>0.9</c:v>
                </c:pt>
                <c:pt idx="18">
                  <c:v>0.81</c:v>
                </c:pt>
                <c:pt idx="19">
                  <c:v>0.84</c:v>
                </c:pt>
                <c:pt idx="20">
                  <c:v>0.87</c:v>
                </c:pt>
                <c:pt idx="21">
                  <c:v>0.9</c:v>
                </c:pt>
                <c:pt idx="22">
                  <c:v>0.84</c:v>
                </c:pt>
                <c:pt idx="23">
                  <c:v>0.87</c:v>
                </c:pt>
                <c:pt idx="24">
                  <c:v>0.9</c:v>
                </c:pt>
                <c:pt idx="25">
                  <c:v>0.87</c:v>
                </c:pt>
                <c:pt idx="26">
                  <c:v>0.9</c:v>
                </c:pt>
                <c:pt idx="27">
                  <c:v>0.87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0-43AA-8BE6-40E50B91AB3B}"/>
            </c:ext>
          </c:extLst>
        </c:ser>
        <c:ser>
          <c:idx val="1"/>
          <c:order val="1"/>
          <c:tx>
            <c:v>Paris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'Strategy Region D5, F5'!$D$41:$D$128</c:f>
              <c:numCache>
                <c:formatCode>0.0%</c:formatCode>
                <c:ptCount val="88"/>
                <c:pt idx="0">
                  <c:v>5.3499999999999999E-2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5.3499999999999999E-2</c:v>
                </c:pt>
                <c:pt idx="4">
                  <c:v>6.4199999999999993E-2</c:v>
                </c:pt>
                <c:pt idx="5">
                  <c:v>6.4199999999999993E-2</c:v>
                </c:pt>
                <c:pt idx="6">
                  <c:v>6.4199999999999993E-2</c:v>
                </c:pt>
                <c:pt idx="7">
                  <c:v>6.4199999999999993E-2</c:v>
                </c:pt>
                <c:pt idx="8">
                  <c:v>6.4199999999999993E-2</c:v>
                </c:pt>
                <c:pt idx="9">
                  <c:v>7.4899999999999994E-2</c:v>
                </c:pt>
                <c:pt idx="10">
                  <c:v>7.4899999999999994E-2</c:v>
                </c:pt>
                <c:pt idx="11">
                  <c:v>7.4899999999999994E-2</c:v>
                </c:pt>
                <c:pt idx="12">
                  <c:v>7.4899999999999994E-2</c:v>
                </c:pt>
                <c:pt idx="13">
                  <c:v>7.4899999999999994E-2</c:v>
                </c:pt>
                <c:pt idx="14">
                  <c:v>7.4899999999999994E-2</c:v>
                </c:pt>
                <c:pt idx="15">
                  <c:v>8.5599999999999996E-2</c:v>
                </c:pt>
                <c:pt idx="16">
                  <c:v>8.5599999999999996E-2</c:v>
                </c:pt>
                <c:pt idx="17">
                  <c:v>8.5599999999999996E-2</c:v>
                </c:pt>
                <c:pt idx="18">
                  <c:v>8.5599999999999996E-2</c:v>
                </c:pt>
                <c:pt idx="19">
                  <c:v>8.5599999999999996E-2</c:v>
                </c:pt>
                <c:pt idx="20">
                  <c:v>8.5599999999999996E-2</c:v>
                </c:pt>
                <c:pt idx="21">
                  <c:v>8.5599999999999996E-2</c:v>
                </c:pt>
                <c:pt idx="22">
                  <c:v>9.6299999999999997E-2</c:v>
                </c:pt>
                <c:pt idx="23">
                  <c:v>9.6299999999999997E-2</c:v>
                </c:pt>
                <c:pt idx="24">
                  <c:v>9.6299999999999997E-2</c:v>
                </c:pt>
                <c:pt idx="25">
                  <c:v>9.6299999999999997E-2</c:v>
                </c:pt>
                <c:pt idx="26">
                  <c:v>9.6299999999999997E-2</c:v>
                </c:pt>
                <c:pt idx="27">
                  <c:v>9.6299999999999997E-2</c:v>
                </c:pt>
                <c:pt idx="28">
                  <c:v>9.6299999999999997E-2</c:v>
                </c:pt>
                <c:pt idx="29">
                  <c:v>9.6299999999999997E-2</c:v>
                </c:pt>
                <c:pt idx="30">
                  <c:v>0.107</c:v>
                </c:pt>
                <c:pt idx="31">
                  <c:v>0.107</c:v>
                </c:pt>
                <c:pt idx="32">
                  <c:v>0.107</c:v>
                </c:pt>
                <c:pt idx="33">
                  <c:v>0.107</c:v>
                </c:pt>
                <c:pt idx="34">
                  <c:v>0.107</c:v>
                </c:pt>
                <c:pt idx="35">
                  <c:v>0.107</c:v>
                </c:pt>
                <c:pt idx="36">
                  <c:v>0.107</c:v>
                </c:pt>
                <c:pt idx="37">
                  <c:v>0.107</c:v>
                </c:pt>
                <c:pt idx="38">
                  <c:v>0.107</c:v>
                </c:pt>
                <c:pt idx="39">
                  <c:v>0.1177</c:v>
                </c:pt>
                <c:pt idx="40">
                  <c:v>0.1177</c:v>
                </c:pt>
                <c:pt idx="41">
                  <c:v>0.1177</c:v>
                </c:pt>
                <c:pt idx="42">
                  <c:v>0.1177</c:v>
                </c:pt>
                <c:pt idx="43">
                  <c:v>0.1177</c:v>
                </c:pt>
                <c:pt idx="44">
                  <c:v>0.1177</c:v>
                </c:pt>
                <c:pt idx="45">
                  <c:v>0.1177</c:v>
                </c:pt>
                <c:pt idx="46">
                  <c:v>0.1177</c:v>
                </c:pt>
                <c:pt idx="47">
                  <c:v>0.1177</c:v>
                </c:pt>
                <c:pt idx="48">
                  <c:v>0.12840000000000001</c:v>
                </c:pt>
                <c:pt idx="49">
                  <c:v>0.12840000000000001</c:v>
                </c:pt>
                <c:pt idx="50">
                  <c:v>0.12840000000000001</c:v>
                </c:pt>
                <c:pt idx="51">
                  <c:v>0.12840000000000001</c:v>
                </c:pt>
                <c:pt idx="52">
                  <c:v>0.12840000000000001</c:v>
                </c:pt>
                <c:pt idx="53">
                  <c:v>0.12840000000000001</c:v>
                </c:pt>
                <c:pt idx="54">
                  <c:v>0.12840000000000001</c:v>
                </c:pt>
                <c:pt idx="55">
                  <c:v>0.12840000000000001</c:v>
                </c:pt>
                <c:pt idx="56">
                  <c:v>0.12840000000000001</c:v>
                </c:pt>
                <c:pt idx="57">
                  <c:v>0.12840000000000001</c:v>
                </c:pt>
                <c:pt idx="58">
                  <c:v>0.1391</c:v>
                </c:pt>
                <c:pt idx="59">
                  <c:v>0.1391</c:v>
                </c:pt>
                <c:pt idx="60">
                  <c:v>0.1391</c:v>
                </c:pt>
                <c:pt idx="61">
                  <c:v>0.1391</c:v>
                </c:pt>
                <c:pt idx="62">
                  <c:v>0.1391</c:v>
                </c:pt>
                <c:pt idx="63">
                  <c:v>0.1391</c:v>
                </c:pt>
                <c:pt idx="64">
                  <c:v>0.1391</c:v>
                </c:pt>
                <c:pt idx="65">
                  <c:v>0.1391</c:v>
                </c:pt>
                <c:pt idx="66">
                  <c:v>0.1391</c:v>
                </c:pt>
                <c:pt idx="67">
                  <c:v>0.1391</c:v>
                </c:pt>
                <c:pt idx="68">
                  <c:v>0.14980000000000002</c:v>
                </c:pt>
                <c:pt idx="69">
                  <c:v>0.14980000000000002</c:v>
                </c:pt>
                <c:pt idx="70">
                  <c:v>0.14980000000000002</c:v>
                </c:pt>
                <c:pt idx="71">
                  <c:v>0.14980000000000002</c:v>
                </c:pt>
                <c:pt idx="72">
                  <c:v>0.14980000000000002</c:v>
                </c:pt>
                <c:pt idx="73">
                  <c:v>0.14980000000000002</c:v>
                </c:pt>
                <c:pt idx="74">
                  <c:v>0.14980000000000002</c:v>
                </c:pt>
                <c:pt idx="75">
                  <c:v>0.14980000000000002</c:v>
                </c:pt>
                <c:pt idx="76">
                  <c:v>0.14980000000000002</c:v>
                </c:pt>
                <c:pt idx="77">
                  <c:v>0.14980000000000002</c:v>
                </c:pt>
                <c:pt idx="78">
                  <c:v>0.1605</c:v>
                </c:pt>
                <c:pt idx="79">
                  <c:v>0.1605</c:v>
                </c:pt>
                <c:pt idx="80">
                  <c:v>0.1605</c:v>
                </c:pt>
                <c:pt idx="81">
                  <c:v>0.1605</c:v>
                </c:pt>
                <c:pt idx="82">
                  <c:v>0.1605</c:v>
                </c:pt>
                <c:pt idx="83">
                  <c:v>0.1605</c:v>
                </c:pt>
                <c:pt idx="84">
                  <c:v>0.1605</c:v>
                </c:pt>
                <c:pt idx="85">
                  <c:v>0.1605</c:v>
                </c:pt>
                <c:pt idx="86">
                  <c:v>0.1605</c:v>
                </c:pt>
                <c:pt idx="87">
                  <c:v>0.1605</c:v>
                </c:pt>
              </c:numCache>
            </c:numRef>
          </c:xVal>
          <c:yVal>
            <c:numRef>
              <c:f>'Strategy Region D5, F5'!$E$41:$E$128</c:f>
              <c:numCache>
                <c:formatCode>General</c:formatCode>
                <c:ptCount val="88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0.69</c:v>
                </c:pt>
                <c:pt idx="4">
                  <c:v>0.6</c:v>
                </c:pt>
                <c:pt idx="5">
                  <c:v>0.63</c:v>
                </c:pt>
                <c:pt idx="6">
                  <c:v>0.66</c:v>
                </c:pt>
                <c:pt idx="7">
                  <c:v>0.69</c:v>
                </c:pt>
                <c:pt idx="8">
                  <c:v>0.72</c:v>
                </c:pt>
                <c:pt idx="9">
                  <c:v>0.6</c:v>
                </c:pt>
                <c:pt idx="10">
                  <c:v>0.63</c:v>
                </c:pt>
                <c:pt idx="11">
                  <c:v>0.66</c:v>
                </c:pt>
                <c:pt idx="12">
                  <c:v>0.69</c:v>
                </c:pt>
                <c:pt idx="13">
                  <c:v>0.72</c:v>
                </c:pt>
                <c:pt idx="14">
                  <c:v>0.75</c:v>
                </c:pt>
                <c:pt idx="15">
                  <c:v>0.6</c:v>
                </c:pt>
                <c:pt idx="16">
                  <c:v>0.63</c:v>
                </c:pt>
                <c:pt idx="17">
                  <c:v>0.66</c:v>
                </c:pt>
                <c:pt idx="18">
                  <c:v>0.69</c:v>
                </c:pt>
                <c:pt idx="19">
                  <c:v>0.72</c:v>
                </c:pt>
                <c:pt idx="20">
                  <c:v>0.75</c:v>
                </c:pt>
                <c:pt idx="21">
                  <c:v>0.78</c:v>
                </c:pt>
                <c:pt idx="22">
                  <c:v>0.6</c:v>
                </c:pt>
                <c:pt idx="23">
                  <c:v>0.63</c:v>
                </c:pt>
                <c:pt idx="24">
                  <c:v>0.66</c:v>
                </c:pt>
                <c:pt idx="25">
                  <c:v>0.69</c:v>
                </c:pt>
                <c:pt idx="26">
                  <c:v>0.72</c:v>
                </c:pt>
                <c:pt idx="27">
                  <c:v>0.75</c:v>
                </c:pt>
                <c:pt idx="28">
                  <c:v>0.78</c:v>
                </c:pt>
                <c:pt idx="29">
                  <c:v>0.81</c:v>
                </c:pt>
                <c:pt idx="30">
                  <c:v>0.6</c:v>
                </c:pt>
                <c:pt idx="31">
                  <c:v>0.63</c:v>
                </c:pt>
                <c:pt idx="32">
                  <c:v>0.66</c:v>
                </c:pt>
                <c:pt idx="33">
                  <c:v>0.69</c:v>
                </c:pt>
                <c:pt idx="34">
                  <c:v>0.72</c:v>
                </c:pt>
                <c:pt idx="35">
                  <c:v>0.75</c:v>
                </c:pt>
                <c:pt idx="36">
                  <c:v>0.78</c:v>
                </c:pt>
                <c:pt idx="37">
                  <c:v>0.81</c:v>
                </c:pt>
                <c:pt idx="38">
                  <c:v>0.84</c:v>
                </c:pt>
                <c:pt idx="39">
                  <c:v>0.6</c:v>
                </c:pt>
                <c:pt idx="40">
                  <c:v>0.63</c:v>
                </c:pt>
                <c:pt idx="41">
                  <c:v>0.66</c:v>
                </c:pt>
                <c:pt idx="42">
                  <c:v>0.69</c:v>
                </c:pt>
                <c:pt idx="43">
                  <c:v>0.72</c:v>
                </c:pt>
                <c:pt idx="44">
                  <c:v>0.75</c:v>
                </c:pt>
                <c:pt idx="45">
                  <c:v>0.78</c:v>
                </c:pt>
                <c:pt idx="46">
                  <c:v>0.81</c:v>
                </c:pt>
                <c:pt idx="47">
                  <c:v>0.84</c:v>
                </c:pt>
                <c:pt idx="48">
                  <c:v>0.6</c:v>
                </c:pt>
                <c:pt idx="49">
                  <c:v>0.63</c:v>
                </c:pt>
                <c:pt idx="50">
                  <c:v>0.66</c:v>
                </c:pt>
                <c:pt idx="51">
                  <c:v>0.69</c:v>
                </c:pt>
                <c:pt idx="52">
                  <c:v>0.72</c:v>
                </c:pt>
                <c:pt idx="53">
                  <c:v>0.75</c:v>
                </c:pt>
                <c:pt idx="54">
                  <c:v>0.78</c:v>
                </c:pt>
                <c:pt idx="55">
                  <c:v>0.81</c:v>
                </c:pt>
                <c:pt idx="56">
                  <c:v>0.84</c:v>
                </c:pt>
                <c:pt idx="57">
                  <c:v>0.87</c:v>
                </c:pt>
                <c:pt idx="58">
                  <c:v>0.6</c:v>
                </c:pt>
                <c:pt idx="59">
                  <c:v>0.63</c:v>
                </c:pt>
                <c:pt idx="60">
                  <c:v>0.66</c:v>
                </c:pt>
                <c:pt idx="61">
                  <c:v>0.69</c:v>
                </c:pt>
                <c:pt idx="62">
                  <c:v>0.72</c:v>
                </c:pt>
                <c:pt idx="63">
                  <c:v>0.75</c:v>
                </c:pt>
                <c:pt idx="64">
                  <c:v>0.78</c:v>
                </c:pt>
                <c:pt idx="65">
                  <c:v>0.81</c:v>
                </c:pt>
                <c:pt idx="66">
                  <c:v>0.84</c:v>
                </c:pt>
                <c:pt idx="67">
                  <c:v>0.87</c:v>
                </c:pt>
                <c:pt idx="68">
                  <c:v>0.6</c:v>
                </c:pt>
                <c:pt idx="69">
                  <c:v>0.63</c:v>
                </c:pt>
                <c:pt idx="70">
                  <c:v>0.66</c:v>
                </c:pt>
                <c:pt idx="71">
                  <c:v>0.69</c:v>
                </c:pt>
                <c:pt idx="72">
                  <c:v>0.72</c:v>
                </c:pt>
                <c:pt idx="73">
                  <c:v>0.75</c:v>
                </c:pt>
                <c:pt idx="74">
                  <c:v>0.78</c:v>
                </c:pt>
                <c:pt idx="75">
                  <c:v>0.81</c:v>
                </c:pt>
                <c:pt idx="76">
                  <c:v>0.84</c:v>
                </c:pt>
                <c:pt idx="77">
                  <c:v>0.87</c:v>
                </c:pt>
                <c:pt idx="78">
                  <c:v>0.6</c:v>
                </c:pt>
                <c:pt idx="79">
                  <c:v>0.63</c:v>
                </c:pt>
                <c:pt idx="80">
                  <c:v>0.66</c:v>
                </c:pt>
                <c:pt idx="81">
                  <c:v>0.69</c:v>
                </c:pt>
                <c:pt idx="82">
                  <c:v>0.72</c:v>
                </c:pt>
                <c:pt idx="83">
                  <c:v>0.75</c:v>
                </c:pt>
                <c:pt idx="84">
                  <c:v>0.78</c:v>
                </c:pt>
                <c:pt idx="85">
                  <c:v>0.81</c:v>
                </c:pt>
                <c:pt idx="86">
                  <c:v>0.84</c:v>
                </c:pt>
                <c:pt idx="87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0-43AA-8BE6-40E50B9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00831"/>
        <c:axId val="832304159"/>
      </c:scatterChart>
      <c:valAx>
        <c:axId val="832300831"/>
        <c:scaling>
          <c:orientation val="minMax"/>
          <c:max val="0.18000000000000005"/>
          <c:min val="4.0000000000000008E-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Trip  cancellation probability</a:t>
                </a:r>
              </a:p>
            </c:rich>
          </c:tx>
          <c:layout>
            <c:manualLayout>
              <c:xMode val="edge"/>
              <c:yMode val="edge"/>
              <c:x val="0.31368147030686583"/>
              <c:y val="0.9453048576062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4159"/>
        <c:crossesAt val="-1.0000000000000001E+300"/>
        <c:crossBetween val="midCat"/>
        <c:majorUnit val="2.0000000000000007E-2"/>
      </c:valAx>
      <c:valAx>
        <c:axId val="832304159"/>
        <c:scaling>
          <c:orientation val="minMax"/>
          <c:max val="0.90000000000000013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Refund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0831"/>
        <c:crossesAt val="-1.0000000000000001E+300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58425932739712"/>
          <c:y val="0.36277303081648737"/>
          <c:w val="0.11660718227978514"/>
          <c:h val="0.25057564582332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266510</xdr:colOff>
      <xdr:row>59</xdr:row>
      <xdr:rowOff>233045</xdr:rowOff>
    </xdr:from>
    <xdr:to>
      <xdr:col>4</xdr:col>
      <xdr:colOff>127</xdr:colOff>
      <xdr:row>59</xdr:row>
      <xdr:rowOff>233045</xdr:rowOff>
    </xdr:to>
    <xdr:cxnSp macro="_xll.PtreeEvent_ObjectClick">
      <xdr:nvCxnSpPr>
        <xdr:cNvPr id="308" name="PTObj_DBranchHLine_1_22">
          <a:extLst>
            <a:ext uri="{FF2B5EF4-FFF2-40B4-BE49-F238E27FC236}">
              <a16:creationId xmlns:a16="http://schemas.microsoft.com/office/drawing/2014/main" id="{1F023A51-3CA0-45A7-83CD-A03F3AF4735F}"/>
            </a:ext>
          </a:extLst>
        </xdr:cNvPr>
        <xdr:cNvCxnSpPr/>
      </xdr:nvCxnSpPr>
      <xdr:spPr>
        <a:xfrm>
          <a:off x="4990910" y="1450149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57</xdr:row>
      <xdr:rowOff>227964</xdr:rowOff>
    </xdr:from>
    <xdr:to>
      <xdr:col>3</xdr:col>
      <xdr:colOff>266510</xdr:colOff>
      <xdr:row>59</xdr:row>
      <xdr:rowOff>233045</xdr:rowOff>
    </xdr:to>
    <xdr:cxnSp macro="_xll.PtreeEvent_ObjectClick">
      <xdr:nvCxnSpPr>
        <xdr:cNvPr id="307" name="PTObj_DBranchDLine_1_22">
          <a:extLst>
            <a:ext uri="{FF2B5EF4-FFF2-40B4-BE49-F238E27FC236}">
              <a16:creationId xmlns:a16="http://schemas.microsoft.com/office/drawing/2014/main" id="{361F0065-4CF5-42D5-910E-9C3A8955958E}"/>
            </a:ext>
          </a:extLst>
        </xdr:cNvPr>
        <xdr:cNvCxnSpPr/>
      </xdr:nvCxnSpPr>
      <xdr:spPr>
        <a:xfrm>
          <a:off x="4838510" y="1402016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55</xdr:row>
      <xdr:rowOff>233045</xdr:rowOff>
    </xdr:from>
    <xdr:to>
      <xdr:col>4</xdr:col>
      <xdr:colOff>127</xdr:colOff>
      <xdr:row>55</xdr:row>
      <xdr:rowOff>233045</xdr:rowOff>
    </xdr:to>
    <xdr:cxnSp macro="_xll.PtreeEvent_ObjectClick">
      <xdr:nvCxnSpPr>
        <xdr:cNvPr id="304" name="PTObj_DBranchHLine_1_21">
          <a:extLst>
            <a:ext uri="{FF2B5EF4-FFF2-40B4-BE49-F238E27FC236}">
              <a16:creationId xmlns:a16="http://schemas.microsoft.com/office/drawing/2014/main" id="{BC03E4D6-444B-499C-822A-2868A871ADBA}"/>
            </a:ext>
          </a:extLst>
        </xdr:cNvPr>
        <xdr:cNvCxnSpPr/>
      </xdr:nvCxnSpPr>
      <xdr:spPr>
        <a:xfrm>
          <a:off x="4990910" y="1354899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55</xdr:row>
      <xdr:rowOff>233045</xdr:rowOff>
    </xdr:from>
    <xdr:to>
      <xdr:col>3</xdr:col>
      <xdr:colOff>266510</xdr:colOff>
      <xdr:row>57</xdr:row>
      <xdr:rowOff>227964</xdr:rowOff>
    </xdr:to>
    <xdr:cxnSp macro="_xll.PtreeEvent_ObjectClick">
      <xdr:nvCxnSpPr>
        <xdr:cNvPr id="303" name="PTObj_DBranchDLine_1_21">
          <a:extLst>
            <a:ext uri="{FF2B5EF4-FFF2-40B4-BE49-F238E27FC236}">
              <a16:creationId xmlns:a16="http://schemas.microsoft.com/office/drawing/2014/main" id="{D54CA6D6-1412-414A-9B45-18EBF5E3A710}"/>
            </a:ext>
          </a:extLst>
        </xdr:cNvPr>
        <xdr:cNvCxnSpPr/>
      </xdr:nvCxnSpPr>
      <xdr:spPr>
        <a:xfrm flipV="1">
          <a:off x="4838510" y="13548995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57</xdr:row>
      <xdr:rowOff>233045</xdr:rowOff>
    </xdr:from>
    <xdr:to>
      <xdr:col>3</xdr:col>
      <xdr:colOff>127</xdr:colOff>
      <xdr:row>57</xdr:row>
      <xdr:rowOff>233045</xdr:rowOff>
    </xdr:to>
    <xdr:cxnSp macro="_xll.PtreeEvent_ObjectClick">
      <xdr:nvCxnSpPr>
        <xdr:cNvPr id="300" name="PTObj_DBranchHLine_1_10">
          <a:extLst>
            <a:ext uri="{FF2B5EF4-FFF2-40B4-BE49-F238E27FC236}">
              <a16:creationId xmlns:a16="http://schemas.microsoft.com/office/drawing/2014/main" id="{238E89C3-F157-4682-822A-C0239711D379}"/>
            </a:ext>
          </a:extLst>
        </xdr:cNvPr>
        <xdr:cNvCxnSpPr/>
      </xdr:nvCxnSpPr>
      <xdr:spPr>
        <a:xfrm>
          <a:off x="3381184" y="1402524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47</xdr:row>
      <xdr:rowOff>227964</xdr:rowOff>
    </xdr:from>
    <xdr:to>
      <xdr:col>2</xdr:col>
      <xdr:colOff>266509</xdr:colOff>
      <xdr:row>57</xdr:row>
      <xdr:rowOff>233045</xdr:rowOff>
    </xdr:to>
    <xdr:cxnSp macro="_xll.PtreeEvent_ObjectClick">
      <xdr:nvCxnSpPr>
        <xdr:cNvPr id="299" name="PTObj_DBranchDLine_1_10">
          <a:extLst>
            <a:ext uri="{FF2B5EF4-FFF2-40B4-BE49-F238E27FC236}">
              <a16:creationId xmlns:a16="http://schemas.microsoft.com/office/drawing/2014/main" id="{5633B5BA-710C-4B6E-8926-B433F2509650}"/>
            </a:ext>
          </a:extLst>
        </xdr:cNvPr>
        <xdr:cNvCxnSpPr/>
      </xdr:nvCxnSpPr>
      <xdr:spPr>
        <a:xfrm>
          <a:off x="3228785" y="11638914"/>
          <a:ext cx="152399" cy="2386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53</xdr:row>
      <xdr:rowOff>233045</xdr:rowOff>
    </xdr:from>
    <xdr:to>
      <xdr:col>4</xdr:col>
      <xdr:colOff>127</xdr:colOff>
      <xdr:row>53</xdr:row>
      <xdr:rowOff>233045</xdr:rowOff>
    </xdr:to>
    <xdr:cxnSp macro="_xll.PtreeEvent_ObjectClick">
      <xdr:nvCxnSpPr>
        <xdr:cNvPr id="292" name="PTObj_DBranchHLine_1_20">
          <a:extLst>
            <a:ext uri="{FF2B5EF4-FFF2-40B4-BE49-F238E27FC236}">
              <a16:creationId xmlns:a16="http://schemas.microsoft.com/office/drawing/2014/main" id="{10899809-43DC-4E6E-9A9A-94F66D8F2077}"/>
            </a:ext>
          </a:extLst>
        </xdr:cNvPr>
        <xdr:cNvCxnSpPr/>
      </xdr:nvCxnSpPr>
      <xdr:spPr>
        <a:xfrm>
          <a:off x="4990910" y="130727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51</xdr:row>
      <xdr:rowOff>227964</xdr:rowOff>
    </xdr:from>
    <xdr:to>
      <xdr:col>3</xdr:col>
      <xdr:colOff>266510</xdr:colOff>
      <xdr:row>53</xdr:row>
      <xdr:rowOff>233045</xdr:rowOff>
    </xdr:to>
    <xdr:cxnSp macro="_xll.PtreeEvent_ObjectClick">
      <xdr:nvCxnSpPr>
        <xdr:cNvPr id="291" name="PTObj_DBranchDLine_1_20">
          <a:extLst>
            <a:ext uri="{FF2B5EF4-FFF2-40B4-BE49-F238E27FC236}">
              <a16:creationId xmlns:a16="http://schemas.microsoft.com/office/drawing/2014/main" id="{40952096-F5B0-454A-9EC4-9A0A8CDEA46F}"/>
            </a:ext>
          </a:extLst>
        </xdr:cNvPr>
        <xdr:cNvCxnSpPr/>
      </xdr:nvCxnSpPr>
      <xdr:spPr>
        <a:xfrm>
          <a:off x="4838510" y="1259141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49</xdr:row>
      <xdr:rowOff>233045</xdr:rowOff>
    </xdr:from>
    <xdr:to>
      <xdr:col>4</xdr:col>
      <xdr:colOff>127</xdr:colOff>
      <xdr:row>49</xdr:row>
      <xdr:rowOff>233045</xdr:rowOff>
    </xdr:to>
    <xdr:cxnSp macro="_xll.PtreeEvent_ObjectClick">
      <xdr:nvCxnSpPr>
        <xdr:cNvPr id="288" name="PTObj_DBranchHLine_1_19">
          <a:extLst>
            <a:ext uri="{FF2B5EF4-FFF2-40B4-BE49-F238E27FC236}">
              <a16:creationId xmlns:a16="http://schemas.microsoft.com/office/drawing/2014/main" id="{10412450-0D5D-465F-997D-7E0B23D7567C}"/>
            </a:ext>
          </a:extLst>
        </xdr:cNvPr>
        <xdr:cNvCxnSpPr/>
      </xdr:nvCxnSpPr>
      <xdr:spPr>
        <a:xfrm>
          <a:off x="4990910" y="121202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49</xdr:row>
      <xdr:rowOff>233045</xdr:rowOff>
    </xdr:from>
    <xdr:to>
      <xdr:col>3</xdr:col>
      <xdr:colOff>266510</xdr:colOff>
      <xdr:row>51</xdr:row>
      <xdr:rowOff>227964</xdr:rowOff>
    </xdr:to>
    <xdr:cxnSp macro="_xll.PtreeEvent_ObjectClick">
      <xdr:nvCxnSpPr>
        <xdr:cNvPr id="287" name="PTObj_DBranchDLine_1_19">
          <a:extLst>
            <a:ext uri="{FF2B5EF4-FFF2-40B4-BE49-F238E27FC236}">
              <a16:creationId xmlns:a16="http://schemas.microsoft.com/office/drawing/2014/main" id="{252C664B-8A77-4E04-809D-5DC281EA586A}"/>
            </a:ext>
          </a:extLst>
        </xdr:cNvPr>
        <xdr:cNvCxnSpPr/>
      </xdr:nvCxnSpPr>
      <xdr:spPr>
        <a:xfrm flipV="1">
          <a:off x="4838510" y="12120245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51</xdr:row>
      <xdr:rowOff>233045</xdr:rowOff>
    </xdr:from>
    <xdr:to>
      <xdr:col>3</xdr:col>
      <xdr:colOff>127</xdr:colOff>
      <xdr:row>51</xdr:row>
      <xdr:rowOff>233045</xdr:rowOff>
    </xdr:to>
    <xdr:cxnSp macro="_xll.PtreeEvent_ObjectClick">
      <xdr:nvCxnSpPr>
        <xdr:cNvPr id="284" name="PTObj_DBranchHLine_1_9">
          <a:extLst>
            <a:ext uri="{FF2B5EF4-FFF2-40B4-BE49-F238E27FC236}">
              <a16:creationId xmlns:a16="http://schemas.microsoft.com/office/drawing/2014/main" id="{EF799B9A-1872-44AF-8465-1E56D88BB0C2}"/>
            </a:ext>
          </a:extLst>
        </xdr:cNvPr>
        <xdr:cNvCxnSpPr/>
      </xdr:nvCxnSpPr>
      <xdr:spPr>
        <a:xfrm>
          <a:off x="3381184" y="1259649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47</xdr:row>
      <xdr:rowOff>227964</xdr:rowOff>
    </xdr:from>
    <xdr:to>
      <xdr:col>2</xdr:col>
      <xdr:colOff>266509</xdr:colOff>
      <xdr:row>51</xdr:row>
      <xdr:rowOff>233045</xdr:rowOff>
    </xdr:to>
    <xdr:cxnSp macro="_xll.PtreeEvent_ObjectClick">
      <xdr:nvCxnSpPr>
        <xdr:cNvPr id="283" name="PTObj_DBranchDLine_1_9">
          <a:extLst>
            <a:ext uri="{FF2B5EF4-FFF2-40B4-BE49-F238E27FC236}">
              <a16:creationId xmlns:a16="http://schemas.microsoft.com/office/drawing/2014/main" id="{58211BBA-81B8-4261-9772-00186D39603B}"/>
            </a:ext>
          </a:extLst>
        </xdr:cNvPr>
        <xdr:cNvCxnSpPr/>
      </xdr:nvCxnSpPr>
      <xdr:spPr>
        <a:xfrm>
          <a:off x="3228785" y="11638914"/>
          <a:ext cx="152399" cy="957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45</xdr:row>
      <xdr:rowOff>233045</xdr:rowOff>
    </xdr:from>
    <xdr:to>
      <xdr:col>4</xdr:col>
      <xdr:colOff>127</xdr:colOff>
      <xdr:row>45</xdr:row>
      <xdr:rowOff>233045</xdr:rowOff>
    </xdr:to>
    <xdr:cxnSp macro="_xll.PtreeEvent_ObjectClick">
      <xdr:nvCxnSpPr>
        <xdr:cNvPr id="276" name="PTObj_DBranchHLine_1_18">
          <a:extLst>
            <a:ext uri="{FF2B5EF4-FFF2-40B4-BE49-F238E27FC236}">
              <a16:creationId xmlns:a16="http://schemas.microsoft.com/office/drawing/2014/main" id="{BA2CFD3F-53CB-4C8A-8E71-CD82AECCFF62}"/>
            </a:ext>
          </a:extLst>
        </xdr:cNvPr>
        <xdr:cNvCxnSpPr/>
      </xdr:nvCxnSpPr>
      <xdr:spPr>
        <a:xfrm>
          <a:off x="4990910" y="111677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43</xdr:row>
      <xdr:rowOff>227964</xdr:rowOff>
    </xdr:from>
    <xdr:to>
      <xdr:col>3</xdr:col>
      <xdr:colOff>266510</xdr:colOff>
      <xdr:row>45</xdr:row>
      <xdr:rowOff>233045</xdr:rowOff>
    </xdr:to>
    <xdr:cxnSp macro="_xll.PtreeEvent_ObjectClick">
      <xdr:nvCxnSpPr>
        <xdr:cNvPr id="275" name="PTObj_DBranchDLine_1_18">
          <a:extLst>
            <a:ext uri="{FF2B5EF4-FFF2-40B4-BE49-F238E27FC236}">
              <a16:creationId xmlns:a16="http://schemas.microsoft.com/office/drawing/2014/main" id="{352CB7E9-9068-4DD5-9FAC-5517FE49DEF9}"/>
            </a:ext>
          </a:extLst>
        </xdr:cNvPr>
        <xdr:cNvCxnSpPr/>
      </xdr:nvCxnSpPr>
      <xdr:spPr>
        <a:xfrm>
          <a:off x="4838510" y="1068641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41</xdr:row>
      <xdr:rowOff>233045</xdr:rowOff>
    </xdr:from>
    <xdr:to>
      <xdr:col>4</xdr:col>
      <xdr:colOff>127</xdr:colOff>
      <xdr:row>41</xdr:row>
      <xdr:rowOff>233045</xdr:rowOff>
    </xdr:to>
    <xdr:cxnSp macro="_xll.PtreeEvent_ObjectClick">
      <xdr:nvCxnSpPr>
        <xdr:cNvPr id="272" name="PTObj_DBranchHLine_1_17">
          <a:extLst>
            <a:ext uri="{FF2B5EF4-FFF2-40B4-BE49-F238E27FC236}">
              <a16:creationId xmlns:a16="http://schemas.microsoft.com/office/drawing/2014/main" id="{D0DCDFAB-4BD2-44AF-96C2-71489CB0C27C}"/>
            </a:ext>
          </a:extLst>
        </xdr:cNvPr>
        <xdr:cNvCxnSpPr/>
      </xdr:nvCxnSpPr>
      <xdr:spPr>
        <a:xfrm>
          <a:off x="4990910" y="102152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41</xdr:row>
      <xdr:rowOff>233045</xdr:rowOff>
    </xdr:from>
    <xdr:to>
      <xdr:col>3</xdr:col>
      <xdr:colOff>266510</xdr:colOff>
      <xdr:row>43</xdr:row>
      <xdr:rowOff>227964</xdr:rowOff>
    </xdr:to>
    <xdr:cxnSp macro="_xll.PtreeEvent_ObjectClick">
      <xdr:nvCxnSpPr>
        <xdr:cNvPr id="271" name="PTObj_DBranchDLine_1_17">
          <a:extLst>
            <a:ext uri="{FF2B5EF4-FFF2-40B4-BE49-F238E27FC236}">
              <a16:creationId xmlns:a16="http://schemas.microsoft.com/office/drawing/2014/main" id="{79BD9919-8968-49A7-AA27-287936B93A3C}"/>
            </a:ext>
          </a:extLst>
        </xdr:cNvPr>
        <xdr:cNvCxnSpPr/>
      </xdr:nvCxnSpPr>
      <xdr:spPr>
        <a:xfrm flipV="1">
          <a:off x="4838510" y="10215245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43</xdr:row>
      <xdr:rowOff>233045</xdr:rowOff>
    </xdr:from>
    <xdr:to>
      <xdr:col>3</xdr:col>
      <xdr:colOff>127</xdr:colOff>
      <xdr:row>43</xdr:row>
      <xdr:rowOff>233045</xdr:rowOff>
    </xdr:to>
    <xdr:cxnSp macro="_xll.PtreeEvent_ObjectClick">
      <xdr:nvCxnSpPr>
        <xdr:cNvPr id="268" name="PTObj_DBranchHLine_1_8">
          <a:extLst>
            <a:ext uri="{FF2B5EF4-FFF2-40B4-BE49-F238E27FC236}">
              <a16:creationId xmlns:a16="http://schemas.microsoft.com/office/drawing/2014/main" id="{4ED57EAF-950F-4CFC-A135-B3F2D8D92747}"/>
            </a:ext>
          </a:extLst>
        </xdr:cNvPr>
        <xdr:cNvCxnSpPr/>
      </xdr:nvCxnSpPr>
      <xdr:spPr>
        <a:xfrm>
          <a:off x="3381184" y="1069149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43</xdr:row>
      <xdr:rowOff>233045</xdr:rowOff>
    </xdr:from>
    <xdr:to>
      <xdr:col>2</xdr:col>
      <xdr:colOff>266509</xdr:colOff>
      <xdr:row>47</xdr:row>
      <xdr:rowOff>227964</xdr:rowOff>
    </xdr:to>
    <xdr:cxnSp macro="_xll.PtreeEvent_ObjectClick">
      <xdr:nvCxnSpPr>
        <xdr:cNvPr id="267" name="PTObj_DBranchDLine_1_8">
          <a:extLst>
            <a:ext uri="{FF2B5EF4-FFF2-40B4-BE49-F238E27FC236}">
              <a16:creationId xmlns:a16="http://schemas.microsoft.com/office/drawing/2014/main" id="{C7E275EF-C20C-475F-8DAA-AC095E572342}"/>
            </a:ext>
          </a:extLst>
        </xdr:cNvPr>
        <xdr:cNvCxnSpPr/>
      </xdr:nvCxnSpPr>
      <xdr:spPr>
        <a:xfrm flipV="1">
          <a:off x="3228785" y="10691495"/>
          <a:ext cx="152399" cy="9474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37</xdr:row>
      <xdr:rowOff>233045</xdr:rowOff>
    </xdr:from>
    <xdr:to>
      <xdr:col>4</xdr:col>
      <xdr:colOff>127</xdr:colOff>
      <xdr:row>37</xdr:row>
      <xdr:rowOff>233045</xdr:rowOff>
    </xdr:to>
    <xdr:cxnSp macro="_xll.PtreeEvent_ObjectClick">
      <xdr:nvCxnSpPr>
        <xdr:cNvPr id="260" name="PTObj_DBranchHLine_1_16">
          <a:extLst>
            <a:ext uri="{FF2B5EF4-FFF2-40B4-BE49-F238E27FC236}">
              <a16:creationId xmlns:a16="http://schemas.microsoft.com/office/drawing/2014/main" id="{93949856-622D-4894-8F70-12F163710F39}"/>
            </a:ext>
          </a:extLst>
        </xdr:cNvPr>
        <xdr:cNvCxnSpPr/>
      </xdr:nvCxnSpPr>
      <xdr:spPr>
        <a:xfrm>
          <a:off x="4990910" y="92627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35</xdr:row>
      <xdr:rowOff>227964</xdr:rowOff>
    </xdr:from>
    <xdr:to>
      <xdr:col>3</xdr:col>
      <xdr:colOff>266510</xdr:colOff>
      <xdr:row>37</xdr:row>
      <xdr:rowOff>233045</xdr:rowOff>
    </xdr:to>
    <xdr:cxnSp macro="_xll.PtreeEvent_ObjectClick">
      <xdr:nvCxnSpPr>
        <xdr:cNvPr id="259" name="PTObj_DBranchDLine_1_16">
          <a:extLst>
            <a:ext uri="{FF2B5EF4-FFF2-40B4-BE49-F238E27FC236}">
              <a16:creationId xmlns:a16="http://schemas.microsoft.com/office/drawing/2014/main" id="{716036AE-6474-4FE0-AF2F-37DA2C31F6D7}"/>
            </a:ext>
          </a:extLst>
        </xdr:cNvPr>
        <xdr:cNvCxnSpPr/>
      </xdr:nvCxnSpPr>
      <xdr:spPr>
        <a:xfrm>
          <a:off x="4838510" y="878141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33</xdr:row>
      <xdr:rowOff>233045</xdr:rowOff>
    </xdr:from>
    <xdr:to>
      <xdr:col>4</xdr:col>
      <xdr:colOff>127</xdr:colOff>
      <xdr:row>33</xdr:row>
      <xdr:rowOff>233045</xdr:rowOff>
    </xdr:to>
    <xdr:cxnSp macro="_xll.PtreeEvent_ObjectClick">
      <xdr:nvCxnSpPr>
        <xdr:cNvPr id="256" name="PTObj_DBranchHLine_1_15">
          <a:extLst>
            <a:ext uri="{FF2B5EF4-FFF2-40B4-BE49-F238E27FC236}">
              <a16:creationId xmlns:a16="http://schemas.microsoft.com/office/drawing/2014/main" id="{9F7856B6-497C-4D6C-8E46-98EB2793BEB6}"/>
            </a:ext>
          </a:extLst>
        </xdr:cNvPr>
        <xdr:cNvCxnSpPr/>
      </xdr:nvCxnSpPr>
      <xdr:spPr>
        <a:xfrm>
          <a:off x="4990910" y="83102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33</xdr:row>
      <xdr:rowOff>233045</xdr:rowOff>
    </xdr:from>
    <xdr:to>
      <xdr:col>3</xdr:col>
      <xdr:colOff>266510</xdr:colOff>
      <xdr:row>35</xdr:row>
      <xdr:rowOff>227964</xdr:rowOff>
    </xdr:to>
    <xdr:cxnSp macro="_xll.PtreeEvent_ObjectClick">
      <xdr:nvCxnSpPr>
        <xdr:cNvPr id="255" name="PTObj_DBranchDLine_1_15">
          <a:extLst>
            <a:ext uri="{FF2B5EF4-FFF2-40B4-BE49-F238E27FC236}">
              <a16:creationId xmlns:a16="http://schemas.microsoft.com/office/drawing/2014/main" id="{CD58955D-77C0-4B8E-8E37-890699233BBE}"/>
            </a:ext>
          </a:extLst>
        </xdr:cNvPr>
        <xdr:cNvCxnSpPr/>
      </xdr:nvCxnSpPr>
      <xdr:spPr>
        <a:xfrm flipV="1">
          <a:off x="4838510" y="8310245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35</xdr:row>
      <xdr:rowOff>233045</xdr:rowOff>
    </xdr:from>
    <xdr:to>
      <xdr:col>3</xdr:col>
      <xdr:colOff>127</xdr:colOff>
      <xdr:row>35</xdr:row>
      <xdr:rowOff>233045</xdr:rowOff>
    </xdr:to>
    <xdr:cxnSp macro="_xll.PtreeEvent_ObjectClick">
      <xdr:nvCxnSpPr>
        <xdr:cNvPr id="252" name="PTObj_DBranchHLine_1_7">
          <a:extLst>
            <a:ext uri="{FF2B5EF4-FFF2-40B4-BE49-F238E27FC236}">
              <a16:creationId xmlns:a16="http://schemas.microsoft.com/office/drawing/2014/main" id="{11210811-29D9-4112-AAC8-6A8C77175897}"/>
            </a:ext>
          </a:extLst>
        </xdr:cNvPr>
        <xdr:cNvCxnSpPr/>
      </xdr:nvCxnSpPr>
      <xdr:spPr>
        <a:xfrm>
          <a:off x="3381184" y="831024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25</xdr:row>
      <xdr:rowOff>227966</xdr:rowOff>
    </xdr:from>
    <xdr:to>
      <xdr:col>2</xdr:col>
      <xdr:colOff>266509</xdr:colOff>
      <xdr:row>35</xdr:row>
      <xdr:rowOff>233045</xdr:rowOff>
    </xdr:to>
    <xdr:cxnSp macro="_xll.PtreeEvent_ObjectClick">
      <xdr:nvCxnSpPr>
        <xdr:cNvPr id="251" name="PTObj_DBranchDLine_1_7">
          <a:extLst>
            <a:ext uri="{FF2B5EF4-FFF2-40B4-BE49-F238E27FC236}">
              <a16:creationId xmlns:a16="http://schemas.microsoft.com/office/drawing/2014/main" id="{35458046-3B9C-4497-94EE-BF920A256292}"/>
            </a:ext>
          </a:extLst>
        </xdr:cNvPr>
        <xdr:cNvCxnSpPr/>
      </xdr:nvCxnSpPr>
      <xdr:spPr>
        <a:xfrm>
          <a:off x="3228785" y="6400166"/>
          <a:ext cx="152399" cy="1910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31</xdr:row>
      <xdr:rowOff>233045</xdr:rowOff>
    </xdr:from>
    <xdr:to>
      <xdr:col>4</xdr:col>
      <xdr:colOff>127</xdr:colOff>
      <xdr:row>31</xdr:row>
      <xdr:rowOff>233045</xdr:rowOff>
    </xdr:to>
    <xdr:cxnSp macro="_xll.PtreeEvent_ObjectClick">
      <xdr:nvCxnSpPr>
        <xdr:cNvPr id="248" name="PTObj_DBranchHLine_1_14">
          <a:extLst>
            <a:ext uri="{FF2B5EF4-FFF2-40B4-BE49-F238E27FC236}">
              <a16:creationId xmlns:a16="http://schemas.microsoft.com/office/drawing/2014/main" id="{5D284FD4-7820-40FB-8F50-377ED5C55C21}"/>
            </a:ext>
          </a:extLst>
        </xdr:cNvPr>
        <xdr:cNvCxnSpPr/>
      </xdr:nvCxnSpPr>
      <xdr:spPr>
        <a:xfrm>
          <a:off x="4990910" y="783399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29</xdr:row>
      <xdr:rowOff>227964</xdr:rowOff>
    </xdr:from>
    <xdr:to>
      <xdr:col>3</xdr:col>
      <xdr:colOff>266510</xdr:colOff>
      <xdr:row>31</xdr:row>
      <xdr:rowOff>233045</xdr:rowOff>
    </xdr:to>
    <xdr:cxnSp macro="_xll.PtreeEvent_ObjectClick">
      <xdr:nvCxnSpPr>
        <xdr:cNvPr id="247" name="PTObj_DBranchDLine_1_14">
          <a:extLst>
            <a:ext uri="{FF2B5EF4-FFF2-40B4-BE49-F238E27FC236}">
              <a16:creationId xmlns:a16="http://schemas.microsoft.com/office/drawing/2014/main" id="{69E616DB-65D5-41A3-B3A9-67F58BC918F4}"/>
            </a:ext>
          </a:extLst>
        </xdr:cNvPr>
        <xdr:cNvCxnSpPr/>
      </xdr:nvCxnSpPr>
      <xdr:spPr>
        <a:xfrm>
          <a:off x="4838510" y="735266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27</xdr:row>
      <xdr:rowOff>233045</xdr:rowOff>
    </xdr:from>
    <xdr:to>
      <xdr:col>4</xdr:col>
      <xdr:colOff>127</xdr:colOff>
      <xdr:row>27</xdr:row>
      <xdr:rowOff>233045</xdr:rowOff>
    </xdr:to>
    <xdr:cxnSp macro="_xll.PtreeEvent_ObjectClick">
      <xdr:nvCxnSpPr>
        <xdr:cNvPr id="244" name="PTObj_DBranchHLine_1_13">
          <a:extLst>
            <a:ext uri="{FF2B5EF4-FFF2-40B4-BE49-F238E27FC236}">
              <a16:creationId xmlns:a16="http://schemas.microsoft.com/office/drawing/2014/main" id="{E3B9C834-871C-4C3B-9242-9506DE67864A}"/>
            </a:ext>
          </a:extLst>
        </xdr:cNvPr>
        <xdr:cNvCxnSpPr/>
      </xdr:nvCxnSpPr>
      <xdr:spPr>
        <a:xfrm>
          <a:off x="4990910" y="688149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27</xdr:row>
      <xdr:rowOff>233045</xdr:rowOff>
    </xdr:from>
    <xdr:to>
      <xdr:col>3</xdr:col>
      <xdr:colOff>266510</xdr:colOff>
      <xdr:row>29</xdr:row>
      <xdr:rowOff>227964</xdr:rowOff>
    </xdr:to>
    <xdr:cxnSp macro="_xll.PtreeEvent_ObjectClick">
      <xdr:nvCxnSpPr>
        <xdr:cNvPr id="243" name="PTObj_DBranchDLine_1_13">
          <a:extLst>
            <a:ext uri="{FF2B5EF4-FFF2-40B4-BE49-F238E27FC236}">
              <a16:creationId xmlns:a16="http://schemas.microsoft.com/office/drawing/2014/main" id="{054C7051-A387-4D5C-A46B-B1FDDB8C6424}"/>
            </a:ext>
          </a:extLst>
        </xdr:cNvPr>
        <xdr:cNvCxnSpPr/>
      </xdr:nvCxnSpPr>
      <xdr:spPr>
        <a:xfrm flipV="1">
          <a:off x="4838510" y="6881495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29</xdr:row>
      <xdr:rowOff>233045</xdr:rowOff>
    </xdr:from>
    <xdr:to>
      <xdr:col>3</xdr:col>
      <xdr:colOff>127</xdr:colOff>
      <xdr:row>29</xdr:row>
      <xdr:rowOff>233045</xdr:rowOff>
    </xdr:to>
    <xdr:cxnSp macro="_xll.PtreeEvent_ObjectClick">
      <xdr:nvCxnSpPr>
        <xdr:cNvPr id="240" name="PTObj_DBranchHLine_1_6">
          <a:extLst>
            <a:ext uri="{FF2B5EF4-FFF2-40B4-BE49-F238E27FC236}">
              <a16:creationId xmlns:a16="http://schemas.microsoft.com/office/drawing/2014/main" id="{876CC2EF-A5F8-4EF4-AE2B-98C524EE52E2}"/>
            </a:ext>
          </a:extLst>
        </xdr:cNvPr>
        <xdr:cNvCxnSpPr/>
      </xdr:nvCxnSpPr>
      <xdr:spPr>
        <a:xfrm>
          <a:off x="3381184" y="688149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25</xdr:row>
      <xdr:rowOff>227966</xdr:rowOff>
    </xdr:from>
    <xdr:to>
      <xdr:col>2</xdr:col>
      <xdr:colOff>266509</xdr:colOff>
      <xdr:row>29</xdr:row>
      <xdr:rowOff>233045</xdr:rowOff>
    </xdr:to>
    <xdr:cxnSp macro="_xll.PtreeEvent_ObjectClick">
      <xdr:nvCxnSpPr>
        <xdr:cNvPr id="239" name="PTObj_DBranchDLine_1_6">
          <a:extLst>
            <a:ext uri="{FF2B5EF4-FFF2-40B4-BE49-F238E27FC236}">
              <a16:creationId xmlns:a16="http://schemas.microsoft.com/office/drawing/2014/main" id="{A18144EE-5022-4C02-B054-B23355D064BE}"/>
            </a:ext>
          </a:extLst>
        </xdr:cNvPr>
        <xdr:cNvCxnSpPr/>
      </xdr:nvCxnSpPr>
      <xdr:spPr>
        <a:xfrm>
          <a:off x="3228785" y="6400166"/>
          <a:ext cx="152399" cy="4813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23</xdr:row>
      <xdr:rowOff>233045</xdr:rowOff>
    </xdr:from>
    <xdr:to>
      <xdr:col>4</xdr:col>
      <xdr:colOff>127</xdr:colOff>
      <xdr:row>23</xdr:row>
      <xdr:rowOff>233045</xdr:rowOff>
    </xdr:to>
    <xdr:cxnSp macro="_xll.PtreeEvent_ObjectClick">
      <xdr:nvCxnSpPr>
        <xdr:cNvPr id="236" name="PTObj_DBranchHLine_1_12">
          <a:extLst>
            <a:ext uri="{FF2B5EF4-FFF2-40B4-BE49-F238E27FC236}">
              <a16:creationId xmlns:a16="http://schemas.microsoft.com/office/drawing/2014/main" id="{1E6DE272-090B-49C2-B839-6F3D03425502}"/>
            </a:ext>
          </a:extLst>
        </xdr:cNvPr>
        <xdr:cNvCxnSpPr/>
      </xdr:nvCxnSpPr>
      <xdr:spPr>
        <a:xfrm>
          <a:off x="4990910" y="5928995"/>
          <a:ext cx="11909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21</xdr:row>
      <xdr:rowOff>227966</xdr:rowOff>
    </xdr:from>
    <xdr:to>
      <xdr:col>3</xdr:col>
      <xdr:colOff>266510</xdr:colOff>
      <xdr:row>23</xdr:row>
      <xdr:rowOff>233045</xdr:rowOff>
    </xdr:to>
    <xdr:cxnSp macro="_xll.PtreeEvent_ObjectClick">
      <xdr:nvCxnSpPr>
        <xdr:cNvPr id="235" name="PTObj_DBranchDLine_1_12">
          <a:extLst>
            <a:ext uri="{FF2B5EF4-FFF2-40B4-BE49-F238E27FC236}">
              <a16:creationId xmlns:a16="http://schemas.microsoft.com/office/drawing/2014/main" id="{56C8B1D8-390C-473B-AB93-A657CCA7EA9D}"/>
            </a:ext>
          </a:extLst>
        </xdr:cNvPr>
        <xdr:cNvCxnSpPr/>
      </xdr:nvCxnSpPr>
      <xdr:spPr>
        <a:xfrm>
          <a:off x="4838510" y="5447666"/>
          <a:ext cx="152400" cy="4813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19</xdr:row>
      <xdr:rowOff>233045</xdr:rowOff>
    </xdr:from>
    <xdr:to>
      <xdr:col>4</xdr:col>
      <xdr:colOff>127</xdr:colOff>
      <xdr:row>19</xdr:row>
      <xdr:rowOff>233045</xdr:rowOff>
    </xdr:to>
    <xdr:cxnSp macro="_xll.PtreeEvent_ObjectClick">
      <xdr:nvCxnSpPr>
        <xdr:cNvPr id="232" name="PTObj_DBranchHLine_1_11">
          <a:extLst>
            <a:ext uri="{FF2B5EF4-FFF2-40B4-BE49-F238E27FC236}">
              <a16:creationId xmlns:a16="http://schemas.microsoft.com/office/drawing/2014/main" id="{D9885498-DE8F-487B-9568-BDF2A5DF08E2}"/>
            </a:ext>
          </a:extLst>
        </xdr:cNvPr>
        <xdr:cNvCxnSpPr/>
      </xdr:nvCxnSpPr>
      <xdr:spPr>
        <a:xfrm>
          <a:off x="4990910" y="4976495"/>
          <a:ext cx="8480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19</xdr:row>
      <xdr:rowOff>233045</xdr:rowOff>
    </xdr:from>
    <xdr:to>
      <xdr:col>3</xdr:col>
      <xdr:colOff>266510</xdr:colOff>
      <xdr:row>21</xdr:row>
      <xdr:rowOff>227966</xdr:rowOff>
    </xdr:to>
    <xdr:cxnSp macro="_xll.PtreeEvent_ObjectClick">
      <xdr:nvCxnSpPr>
        <xdr:cNvPr id="231" name="PTObj_DBranchDLine_1_11">
          <a:extLst>
            <a:ext uri="{FF2B5EF4-FFF2-40B4-BE49-F238E27FC236}">
              <a16:creationId xmlns:a16="http://schemas.microsoft.com/office/drawing/2014/main" id="{678AC850-8849-49BB-998D-1DCEFEEDEC30}"/>
            </a:ext>
          </a:extLst>
        </xdr:cNvPr>
        <xdr:cNvCxnSpPr/>
      </xdr:nvCxnSpPr>
      <xdr:spPr>
        <a:xfrm flipV="1">
          <a:off x="4838510" y="4976495"/>
          <a:ext cx="152400" cy="4711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21</xdr:row>
      <xdr:rowOff>233045</xdr:rowOff>
    </xdr:from>
    <xdr:to>
      <xdr:col>3</xdr:col>
      <xdr:colOff>127</xdr:colOff>
      <xdr:row>21</xdr:row>
      <xdr:rowOff>233045</xdr:rowOff>
    </xdr:to>
    <xdr:cxnSp macro="_xll.PtreeEvent_ObjectClick">
      <xdr:nvCxnSpPr>
        <xdr:cNvPr id="228" name="PTObj_DBranchHLine_1_5">
          <a:extLst>
            <a:ext uri="{FF2B5EF4-FFF2-40B4-BE49-F238E27FC236}">
              <a16:creationId xmlns:a16="http://schemas.microsoft.com/office/drawing/2014/main" id="{72172D54-18AA-4063-BE42-DE5327C3CB53}"/>
            </a:ext>
          </a:extLst>
        </xdr:cNvPr>
        <xdr:cNvCxnSpPr/>
      </xdr:nvCxnSpPr>
      <xdr:spPr>
        <a:xfrm>
          <a:off x="3381184" y="4976495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21</xdr:row>
      <xdr:rowOff>233045</xdr:rowOff>
    </xdr:from>
    <xdr:to>
      <xdr:col>2</xdr:col>
      <xdr:colOff>266509</xdr:colOff>
      <xdr:row>25</xdr:row>
      <xdr:rowOff>227966</xdr:rowOff>
    </xdr:to>
    <xdr:cxnSp macro="_xll.PtreeEvent_ObjectClick">
      <xdr:nvCxnSpPr>
        <xdr:cNvPr id="227" name="PTObj_DBranchDLine_1_5">
          <a:extLst>
            <a:ext uri="{FF2B5EF4-FFF2-40B4-BE49-F238E27FC236}">
              <a16:creationId xmlns:a16="http://schemas.microsoft.com/office/drawing/2014/main" id="{631E62D5-BD86-446C-887E-9FBEECE457A4}"/>
            </a:ext>
          </a:extLst>
        </xdr:cNvPr>
        <xdr:cNvCxnSpPr/>
      </xdr:nvCxnSpPr>
      <xdr:spPr>
        <a:xfrm flipV="1">
          <a:off x="3228785" y="4976495"/>
          <a:ext cx="152399" cy="4711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266510</xdr:colOff>
      <xdr:row>47</xdr:row>
      <xdr:rowOff>233045</xdr:rowOff>
    </xdr:from>
    <xdr:to>
      <xdr:col>2</xdr:col>
      <xdr:colOff>127</xdr:colOff>
      <xdr:row>47</xdr:row>
      <xdr:rowOff>233045</xdr:rowOff>
    </xdr:to>
    <xdr:cxnSp macro="_xll.PtreeEvent_ObjectClick">
      <xdr:nvCxnSpPr>
        <xdr:cNvPr id="212" name="PTObj_DBranchHLine_1_3">
          <a:extLst>
            <a:ext uri="{FF2B5EF4-FFF2-40B4-BE49-F238E27FC236}">
              <a16:creationId xmlns:a16="http://schemas.microsoft.com/office/drawing/2014/main" id="{4C00E438-3DC9-4033-971A-E178617FFCAD}"/>
            </a:ext>
          </a:extLst>
        </xdr:cNvPr>
        <xdr:cNvCxnSpPr/>
      </xdr:nvCxnSpPr>
      <xdr:spPr>
        <a:xfrm>
          <a:off x="1590485" y="7357745"/>
          <a:ext cx="15243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114110</xdr:colOff>
      <xdr:row>39</xdr:row>
      <xdr:rowOff>227964</xdr:rowOff>
    </xdr:from>
    <xdr:to>
      <xdr:col>1</xdr:col>
      <xdr:colOff>266510</xdr:colOff>
      <xdr:row>47</xdr:row>
      <xdr:rowOff>233045</xdr:rowOff>
    </xdr:to>
    <xdr:cxnSp macro="_xll.PtreeEvent_ObjectClick">
      <xdr:nvCxnSpPr>
        <xdr:cNvPr id="211" name="PTObj_DBranchDLine_1_3">
          <a:extLst>
            <a:ext uri="{FF2B5EF4-FFF2-40B4-BE49-F238E27FC236}">
              <a16:creationId xmlns:a16="http://schemas.microsoft.com/office/drawing/2014/main" id="{AEA2A5C9-D40B-4237-9237-CBAB55103B30}"/>
            </a:ext>
          </a:extLst>
        </xdr:cNvPr>
        <xdr:cNvCxnSpPr/>
      </xdr:nvCxnSpPr>
      <xdr:spPr>
        <a:xfrm>
          <a:off x="1438085" y="6876414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266510</xdr:colOff>
      <xdr:row>25</xdr:row>
      <xdr:rowOff>233045</xdr:rowOff>
    </xdr:from>
    <xdr:to>
      <xdr:col>2</xdr:col>
      <xdr:colOff>127</xdr:colOff>
      <xdr:row>25</xdr:row>
      <xdr:rowOff>233045</xdr:rowOff>
    </xdr:to>
    <xdr:cxnSp macro="_xll.PtreeEvent_ObjectClick">
      <xdr:nvCxnSpPr>
        <xdr:cNvPr id="196" name="PTObj_DBranchHLine_1_2">
          <a:extLst>
            <a:ext uri="{FF2B5EF4-FFF2-40B4-BE49-F238E27FC236}">
              <a16:creationId xmlns:a16="http://schemas.microsoft.com/office/drawing/2014/main" id="{220D6188-F131-40BD-A6BD-9A742C24C1BB}"/>
            </a:ext>
          </a:extLst>
        </xdr:cNvPr>
        <xdr:cNvCxnSpPr/>
      </xdr:nvCxnSpPr>
      <xdr:spPr>
        <a:xfrm>
          <a:off x="1590485" y="4976495"/>
          <a:ext cx="151479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114110</xdr:colOff>
      <xdr:row>25</xdr:row>
      <xdr:rowOff>233045</xdr:rowOff>
    </xdr:from>
    <xdr:to>
      <xdr:col>1</xdr:col>
      <xdr:colOff>266510</xdr:colOff>
      <xdr:row>39</xdr:row>
      <xdr:rowOff>227965</xdr:rowOff>
    </xdr:to>
    <xdr:cxnSp macro="_xll.PtreeEvent_ObjectClick">
      <xdr:nvCxnSpPr>
        <xdr:cNvPr id="195" name="PTObj_DBranchDLine_1_2">
          <a:extLst>
            <a:ext uri="{FF2B5EF4-FFF2-40B4-BE49-F238E27FC236}">
              <a16:creationId xmlns:a16="http://schemas.microsoft.com/office/drawing/2014/main" id="{EEBF29FC-9FB6-47D5-B3CF-8907E05B238D}"/>
            </a:ext>
          </a:extLst>
        </xdr:cNvPr>
        <xdr:cNvCxnSpPr/>
      </xdr:nvCxnSpPr>
      <xdr:spPr>
        <a:xfrm flipV="1">
          <a:off x="1438085" y="4976495"/>
          <a:ext cx="152400" cy="4711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266510</xdr:colOff>
      <xdr:row>61</xdr:row>
      <xdr:rowOff>233045</xdr:rowOff>
    </xdr:from>
    <xdr:to>
      <xdr:col>2</xdr:col>
      <xdr:colOff>127</xdr:colOff>
      <xdr:row>61</xdr:row>
      <xdr:rowOff>233045</xdr:rowOff>
    </xdr:to>
    <xdr:cxnSp macro="_xll.PtreeEvent_ObjectClick">
      <xdr:nvCxnSpPr>
        <xdr:cNvPr id="192" name="PTObj_DBranchHLine_1_4">
          <a:extLst>
            <a:ext uri="{FF2B5EF4-FFF2-40B4-BE49-F238E27FC236}">
              <a16:creationId xmlns:a16="http://schemas.microsoft.com/office/drawing/2014/main" id="{19609989-8470-4C8C-9DFE-7504CBFB3EAA}"/>
            </a:ext>
          </a:extLst>
        </xdr:cNvPr>
        <xdr:cNvCxnSpPr/>
      </xdr:nvCxnSpPr>
      <xdr:spPr>
        <a:xfrm>
          <a:off x="1590485" y="10710545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114110</xdr:colOff>
      <xdr:row>39</xdr:row>
      <xdr:rowOff>227964</xdr:rowOff>
    </xdr:from>
    <xdr:to>
      <xdr:col>1</xdr:col>
      <xdr:colOff>266510</xdr:colOff>
      <xdr:row>61</xdr:row>
      <xdr:rowOff>233045</xdr:rowOff>
    </xdr:to>
    <xdr:cxnSp macro="_xll.PtreeEvent_ObjectClick">
      <xdr:nvCxnSpPr>
        <xdr:cNvPr id="191" name="PTObj_DBranchDLine_1_4">
          <a:extLst>
            <a:ext uri="{FF2B5EF4-FFF2-40B4-BE49-F238E27FC236}">
              <a16:creationId xmlns:a16="http://schemas.microsoft.com/office/drawing/2014/main" id="{AAC8EBF8-27A7-4044-92C8-D2E9F71C43A3}"/>
            </a:ext>
          </a:extLst>
        </xdr:cNvPr>
        <xdr:cNvCxnSpPr/>
      </xdr:nvCxnSpPr>
      <xdr:spPr>
        <a:xfrm>
          <a:off x="1438085" y="9752964"/>
          <a:ext cx="152400" cy="9575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39</xdr:row>
      <xdr:rowOff>233045</xdr:rowOff>
    </xdr:from>
    <xdr:to>
      <xdr:col>1</xdr:col>
      <xdr:colOff>127</xdr:colOff>
      <xdr:row>39</xdr:row>
      <xdr:rowOff>233045</xdr:rowOff>
    </xdr:to>
    <xdr:cxnSp macro="_xll.PtreeEvent_ObjectClick">
      <xdr:nvCxnSpPr>
        <xdr:cNvPr id="180" name="PTObj_DBranchHLine_1_1">
          <a:extLst>
            <a:ext uri="{FF2B5EF4-FFF2-40B4-BE49-F238E27FC236}">
              <a16:creationId xmlns:a16="http://schemas.microsoft.com/office/drawing/2014/main" id="{8B9CBAB2-1F78-4CF5-B3F5-D6A119698D0C}"/>
            </a:ext>
          </a:extLst>
        </xdr:cNvPr>
        <xdr:cNvCxnSpPr/>
      </xdr:nvCxnSpPr>
      <xdr:spPr>
        <a:xfrm>
          <a:off x="177800" y="9281795"/>
          <a:ext cx="9653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39</xdr:row>
      <xdr:rowOff>113982</xdr:rowOff>
    </xdr:from>
    <xdr:to>
      <xdr:col>1</xdr:col>
      <xdr:colOff>238252</xdr:colOff>
      <xdr:row>40</xdr:row>
      <xdr:rowOff>113982</xdr:rowOff>
    </xdr:to>
    <xdr:sp macro="_xll.PtreeEvent_ObjectClick" textlink="">
      <xdr:nvSpPr>
        <xdr:cNvPr id="179" name="PTObj_DNode_1_1">
          <a:extLst>
            <a:ext uri="{FF2B5EF4-FFF2-40B4-BE49-F238E27FC236}">
              <a16:creationId xmlns:a16="http://schemas.microsoft.com/office/drawing/2014/main" id="{106BECC8-B5A9-4D51-B80A-899B8D371ACA}"/>
            </a:ext>
          </a:extLst>
        </xdr:cNvPr>
        <xdr:cNvSpPr/>
      </xdr:nvSpPr>
      <xdr:spPr>
        <a:xfrm>
          <a:off x="1143127" y="9162732"/>
          <a:ext cx="238125" cy="2381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39</xdr:row>
      <xdr:rowOff>142732</xdr:rowOff>
    </xdr:from>
    <xdr:ext cx="687239" cy="180627"/>
    <xdr:sp macro="_xll.PtreeEvent_ObjectClick" textlink="">
      <xdr:nvSpPr>
        <xdr:cNvPr id="181" name="PTObj_DBranchName_1_1">
          <a:extLst>
            <a:ext uri="{FF2B5EF4-FFF2-40B4-BE49-F238E27FC236}">
              <a16:creationId xmlns:a16="http://schemas.microsoft.com/office/drawing/2014/main" id="{44118C0E-6756-47D3-BEEA-A543A3D6B936}"/>
            </a:ext>
          </a:extLst>
        </xdr:cNvPr>
        <xdr:cNvSpPr txBox="1"/>
      </xdr:nvSpPr>
      <xdr:spPr>
        <a:xfrm>
          <a:off x="215900" y="9191482"/>
          <a:ext cx="68723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Travel Decision</a:t>
          </a:r>
        </a:p>
      </xdr:txBody>
    </xdr:sp>
    <xdr:clientData/>
  </xdr:oneCellAnchor>
  <xdr:twoCellAnchor editAs="oneCell">
    <xdr:from>
      <xdr:col>2</xdr:col>
      <xdr:colOff>127</xdr:colOff>
      <xdr:row>61</xdr:row>
      <xdr:rowOff>113982</xdr:rowOff>
    </xdr:from>
    <xdr:to>
      <xdr:col>2</xdr:col>
      <xdr:colOff>238252</xdr:colOff>
      <xdr:row>62</xdr:row>
      <xdr:rowOff>113982</xdr:rowOff>
    </xdr:to>
    <xdr:sp macro="_xll.PtreeEvent_ObjectClick" textlink="">
      <xdr:nvSpPr>
        <xdr:cNvPr id="190" name="PTObj_DNode_1_4">
          <a:extLst>
            <a:ext uri="{FF2B5EF4-FFF2-40B4-BE49-F238E27FC236}">
              <a16:creationId xmlns:a16="http://schemas.microsoft.com/office/drawing/2014/main" id="{5009CAC5-90F9-42D9-9E1A-15297BB5E664}"/>
            </a:ext>
          </a:extLst>
        </xdr:cNvPr>
        <xdr:cNvSpPr/>
      </xdr:nvSpPr>
      <xdr:spPr>
        <a:xfrm rot="-5400000">
          <a:off x="2933827" y="105914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304610</xdr:colOff>
      <xdr:row>61</xdr:row>
      <xdr:rowOff>142732</xdr:rowOff>
    </xdr:from>
    <xdr:ext cx="530081" cy="180627"/>
    <xdr:sp macro="_xll.PtreeEvent_ObjectClick" textlink="">
      <xdr:nvSpPr>
        <xdr:cNvPr id="193" name="PTObj_DBranchName_1_4">
          <a:extLst>
            <a:ext uri="{FF2B5EF4-FFF2-40B4-BE49-F238E27FC236}">
              <a16:creationId xmlns:a16="http://schemas.microsoft.com/office/drawing/2014/main" id="{BE729DA9-01E9-4E9E-BCBB-FEEBDF215537}"/>
            </a:ext>
          </a:extLst>
        </xdr:cNvPr>
        <xdr:cNvSpPr txBox="1"/>
      </xdr:nvSpPr>
      <xdr:spPr>
        <a:xfrm>
          <a:off x="1628585" y="10620232"/>
          <a:ext cx="5300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Family Visit</a:t>
          </a:r>
        </a:p>
      </xdr:txBody>
    </xdr:sp>
    <xdr:clientData/>
  </xdr:oneCellAnchor>
  <xdr:twoCellAnchor editAs="oneCell">
    <xdr:from>
      <xdr:col>2</xdr:col>
      <xdr:colOff>127</xdr:colOff>
      <xdr:row>25</xdr:row>
      <xdr:rowOff>113983</xdr:rowOff>
    </xdr:from>
    <xdr:to>
      <xdr:col>2</xdr:col>
      <xdr:colOff>238252</xdr:colOff>
      <xdr:row>26</xdr:row>
      <xdr:rowOff>113983</xdr:rowOff>
    </xdr:to>
    <xdr:sp macro="_xll.PtreeEvent_ObjectClick" textlink="">
      <xdr:nvSpPr>
        <xdr:cNvPr id="194" name="PTObj_DNode_1_2">
          <a:extLst>
            <a:ext uri="{FF2B5EF4-FFF2-40B4-BE49-F238E27FC236}">
              <a16:creationId xmlns:a16="http://schemas.microsoft.com/office/drawing/2014/main" id="{5FF8FFE6-E66B-4A78-8519-EE95A7944B95}"/>
            </a:ext>
          </a:extLst>
        </xdr:cNvPr>
        <xdr:cNvSpPr/>
      </xdr:nvSpPr>
      <xdr:spPr>
        <a:xfrm>
          <a:off x="3105277" y="4857433"/>
          <a:ext cx="238125" cy="2381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304610</xdr:colOff>
      <xdr:row>25</xdr:row>
      <xdr:rowOff>142732</xdr:rowOff>
    </xdr:from>
    <xdr:ext cx="877035" cy="180627"/>
    <xdr:sp macro="_xll.PtreeEvent_ObjectClick" textlink="">
      <xdr:nvSpPr>
        <xdr:cNvPr id="197" name="PTObj_DBranchName_1_2">
          <a:extLst>
            <a:ext uri="{FF2B5EF4-FFF2-40B4-BE49-F238E27FC236}">
              <a16:creationId xmlns:a16="http://schemas.microsoft.com/office/drawing/2014/main" id="{59D1F68D-4C8C-4BE2-98CD-3CC534603D23}"/>
            </a:ext>
          </a:extLst>
        </xdr:cNvPr>
        <xdr:cNvSpPr txBox="1"/>
      </xdr:nvSpPr>
      <xdr:spPr>
        <a:xfrm>
          <a:off x="1628585" y="4886182"/>
          <a:ext cx="8770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International Travel</a:t>
          </a:r>
        </a:p>
      </xdr:txBody>
    </xdr:sp>
    <xdr:clientData/>
  </xdr:oneCellAnchor>
  <xdr:twoCellAnchor editAs="oneCell">
    <xdr:from>
      <xdr:col>2</xdr:col>
      <xdr:colOff>127</xdr:colOff>
      <xdr:row>47</xdr:row>
      <xdr:rowOff>113982</xdr:rowOff>
    </xdr:from>
    <xdr:to>
      <xdr:col>2</xdr:col>
      <xdr:colOff>238252</xdr:colOff>
      <xdr:row>48</xdr:row>
      <xdr:rowOff>113982</xdr:rowOff>
    </xdr:to>
    <xdr:sp macro="_xll.PtreeEvent_ObjectClick" textlink="">
      <xdr:nvSpPr>
        <xdr:cNvPr id="210" name="PTObj_DNode_1_3">
          <a:extLst>
            <a:ext uri="{FF2B5EF4-FFF2-40B4-BE49-F238E27FC236}">
              <a16:creationId xmlns:a16="http://schemas.microsoft.com/office/drawing/2014/main" id="{F548540D-5181-45C7-B080-64DE5E770F23}"/>
            </a:ext>
          </a:extLst>
        </xdr:cNvPr>
        <xdr:cNvSpPr/>
      </xdr:nvSpPr>
      <xdr:spPr>
        <a:xfrm>
          <a:off x="3114802" y="7238682"/>
          <a:ext cx="238125" cy="2381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304610</xdr:colOff>
      <xdr:row>47</xdr:row>
      <xdr:rowOff>142732</xdr:rowOff>
    </xdr:from>
    <xdr:ext cx="726096" cy="180627"/>
    <xdr:sp macro="_xll.PtreeEvent_ObjectClick" textlink="">
      <xdr:nvSpPr>
        <xdr:cNvPr id="213" name="PTObj_DBranchName_1_3">
          <a:extLst>
            <a:ext uri="{FF2B5EF4-FFF2-40B4-BE49-F238E27FC236}">
              <a16:creationId xmlns:a16="http://schemas.microsoft.com/office/drawing/2014/main" id="{5109702A-7C60-4505-92EE-0E2C49CAC815}"/>
            </a:ext>
          </a:extLst>
        </xdr:cNvPr>
        <xdr:cNvSpPr txBox="1"/>
      </xdr:nvSpPr>
      <xdr:spPr>
        <a:xfrm>
          <a:off x="1628585" y="7267432"/>
          <a:ext cx="7260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Domestic Travel</a:t>
          </a:r>
        </a:p>
      </xdr:txBody>
    </xdr:sp>
    <xdr:clientData/>
  </xdr:oneCellAnchor>
  <xdr:twoCellAnchor editAs="oneCell">
    <xdr:from>
      <xdr:col>3</xdr:col>
      <xdr:colOff>127</xdr:colOff>
      <xdr:row>21</xdr:row>
      <xdr:rowOff>113983</xdr:rowOff>
    </xdr:from>
    <xdr:to>
      <xdr:col>3</xdr:col>
      <xdr:colOff>238252</xdr:colOff>
      <xdr:row>22</xdr:row>
      <xdr:rowOff>113983</xdr:rowOff>
    </xdr:to>
    <xdr:sp macro="_xll.PtreeEvent_ObjectClick" textlink="">
      <xdr:nvSpPr>
        <xdr:cNvPr id="226" name="PTObj_DNode_1_5">
          <a:extLst>
            <a:ext uri="{FF2B5EF4-FFF2-40B4-BE49-F238E27FC236}">
              <a16:creationId xmlns:a16="http://schemas.microsoft.com/office/drawing/2014/main" id="{9D8CD091-67B0-4850-98B4-4A6543643DE2}"/>
            </a:ext>
          </a:extLst>
        </xdr:cNvPr>
        <xdr:cNvSpPr/>
      </xdr:nvSpPr>
      <xdr:spPr>
        <a:xfrm>
          <a:off x="4724527" y="4857433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21</xdr:row>
      <xdr:rowOff>142732</xdr:rowOff>
    </xdr:from>
    <xdr:ext cx="368562" cy="180627"/>
    <xdr:sp macro="_xll.PtreeEvent_ObjectClick" textlink="">
      <xdr:nvSpPr>
        <xdr:cNvPr id="229" name="PTObj_DBranchName_1_5">
          <a:extLst>
            <a:ext uri="{FF2B5EF4-FFF2-40B4-BE49-F238E27FC236}">
              <a16:creationId xmlns:a16="http://schemas.microsoft.com/office/drawing/2014/main" id="{3C9B2D39-A39C-4A77-BDF9-D49425986861}"/>
            </a:ext>
          </a:extLst>
        </xdr:cNvPr>
        <xdr:cNvSpPr txBox="1"/>
      </xdr:nvSpPr>
      <xdr:spPr>
        <a:xfrm>
          <a:off x="3419284" y="4886182"/>
          <a:ext cx="36856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London</a:t>
          </a:r>
        </a:p>
      </xdr:txBody>
    </xdr:sp>
    <xdr:clientData/>
  </xdr:oneCellAnchor>
  <xdr:twoCellAnchor editAs="oneCell">
    <xdr:from>
      <xdr:col>4</xdr:col>
      <xdr:colOff>127</xdr:colOff>
      <xdr:row>19</xdr:row>
      <xdr:rowOff>113983</xdr:rowOff>
    </xdr:from>
    <xdr:to>
      <xdr:col>4</xdr:col>
      <xdr:colOff>238252</xdr:colOff>
      <xdr:row>20</xdr:row>
      <xdr:rowOff>113983</xdr:rowOff>
    </xdr:to>
    <xdr:sp macro="_xll.PtreeEvent_ObjectClick" textlink="">
      <xdr:nvSpPr>
        <xdr:cNvPr id="230" name="PTObj_DNode_1_11">
          <a:extLst>
            <a:ext uri="{FF2B5EF4-FFF2-40B4-BE49-F238E27FC236}">
              <a16:creationId xmlns:a16="http://schemas.microsoft.com/office/drawing/2014/main" id="{A9059614-E9A7-4AB5-BE5A-197067FE0C04}"/>
            </a:ext>
          </a:extLst>
        </xdr:cNvPr>
        <xdr:cNvSpPr/>
      </xdr:nvSpPr>
      <xdr:spPr>
        <a:xfrm rot="-5400000">
          <a:off x="5838952" y="4857433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19</xdr:row>
      <xdr:rowOff>142732</xdr:rowOff>
    </xdr:from>
    <xdr:ext cx="196592" cy="180627"/>
    <xdr:sp macro="_xll.PtreeEvent_ObjectClick" textlink="">
      <xdr:nvSpPr>
        <xdr:cNvPr id="233" name="PTObj_DBranchName_1_11">
          <a:extLst>
            <a:ext uri="{FF2B5EF4-FFF2-40B4-BE49-F238E27FC236}">
              <a16:creationId xmlns:a16="http://schemas.microsoft.com/office/drawing/2014/main" id="{66E8CC59-65AB-43C7-9A7F-4EB2EE86B56D}"/>
            </a:ext>
          </a:extLst>
        </xdr:cNvPr>
        <xdr:cNvSpPr txBox="1"/>
      </xdr:nvSpPr>
      <xdr:spPr>
        <a:xfrm>
          <a:off x="5029010" y="4886182"/>
          <a:ext cx="19659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23</xdr:row>
      <xdr:rowOff>113983</xdr:rowOff>
    </xdr:from>
    <xdr:to>
      <xdr:col>4</xdr:col>
      <xdr:colOff>238252</xdr:colOff>
      <xdr:row>24</xdr:row>
      <xdr:rowOff>113983</xdr:rowOff>
    </xdr:to>
    <xdr:sp macro="_xll.PtreeEvent_ObjectClick" textlink="">
      <xdr:nvSpPr>
        <xdr:cNvPr id="234" name="PTObj_DNode_1_12">
          <a:extLst>
            <a:ext uri="{FF2B5EF4-FFF2-40B4-BE49-F238E27FC236}">
              <a16:creationId xmlns:a16="http://schemas.microsoft.com/office/drawing/2014/main" id="{076DC1C4-036B-4B3E-9375-D6F095E487C0}"/>
            </a:ext>
          </a:extLst>
        </xdr:cNvPr>
        <xdr:cNvSpPr/>
      </xdr:nvSpPr>
      <xdr:spPr>
        <a:xfrm rot="-5400000">
          <a:off x="6181852" y="5809933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23</xdr:row>
      <xdr:rowOff>142732</xdr:rowOff>
    </xdr:from>
    <xdr:ext cx="175753" cy="180627"/>
    <xdr:sp macro="_xll.PtreeEvent_ObjectClick" textlink="">
      <xdr:nvSpPr>
        <xdr:cNvPr id="237" name="PTObj_DBranchName_1_12">
          <a:extLst>
            <a:ext uri="{FF2B5EF4-FFF2-40B4-BE49-F238E27FC236}">
              <a16:creationId xmlns:a16="http://schemas.microsoft.com/office/drawing/2014/main" id="{67CE77A6-68E8-4D67-BA5D-76A47654093E}"/>
            </a:ext>
          </a:extLst>
        </xdr:cNvPr>
        <xdr:cNvSpPr txBox="1"/>
      </xdr:nvSpPr>
      <xdr:spPr>
        <a:xfrm>
          <a:off x="5029010" y="5838682"/>
          <a:ext cx="17575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29</xdr:row>
      <xdr:rowOff>113982</xdr:rowOff>
    </xdr:from>
    <xdr:to>
      <xdr:col>3</xdr:col>
      <xdr:colOff>238252</xdr:colOff>
      <xdr:row>30</xdr:row>
      <xdr:rowOff>113982</xdr:rowOff>
    </xdr:to>
    <xdr:sp macro="_xll.PtreeEvent_ObjectClick" textlink="">
      <xdr:nvSpPr>
        <xdr:cNvPr id="238" name="PTObj_DNode_1_6">
          <a:extLst>
            <a:ext uri="{FF2B5EF4-FFF2-40B4-BE49-F238E27FC236}">
              <a16:creationId xmlns:a16="http://schemas.microsoft.com/office/drawing/2014/main" id="{CCF4CA96-53EA-464B-A8A2-2457F328E3F3}"/>
            </a:ext>
          </a:extLst>
        </xdr:cNvPr>
        <xdr:cNvSpPr/>
      </xdr:nvSpPr>
      <xdr:spPr>
        <a:xfrm>
          <a:off x="4724527" y="6762432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29</xdr:row>
      <xdr:rowOff>142732</xdr:rowOff>
    </xdr:from>
    <xdr:ext cx="256993" cy="180627"/>
    <xdr:sp macro="_xll.PtreeEvent_ObjectClick" textlink="">
      <xdr:nvSpPr>
        <xdr:cNvPr id="241" name="PTObj_DBranchName_1_6">
          <a:extLst>
            <a:ext uri="{FF2B5EF4-FFF2-40B4-BE49-F238E27FC236}">
              <a16:creationId xmlns:a16="http://schemas.microsoft.com/office/drawing/2014/main" id="{86E59867-798E-4F70-88FC-9A0E86416F26}"/>
            </a:ext>
          </a:extLst>
        </xdr:cNvPr>
        <xdr:cNvSpPr txBox="1"/>
      </xdr:nvSpPr>
      <xdr:spPr>
        <a:xfrm>
          <a:off x="3419284" y="6791182"/>
          <a:ext cx="2569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Paris</a:t>
          </a:r>
        </a:p>
      </xdr:txBody>
    </xdr:sp>
    <xdr:clientData/>
  </xdr:oneCellAnchor>
  <xdr:twoCellAnchor editAs="oneCell">
    <xdr:from>
      <xdr:col>4</xdr:col>
      <xdr:colOff>127</xdr:colOff>
      <xdr:row>27</xdr:row>
      <xdr:rowOff>113982</xdr:rowOff>
    </xdr:from>
    <xdr:to>
      <xdr:col>4</xdr:col>
      <xdr:colOff>238252</xdr:colOff>
      <xdr:row>28</xdr:row>
      <xdr:rowOff>113982</xdr:rowOff>
    </xdr:to>
    <xdr:sp macro="_xll.PtreeEvent_ObjectClick" textlink="">
      <xdr:nvSpPr>
        <xdr:cNvPr id="242" name="PTObj_DNode_1_13">
          <a:extLst>
            <a:ext uri="{FF2B5EF4-FFF2-40B4-BE49-F238E27FC236}">
              <a16:creationId xmlns:a16="http://schemas.microsoft.com/office/drawing/2014/main" id="{8503C9C9-58AA-4EBC-B7CB-04CC117859F7}"/>
            </a:ext>
          </a:extLst>
        </xdr:cNvPr>
        <xdr:cNvSpPr/>
      </xdr:nvSpPr>
      <xdr:spPr>
        <a:xfrm rot="-5400000">
          <a:off x="6334252" y="676243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27</xdr:row>
      <xdr:rowOff>142732</xdr:rowOff>
    </xdr:from>
    <xdr:ext cx="196592" cy="180627"/>
    <xdr:sp macro="_xll.PtreeEvent_ObjectClick" textlink="">
      <xdr:nvSpPr>
        <xdr:cNvPr id="245" name="PTObj_DBranchName_1_13">
          <a:extLst>
            <a:ext uri="{FF2B5EF4-FFF2-40B4-BE49-F238E27FC236}">
              <a16:creationId xmlns:a16="http://schemas.microsoft.com/office/drawing/2014/main" id="{F2825433-E017-472E-B90A-8A89DAD39196}"/>
            </a:ext>
          </a:extLst>
        </xdr:cNvPr>
        <xdr:cNvSpPr txBox="1"/>
      </xdr:nvSpPr>
      <xdr:spPr>
        <a:xfrm>
          <a:off x="5029010" y="6791182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31</xdr:row>
      <xdr:rowOff>113982</xdr:rowOff>
    </xdr:from>
    <xdr:to>
      <xdr:col>4</xdr:col>
      <xdr:colOff>238252</xdr:colOff>
      <xdr:row>32</xdr:row>
      <xdr:rowOff>113982</xdr:rowOff>
    </xdr:to>
    <xdr:sp macro="_xll.PtreeEvent_ObjectClick" textlink="">
      <xdr:nvSpPr>
        <xdr:cNvPr id="246" name="PTObj_DNode_1_14">
          <a:extLst>
            <a:ext uri="{FF2B5EF4-FFF2-40B4-BE49-F238E27FC236}">
              <a16:creationId xmlns:a16="http://schemas.microsoft.com/office/drawing/2014/main" id="{8BC0EDF7-F187-427E-9B93-044D037E64A9}"/>
            </a:ext>
          </a:extLst>
        </xdr:cNvPr>
        <xdr:cNvSpPr/>
      </xdr:nvSpPr>
      <xdr:spPr>
        <a:xfrm rot="-5400000">
          <a:off x="6334252" y="771493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31</xdr:row>
      <xdr:rowOff>142732</xdr:rowOff>
    </xdr:from>
    <xdr:ext cx="175754" cy="180627"/>
    <xdr:sp macro="_xll.PtreeEvent_ObjectClick" textlink="">
      <xdr:nvSpPr>
        <xdr:cNvPr id="249" name="PTObj_DBranchName_1_14">
          <a:extLst>
            <a:ext uri="{FF2B5EF4-FFF2-40B4-BE49-F238E27FC236}">
              <a16:creationId xmlns:a16="http://schemas.microsoft.com/office/drawing/2014/main" id="{DB983B4B-D741-4F3B-B523-F075B5320895}"/>
            </a:ext>
          </a:extLst>
        </xdr:cNvPr>
        <xdr:cNvSpPr txBox="1"/>
      </xdr:nvSpPr>
      <xdr:spPr>
        <a:xfrm>
          <a:off x="5029010" y="7743682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35</xdr:row>
      <xdr:rowOff>113982</xdr:rowOff>
    </xdr:from>
    <xdr:to>
      <xdr:col>3</xdr:col>
      <xdr:colOff>238252</xdr:colOff>
      <xdr:row>36</xdr:row>
      <xdr:rowOff>113982</xdr:rowOff>
    </xdr:to>
    <xdr:sp macro="_xll.PtreeEvent_ObjectClick" textlink="">
      <xdr:nvSpPr>
        <xdr:cNvPr id="250" name="PTObj_DNode_1_7">
          <a:extLst>
            <a:ext uri="{FF2B5EF4-FFF2-40B4-BE49-F238E27FC236}">
              <a16:creationId xmlns:a16="http://schemas.microsoft.com/office/drawing/2014/main" id="{B9622C51-DDFF-4EF7-86A3-30DACCD453B6}"/>
            </a:ext>
          </a:extLst>
        </xdr:cNvPr>
        <xdr:cNvSpPr/>
      </xdr:nvSpPr>
      <xdr:spPr>
        <a:xfrm>
          <a:off x="4724527" y="8191182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35</xdr:row>
      <xdr:rowOff>142732</xdr:rowOff>
    </xdr:from>
    <xdr:ext cx="354263" cy="180627"/>
    <xdr:sp macro="_xll.PtreeEvent_ObjectClick" textlink="">
      <xdr:nvSpPr>
        <xdr:cNvPr id="253" name="PTObj_DBranchName_1_7">
          <a:extLst>
            <a:ext uri="{FF2B5EF4-FFF2-40B4-BE49-F238E27FC236}">
              <a16:creationId xmlns:a16="http://schemas.microsoft.com/office/drawing/2014/main" id="{70B14482-B606-4A80-A7DD-4A6F47FD24EA}"/>
            </a:ext>
          </a:extLst>
        </xdr:cNvPr>
        <xdr:cNvSpPr txBox="1"/>
      </xdr:nvSpPr>
      <xdr:spPr>
        <a:xfrm>
          <a:off x="3419284" y="8219932"/>
          <a:ext cx="3542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Sydney</a:t>
          </a:r>
        </a:p>
      </xdr:txBody>
    </xdr:sp>
    <xdr:clientData/>
  </xdr:oneCellAnchor>
  <xdr:twoCellAnchor editAs="oneCell">
    <xdr:from>
      <xdr:col>4</xdr:col>
      <xdr:colOff>127</xdr:colOff>
      <xdr:row>33</xdr:row>
      <xdr:rowOff>113982</xdr:rowOff>
    </xdr:from>
    <xdr:to>
      <xdr:col>4</xdr:col>
      <xdr:colOff>238252</xdr:colOff>
      <xdr:row>34</xdr:row>
      <xdr:rowOff>113982</xdr:rowOff>
    </xdr:to>
    <xdr:sp macro="_xll.PtreeEvent_ObjectClick" textlink="">
      <xdr:nvSpPr>
        <xdr:cNvPr id="254" name="PTObj_DNode_1_15">
          <a:extLst>
            <a:ext uri="{FF2B5EF4-FFF2-40B4-BE49-F238E27FC236}">
              <a16:creationId xmlns:a16="http://schemas.microsoft.com/office/drawing/2014/main" id="{DAC8513A-3593-4DA4-8852-A689C3715BAE}"/>
            </a:ext>
          </a:extLst>
        </xdr:cNvPr>
        <xdr:cNvSpPr/>
      </xdr:nvSpPr>
      <xdr:spPr>
        <a:xfrm rot="-5400000">
          <a:off x="6334252" y="81911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33</xdr:row>
      <xdr:rowOff>142732</xdr:rowOff>
    </xdr:from>
    <xdr:ext cx="196592" cy="180627"/>
    <xdr:sp macro="_xll.PtreeEvent_ObjectClick" textlink="">
      <xdr:nvSpPr>
        <xdr:cNvPr id="257" name="PTObj_DBranchName_1_15">
          <a:extLst>
            <a:ext uri="{FF2B5EF4-FFF2-40B4-BE49-F238E27FC236}">
              <a16:creationId xmlns:a16="http://schemas.microsoft.com/office/drawing/2014/main" id="{86FEA85F-137B-4DFD-A36C-D4F8C1E87E42}"/>
            </a:ext>
          </a:extLst>
        </xdr:cNvPr>
        <xdr:cNvSpPr txBox="1"/>
      </xdr:nvSpPr>
      <xdr:spPr>
        <a:xfrm>
          <a:off x="5029010" y="8219932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37</xdr:row>
      <xdr:rowOff>113982</xdr:rowOff>
    </xdr:from>
    <xdr:to>
      <xdr:col>4</xdr:col>
      <xdr:colOff>238252</xdr:colOff>
      <xdr:row>38</xdr:row>
      <xdr:rowOff>113982</xdr:rowOff>
    </xdr:to>
    <xdr:sp macro="_xll.PtreeEvent_ObjectClick" textlink="">
      <xdr:nvSpPr>
        <xdr:cNvPr id="258" name="PTObj_DNode_1_16">
          <a:extLst>
            <a:ext uri="{FF2B5EF4-FFF2-40B4-BE49-F238E27FC236}">
              <a16:creationId xmlns:a16="http://schemas.microsoft.com/office/drawing/2014/main" id="{8D52783A-3C78-4FA8-BD21-726DCAA794DB}"/>
            </a:ext>
          </a:extLst>
        </xdr:cNvPr>
        <xdr:cNvSpPr/>
      </xdr:nvSpPr>
      <xdr:spPr>
        <a:xfrm rot="-5400000">
          <a:off x="6334252" y="91436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37</xdr:row>
      <xdr:rowOff>142732</xdr:rowOff>
    </xdr:from>
    <xdr:ext cx="175754" cy="180627"/>
    <xdr:sp macro="_xll.PtreeEvent_ObjectClick" textlink="">
      <xdr:nvSpPr>
        <xdr:cNvPr id="261" name="PTObj_DBranchName_1_16">
          <a:extLst>
            <a:ext uri="{FF2B5EF4-FFF2-40B4-BE49-F238E27FC236}">
              <a16:creationId xmlns:a16="http://schemas.microsoft.com/office/drawing/2014/main" id="{3A3B844C-3D40-40DB-8F31-79A39291AD39}"/>
            </a:ext>
          </a:extLst>
        </xdr:cNvPr>
        <xdr:cNvSpPr txBox="1"/>
      </xdr:nvSpPr>
      <xdr:spPr>
        <a:xfrm>
          <a:off x="5029010" y="9172432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43</xdr:row>
      <xdr:rowOff>113982</xdr:rowOff>
    </xdr:from>
    <xdr:to>
      <xdr:col>3</xdr:col>
      <xdr:colOff>238252</xdr:colOff>
      <xdr:row>44</xdr:row>
      <xdr:rowOff>113982</xdr:rowOff>
    </xdr:to>
    <xdr:sp macro="_xll.PtreeEvent_ObjectClick" textlink="">
      <xdr:nvSpPr>
        <xdr:cNvPr id="266" name="PTObj_DNode_1_8">
          <a:extLst>
            <a:ext uri="{FF2B5EF4-FFF2-40B4-BE49-F238E27FC236}">
              <a16:creationId xmlns:a16="http://schemas.microsoft.com/office/drawing/2014/main" id="{E0C1C9DE-B05E-4447-BC39-544C77C76E92}"/>
            </a:ext>
          </a:extLst>
        </xdr:cNvPr>
        <xdr:cNvSpPr/>
      </xdr:nvSpPr>
      <xdr:spPr>
        <a:xfrm>
          <a:off x="4724527" y="10572432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43</xdr:row>
      <xdr:rowOff>142732</xdr:rowOff>
    </xdr:from>
    <xdr:ext cx="468846" cy="180627"/>
    <xdr:sp macro="_xll.PtreeEvent_ObjectClick" textlink="">
      <xdr:nvSpPr>
        <xdr:cNvPr id="269" name="PTObj_DBranchName_1_8">
          <a:extLst>
            <a:ext uri="{FF2B5EF4-FFF2-40B4-BE49-F238E27FC236}">
              <a16:creationId xmlns:a16="http://schemas.microsoft.com/office/drawing/2014/main" id="{2B3054DE-0529-4057-A43C-9B2B28C4D8BC}"/>
            </a:ext>
          </a:extLst>
        </xdr:cNvPr>
        <xdr:cNvSpPr txBox="1"/>
      </xdr:nvSpPr>
      <xdr:spPr>
        <a:xfrm>
          <a:off x="3419284" y="10601182"/>
          <a:ext cx="4688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San Diego</a:t>
          </a:r>
        </a:p>
      </xdr:txBody>
    </xdr:sp>
    <xdr:clientData/>
  </xdr:oneCellAnchor>
  <xdr:twoCellAnchor editAs="oneCell">
    <xdr:from>
      <xdr:col>4</xdr:col>
      <xdr:colOff>127</xdr:colOff>
      <xdr:row>41</xdr:row>
      <xdr:rowOff>113982</xdr:rowOff>
    </xdr:from>
    <xdr:to>
      <xdr:col>4</xdr:col>
      <xdr:colOff>238252</xdr:colOff>
      <xdr:row>42</xdr:row>
      <xdr:rowOff>113982</xdr:rowOff>
    </xdr:to>
    <xdr:sp macro="_xll.PtreeEvent_ObjectClick" textlink="">
      <xdr:nvSpPr>
        <xdr:cNvPr id="270" name="PTObj_DNode_1_17">
          <a:extLst>
            <a:ext uri="{FF2B5EF4-FFF2-40B4-BE49-F238E27FC236}">
              <a16:creationId xmlns:a16="http://schemas.microsoft.com/office/drawing/2014/main" id="{C310CE9A-238F-43D7-9B7F-7B74FAB4774F}"/>
            </a:ext>
          </a:extLst>
        </xdr:cNvPr>
        <xdr:cNvSpPr/>
      </xdr:nvSpPr>
      <xdr:spPr>
        <a:xfrm rot="-5400000">
          <a:off x="6334252" y="100961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41</xdr:row>
      <xdr:rowOff>142732</xdr:rowOff>
    </xdr:from>
    <xdr:ext cx="196592" cy="180627"/>
    <xdr:sp macro="_xll.PtreeEvent_ObjectClick" textlink="">
      <xdr:nvSpPr>
        <xdr:cNvPr id="273" name="PTObj_DBranchName_1_17">
          <a:extLst>
            <a:ext uri="{FF2B5EF4-FFF2-40B4-BE49-F238E27FC236}">
              <a16:creationId xmlns:a16="http://schemas.microsoft.com/office/drawing/2014/main" id="{9E69C7A1-E9DF-4439-A881-A793B2E9D73C}"/>
            </a:ext>
          </a:extLst>
        </xdr:cNvPr>
        <xdr:cNvSpPr txBox="1"/>
      </xdr:nvSpPr>
      <xdr:spPr>
        <a:xfrm>
          <a:off x="5029010" y="10124932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45</xdr:row>
      <xdr:rowOff>113982</xdr:rowOff>
    </xdr:from>
    <xdr:to>
      <xdr:col>4</xdr:col>
      <xdr:colOff>238252</xdr:colOff>
      <xdr:row>46</xdr:row>
      <xdr:rowOff>113982</xdr:rowOff>
    </xdr:to>
    <xdr:sp macro="_xll.PtreeEvent_ObjectClick" textlink="">
      <xdr:nvSpPr>
        <xdr:cNvPr id="274" name="PTObj_DNode_1_18">
          <a:extLst>
            <a:ext uri="{FF2B5EF4-FFF2-40B4-BE49-F238E27FC236}">
              <a16:creationId xmlns:a16="http://schemas.microsoft.com/office/drawing/2014/main" id="{15C5FCB1-12A9-4A96-BA7F-2717E8A9818B}"/>
            </a:ext>
          </a:extLst>
        </xdr:cNvPr>
        <xdr:cNvSpPr/>
      </xdr:nvSpPr>
      <xdr:spPr>
        <a:xfrm rot="-5400000">
          <a:off x="6334252" y="110486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45</xdr:row>
      <xdr:rowOff>142732</xdr:rowOff>
    </xdr:from>
    <xdr:ext cx="175753" cy="180627"/>
    <xdr:sp macro="_xll.PtreeEvent_ObjectClick" textlink="">
      <xdr:nvSpPr>
        <xdr:cNvPr id="277" name="PTObj_DBranchName_1_18">
          <a:extLst>
            <a:ext uri="{FF2B5EF4-FFF2-40B4-BE49-F238E27FC236}">
              <a16:creationId xmlns:a16="http://schemas.microsoft.com/office/drawing/2014/main" id="{D8EA5D7A-8F76-41C7-BEFB-7A332DE96E2A}"/>
            </a:ext>
          </a:extLst>
        </xdr:cNvPr>
        <xdr:cNvSpPr txBox="1"/>
      </xdr:nvSpPr>
      <xdr:spPr>
        <a:xfrm>
          <a:off x="5029010" y="11077432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51</xdr:row>
      <xdr:rowOff>113982</xdr:rowOff>
    </xdr:from>
    <xdr:to>
      <xdr:col>3</xdr:col>
      <xdr:colOff>238252</xdr:colOff>
      <xdr:row>52</xdr:row>
      <xdr:rowOff>113982</xdr:rowOff>
    </xdr:to>
    <xdr:sp macro="_xll.PtreeEvent_ObjectClick" textlink="">
      <xdr:nvSpPr>
        <xdr:cNvPr id="282" name="PTObj_DNode_1_9">
          <a:extLst>
            <a:ext uri="{FF2B5EF4-FFF2-40B4-BE49-F238E27FC236}">
              <a16:creationId xmlns:a16="http://schemas.microsoft.com/office/drawing/2014/main" id="{56B3ADB5-D613-4398-82D3-2330C234AB56}"/>
            </a:ext>
          </a:extLst>
        </xdr:cNvPr>
        <xdr:cNvSpPr/>
      </xdr:nvSpPr>
      <xdr:spPr>
        <a:xfrm>
          <a:off x="4724527" y="12477432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51</xdr:row>
      <xdr:rowOff>142732</xdr:rowOff>
    </xdr:from>
    <xdr:ext cx="441596" cy="180627"/>
    <xdr:sp macro="_xll.PtreeEvent_ObjectClick" textlink="">
      <xdr:nvSpPr>
        <xdr:cNvPr id="285" name="PTObj_DBranchName_1_9">
          <a:extLst>
            <a:ext uri="{FF2B5EF4-FFF2-40B4-BE49-F238E27FC236}">
              <a16:creationId xmlns:a16="http://schemas.microsoft.com/office/drawing/2014/main" id="{4C2DD641-0A60-4360-87EF-3F8C9A12AAC3}"/>
            </a:ext>
          </a:extLst>
        </xdr:cNvPr>
        <xdr:cNvSpPr txBox="1"/>
      </xdr:nvSpPr>
      <xdr:spPr>
        <a:xfrm>
          <a:off x="3419284" y="12506182"/>
          <a:ext cx="4415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Yosemite</a:t>
          </a:r>
        </a:p>
      </xdr:txBody>
    </xdr:sp>
    <xdr:clientData/>
  </xdr:oneCellAnchor>
  <xdr:twoCellAnchor editAs="oneCell">
    <xdr:from>
      <xdr:col>4</xdr:col>
      <xdr:colOff>127</xdr:colOff>
      <xdr:row>49</xdr:row>
      <xdr:rowOff>113982</xdr:rowOff>
    </xdr:from>
    <xdr:to>
      <xdr:col>4</xdr:col>
      <xdr:colOff>238252</xdr:colOff>
      <xdr:row>50</xdr:row>
      <xdr:rowOff>113982</xdr:rowOff>
    </xdr:to>
    <xdr:sp macro="_xll.PtreeEvent_ObjectClick" textlink="">
      <xdr:nvSpPr>
        <xdr:cNvPr id="286" name="PTObj_DNode_1_19">
          <a:extLst>
            <a:ext uri="{FF2B5EF4-FFF2-40B4-BE49-F238E27FC236}">
              <a16:creationId xmlns:a16="http://schemas.microsoft.com/office/drawing/2014/main" id="{B5486A55-F8C6-4FDF-A6FF-60AED93B5A9A}"/>
            </a:ext>
          </a:extLst>
        </xdr:cNvPr>
        <xdr:cNvSpPr/>
      </xdr:nvSpPr>
      <xdr:spPr>
        <a:xfrm rot="-5400000">
          <a:off x="6334252" y="120011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49</xdr:row>
      <xdr:rowOff>142732</xdr:rowOff>
    </xdr:from>
    <xdr:ext cx="196592" cy="180627"/>
    <xdr:sp macro="_xll.PtreeEvent_ObjectClick" textlink="">
      <xdr:nvSpPr>
        <xdr:cNvPr id="289" name="PTObj_DBranchName_1_19">
          <a:extLst>
            <a:ext uri="{FF2B5EF4-FFF2-40B4-BE49-F238E27FC236}">
              <a16:creationId xmlns:a16="http://schemas.microsoft.com/office/drawing/2014/main" id="{E4248AFB-B37E-48AE-98D5-EB42B19AD179}"/>
            </a:ext>
          </a:extLst>
        </xdr:cNvPr>
        <xdr:cNvSpPr txBox="1"/>
      </xdr:nvSpPr>
      <xdr:spPr>
        <a:xfrm>
          <a:off x="5029010" y="12029932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53</xdr:row>
      <xdr:rowOff>113982</xdr:rowOff>
    </xdr:from>
    <xdr:to>
      <xdr:col>4</xdr:col>
      <xdr:colOff>238252</xdr:colOff>
      <xdr:row>54</xdr:row>
      <xdr:rowOff>113982</xdr:rowOff>
    </xdr:to>
    <xdr:sp macro="_xll.PtreeEvent_ObjectClick" textlink="">
      <xdr:nvSpPr>
        <xdr:cNvPr id="290" name="PTObj_DNode_1_20">
          <a:extLst>
            <a:ext uri="{FF2B5EF4-FFF2-40B4-BE49-F238E27FC236}">
              <a16:creationId xmlns:a16="http://schemas.microsoft.com/office/drawing/2014/main" id="{0BC82D80-8530-4B67-AEBE-2805BFCD4AE0}"/>
            </a:ext>
          </a:extLst>
        </xdr:cNvPr>
        <xdr:cNvSpPr/>
      </xdr:nvSpPr>
      <xdr:spPr>
        <a:xfrm rot="-5400000">
          <a:off x="6334252" y="1295368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53</xdr:row>
      <xdr:rowOff>142732</xdr:rowOff>
    </xdr:from>
    <xdr:ext cx="175753" cy="180627"/>
    <xdr:sp macro="_xll.PtreeEvent_ObjectClick" textlink="">
      <xdr:nvSpPr>
        <xdr:cNvPr id="293" name="PTObj_DBranchName_1_20">
          <a:extLst>
            <a:ext uri="{FF2B5EF4-FFF2-40B4-BE49-F238E27FC236}">
              <a16:creationId xmlns:a16="http://schemas.microsoft.com/office/drawing/2014/main" id="{0D7C0521-CCB5-4147-BB10-4AA264E22827}"/>
            </a:ext>
          </a:extLst>
        </xdr:cNvPr>
        <xdr:cNvSpPr txBox="1"/>
      </xdr:nvSpPr>
      <xdr:spPr>
        <a:xfrm>
          <a:off x="5029010" y="12982432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  <xdr:twoCellAnchor editAs="oneCell">
    <xdr:from>
      <xdr:col>3</xdr:col>
      <xdr:colOff>127</xdr:colOff>
      <xdr:row>57</xdr:row>
      <xdr:rowOff>113982</xdr:rowOff>
    </xdr:from>
    <xdr:to>
      <xdr:col>3</xdr:col>
      <xdr:colOff>238252</xdr:colOff>
      <xdr:row>58</xdr:row>
      <xdr:rowOff>113982</xdr:rowOff>
    </xdr:to>
    <xdr:sp macro="_xll.PtreeEvent_ObjectClick" textlink="">
      <xdr:nvSpPr>
        <xdr:cNvPr id="298" name="PTObj_DNode_1_10">
          <a:extLst>
            <a:ext uri="{FF2B5EF4-FFF2-40B4-BE49-F238E27FC236}">
              <a16:creationId xmlns:a16="http://schemas.microsoft.com/office/drawing/2014/main" id="{94E92BA9-811C-4D03-859A-8A76170FE0D6}"/>
            </a:ext>
          </a:extLst>
        </xdr:cNvPr>
        <xdr:cNvSpPr/>
      </xdr:nvSpPr>
      <xdr:spPr>
        <a:xfrm>
          <a:off x="4724527" y="13906182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57</xdr:row>
      <xdr:rowOff>142731</xdr:rowOff>
    </xdr:from>
    <xdr:ext cx="648254" cy="180627"/>
    <xdr:sp macro="_xll.PtreeEvent_ObjectClick" textlink="">
      <xdr:nvSpPr>
        <xdr:cNvPr id="301" name="PTObj_DBranchName_1_10">
          <a:extLst>
            <a:ext uri="{FF2B5EF4-FFF2-40B4-BE49-F238E27FC236}">
              <a16:creationId xmlns:a16="http://schemas.microsoft.com/office/drawing/2014/main" id="{7FA002B4-4EBF-40C5-BB83-4BBC6C847459}"/>
            </a:ext>
          </a:extLst>
        </xdr:cNvPr>
        <xdr:cNvSpPr txBox="1"/>
      </xdr:nvSpPr>
      <xdr:spPr>
        <a:xfrm>
          <a:off x="3419284" y="13934931"/>
          <a:ext cx="6482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Grand Canyon</a:t>
          </a:r>
        </a:p>
      </xdr:txBody>
    </xdr:sp>
    <xdr:clientData/>
  </xdr:oneCellAnchor>
  <xdr:twoCellAnchor editAs="oneCell">
    <xdr:from>
      <xdr:col>4</xdr:col>
      <xdr:colOff>127</xdr:colOff>
      <xdr:row>55</xdr:row>
      <xdr:rowOff>113982</xdr:rowOff>
    </xdr:from>
    <xdr:to>
      <xdr:col>4</xdr:col>
      <xdr:colOff>238252</xdr:colOff>
      <xdr:row>56</xdr:row>
      <xdr:rowOff>113982</xdr:rowOff>
    </xdr:to>
    <xdr:sp macro="_xll.PtreeEvent_ObjectClick" textlink="">
      <xdr:nvSpPr>
        <xdr:cNvPr id="302" name="PTObj_DNode_1_21">
          <a:extLst>
            <a:ext uri="{FF2B5EF4-FFF2-40B4-BE49-F238E27FC236}">
              <a16:creationId xmlns:a16="http://schemas.microsoft.com/office/drawing/2014/main" id="{3C757D55-C5C3-4857-994F-656D395CD5B9}"/>
            </a:ext>
          </a:extLst>
        </xdr:cNvPr>
        <xdr:cNvSpPr/>
      </xdr:nvSpPr>
      <xdr:spPr>
        <a:xfrm rot="-5400000">
          <a:off x="6334252" y="1342993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55</xdr:row>
      <xdr:rowOff>142731</xdr:rowOff>
    </xdr:from>
    <xdr:ext cx="196592" cy="180627"/>
    <xdr:sp macro="_xll.PtreeEvent_ObjectClick" textlink="">
      <xdr:nvSpPr>
        <xdr:cNvPr id="305" name="PTObj_DBranchName_1_21">
          <a:extLst>
            <a:ext uri="{FF2B5EF4-FFF2-40B4-BE49-F238E27FC236}">
              <a16:creationId xmlns:a16="http://schemas.microsoft.com/office/drawing/2014/main" id="{A9FB4B99-CFE6-46E5-9C18-A19A386E0B19}"/>
            </a:ext>
          </a:extLst>
        </xdr:cNvPr>
        <xdr:cNvSpPr txBox="1"/>
      </xdr:nvSpPr>
      <xdr:spPr>
        <a:xfrm>
          <a:off x="5029010" y="13458681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59</xdr:row>
      <xdr:rowOff>113982</xdr:rowOff>
    </xdr:from>
    <xdr:to>
      <xdr:col>4</xdr:col>
      <xdr:colOff>238252</xdr:colOff>
      <xdr:row>60</xdr:row>
      <xdr:rowOff>113982</xdr:rowOff>
    </xdr:to>
    <xdr:sp macro="_xll.PtreeEvent_ObjectClick" textlink="">
      <xdr:nvSpPr>
        <xdr:cNvPr id="306" name="PTObj_DNode_1_22">
          <a:extLst>
            <a:ext uri="{FF2B5EF4-FFF2-40B4-BE49-F238E27FC236}">
              <a16:creationId xmlns:a16="http://schemas.microsoft.com/office/drawing/2014/main" id="{C1754372-99D7-43F5-B565-0A55BBEDE017}"/>
            </a:ext>
          </a:extLst>
        </xdr:cNvPr>
        <xdr:cNvSpPr/>
      </xdr:nvSpPr>
      <xdr:spPr>
        <a:xfrm rot="-5400000">
          <a:off x="6334252" y="14382432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59</xdr:row>
      <xdr:rowOff>142731</xdr:rowOff>
    </xdr:from>
    <xdr:ext cx="175753" cy="180627"/>
    <xdr:sp macro="_xll.PtreeEvent_ObjectClick" textlink="">
      <xdr:nvSpPr>
        <xdr:cNvPr id="309" name="PTObj_DBranchName_1_22">
          <a:extLst>
            <a:ext uri="{FF2B5EF4-FFF2-40B4-BE49-F238E27FC236}">
              <a16:creationId xmlns:a16="http://schemas.microsoft.com/office/drawing/2014/main" id="{BDB749F5-514E-4239-BD7B-6D7DE650097C}"/>
            </a:ext>
          </a:extLst>
        </xdr:cNvPr>
        <xdr:cNvSpPr txBox="1"/>
      </xdr:nvSpPr>
      <xdr:spPr>
        <a:xfrm>
          <a:off x="5029010" y="14411181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30977          ">
          <a:extLst xmlns:a="http://schemas.openxmlformats.org/drawingml/2006/main">
            <a:ext uri="{FF2B5EF4-FFF2-40B4-BE49-F238E27FC236}">
              <a16:creationId xmlns:a16="http://schemas.microsoft.com/office/drawing/2014/main" id="{2C01BA5D-954B-4072-8103-49E469E9E00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30977         ">
          <a:extLst xmlns:a="http://schemas.openxmlformats.org/drawingml/2006/main">
            <a:ext uri="{FF2B5EF4-FFF2-40B4-BE49-F238E27FC236}">
              <a16:creationId xmlns:a16="http://schemas.microsoft.com/office/drawing/2014/main" id="{2B1E19F3-14AD-4692-B382-75D26350112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30977        ">
          <a:extLst xmlns:a="http://schemas.openxmlformats.org/drawingml/2006/main">
            <a:ext uri="{FF2B5EF4-FFF2-40B4-BE49-F238E27FC236}">
              <a16:creationId xmlns:a16="http://schemas.microsoft.com/office/drawing/2014/main" id="{E3312678-483D-4470-B945-038DDED4C29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30977       ">
          <a:extLst xmlns:a="http://schemas.openxmlformats.org/drawingml/2006/main">
            <a:ext uri="{FF2B5EF4-FFF2-40B4-BE49-F238E27FC236}">
              <a16:creationId xmlns:a16="http://schemas.microsoft.com/office/drawing/2014/main" id="{31B8EE43-F212-4432-9531-F4A709C7D62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30977      ">
          <a:extLst xmlns:a="http://schemas.openxmlformats.org/drawingml/2006/main">
            <a:ext uri="{FF2B5EF4-FFF2-40B4-BE49-F238E27FC236}">
              <a16:creationId xmlns:a16="http://schemas.microsoft.com/office/drawing/2014/main" id="{BF48BE04-8A2D-473B-91CF-3B7980F5647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196850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D4CC-22BE-426B-B072-DF7A650F3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2403          ">
          <a:extLst xmlns:a="http://schemas.openxmlformats.org/drawingml/2006/main">
            <a:ext uri="{FF2B5EF4-FFF2-40B4-BE49-F238E27FC236}">
              <a16:creationId xmlns:a16="http://schemas.microsoft.com/office/drawing/2014/main" id="{EB68FD0C-110C-44B0-A746-5882BC5CCA6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2403         ">
          <a:extLst xmlns:a="http://schemas.openxmlformats.org/drawingml/2006/main">
            <a:ext uri="{FF2B5EF4-FFF2-40B4-BE49-F238E27FC236}">
              <a16:creationId xmlns:a16="http://schemas.microsoft.com/office/drawing/2014/main" id="{E74A7CAE-B63E-4783-B924-EBFDBEA71DB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2403        ">
          <a:extLst xmlns:a="http://schemas.openxmlformats.org/drawingml/2006/main">
            <a:ext uri="{FF2B5EF4-FFF2-40B4-BE49-F238E27FC236}">
              <a16:creationId xmlns:a16="http://schemas.microsoft.com/office/drawing/2014/main" id="{0D9F011D-192A-4D66-B202-DA6632B74AF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2403       ">
          <a:extLst xmlns:a="http://schemas.openxmlformats.org/drawingml/2006/main">
            <a:ext uri="{FF2B5EF4-FFF2-40B4-BE49-F238E27FC236}">
              <a16:creationId xmlns:a16="http://schemas.microsoft.com/office/drawing/2014/main" id="{ED948A7B-C9D9-43AD-B144-707DD438632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2403      ">
          <a:extLst xmlns:a="http://schemas.openxmlformats.org/drawingml/2006/main">
            <a:ext uri="{FF2B5EF4-FFF2-40B4-BE49-F238E27FC236}">
              <a16:creationId xmlns:a16="http://schemas.microsoft.com/office/drawing/2014/main" id="{A3B408CD-ADBD-48F4-B12B-8EDD02CC4017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463550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417C3-A282-4525-8CFB-AEA10B94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0074          ">
          <a:extLst xmlns:a="http://schemas.openxmlformats.org/drawingml/2006/main">
            <a:ext uri="{FF2B5EF4-FFF2-40B4-BE49-F238E27FC236}">
              <a16:creationId xmlns:a16="http://schemas.microsoft.com/office/drawing/2014/main" id="{CEE9518D-9B21-4C05-A251-E63364878F6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0074         ">
          <a:extLst xmlns:a="http://schemas.openxmlformats.org/drawingml/2006/main">
            <a:ext uri="{FF2B5EF4-FFF2-40B4-BE49-F238E27FC236}">
              <a16:creationId xmlns:a16="http://schemas.microsoft.com/office/drawing/2014/main" id="{B309B9D4-9DF9-46EA-A6CF-5E1D3768E87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0074        ">
          <a:extLst xmlns:a="http://schemas.openxmlformats.org/drawingml/2006/main">
            <a:ext uri="{FF2B5EF4-FFF2-40B4-BE49-F238E27FC236}">
              <a16:creationId xmlns:a16="http://schemas.microsoft.com/office/drawing/2014/main" id="{B9825917-2DA2-4A01-B9D9-317863F2BF5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0074       ">
          <a:extLst xmlns:a="http://schemas.openxmlformats.org/drawingml/2006/main">
            <a:ext uri="{FF2B5EF4-FFF2-40B4-BE49-F238E27FC236}">
              <a16:creationId xmlns:a16="http://schemas.microsoft.com/office/drawing/2014/main" id="{130F71B9-B815-454A-89CC-32C758818458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0074      ">
          <a:extLst xmlns:a="http://schemas.openxmlformats.org/drawingml/2006/main">
            <a:ext uri="{FF2B5EF4-FFF2-40B4-BE49-F238E27FC236}">
              <a16:creationId xmlns:a16="http://schemas.microsoft.com/office/drawing/2014/main" id="{DE829B87-0DEB-4CA3-B929-FF941E978D7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10</xdr:col>
      <xdr:colOff>168275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D078B-84D4-468A-8CDA-F4473747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6183          ">
          <a:extLst xmlns:a="http://schemas.openxmlformats.org/drawingml/2006/main">
            <a:ext uri="{FF2B5EF4-FFF2-40B4-BE49-F238E27FC236}">
              <a16:creationId xmlns:a16="http://schemas.microsoft.com/office/drawing/2014/main" id="{A1C498DA-7FA0-44DD-8BD0-3D535839DC2D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6183         ">
          <a:extLst xmlns:a="http://schemas.openxmlformats.org/drawingml/2006/main">
            <a:ext uri="{FF2B5EF4-FFF2-40B4-BE49-F238E27FC236}">
              <a16:creationId xmlns:a16="http://schemas.microsoft.com/office/drawing/2014/main" id="{EAAFD289-A0C4-4A52-84BE-56702FE6FFA5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6183        ">
          <a:extLst xmlns:a="http://schemas.openxmlformats.org/drawingml/2006/main">
            <a:ext uri="{FF2B5EF4-FFF2-40B4-BE49-F238E27FC236}">
              <a16:creationId xmlns:a16="http://schemas.microsoft.com/office/drawing/2014/main" id="{7C5AF880-9A56-4B03-89B8-086C9AE872C0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6183       ">
          <a:extLst xmlns:a="http://schemas.openxmlformats.org/drawingml/2006/main">
            <a:ext uri="{FF2B5EF4-FFF2-40B4-BE49-F238E27FC236}">
              <a16:creationId xmlns:a16="http://schemas.microsoft.com/office/drawing/2014/main" id="{AD2D3CB0-64C9-46B7-9459-873DC46A7C6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6183      ">
          <a:extLst xmlns:a="http://schemas.openxmlformats.org/drawingml/2006/main">
            <a:ext uri="{FF2B5EF4-FFF2-40B4-BE49-F238E27FC236}">
              <a16:creationId xmlns:a16="http://schemas.microsoft.com/office/drawing/2014/main" id="{B75C8F6D-5056-4127-A60C-3E76052075AA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6F9A6-6315-4BE7-AAB0-32D89BC92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28547          ">
          <a:extLst xmlns:a="http://schemas.openxmlformats.org/drawingml/2006/main">
            <a:ext uri="{FF2B5EF4-FFF2-40B4-BE49-F238E27FC236}">
              <a16:creationId xmlns:a16="http://schemas.microsoft.com/office/drawing/2014/main" id="{8545E20F-D1C5-4DB0-BE30-7D15E2412922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28547         ">
          <a:extLst xmlns:a="http://schemas.openxmlformats.org/drawingml/2006/main">
            <a:ext uri="{FF2B5EF4-FFF2-40B4-BE49-F238E27FC236}">
              <a16:creationId xmlns:a16="http://schemas.microsoft.com/office/drawing/2014/main" id="{0486E5AC-60AE-4C43-9365-A56BB6297A2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28547        ">
          <a:extLst xmlns:a="http://schemas.openxmlformats.org/drawingml/2006/main">
            <a:ext uri="{FF2B5EF4-FFF2-40B4-BE49-F238E27FC236}">
              <a16:creationId xmlns:a16="http://schemas.microsoft.com/office/drawing/2014/main" id="{665EA31A-32FE-49B7-AA7F-A58BC7548C4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28547       ">
          <a:extLst xmlns:a="http://schemas.openxmlformats.org/drawingml/2006/main">
            <a:ext uri="{FF2B5EF4-FFF2-40B4-BE49-F238E27FC236}">
              <a16:creationId xmlns:a16="http://schemas.microsoft.com/office/drawing/2014/main" id="{A0D984E6-F7AF-4DCD-9713-DD2A7C6B0A2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28547      ">
          <a:extLst xmlns:a="http://schemas.openxmlformats.org/drawingml/2006/main">
            <a:ext uri="{FF2B5EF4-FFF2-40B4-BE49-F238E27FC236}">
              <a16:creationId xmlns:a16="http://schemas.microsoft.com/office/drawing/2014/main" id="{30107584-456C-49C5-B92C-E3221F4C4029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0.14895</cdr:x>
      <cdr:y>0.01036</cdr:y>
    </cdr:from>
    <cdr:to>
      <cdr:x>0.89895</cdr:x>
      <cdr:y>0.53682</cdr:y>
    </cdr:to>
    <cdr:sp macro="" textlink="">
      <cdr:nvSpPr>
        <cdr:cNvPr id="7" name="Freeform: Shape 6">
          <a:extLst xmlns:a="http://schemas.openxmlformats.org/drawingml/2006/main">
            <a:ext uri="{FF2B5EF4-FFF2-40B4-BE49-F238E27FC236}">
              <a16:creationId xmlns:a16="http://schemas.microsoft.com/office/drawing/2014/main" id="{0FB35A58-BC8C-4006-A3AE-E53BE2AC2FBD}"/>
            </a:ext>
          </a:extLst>
        </cdr:cNvPr>
        <cdr:cNvSpPr/>
      </cdr:nvSpPr>
      <cdr:spPr>
        <a:xfrm xmlns:a="http://schemas.openxmlformats.org/drawingml/2006/main">
          <a:off x="809625" y="57150"/>
          <a:ext cx="4076700" cy="2905125"/>
        </a:xfrm>
        <a:custGeom xmlns:a="http://schemas.openxmlformats.org/drawingml/2006/main">
          <a:avLst/>
          <a:gdLst>
            <a:gd name="connsiteX0" fmla="*/ 0 w 4076700"/>
            <a:gd name="connsiteY0" fmla="*/ 2905125 h 2905125"/>
            <a:gd name="connsiteX1" fmla="*/ 47625 w 4076700"/>
            <a:gd name="connsiteY1" fmla="*/ 2895600 h 2905125"/>
            <a:gd name="connsiteX2" fmla="*/ 85725 w 4076700"/>
            <a:gd name="connsiteY2" fmla="*/ 2857500 h 2905125"/>
            <a:gd name="connsiteX3" fmla="*/ 142875 w 4076700"/>
            <a:gd name="connsiteY3" fmla="*/ 2828925 h 2905125"/>
            <a:gd name="connsiteX4" fmla="*/ 209550 w 4076700"/>
            <a:gd name="connsiteY4" fmla="*/ 2752725 h 2905125"/>
            <a:gd name="connsiteX5" fmla="*/ 266700 w 4076700"/>
            <a:gd name="connsiteY5" fmla="*/ 2676525 h 2905125"/>
            <a:gd name="connsiteX6" fmla="*/ 371475 w 4076700"/>
            <a:gd name="connsiteY6" fmla="*/ 2590800 h 2905125"/>
            <a:gd name="connsiteX7" fmla="*/ 419100 w 4076700"/>
            <a:gd name="connsiteY7" fmla="*/ 2514600 h 2905125"/>
            <a:gd name="connsiteX8" fmla="*/ 447675 w 4076700"/>
            <a:gd name="connsiteY8" fmla="*/ 2486025 h 2905125"/>
            <a:gd name="connsiteX9" fmla="*/ 495300 w 4076700"/>
            <a:gd name="connsiteY9" fmla="*/ 2409825 h 2905125"/>
            <a:gd name="connsiteX10" fmla="*/ 561975 w 4076700"/>
            <a:gd name="connsiteY10" fmla="*/ 2352675 h 2905125"/>
            <a:gd name="connsiteX11" fmla="*/ 600075 w 4076700"/>
            <a:gd name="connsiteY11" fmla="*/ 2314575 h 2905125"/>
            <a:gd name="connsiteX12" fmla="*/ 647700 w 4076700"/>
            <a:gd name="connsiteY12" fmla="*/ 2257425 h 2905125"/>
            <a:gd name="connsiteX13" fmla="*/ 742950 w 4076700"/>
            <a:gd name="connsiteY13" fmla="*/ 2171700 h 2905125"/>
            <a:gd name="connsiteX14" fmla="*/ 771525 w 4076700"/>
            <a:gd name="connsiteY14" fmla="*/ 2152650 h 2905125"/>
            <a:gd name="connsiteX15" fmla="*/ 781050 w 4076700"/>
            <a:gd name="connsiteY15" fmla="*/ 2124075 h 2905125"/>
            <a:gd name="connsiteX16" fmla="*/ 828675 w 4076700"/>
            <a:gd name="connsiteY16" fmla="*/ 2057400 h 2905125"/>
            <a:gd name="connsiteX17" fmla="*/ 847725 w 4076700"/>
            <a:gd name="connsiteY17" fmla="*/ 2009775 h 2905125"/>
            <a:gd name="connsiteX18" fmla="*/ 876300 w 4076700"/>
            <a:gd name="connsiteY18" fmla="*/ 1971675 h 2905125"/>
            <a:gd name="connsiteX19" fmla="*/ 904875 w 4076700"/>
            <a:gd name="connsiteY19" fmla="*/ 1924050 h 2905125"/>
            <a:gd name="connsiteX20" fmla="*/ 981075 w 4076700"/>
            <a:gd name="connsiteY20" fmla="*/ 1847850 h 2905125"/>
            <a:gd name="connsiteX21" fmla="*/ 1057275 w 4076700"/>
            <a:gd name="connsiteY21" fmla="*/ 1733550 h 2905125"/>
            <a:gd name="connsiteX22" fmla="*/ 1095375 w 4076700"/>
            <a:gd name="connsiteY22" fmla="*/ 1676400 h 2905125"/>
            <a:gd name="connsiteX23" fmla="*/ 1152525 w 4076700"/>
            <a:gd name="connsiteY23" fmla="*/ 1609725 h 2905125"/>
            <a:gd name="connsiteX24" fmla="*/ 1209675 w 4076700"/>
            <a:gd name="connsiteY24" fmla="*/ 1571625 h 2905125"/>
            <a:gd name="connsiteX25" fmla="*/ 1247775 w 4076700"/>
            <a:gd name="connsiteY25" fmla="*/ 1533525 h 2905125"/>
            <a:gd name="connsiteX26" fmla="*/ 1304925 w 4076700"/>
            <a:gd name="connsiteY26" fmla="*/ 1495425 h 2905125"/>
            <a:gd name="connsiteX27" fmla="*/ 1362075 w 4076700"/>
            <a:gd name="connsiteY27" fmla="*/ 1428750 h 2905125"/>
            <a:gd name="connsiteX28" fmla="*/ 1419225 w 4076700"/>
            <a:gd name="connsiteY28" fmla="*/ 1362075 h 2905125"/>
            <a:gd name="connsiteX29" fmla="*/ 1457325 w 4076700"/>
            <a:gd name="connsiteY29" fmla="*/ 1304925 h 2905125"/>
            <a:gd name="connsiteX30" fmla="*/ 1504950 w 4076700"/>
            <a:gd name="connsiteY30" fmla="*/ 1247775 h 2905125"/>
            <a:gd name="connsiteX31" fmla="*/ 1562100 w 4076700"/>
            <a:gd name="connsiteY31" fmla="*/ 1171575 h 2905125"/>
            <a:gd name="connsiteX32" fmla="*/ 1647825 w 4076700"/>
            <a:gd name="connsiteY32" fmla="*/ 1057275 h 2905125"/>
            <a:gd name="connsiteX33" fmla="*/ 1685925 w 4076700"/>
            <a:gd name="connsiteY33" fmla="*/ 1028700 h 2905125"/>
            <a:gd name="connsiteX34" fmla="*/ 1752600 w 4076700"/>
            <a:gd name="connsiteY34" fmla="*/ 1019175 h 2905125"/>
            <a:gd name="connsiteX35" fmla="*/ 2028825 w 4076700"/>
            <a:gd name="connsiteY35" fmla="*/ 1000125 h 2905125"/>
            <a:gd name="connsiteX36" fmla="*/ 2066925 w 4076700"/>
            <a:gd name="connsiteY36" fmla="*/ 990600 h 2905125"/>
            <a:gd name="connsiteX37" fmla="*/ 2124075 w 4076700"/>
            <a:gd name="connsiteY37" fmla="*/ 952500 h 2905125"/>
            <a:gd name="connsiteX38" fmla="*/ 2143125 w 4076700"/>
            <a:gd name="connsiteY38" fmla="*/ 914400 h 2905125"/>
            <a:gd name="connsiteX39" fmla="*/ 2152650 w 4076700"/>
            <a:gd name="connsiteY39" fmla="*/ 885825 h 2905125"/>
            <a:gd name="connsiteX40" fmla="*/ 2181225 w 4076700"/>
            <a:gd name="connsiteY40" fmla="*/ 857250 h 2905125"/>
            <a:gd name="connsiteX41" fmla="*/ 2219325 w 4076700"/>
            <a:gd name="connsiteY41" fmla="*/ 762000 h 2905125"/>
            <a:gd name="connsiteX42" fmla="*/ 2228850 w 4076700"/>
            <a:gd name="connsiteY42" fmla="*/ 723900 h 2905125"/>
            <a:gd name="connsiteX43" fmla="*/ 2286000 w 4076700"/>
            <a:gd name="connsiteY43" fmla="*/ 695325 h 2905125"/>
            <a:gd name="connsiteX44" fmla="*/ 2552700 w 4076700"/>
            <a:gd name="connsiteY44" fmla="*/ 666750 h 2905125"/>
            <a:gd name="connsiteX45" fmla="*/ 2752725 w 4076700"/>
            <a:gd name="connsiteY45" fmla="*/ 676275 h 2905125"/>
            <a:gd name="connsiteX46" fmla="*/ 2876550 w 4076700"/>
            <a:gd name="connsiteY46" fmla="*/ 695325 h 2905125"/>
            <a:gd name="connsiteX47" fmla="*/ 3190875 w 4076700"/>
            <a:gd name="connsiteY47" fmla="*/ 704850 h 2905125"/>
            <a:gd name="connsiteX48" fmla="*/ 3429000 w 4076700"/>
            <a:gd name="connsiteY48" fmla="*/ 695325 h 2905125"/>
            <a:gd name="connsiteX49" fmla="*/ 3505200 w 4076700"/>
            <a:gd name="connsiteY49" fmla="*/ 676275 h 2905125"/>
            <a:gd name="connsiteX50" fmla="*/ 3571875 w 4076700"/>
            <a:gd name="connsiteY50" fmla="*/ 647700 h 2905125"/>
            <a:gd name="connsiteX51" fmla="*/ 3609975 w 4076700"/>
            <a:gd name="connsiteY51" fmla="*/ 619125 h 2905125"/>
            <a:gd name="connsiteX52" fmla="*/ 3733800 w 4076700"/>
            <a:gd name="connsiteY52" fmla="*/ 514350 h 2905125"/>
            <a:gd name="connsiteX53" fmla="*/ 3810000 w 4076700"/>
            <a:gd name="connsiteY53" fmla="*/ 419100 h 2905125"/>
            <a:gd name="connsiteX54" fmla="*/ 3876675 w 4076700"/>
            <a:gd name="connsiteY54" fmla="*/ 352425 h 2905125"/>
            <a:gd name="connsiteX55" fmla="*/ 3914775 w 4076700"/>
            <a:gd name="connsiteY55" fmla="*/ 276225 h 2905125"/>
            <a:gd name="connsiteX56" fmla="*/ 3943350 w 4076700"/>
            <a:gd name="connsiteY56" fmla="*/ 238125 h 2905125"/>
            <a:gd name="connsiteX57" fmla="*/ 3981450 w 4076700"/>
            <a:gd name="connsiteY57" fmla="*/ 152400 h 2905125"/>
            <a:gd name="connsiteX58" fmla="*/ 4038600 w 4076700"/>
            <a:gd name="connsiteY58" fmla="*/ 66675 h 2905125"/>
            <a:gd name="connsiteX59" fmla="*/ 4076700 w 4076700"/>
            <a:gd name="connsiteY59" fmla="*/ 0 h 2905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</a:cxnLst>
          <a:rect l="l" t="t" r="r" b="b"/>
          <a:pathLst>
            <a:path w="4076700" h="2905125">
              <a:moveTo>
                <a:pt x="0" y="2905125"/>
              </a:moveTo>
              <a:cubicBezTo>
                <a:pt x="15875" y="2901950"/>
                <a:pt x="33473" y="2903462"/>
                <a:pt x="47625" y="2895600"/>
              </a:cubicBezTo>
              <a:cubicBezTo>
                <a:pt x="63325" y="2886878"/>
                <a:pt x="71011" y="2867800"/>
                <a:pt x="85725" y="2857500"/>
              </a:cubicBezTo>
              <a:cubicBezTo>
                <a:pt x="103173" y="2845286"/>
                <a:pt x="123825" y="2838450"/>
                <a:pt x="142875" y="2828925"/>
              </a:cubicBezTo>
              <a:cubicBezTo>
                <a:pt x="190614" y="2757317"/>
                <a:pt x="121990" y="2856204"/>
                <a:pt x="209550" y="2752725"/>
              </a:cubicBezTo>
              <a:cubicBezTo>
                <a:pt x="230059" y="2728487"/>
                <a:pt x="244249" y="2698976"/>
                <a:pt x="266700" y="2676525"/>
              </a:cubicBezTo>
              <a:cubicBezTo>
                <a:pt x="298608" y="2644617"/>
                <a:pt x="371475" y="2590800"/>
                <a:pt x="371475" y="2590800"/>
              </a:cubicBezTo>
              <a:cubicBezTo>
                <a:pt x="390989" y="2551772"/>
                <a:pt x="389424" y="2549221"/>
                <a:pt x="419100" y="2514600"/>
              </a:cubicBezTo>
              <a:cubicBezTo>
                <a:pt x="427866" y="2504373"/>
                <a:pt x="439845" y="2496986"/>
                <a:pt x="447675" y="2486025"/>
              </a:cubicBezTo>
              <a:cubicBezTo>
                <a:pt x="517367" y="2388456"/>
                <a:pt x="409523" y="2509898"/>
                <a:pt x="495300" y="2409825"/>
              </a:cubicBezTo>
              <a:cubicBezTo>
                <a:pt x="530131" y="2369188"/>
                <a:pt x="518955" y="2390318"/>
                <a:pt x="561975" y="2352675"/>
              </a:cubicBezTo>
              <a:cubicBezTo>
                <a:pt x="575492" y="2340848"/>
                <a:pt x="588060" y="2327925"/>
                <a:pt x="600075" y="2314575"/>
              </a:cubicBezTo>
              <a:cubicBezTo>
                <a:pt x="616664" y="2296143"/>
                <a:pt x="631019" y="2275774"/>
                <a:pt x="647700" y="2257425"/>
              </a:cubicBezTo>
              <a:cubicBezTo>
                <a:pt x="681707" y="2220017"/>
                <a:pt x="703143" y="2201555"/>
                <a:pt x="742950" y="2171700"/>
              </a:cubicBezTo>
              <a:cubicBezTo>
                <a:pt x="752108" y="2164831"/>
                <a:pt x="762000" y="2159000"/>
                <a:pt x="771525" y="2152650"/>
              </a:cubicBezTo>
              <a:cubicBezTo>
                <a:pt x="774700" y="2143125"/>
                <a:pt x="776069" y="2132792"/>
                <a:pt x="781050" y="2124075"/>
              </a:cubicBezTo>
              <a:cubicBezTo>
                <a:pt x="798308" y="2093874"/>
                <a:pt x="813933" y="2086884"/>
                <a:pt x="828675" y="2057400"/>
              </a:cubicBezTo>
              <a:cubicBezTo>
                <a:pt x="836321" y="2042107"/>
                <a:pt x="839422" y="2024721"/>
                <a:pt x="847725" y="2009775"/>
              </a:cubicBezTo>
              <a:cubicBezTo>
                <a:pt x="855435" y="1995898"/>
                <a:pt x="867494" y="1984884"/>
                <a:pt x="876300" y="1971675"/>
              </a:cubicBezTo>
              <a:cubicBezTo>
                <a:pt x="886569" y="1956271"/>
                <a:pt x="892916" y="1938183"/>
                <a:pt x="904875" y="1924050"/>
              </a:cubicBezTo>
              <a:cubicBezTo>
                <a:pt x="928078" y="1896628"/>
                <a:pt x="965011" y="1879979"/>
                <a:pt x="981075" y="1847850"/>
              </a:cubicBezTo>
              <a:cubicBezTo>
                <a:pt x="1024113" y="1761773"/>
                <a:pt x="969716" y="1864889"/>
                <a:pt x="1057275" y="1733550"/>
              </a:cubicBezTo>
              <a:cubicBezTo>
                <a:pt x="1069975" y="1714500"/>
                <a:pt x="1082245" y="1695157"/>
                <a:pt x="1095375" y="1676400"/>
              </a:cubicBezTo>
              <a:cubicBezTo>
                <a:pt x="1110651" y="1654577"/>
                <a:pt x="1130867" y="1626570"/>
                <a:pt x="1152525" y="1609725"/>
              </a:cubicBezTo>
              <a:cubicBezTo>
                <a:pt x="1170597" y="1595669"/>
                <a:pt x="1193486" y="1587814"/>
                <a:pt x="1209675" y="1571625"/>
              </a:cubicBezTo>
              <a:cubicBezTo>
                <a:pt x="1222375" y="1558925"/>
                <a:pt x="1233750" y="1544745"/>
                <a:pt x="1247775" y="1533525"/>
              </a:cubicBezTo>
              <a:cubicBezTo>
                <a:pt x="1265653" y="1519222"/>
                <a:pt x="1304925" y="1495425"/>
                <a:pt x="1304925" y="1495425"/>
              </a:cubicBezTo>
              <a:cubicBezTo>
                <a:pt x="1341299" y="1440865"/>
                <a:pt x="1304332" y="1492268"/>
                <a:pt x="1362075" y="1428750"/>
              </a:cubicBezTo>
              <a:cubicBezTo>
                <a:pt x="1381766" y="1407090"/>
                <a:pt x="1400175" y="1384300"/>
                <a:pt x="1419225" y="1362075"/>
              </a:cubicBezTo>
              <a:cubicBezTo>
                <a:pt x="1439657" y="1300778"/>
                <a:pt x="1412732" y="1367355"/>
                <a:pt x="1457325" y="1304925"/>
              </a:cubicBezTo>
              <a:cubicBezTo>
                <a:pt x="1501270" y="1243403"/>
                <a:pt x="1448618" y="1285330"/>
                <a:pt x="1504950" y="1247775"/>
              </a:cubicBezTo>
              <a:cubicBezTo>
                <a:pt x="1539644" y="1178387"/>
                <a:pt x="1504332" y="1238971"/>
                <a:pt x="1562100" y="1171575"/>
              </a:cubicBezTo>
              <a:cubicBezTo>
                <a:pt x="1602569" y="1124362"/>
                <a:pt x="1569890" y="1115726"/>
                <a:pt x="1647825" y="1057275"/>
              </a:cubicBezTo>
              <a:cubicBezTo>
                <a:pt x="1660525" y="1047750"/>
                <a:pt x="1671006" y="1034125"/>
                <a:pt x="1685925" y="1028700"/>
              </a:cubicBezTo>
              <a:cubicBezTo>
                <a:pt x="1707024" y="1021028"/>
                <a:pt x="1730346" y="1022142"/>
                <a:pt x="1752600" y="1019175"/>
              </a:cubicBezTo>
              <a:cubicBezTo>
                <a:pt x="1881187" y="1002030"/>
                <a:pt x="1839342" y="1009148"/>
                <a:pt x="2028825" y="1000125"/>
              </a:cubicBezTo>
              <a:cubicBezTo>
                <a:pt x="2041525" y="996950"/>
                <a:pt x="2055216" y="996454"/>
                <a:pt x="2066925" y="990600"/>
              </a:cubicBezTo>
              <a:cubicBezTo>
                <a:pt x="2087403" y="980361"/>
                <a:pt x="2124075" y="952500"/>
                <a:pt x="2124075" y="952500"/>
              </a:cubicBezTo>
              <a:cubicBezTo>
                <a:pt x="2130425" y="939800"/>
                <a:pt x="2137532" y="927451"/>
                <a:pt x="2143125" y="914400"/>
              </a:cubicBezTo>
              <a:cubicBezTo>
                <a:pt x="2147080" y="905172"/>
                <a:pt x="2147081" y="894179"/>
                <a:pt x="2152650" y="885825"/>
              </a:cubicBezTo>
              <a:cubicBezTo>
                <a:pt x="2160122" y="874617"/>
                <a:pt x="2171700" y="866775"/>
                <a:pt x="2181225" y="857250"/>
              </a:cubicBezTo>
              <a:cubicBezTo>
                <a:pt x="2201226" y="757243"/>
                <a:pt x="2174592" y="862648"/>
                <a:pt x="2219325" y="762000"/>
              </a:cubicBezTo>
              <a:cubicBezTo>
                <a:pt x="2224642" y="750037"/>
                <a:pt x="2221588" y="734792"/>
                <a:pt x="2228850" y="723900"/>
              </a:cubicBezTo>
              <a:cubicBezTo>
                <a:pt x="2237899" y="710326"/>
                <a:pt x="2271017" y="698783"/>
                <a:pt x="2286000" y="695325"/>
              </a:cubicBezTo>
              <a:cubicBezTo>
                <a:pt x="2410793" y="666527"/>
                <a:pt x="2395914" y="675460"/>
                <a:pt x="2552700" y="666750"/>
              </a:cubicBezTo>
              <a:cubicBezTo>
                <a:pt x="2619375" y="669925"/>
                <a:pt x="2686233" y="670408"/>
                <a:pt x="2752725" y="676275"/>
              </a:cubicBezTo>
              <a:cubicBezTo>
                <a:pt x="2794324" y="679945"/>
                <a:pt x="2834878" y="692607"/>
                <a:pt x="2876550" y="695325"/>
              </a:cubicBezTo>
              <a:cubicBezTo>
                <a:pt x="2981151" y="702147"/>
                <a:pt x="3086100" y="701675"/>
                <a:pt x="3190875" y="704850"/>
              </a:cubicBezTo>
              <a:cubicBezTo>
                <a:pt x="3270250" y="701675"/>
                <a:pt x="3349737" y="700609"/>
                <a:pt x="3429000" y="695325"/>
              </a:cubicBezTo>
              <a:cubicBezTo>
                <a:pt x="3449314" y="693971"/>
                <a:pt x="3484310" y="684631"/>
                <a:pt x="3505200" y="676275"/>
              </a:cubicBezTo>
              <a:cubicBezTo>
                <a:pt x="3527651" y="667295"/>
                <a:pt x="3550647" y="659279"/>
                <a:pt x="3571875" y="647700"/>
              </a:cubicBezTo>
              <a:cubicBezTo>
                <a:pt x="3585812" y="640098"/>
                <a:pt x="3597721" y="629217"/>
                <a:pt x="3609975" y="619125"/>
              </a:cubicBezTo>
              <a:cubicBezTo>
                <a:pt x="3651712" y="584753"/>
                <a:pt x="3695568" y="552582"/>
                <a:pt x="3733800" y="514350"/>
              </a:cubicBezTo>
              <a:cubicBezTo>
                <a:pt x="3762551" y="485599"/>
                <a:pt x="3783099" y="449588"/>
                <a:pt x="3810000" y="419100"/>
              </a:cubicBezTo>
              <a:cubicBezTo>
                <a:pt x="3830795" y="395532"/>
                <a:pt x="3862619" y="380538"/>
                <a:pt x="3876675" y="352425"/>
              </a:cubicBezTo>
              <a:cubicBezTo>
                <a:pt x="3889375" y="327025"/>
                <a:pt x="3900466" y="300755"/>
                <a:pt x="3914775" y="276225"/>
              </a:cubicBezTo>
              <a:cubicBezTo>
                <a:pt x="3922774" y="262513"/>
                <a:pt x="3935640" y="252002"/>
                <a:pt x="3943350" y="238125"/>
              </a:cubicBezTo>
              <a:cubicBezTo>
                <a:pt x="3996081" y="143209"/>
                <a:pt x="3931162" y="234118"/>
                <a:pt x="3981450" y="152400"/>
              </a:cubicBezTo>
              <a:cubicBezTo>
                <a:pt x="3999449" y="123152"/>
                <a:pt x="4023241" y="97392"/>
                <a:pt x="4038600" y="66675"/>
              </a:cubicBezTo>
              <a:cubicBezTo>
                <a:pt x="4062770" y="18336"/>
                <a:pt x="4049774" y="40389"/>
                <a:pt x="4076700" y="0"/>
              </a:cubicBezTo>
            </a:path>
          </a:pathLst>
        </a:cu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266510</xdr:colOff>
      <xdr:row>11</xdr:row>
      <xdr:rowOff>233045</xdr:rowOff>
    </xdr:from>
    <xdr:to>
      <xdr:col>4</xdr:col>
      <xdr:colOff>127</xdr:colOff>
      <xdr:row>11</xdr:row>
      <xdr:rowOff>233045</xdr:rowOff>
    </xdr:to>
    <xdr:cxnSp macro="">
      <xdr:nvCxnSpPr>
        <xdr:cNvPr id="26" name="PTObj_DBranchHLine_1_14">
          <a:extLst>
            <a:ext uri="{FF2B5EF4-FFF2-40B4-BE49-F238E27FC236}">
              <a16:creationId xmlns:a16="http://schemas.microsoft.com/office/drawing/2014/main" id="{5E9ED72D-BA48-4883-8BDC-7D3D9C7B7156}"/>
            </a:ext>
          </a:extLst>
        </xdr:cNvPr>
        <xdr:cNvCxnSpPr/>
      </xdr:nvCxnSpPr>
      <xdr:spPr>
        <a:xfrm>
          <a:off x="4990910" y="7386320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9</xdr:row>
      <xdr:rowOff>227964</xdr:rowOff>
    </xdr:from>
    <xdr:to>
      <xdr:col>3</xdr:col>
      <xdr:colOff>266510</xdr:colOff>
      <xdr:row>11</xdr:row>
      <xdr:rowOff>233045</xdr:rowOff>
    </xdr:to>
    <xdr:cxnSp macro="">
      <xdr:nvCxnSpPr>
        <xdr:cNvPr id="27" name="PTObj_DBranchDLine_1_14">
          <a:extLst>
            <a:ext uri="{FF2B5EF4-FFF2-40B4-BE49-F238E27FC236}">
              <a16:creationId xmlns:a16="http://schemas.microsoft.com/office/drawing/2014/main" id="{E0D3BA4C-B73D-41F2-AC36-811DAC9A9A85}"/>
            </a:ext>
          </a:extLst>
        </xdr:cNvPr>
        <xdr:cNvCxnSpPr/>
      </xdr:nvCxnSpPr>
      <xdr:spPr>
        <a:xfrm>
          <a:off x="4838510" y="6904989"/>
          <a:ext cx="152400" cy="48133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266510</xdr:colOff>
      <xdr:row>7</xdr:row>
      <xdr:rowOff>233045</xdr:rowOff>
    </xdr:from>
    <xdr:to>
      <xdr:col>4</xdr:col>
      <xdr:colOff>127</xdr:colOff>
      <xdr:row>7</xdr:row>
      <xdr:rowOff>233045</xdr:rowOff>
    </xdr:to>
    <xdr:cxnSp macro="">
      <xdr:nvCxnSpPr>
        <xdr:cNvPr id="28" name="PTObj_DBranchHLine_1_13">
          <a:extLst>
            <a:ext uri="{FF2B5EF4-FFF2-40B4-BE49-F238E27FC236}">
              <a16:creationId xmlns:a16="http://schemas.microsoft.com/office/drawing/2014/main" id="{95959C10-4B97-4994-9101-46A5D472A5C8}"/>
            </a:ext>
          </a:extLst>
        </xdr:cNvPr>
        <xdr:cNvCxnSpPr/>
      </xdr:nvCxnSpPr>
      <xdr:spPr>
        <a:xfrm>
          <a:off x="4990910" y="6433820"/>
          <a:ext cx="134334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114110</xdr:colOff>
      <xdr:row>7</xdr:row>
      <xdr:rowOff>233045</xdr:rowOff>
    </xdr:from>
    <xdr:to>
      <xdr:col>3</xdr:col>
      <xdr:colOff>266510</xdr:colOff>
      <xdr:row>9</xdr:row>
      <xdr:rowOff>227964</xdr:rowOff>
    </xdr:to>
    <xdr:cxnSp macro="">
      <xdr:nvCxnSpPr>
        <xdr:cNvPr id="29" name="PTObj_DBranchDLine_1_13">
          <a:extLst>
            <a:ext uri="{FF2B5EF4-FFF2-40B4-BE49-F238E27FC236}">
              <a16:creationId xmlns:a16="http://schemas.microsoft.com/office/drawing/2014/main" id="{997B7EB7-E0C9-4EEC-9B42-EF0C9ADC0F90}"/>
            </a:ext>
          </a:extLst>
        </xdr:cNvPr>
        <xdr:cNvCxnSpPr/>
      </xdr:nvCxnSpPr>
      <xdr:spPr>
        <a:xfrm flipV="1">
          <a:off x="4838510" y="6433820"/>
          <a:ext cx="152400" cy="4711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266509</xdr:colOff>
      <xdr:row>9</xdr:row>
      <xdr:rowOff>233045</xdr:rowOff>
    </xdr:from>
    <xdr:to>
      <xdr:col>3</xdr:col>
      <xdr:colOff>127</xdr:colOff>
      <xdr:row>9</xdr:row>
      <xdr:rowOff>233045</xdr:rowOff>
    </xdr:to>
    <xdr:cxnSp macro="">
      <xdr:nvCxnSpPr>
        <xdr:cNvPr id="30" name="PTObj_DBranchHLine_1_6">
          <a:extLst>
            <a:ext uri="{FF2B5EF4-FFF2-40B4-BE49-F238E27FC236}">
              <a16:creationId xmlns:a16="http://schemas.microsoft.com/office/drawing/2014/main" id="{1E46EEA8-CF9C-408C-9D07-7623C8B4623F}"/>
            </a:ext>
          </a:extLst>
        </xdr:cNvPr>
        <xdr:cNvCxnSpPr/>
      </xdr:nvCxnSpPr>
      <xdr:spPr>
        <a:xfrm>
          <a:off x="3381184" y="6910070"/>
          <a:ext cx="134334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114110</xdr:colOff>
      <xdr:row>5</xdr:row>
      <xdr:rowOff>227966</xdr:rowOff>
    </xdr:from>
    <xdr:to>
      <xdr:col>2</xdr:col>
      <xdr:colOff>266509</xdr:colOff>
      <xdr:row>9</xdr:row>
      <xdr:rowOff>233045</xdr:rowOff>
    </xdr:to>
    <xdr:cxnSp macro="">
      <xdr:nvCxnSpPr>
        <xdr:cNvPr id="31" name="PTObj_DBranchDLine_1_6">
          <a:extLst>
            <a:ext uri="{FF2B5EF4-FFF2-40B4-BE49-F238E27FC236}">
              <a16:creationId xmlns:a16="http://schemas.microsoft.com/office/drawing/2014/main" id="{5540EE70-E95B-4068-80F1-55D3AEF7FCBC}"/>
            </a:ext>
          </a:extLst>
        </xdr:cNvPr>
        <xdr:cNvCxnSpPr/>
      </xdr:nvCxnSpPr>
      <xdr:spPr>
        <a:xfrm>
          <a:off x="3228785" y="5952491"/>
          <a:ext cx="152399" cy="9575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266510</xdr:colOff>
      <xdr:row>5</xdr:row>
      <xdr:rowOff>233045</xdr:rowOff>
    </xdr:from>
    <xdr:to>
      <xdr:col>2</xdr:col>
      <xdr:colOff>127</xdr:colOff>
      <xdr:row>5</xdr:row>
      <xdr:rowOff>233045</xdr:rowOff>
    </xdr:to>
    <xdr:cxnSp macro="">
      <xdr:nvCxnSpPr>
        <xdr:cNvPr id="40" name="PTObj_DBranchHLine_1_2">
          <a:extLst>
            <a:ext uri="{FF2B5EF4-FFF2-40B4-BE49-F238E27FC236}">
              <a16:creationId xmlns:a16="http://schemas.microsoft.com/office/drawing/2014/main" id="{CCABEE84-E761-4C11-A7B6-8742123AF01C}"/>
            </a:ext>
          </a:extLst>
        </xdr:cNvPr>
        <xdr:cNvCxnSpPr/>
      </xdr:nvCxnSpPr>
      <xdr:spPr>
        <a:xfrm>
          <a:off x="1590485" y="5957570"/>
          <a:ext cx="152431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114110</xdr:colOff>
      <xdr:row>5</xdr:row>
      <xdr:rowOff>233045</xdr:rowOff>
    </xdr:from>
    <xdr:to>
      <xdr:col>1</xdr:col>
      <xdr:colOff>266510</xdr:colOff>
      <xdr:row>13</xdr:row>
      <xdr:rowOff>227965</xdr:rowOff>
    </xdr:to>
    <xdr:cxnSp macro="">
      <xdr:nvCxnSpPr>
        <xdr:cNvPr id="41" name="PTObj_DBranchDLine_1_2">
          <a:extLst>
            <a:ext uri="{FF2B5EF4-FFF2-40B4-BE49-F238E27FC236}">
              <a16:creationId xmlns:a16="http://schemas.microsoft.com/office/drawing/2014/main" id="{BE692E4E-88AF-4D9A-A68D-7212EDFA630F}"/>
            </a:ext>
          </a:extLst>
        </xdr:cNvPr>
        <xdr:cNvCxnSpPr/>
      </xdr:nvCxnSpPr>
      <xdr:spPr>
        <a:xfrm flipV="1">
          <a:off x="1438085" y="5957570"/>
          <a:ext cx="152400" cy="332867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13</xdr:row>
      <xdr:rowOff>233045</xdr:rowOff>
    </xdr:from>
    <xdr:to>
      <xdr:col>1</xdr:col>
      <xdr:colOff>127</xdr:colOff>
      <xdr:row>13</xdr:row>
      <xdr:rowOff>233045</xdr:rowOff>
    </xdr:to>
    <xdr:cxnSp macro="">
      <xdr:nvCxnSpPr>
        <xdr:cNvPr id="44" name="PTObj_DBranchHLine_1_1">
          <a:extLst>
            <a:ext uri="{FF2B5EF4-FFF2-40B4-BE49-F238E27FC236}">
              <a16:creationId xmlns:a16="http://schemas.microsoft.com/office/drawing/2014/main" id="{AC52C43C-ED01-41F7-B484-54B83B0B3D3C}"/>
            </a:ext>
          </a:extLst>
        </xdr:cNvPr>
        <xdr:cNvCxnSpPr/>
      </xdr:nvCxnSpPr>
      <xdr:spPr>
        <a:xfrm>
          <a:off x="177800" y="9291320"/>
          <a:ext cx="11463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13</xdr:row>
      <xdr:rowOff>113982</xdr:rowOff>
    </xdr:from>
    <xdr:to>
      <xdr:col>1</xdr:col>
      <xdr:colOff>238252</xdr:colOff>
      <xdr:row>14</xdr:row>
      <xdr:rowOff>113982</xdr:rowOff>
    </xdr:to>
    <xdr:sp macro="" textlink="">
      <xdr:nvSpPr>
        <xdr:cNvPr id="45" name="PTObj_DNode_1_1">
          <a:extLst>
            <a:ext uri="{FF2B5EF4-FFF2-40B4-BE49-F238E27FC236}">
              <a16:creationId xmlns:a16="http://schemas.microsoft.com/office/drawing/2014/main" id="{3F25F22B-0446-4A52-A1A0-3A9F81FE0F6D}"/>
            </a:ext>
          </a:extLst>
        </xdr:cNvPr>
        <xdr:cNvSpPr/>
      </xdr:nvSpPr>
      <xdr:spPr>
        <a:xfrm>
          <a:off x="1324102" y="9172257"/>
          <a:ext cx="238125" cy="2381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215900</xdr:colOff>
      <xdr:row>13</xdr:row>
      <xdr:rowOff>142732</xdr:rowOff>
    </xdr:from>
    <xdr:ext cx="687239" cy="180627"/>
    <xdr:sp macro="" textlink="">
      <xdr:nvSpPr>
        <xdr:cNvPr id="46" name="PTObj_DBranchName_1_1">
          <a:extLst>
            <a:ext uri="{FF2B5EF4-FFF2-40B4-BE49-F238E27FC236}">
              <a16:creationId xmlns:a16="http://schemas.microsoft.com/office/drawing/2014/main" id="{3C303DEE-1E3A-4D14-AEAD-7425E2832BB3}"/>
            </a:ext>
          </a:extLst>
        </xdr:cNvPr>
        <xdr:cNvSpPr txBox="1"/>
      </xdr:nvSpPr>
      <xdr:spPr>
        <a:xfrm>
          <a:off x="215900" y="9201007"/>
          <a:ext cx="68723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Travel Decision</a:t>
          </a:r>
        </a:p>
      </xdr:txBody>
    </xdr:sp>
    <xdr:clientData/>
  </xdr:oneCellAnchor>
  <xdr:twoCellAnchor editAs="oneCell">
    <xdr:from>
      <xdr:col>2</xdr:col>
      <xdr:colOff>127</xdr:colOff>
      <xdr:row>5</xdr:row>
      <xdr:rowOff>113983</xdr:rowOff>
    </xdr:from>
    <xdr:to>
      <xdr:col>2</xdr:col>
      <xdr:colOff>238252</xdr:colOff>
      <xdr:row>6</xdr:row>
      <xdr:rowOff>113983</xdr:rowOff>
    </xdr:to>
    <xdr:sp macro="" textlink="">
      <xdr:nvSpPr>
        <xdr:cNvPr id="49" name="PTObj_DNode_1_2">
          <a:extLst>
            <a:ext uri="{FF2B5EF4-FFF2-40B4-BE49-F238E27FC236}">
              <a16:creationId xmlns:a16="http://schemas.microsoft.com/office/drawing/2014/main" id="{E1C622AD-D15A-4DC2-ACF5-DA1FC386B596}"/>
            </a:ext>
          </a:extLst>
        </xdr:cNvPr>
        <xdr:cNvSpPr/>
      </xdr:nvSpPr>
      <xdr:spPr>
        <a:xfrm>
          <a:off x="3114802" y="5838508"/>
          <a:ext cx="238125" cy="23812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</xdr:col>
      <xdr:colOff>304610</xdr:colOff>
      <xdr:row>5</xdr:row>
      <xdr:rowOff>142732</xdr:rowOff>
    </xdr:from>
    <xdr:ext cx="877035" cy="180627"/>
    <xdr:sp macro="" textlink="">
      <xdr:nvSpPr>
        <xdr:cNvPr id="50" name="PTObj_DBranchName_1_2">
          <a:extLst>
            <a:ext uri="{FF2B5EF4-FFF2-40B4-BE49-F238E27FC236}">
              <a16:creationId xmlns:a16="http://schemas.microsoft.com/office/drawing/2014/main" id="{9B2F9DDC-4F9A-4222-94BA-7FDF93F5FB2D}"/>
            </a:ext>
          </a:extLst>
        </xdr:cNvPr>
        <xdr:cNvSpPr txBox="1"/>
      </xdr:nvSpPr>
      <xdr:spPr>
        <a:xfrm>
          <a:off x="1628585" y="5867257"/>
          <a:ext cx="8770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International Travel</a:t>
          </a:r>
        </a:p>
      </xdr:txBody>
    </xdr:sp>
    <xdr:clientData/>
  </xdr:oneCellAnchor>
  <xdr:twoCellAnchor editAs="oneCell">
    <xdr:from>
      <xdr:col>3</xdr:col>
      <xdr:colOff>127</xdr:colOff>
      <xdr:row>9</xdr:row>
      <xdr:rowOff>113982</xdr:rowOff>
    </xdr:from>
    <xdr:to>
      <xdr:col>3</xdr:col>
      <xdr:colOff>238252</xdr:colOff>
      <xdr:row>10</xdr:row>
      <xdr:rowOff>113982</xdr:rowOff>
    </xdr:to>
    <xdr:sp macro="" textlink="">
      <xdr:nvSpPr>
        <xdr:cNvPr id="59" name="PTObj_DNode_1_6">
          <a:extLst>
            <a:ext uri="{FF2B5EF4-FFF2-40B4-BE49-F238E27FC236}">
              <a16:creationId xmlns:a16="http://schemas.microsoft.com/office/drawing/2014/main" id="{A6103C06-8990-47CE-A24F-A5B8CD7BF206}"/>
            </a:ext>
          </a:extLst>
        </xdr:cNvPr>
        <xdr:cNvSpPr/>
      </xdr:nvSpPr>
      <xdr:spPr>
        <a:xfrm>
          <a:off x="4724527" y="6791007"/>
          <a:ext cx="238125" cy="23812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304609</xdr:colOff>
      <xdr:row>9</xdr:row>
      <xdr:rowOff>142732</xdr:rowOff>
    </xdr:from>
    <xdr:ext cx="256993" cy="180627"/>
    <xdr:sp macro="" textlink="">
      <xdr:nvSpPr>
        <xdr:cNvPr id="60" name="PTObj_DBranchName_1_6">
          <a:extLst>
            <a:ext uri="{FF2B5EF4-FFF2-40B4-BE49-F238E27FC236}">
              <a16:creationId xmlns:a16="http://schemas.microsoft.com/office/drawing/2014/main" id="{02900BB3-276F-4CC6-8BE4-92FE63C561CE}"/>
            </a:ext>
          </a:extLst>
        </xdr:cNvPr>
        <xdr:cNvSpPr txBox="1"/>
      </xdr:nvSpPr>
      <xdr:spPr>
        <a:xfrm>
          <a:off x="3419284" y="6819757"/>
          <a:ext cx="2569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Paris</a:t>
          </a:r>
        </a:p>
      </xdr:txBody>
    </xdr:sp>
    <xdr:clientData/>
  </xdr:oneCellAnchor>
  <xdr:twoCellAnchor editAs="oneCell">
    <xdr:from>
      <xdr:col>4</xdr:col>
      <xdr:colOff>127</xdr:colOff>
      <xdr:row>7</xdr:row>
      <xdr:rowOff>113982</xdr:rowOff>
    </xdr:from>
    <xdr:to>
      <xdr:col>4</xdr:col>
      <xdr:colOff>238252</xdr:colOff>
      <xdr:row>8</xdr:row>
      <xdr:rowOff>113982</xdr:rowOff>
    </xdr:to>
    <xdr:sp macro="" textlink="">
      <xdr:nvSpPr>
        <xdr:cNvPr id="61" name="PTObj_DNode_1_13">
          <a:extLst>
            <a:ext uri="{FF2B5EF4-FFF2-40B4-BE49-F238E27FC236}">
              <a16:creationId xmlns:a16="http://schemas.microsoft.com/office/drawing/2014/main" id="{9C835B74-F476-439B-A514-8710769C8B6B}"/>
            </a:ext>
          </a:extLst>
        </xdr:cNvPr>
        <xdr:cNvSpPr/>
      </xdr:nvSpPr>
      <xdr:spPr>
        <a:xfrm rot="-5400000">
          <a:off x="6334252" y="6314757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7</xdr:row>
      <xdr:rowOff>142732</xdr:rowOff>
    </xdr:from>
    <xdr:ext cx="196592" cy="180627"/>
    <xdr:sp macro="" textlink="">
      <xdr:nvSpPr>
        <xdr:cNvPr id="62" name="PTObj_DBranchName_1_13">
          <a:extLst>
            <a:ext uri="{FF2B5EF4-FFF2-40B4-BE49-F238E27FC236}">
              <a16:creationId xmlns:a16="http://schemas.microsoft.com/office/drawing/2014/main" id="{3AA1C623-2BE2-437A-92E9-222CC5C672CF}"/>
            </a:ext>
          </a:extLst>
        </xdr:cNvPr>
        <xdr:cNvSpPr txBox="1"/>
      </xdr:nvSpPr>
      <xdr:spPr>
        <a:xfrm>
          <a:off x="5029010" y="63435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Yes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113982</xdr:rowOff>
    </xdr:from>
    <xdr:to>
      <xdr:col>4</xdr:col>
      <xdr:colOff>238252</xdr:colOff>
      <xdr:row>12</xdr:row>
      <xdr:rowOff>113982</xdr:rowOff>
    </xdr:to>
    <xdr:sp macro="" textlink="">
      <xdr:nvSpPr>
        <xdr:cNvPr id="63" name="PTObj_DNode_1_14">
          <a:extLst>
            <a:ext uri="{FF2B5EF4-FFF2-40B4-BE49-F238E27FC236}">
              <a16:creationId xmlns:a16="http://schemas.microsoft.com/office/drawing/2014/main" id="{02B91184-F4F9-4215-BA9F-7679B07D27BF}"/>
            </a:ext>
          </a:extLst>
        </xdr:cNvPr>
        <xdr:cNvSpPr/>
      </xdr:nvSpPr>
      <xdr:spPr>
        <a:xfrm rot="-5400000">
          <a:off x="6334252" y="7267257"/>
          <a:ext cx="238125" cy="23812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304610</xdr:colOff>
      <xdr:row>11</xdr:row>
      <xdr:rowOff>142732</xdr:rowOff>
    </xdr:from>
    <xdr:ext cx="175754" cy="180627"/>
    <xdr:sp macro="" textlink="">
      <xdr:nvSpPr>
        <xdr:cNvPr id="64" name="PTObj_DBranchName_1_14">
          <a:extLst>
            <a:ext uri="{FF2B5EF4-FFF2-40B4-BE49-F238E27FC236}">
              <a16:creationId xmlns:a16="http://schemas.microsoft.com/office/drawing/2014/main" id="{76CBF3A2-3711-4059-8E43-762F64793242}"/>
            </a:ext>
          </a:extLst>
        </xdr:cNvPr>
        <xdr:cNvSpPr txBox="1"/>
      </xdr:nvSpPr>
      <xdr:spPr>
        <a:xfrm>
          <a:off x="5029010" y="72960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GB" sz="800"/>
            <a:t>No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63500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BC14D-C4C4-4BBC-845F-BA82EEA8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6929          ">
          <a:extLst xmlns:a="http://schemas.openxmlformats.org/drawingml/2006/main">
            <a:ext uri="{FF2B5EF4-FFF2-40B4-BE49-F238E27FC236}">
              <a16:creationId xmlns:a16="http://schemas.microsoft.com/office/drawing/2014/main" id="{6129B12F-B80C-4DE7-BAFD-8FAFBC9E118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6929         ">
          <a:extLst xmlns:a="http://schemas.openxmlformats.org/drawingml/2006/main">
            <a:ext uri="{FF2B5EF4-FFF2-40B4-BE49-F238E27FC236}">
              <a16:creationId xmlns:a16="http://schemas.microsoft.com/office/drawing/2014/main" id="{9D3B5E66-C927-4330-9AA0-95A538E18AEF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6929        ">
          <a:extLst xmlns:a="http://schemas.openxmlformats.org/drawingml/2006/main">
            <a:ext uri="{FF2B5EF4-FFF2-40B4-BE49-F238E27FC236}">
              <a16:creationId xmlns:a16="http://schemas.microsoft.com/office/drawing/2014/main" id="{EA2824E8-4218-4CAD-827D-5AFBA467554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6929       ">
          <a:extLst xmlns:a="http://schemas.openxmlformats.org/drawingml/2006/main">
            <a:ext uri="{FF2B5EF4-FFF2-40B4-BE49-F238E27FC236}">
              <a16:creationId xmlns:a16="http://schemas.microsoft.com/office/drawing/2014/main" id="{0E24F163-7852-4A1A-93A3-CA0A4C31FAB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6929      ">
          <a:extLst xmlns:a="http://schemas.openxmlformats.org/drawingml/2006/main">
            <a:ext uri="{FF2B5EF4-FFF2-40B4-BE49-F238E27FC236}">
              <a16:creationId xmlns:a16="http://schemas.microsoft.com/office/drawing/2014/main" id="{974212B0-60F8-4297-A6DF-045B3246C06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387350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1333E-8DD0-4ED2-ADCA-7D0AA869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3932          ">
          <a:extLst xmlns:a="http://schemas.openxmlformats.org/drawingml/2006/main">
            <a:ext uri="{FF2B5EF4-FFF2-40B4-BE49-F238E27FC236}">
              <a16:creationId xmlns:a16="http://schemas.microsoft.com/office/drawing/2014/main" id="{AE0D3E9F-FD0E-4532-96B8-E5AD17FEBD2B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3932         ">
          <a:extLst xmlns:a="http://schemas.openxmlformats.org/drawingml/2006/main">
            <a:ext uri="{FF2B5EF4-FFF2-40B4-BE49-F238E27FC236}">
              <a16:creationId xmlns:a16="http://schemas.microsoft.com/office/drawing/2014/main" id="{7C7847C2-1933-4903-B9A9-B83B15F360BD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3932        ">
          <a:extLst xmlns:a="http://schemas.openxmlformats.org/drawingml/2006/main">
            <a:ext uri="{FF2B5EF4-FFF2-40B4-BE49-F238E27FC236}">
              <a16:creationId xmlns:a16="http://schemas.microsoft.com/office/drawing/2014/main" id="{51CCF341-AEF5-48E3-8265-3EFF5900704E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3932       ">
          <a:extLst xmlns:a="http://schemas.openxmlformats.org/drawingml/2006/main">
            <a:ext uri="{FF2B5EF4-FFF2-40B4-BE49-F238E27FC236}">
              <a16:creationId xmlns:a16="http://schemas.microsoft.com/office/drawing/2014/main" id="{19D61847-C2CB-41DE-B4FC-2BF400D5A3A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3932      ">
          <a:extLst xmlns:a="http://schemas.openxmlformats.org/drawingml/2006/main">
            <a:ext uri="{FF2B5EF4-FFF2-40B4-BE49-F238E27FC236}">
              <a16:creationId xmlns:a16="http://schemas.microsoft.com/office/drawing/2014/main" id="{B51E8F66-6B78-4E80-B725-2D37DA3EDBB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11</xdr:col>
      <xdr:colOff>473075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5B5B4-6472-43B6-B4BA-6AFFE062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16834          ">
          <a:extLst xmlns:a="http://schemas.openxmlformats.org/drawingml/2006/main">
            <a:ext uri="{FF2B5EF4-FFF2-40B4-BE49-F238E27FC236}">
              <a16:creationId xmlns:a16="http://schemas.microsoft.com/office/drawing/2014/main" id="{953D86A4-D51D-4387-A731-969E5E9576D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16834         ">
          <a:extLst xmlns:a="http://schemas.openxmlformats.org/drawingml/2006/main">
            <a:ext uri="{FF2B5EF4-FFF2-40B4-BE49-F238E27FC236}">
              <a16:creationId xmlns:a16="http://schemas.microsoft.com/office/drawing/2014/main" id="{91428346-97BB-4A38-A455-2B45BD602D4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16834        ">
          <a:extLst xmlns:a="http://schemas.openxmlformats.org/drawingml/2006/main">
            <a:ext uri="{FF2B5EF4-FFF2-40B4-BE49-F238E27FC236}">
              <a16:creationId xmlns:a16="http://schemas.microsoft.com/office/drawing/2014/main" id="{948A592A-1157-4230-821F-46E93F5902EE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16834       ">
          <a:extLst xmlns:a="http://schemas.openxmlformats.org/drawingml/2006/main">
            <a:ext uri="{FF2B5EF4-FFF2-40B4-BE49-F238E27FC236}">
              <a16:creationId xmlns:a16="http://schemas.microsoft.com/office/drawing/2014/main" id="{FB660B50-185E-4D3F-A6A5-DD364C8B310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16834      ">
          <a:extLst xmlns:a="http://schemas.openxmlformats.org/drawingml/2006/main">
            <a:ext uri="{FF2B5EF4-FFF2-40B4-BE49-F238E27FC236}">
              <a16:creationId xmlns:a16="http://schemas.microsoft.com/office/drawing/2014/main" id="{E65B058B-D066-48C2-8A7B-BC0BDE16C17B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25400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D943A-318B-43C3-BCBD-85BE2E3FE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12</xdr:row>
      <xdr:rowOff>161925</xdr:rowOff>
    </xdr:from>
    <xdr:to>
      <xdr:col>4</xdr:col>
      <xdr:colOff>1009650</xdr:colOff>
      <xdr:row>32</xdr:row>
      <xdr:rowOff>114300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0416C15B-0E20-4EBB-99A2-D40367B6C5D3}"/>
            </a:ext>
          </a:extLst>
        </xdr:cNvPr>
        <xdr:cNvSpPr/>
      </xdr:nvSpPr>
      <xdr:spPr>
        <a:xfrm>
          <a:off x="1352550" y="2200275"/>
          <a:ext cx="2819400" cy="3762375"/>
        </a:xfrm>
        <a:custGeom>
          <a:avLst/>
          <a:gdLst>
            <a:gd name="connsiteX0" fmla="*/ 2819400 w 2819400"/>
            <a:gd name="connsiteY0" fmla="*/ 85725 h 3762375"/>
            <a:gd name="connsiteX1" fmla="*/ 2590800 w 2819400"/>
            <a:gd name="connsiteY1" fmla="*/ 38100 h 3762375"/>
            <a:gd name="connsiteX2" fmla="*/ 2286000 w 2819400"/>
            <a:gd name="connsiteY2" fmla="*/ 0 h 3762375"/>
            <a:gd name="connsiteX3" fmla="*/ 2105025 w 2819400"/>
            <a:gd name="connsiteY3" fmla="*/ 9525 h 3762375"/>
            <a:gd name="connsiteX4" fmla="*/ 2019300 w 2819400"/>
            <a:gd name="connsiteY4" fmla="*/ 76200 h 3762375"/>
            <a:gd name="connsiteX5" fmla="*/ 1971675 w 2819400"/>
            <a:gd name="connsiteY5" fmla="*/ 104775 h 3762375"/>
            <a:gd name="connsiteX6" fmla="*/ 1885950 w 2819400"/>
            <a:gd name="connsiteY6" fmla="*/ 200025 h 3762375"/>
            <a:gd name="connsiteX7" fmla="*/ 1819275 w 2819400"/>
            <a:gd name="connsiteY7" fmla="*/ 285750 h 3762375"/>
            <a:gd name="connsiteX8" fmla="*/ 1781175 w 2819400"/>
            <a:gd name="connsiteY8" fmla="*/ 333375 h 3762375"/>
            <a:gd name="connsiteX9" fmla="*/ 1752600 w 2819400"/>
            <a:gd name="connsiteY9" fmla="*/ 361950 h 3762375"/>
            <a:gd name="connsiteX10" fmla="*/ 1704975 w 2819400"/>
            <a:gd name="connsiteY10" fmla="*/ 447675 h 3762375"/>
            <a:gd name="connsiteX11" fmla="*/ 1638300 w 2819400"/>
            <a:gd name="connsiteY11" fmla="*/ 542925 h 3762375"/>
            <a:gd name="connsiteX12" fmla="*/ 1619250 w 2819400"/>
            <a:gd name="connsiteY12" fmla="*/ 571500 h 3762375"/>
            <a:gd name="connsiteX13" fmla="*/ 1562100 w 2819400"/>
            <a:gd name="connsiteY13" fmla="*/ 638175 h 3762375"/>
            <a:gd name="connsiteX14" fmla="*/ 1543050 w 2819400"/>
            <a:gd name="connsiteY14" fmla="*/ 676275 h 3762375"/>
            <a:gd name="connsiteX15" fmla="*/ 1476375 w 2819400"/>
            <a:gd name="connsiteY15" fmla="*/ 752475 h 3762375"/>
            <a:gd name="connsiteX16" fmla="*/ 1457325 w 2819400"/>
            <a:gd name="connsiteY16" fmla="*/ 781050 h 3762375"/>
            <a:gd name="connsiteX17" fmla="*/ 1428750 w 2819400"/>
            <a:gd name="connsiteY17" fmla="*/ 809625 h 3762375"/>
            <a:gd name="connsiteX18" fmla="*/ 1400175 w 2819400"/>
            <a:gd name="connsiteY18" fmla="*/ 847725 h 3762375"/>
            <a:gd name="connsiteX19" fmla="*/ 1371600 w 2819400"/>
            <a:gd name="connsiteY19" fmla="*/ 876300 h 3762375"/>
            <a:gd name="connsiteX20" fmla="*/ 1304925 w 2819400"/>
            <a:gd name="connsiteY20" fmla="*/ 962025 h 3762375"/>
            <a:gd name="connsiteX21" fmla="*/ 1276350 w 2819400"/>
            <a:gd name="connsiteY21" fmla="*/ 990600 h 3762375"/>
            <a:gd name="connsiteX22" fmla="*/ 1257300 w 2819400"/>
            <a:gd name="connsiteY22" fmla="*/ 1019175 h 3762375"/>
            <a:gd name="connsiteX23" fmla="*/ 1200150 w 2819400"/>
            <a:gd name="connsiteY23" fmla="*/ 1066800 h 3762375"/>
            <a:gd name="connsiteX24" fmla="*/ 1133475 w 2819400"/>
            <a:gd name="connsiteY24" fmla="*/ 1152525 h 3762375"/>
            <a:gd name="connsiteX25" fmla="*/ 1095375 w 2819400"/>
            <a:gd name="connsiteY25" fmla="*/ 1181100 h 3762375"/>
            <a:gd name="connsiteX26" fmla="*/ 1057275 w 2819400"/>
            <a:gd name="connsiteY26" fmla="*/ 1228725 h 3762375"/>
            <a:gd name="connsiteX27" fmla="*/ 1019175 w 2819400"/>
            <a:gd name="connsiteY27" fmla="*/ 1266825 h 3762375"/>
            <a:gd name="connsiteX28" fmla="*/ 971550 w 2819400"/>
            <a:gd name="connsiteY28" fmla="*/ 1323975 h 3762375"/>
            <a:gd name="connsiteX29" fmla="*/ 923925 w 2819400"/>
            <a:gd name="connsiteY29" fmla="*/ 1371600 h 3762375"/>
            <a:gd name="connsiteX30" fmla="*/ 895350 w 2819400"/>
            <a:gd name="connsiteY30" fmla="*/ 1390650 h 3762375"/>
            <a:gd name="connsiteX31" fmla="*/ 771525 w 2819400"/>
            <a:gd name="connsiteY31" fmla="*/ 1514475 h 3762375"/>
            <a:gd name="connsiteX32" fmla="*/ 733425 w 2819400"/>
            <a:gd name="connsiteY32" fmla="*/ 1562100 h 3762375"/>
            <a:gd name="connsiteX33" fmla="*/ 714375 w 2819400"/>
            <a:gd name="connsiteY33" fmla="*/ 1590675 h 3762375"/>
            <a:gd name="connsiteX34" fmla="*/ 676275 w 2819400"/>
            <a:gd name="connsiteY34" fmla="*/ 1628775 h 3762375"/>
            <a:gd name="connsiteX35" fmla="*/ 657225 w 2819400"/>
            <a:gd name="connsiteY35" fmla="*/ 1666875 h 3762375"/>
            <a:gd name="connsiteX36" fmla="*/ 619125 w 2819400"/>
            <a:gd name="connsiteY36" fmla="*/ 1704975 h 3762375"/>
            <a:gd name="connsiteX37" fmla="*/ 514350 w 2819400"/>
            <a:gd name="connsiteY37" fmla="*/ 1838325 h 3762375"/>
            <a:gd name="connsiteX38" fmla="*/ 476250 w 2819400"/>
            <a:gd name="connsiteY38" fmla="*/ 1895475 h 3762375"/>
            <a:gd name="connsiteX39" fmla="*/ 457200 w 2819400"/>
            <a:gd name="connsiteY39" fmla="*/ 1933575 h 3762375"/>
            <a:gd name="connsiteX40" fmla="*/ 428625 w 2819400"/>
            <a:gd name="connsiteY40" fmla="*/ 1962150 h 3762375"/>
            <a:gd name="connsiteX41" fmla="*/ 371475 w 2819400"/>
            <a:gd name="connsiteY41" fmla="*/ 2057400 h 3762375"/>
            <a:gd name="connsiteX42" fmla="*/ 361950 w 2819400"/>
            <a:gd name="connsiteY42" fmla="*/ 2095500 h 3762375"/>
            <a:gd name="connsiteX43" fmla="*/ 323850 w 2819400"/>
            <a:gd name="connsiteY43" fmla="*/ 2171700 h 3762375"/>
            <a:gd name="connsiteX44" fmla="*/ 304800 w 2819400"/>
            <a:gd name="connsiteY44" fmla="*/ 2266950 h 3762375"/>
            <a:gd name="connsiteX45" fmla="*/ 295275 w 2819400"/>
            <a:gd name="connsiteY45" fmla="*/ 2638425 h 3762375"/>
            <a:gd name="connsiteX46" fmla="*/ 257175 w 2819400"/>
            <a:gd name="connsiteY46" fmla="*/ 2714625 h 3762375"/>
            <a:gd name="connsiteX47" fmla="*/ 238125 w 2819400"/>
            <a:gd name="connsiteY47" fmla="*/ 2743200 h 3762375"/>
            <a:gd name="connsiteX48" fmla="*/ 190500 w 2819400"/>
            <a:gd name="connsiteY48" fmla="*/ 2762250 h 3762375"/>
            <a:gd name="connsiteX49" fmla="*/ 171450 w 2819400"/>
            <a:gd name="connsiteY49" fmla="*/ 2790825 h 3762375"/>
            <a:gd name="connsiteX50" fmla="*/ 133350 w 2819400"/>
            <a:gd name="connsiteY50" fmla="*/ 2809875 h 3762375"/>
            <a:gd name="connsiteX51" fmla="*/ 66675 w 2819400"/>
            <a:gd name="connsiteY51" fmla="*/ 2867025 h 3762375"/>
            <a:gd name="connsiteX52" fmla="*/ 28575 w 2819400"/>
            <a:gd name="connsiteY52" fmla="*/ 2924175 h 3762375"/>
            <a:gd name="connsiteX53" fmla="*/ 19050 w 2819400"/>
            <a:gd name="connsiteY53" fmla="*/ 2952750 h 3762375"/>
            <a:gd name="connsiteX54" fmla="*/ 0 w 2819400"/>
            <a:gd name="connsiteY54" fmla="*/ 3028950 h 3762375"/>
            <a:gd name="connsiteX55" fmla="*/ 9525 w 2819400"/>
            <a:gd name="connsiteY55" fmla="*/ 3409950 h 3762375"/>
            <a:gd name="connsiteX56" fmla="*/ 38100 w 2819400"/>
            <a:gd name="connsiteY56" fmla="*/ 3514725 h 3762375"/>
            <a:gd name="connsiteX57" fmla="*/ 57150 w 2819400"/>
            <a:gd name="connsiteY57" fmla="*/ 3609975 h 3762375"/>
            <a:gd name="connsiteX58" fmla="*/ 66675 w 2819400"/>
            <a:gd name="connsiteY58" fmla="*/ 3648075 h 3762375"/>
            <a:gd name="connsiteX59" fmla="*/ 57150 w 2819400"/>
            <a:gd name="connsiteY59" fmla="*/ 3724275 h 3762375"/>
            <a:gd name="connsiteX60" fmla="*/ 38100 w 2819400"/>
            <a:gd name="connsiteY60" fmla="*/ 3762375 h 3762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2819400" h="3762375">
              <a:moveTo>
                <a:pt x="2819400" y="85725"/>
              </a:moveTo>
              <a:cubicBezTo>
                <a:pt x="2708773" y="30412"/>
                <a:pt x="2788941" y="62264"/>
                <a:pt x="2590800" y="38100"/>
              </a:cubicBezTo>
              <a:cubicBezTo>
                <a:pt x="2149454" y="-15723"/>
                <a:pt x="2520564" y="26063"/>
                <a:pt x="2286000" y="0"/>
              </a:cubicBezTo>
              <a:lnTo>
                <a:pt x="2105025" y="9525"/>
              </a:lnTo>
              <a:cubicBezTo>
                <a:pt x="2070217" y="19470"/>
                <a:pt x="2050342" y="57575"/>
                <a:pt x="2019300" y="76200"/>
              </a:cubicBezTo>
              <a:cubicBezTo>
                <a:pt x="2003425" y="85725"/>
                <a:pt x="1985897" y="92923"/>
                <a:pt x="1971675" y="104775"/>
              </a:cubicBezTo>
              <a:cubicBezTo>
                <a:pt x="1888437" y="174140"/>
                <a:pt x="1925519" y="147267"/>
                <a:pt x="1885950" y="200025"/>
              </a:cubicBezTo>
              <a:cubicBezTo>
                <a:pt x="1864230" y="228985"/>
                <a:pt x="1841640" y="257285"/>
                <a:pt x="1819275" y="285750"/>
              </a:cubicBezTo>
              <a:cubicBezTo>
                <a:pt x="1806715" y="301736"/>
                <a:pt x="1795550" y="319000"/>
                <a:pt x="1781175" y="333375"/>
              </a:cubicBezTo>
              <a:lnTo>
                <a:pt x="1752600" y="361950"/>
              </a:lnTo>
              <a:cubicBezTo>
                <a:pt x="1733441" y="419427"/>
                <a:pt x="1754103" y="365795"/>
                <a:pt x="1704975" y="447675"/>
              </a:cubicBezTo>
              <a:cubicBezTo>
                <a:pt x="1654634" y="531577"/>
                <a:pt x="1700381" y="460150"/>
                <a:pt x="1638300" y="542925"/>
              </a:cubicBezTo>
              <a:cubicBezTo>
                <a:pt x="1631431" y="552083"/>
                <a:pt x="1626579" y="562706"/>
                <a:pt x="1619250" y="571500"/>
              </a:cubicBezTo>
              <a:cubicBezTo>
                <a:pt x="1580286" y="618257"/>
                <a:pt x="1597772" y="581100"/>
                <a:pt x="1562100" y="638175"/>
              </a:cubicBezTo>
              <a:cubicBezTo>
                <a:pt x="1554575" y="650216"/>
                <a:pt x="1551569" y="664916"/>
                <a:pt x="1543050" y="676275"/>
              </a:cubicBezTo>
              <a:cubicBezTo>
                <a:pt x="1522800" y="703276"/>
                <a:pt x="1497747" y="726353"/>
                <a:pt x="1476375" y="752475"/>
              </a:cubicBezTo>
              <a:cubicBezTo>
                <a:pt x="1469126" y="761335"/>
                <a:pt x="1464654" y="772256"/>
                <a:pt x="1457325" y="781050"/>
              </a:cubicBezTo>
              <a:cubicBezTo>
                <a:pt x="1448701" y="791398"/>
                <a:pt x="1437516" y="799398"/>
                <a:pt x="1428750" y="809625"/>
              </a:cubicBezTo>
              <a:cubicBezTo>
                <a:pt x="1418419" y="821678"/>
                <a:pt x="1410506" y="835672"/>
                <a:pt x="1400175" y="847725"/>
              </a:cubicBezTo>
              <a:cubicBezTo>
                <a:pt x="1391409" y="857952"/>
                <a:pt x="1380224" y="865952"/>
                <a:pt x="1371600" y="876300"/>
              </a:cubicBezTo>
              <a:cubicBezTo>
                <a:pt x="1348425" y="904110"/>
                <a:pt x="1330523" y="936427"/>
                <a:pt x="1304925" y="962025"/>
              </a:cubicBezTo>
              <a:cubicBezTo>
                <a:pt x="1295400" y="971550"/>
                <a:pt x="1284974" y="980252"/>
                <a:pt x="1276350" y="990600"/>
              </a:cubicBezTo>
              <a:cubicBezTo>
                <a:pt x="1269021" y="999394"/>
                <a:pt x="1265395" y="1011080"/>
                <a:pt x="1257300" y="1019175"/>
              </a:cubicBezTo>
              <a:cubicBezTo>
                <a:pt x="1182375" y="1094100"/>
                <a:pt x="1278171" y="973175"/>
                <a:pt x="1200150" y="1066800"/>
              </a:cubicBezTo>
              <a:cubicBezTo>
                <a:pt x="1176975" y="1094610"/>
                <a:pt x="1157937" y="1125840"/>
                <a:pt x="1133475" y="1152525"/>
              </a:cubicBezTo>
              <a:cubicBezTo>
                <a:pt x="1122748" y="1164227"/>
                <a:pt x="1106600" y="1169875"/>
                <a:pt x="1095375" y="1181100"/>
              </a:cubicBezTo>
              <a:cubicBezTo>
                <a:pt x="1081000" y="1195475"/>
                <a:pt x="1070781" y="1213530"/>
                <a:pt x="1057275" y="1228725"/>
              </a:cubicBezTo>
              <a:cubicBezTo>
                <a:pt x="1045343" y="1242149"/>
                <a:pt x="1031190" y="1253475"/>
                <a:pt x="1019175" y="1266825"/>
              </a:cubicBezTo>
              <a:cubicBezTo>
                <a:pt x="1002586" y="1285257"/>
                <a:pt x="988231" y="1305626"/>
                <a:pt x="971550" y="1323975"/>
              </a:cubicBezTo>
              <a:cubicBezTo>
                <a:pt x="956448" y="1340587"/>
                <a:pt x="940821" y="1356816"/>
                <a:pt x="923925" y="1371600"/>
              </a:cubicBezTo>
              <a:cubicBezTo>
                <a:pt x="915310" y="1379138"/>
                <a:pt x="903701" y="1382820"/>
                <a:pt x="895350" y="1390650"/>
              </a:cubicBezTo>
              <a:cubicBezTo>
                <a:pt x="852766" y="1430573"/>
                <a:pt x="807989" y="1468894"/>
                <a:pt x="771525" y="1514475"/>
              </a:cubicBezTo>
              <a:cubicBezTo>
                <a:pt x="758825" y="1530350"/>
                <a:pt x="745623" y="1545836"/>
                <a:pt x="733425" y="1562100"/>
              </a:cubicBezTo>
              <a:cubicBezTo>
                <a:pt x="726556" y="1571258"/>
                <a:pt x="721825" y="1581983"/>
                <a:pt x="714375" y="1590675"/>
              </a:cubicBezTo>
              <a:cubicBezTo>
                <a:pt x="702686" y="1604312"/>
                <a:pt x="687051" y="1614407"/>
                <a:pt x="676275" y="1628775"/>
              </a:cubicBezTo>
              <a:cubicBezTo>
                <a:pt x="667756" y="1640134"/>
                <a:pt x="665744" y="1655516"/>
                <a:pt x="657225" y="1666875"/>
              </a:cubicBezTo>
              <a:cubicBezTo>
                <a:pt x="646449" y="1681243"/>
                <a:pt x="630814" y="1691338"/>
                <a:pt x="619125" y="1704975"/>
              </a:cubicBezTo>
              <a:cubicBezTo>
                <a:pt x="609744" y="1715919"/>
                <a:pt x="537361" y="1805453"/>
                <a:pt x="514350" y="1838325"/>
              </a:cubicBezTo>
              <a:cubicBezTo>
                <a:pt x="501220" y="1857082"/>
                <a:pt x="488030" y="1875842"/>
                <a:pt x="476250" y="1895475"/>
              </a:cubicBezTo>
              <a:cubicBezTo>
                <a:pt x="468945" y="1907651"/>
                <a:pt x="465453" y="1922021"/>
                <a:pt x="457200" y="1933575"/>
              </a:cubicBezTo>
              <a:cubicBezTo>
                <a:pt x="449370" y="1944536"/>
                <a:pt x="436292" y="1951075"/>
                <a:pt x="428625" y="1962150"/>
              </a:cubicBezTo>
              <a:cubicBezTo>
                <a:pt x="407549" y="1992593"/>
                <a:pt x="371475" y="2057400"/>
                <a:pt x="371475" y="2057400"/>
              </a:cubicBezTo>
              <a:cubicBezTo>
                <a:pt x="368300" y="2070100"/>
                <a:pt x="366985" y="2083416"/>
                <a:pt x="361950" y="2095500"/>
              </a:cubicBezTo>
              <a:cubicBezTo>
                <a:pt x="351028" y="2121714"/>
                <a:pt x="330738" y="2144150"/>
                <a:pt x="323850" y="2171700"/>
              </a:cubicBezTo>
              <a:cubicBezTo>
                <a:pt x="309641" y="2228536"/>
                <a:pt x="316477" y="2196887"/>
                <a:pt x="304800" y="2266950"/>
              </a:cubicBezTo>
              <a:cubicBezTo>
                <a:pt x="301625" y="2390775"/>
                <a:pt x="308378" y="2515254"/>
                <a:pt x="295275" y="2638425"/>
              </a:cubicBezTo>
              <a:cubicBezTo>
                <a:pt x="292271" y="2666664"/>
                <a:pt x="272927" y="2690996"/>
                <a:pt x="257175" y="2714625"/>
              </a:cubicBezTo>
              <a:cubicBezTo>
                <a:pt x="250825" y="2724150"/>
                <a:pt x="247440" y="2736546"/>
                <a:pt x="238125" y="2743200"/>
              </a:cubicBezTo>
              <a:cubicBezTo>
                <a:pt x="224212" y="2753138"/>
                <a:pt x="206375" y="2755900"/>
                <a:pt x="190500" y="2762250"/>
              </a:cubicBezTo>
              <a:cubicBezTo>
                <a:pt x="184150" y="2771775"/>
                <a:pt x="180244" y="2783496"/>
                <a:pt x="171450" y="2790825"/>
              </a:cubicBezTo>
              <a:cubicBezTo>
                <a:pt x="160542" y="2799915"/>
                <a:pt x="145391" y="2802350"/>
                <a:pt x="133350" y="2809875"/>
              </a:cubicBezTo>
              <a:cubicBezTo>
                <a:pt x="114004" y="2821966"/>
                <a:pt x="81418" y="2848070"/>
                <a:pt x="66675" y="2867025"/>
              </a:cubicBezTo>
              <a:cubicBezTo>
                <a:pt x="52619" y="2885097"/>
                <a:pt x="35815" y="2902455"/>
                <a:pt x="28575" y="2924175"/>
              </a:cubicBezTo>
              <a:cubicBezTo>
                <a:pt x="25400" y="2933700"/>
                <a:pt x="21485" y="2943010"/>
                <a:pt x="19050" y="2952750"/>
              </a:cubicBezTo>
              <a:lnTo>
                <a:pt x="0" y="3028950"/>
              </a:lnTo>
              <a:cubicBezTo>
                <a:pt x="3175" y="3155950"/>
                <a:pt x="-408" y="3283299"/>
                <a:pt x="9525" y="3409950"/>
              </a:cubicBezTo>
              <a:cubicBezTo>
                <a:pt x="12356" y="3446040"/>
                <a:pt x="29715" y="3479509"/>
                <a:pt x="38100" y="3514725"/>
              </a:cubicBezTo>
              <a:cubicBezTo>
                <a:pt x="45600" y="3546223"/>
                <a:pt x="50366" y="3578315"/>
                <a:pt x="57150" y="3609975"/>
              </a:cubicBezTo>
              <a:cubicBezTo>
                <a:pt x="59893" y="3622775"/>
                <a:pt x="63500" y="3635375"/>
                <a:pt x="66675" y="3648075"/>
              </a:cubicBezTo>
              <a:cubicBezTo>
                <a:pt x="63500" y="3673475"/>
                <a:pt x="63885" y="3699579"/>
                <a:pt x="57150" y="3724275"/>
              </a:cubicBezTo>
              <a:cubicBezTo>
                <a:pt x="36339" y="3800583"/>
                <a:pt x="38100" y="3728896"/>
                <a:pt x="38100" y="376237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3"/>
  <sheetViews>
    <sheetView workbookViewId="0"/>
  </sheetViews>
  <sheetFormatPr defaultRowHeight="15"/>
  <cols>
    <col min="1" max="16384" width="9.140625" style="1"/>
  </cols>
  <sheetData>
    <row r="1" spans="1:9">
      <c r="A1" s="1">
        <v>3</v>
      </c>
      <c r="B1" s="1">
        <v>1</v>
      </c>
      <c r="C1" s="1" t="e">
        <f>'Decision Tree'!#REF!</f>
        <v>#REF!</v>
      </c>
    </row>
    <row r="11" spans="1:9">
      <c r="A11" s="1" t="s">
        <v>0</v>
      </c>
      <c r="B11" s="1" t="str">
        <f>'Decision Tree'!$B$3</f>
        <v>Based on National data</v>
      </c>
      <c r="C11" s="1">
        <v>-10</v>
      </c>
      <c r="D11" s="1">
        <v>-1</v>
      </c>
      <c r="E11" s="1">
        <v>10</v>
      </c>
      <c r="F11" s="1">
        <v>-1</v>
      </c>
      <c r="G11" s="1">
        <v>10</v>
      </c>
      <c r="H11" s="1">
        <v>0</v>
      </c>
      <c r="I11" s="1">
        <v>8.5099999999999995E-2</v>
      </c>
    </row>
    <row r="12" spans="1:9">
      <c r="A12" s="1" t="s">
        <v>1</v>
      </c>
      <c r="B12" s="2" t="str">
        <f>'Decision Tree'!$B$4</f>
        <v>Chance of positive RTPCR</v>
      </c>
      <c r="C12" s="1">
        <v>-10</v>
      </c>
      <c r="D12" s="1">
        <v>-1</v>
      </c>
      <c r="E12" s="1">
        <v>10</v>
      </c>
      <c r="F12" s="1">
        <v>-1</v>
      </c>
      <c r="G12" s="1">
        <v>10</v>
      </c>
      <c r="H12" s="1">
        <v>0</v>
      </c>
      <c r="I12" s="1">
        <v>65</v>
      </c>
    </row>
    <row r="13" spans="1:9">
      <c r="A13" s="1" t="s">
        <v>2</v>
      </c>
      <c r="B13" s="2">
        <f>'Decision Tree'!$B$5</f>
        <v>0.06</v>
      </c>
      <c r="C13" s="1">
        <v>-10</v>
      </c>
      <c r="D13" s="1">
        <v>-1</v>
      </c>
      <c r="E13" s="1">
        <v>10</v>
      </c>
      <c r="F13" s="1">
        <v>-1</v>
      </c>
      <c r="G13" s="1">
        <v>10</v>
      </c>
      <c r="H13" s="1">
        <v>0</v>
      </c>
      <c r="I13" s="1">
        <v>110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2A24-6771-4EAB-A3FE-EFE988F6B033}">
  <dimension ref="B1:N105"/>
  <sheetViews>
    <sheetView showGridLines="0" topLeftCell="A17" workbookViewId="0">
      <selection activeCell="I31" sqref="I31"/>
    </sheetView>
  </sheetViews>
  <sheetFormatPr defaultRowHeight="15"/>
  <cols>
    <col min="1" max="1" width="0.28515625" customWidth="1"/>
    <col min="2" max="5" width="15.7109375" customWidth="1"/>
  </cols>
  <sheetData>
    <row r="1" spans="2:2" s="3" customFormat="1" ht="18">
      <c r="B1" s="6" t="s">
        <v>165</v>
      </c>
    </row>
    <row r="2" spans="2:2" s="4" customFormat="1" ht="10.5">
      <c r="B2" s="7" t="s">
        <v>124</v>
      </c>
    </row>
    <row r="3" spans="2:2" s="4" customFormat="1" ht="10.5">
      <c r="B3" s="7" t="s">
        <v>166</v>
      </c>
    </row>
    <row r="4" spans="2:2" s="4" customFormat="1" ht="10.5">
      <c r="B4" s="7" t="s">
        <v>167</v>
      </c>
    </row>
    <row r="5" spans="2:2" s="4" customFormat="1" ht="10.5">
      <c r="B5" s="7" t="s">
        <v>168</v>
      </c>
    </row>
    <row r="6" spans="2:2" s="5" customFormat="1" ht="10.5">
      <c r="B6" s="8" t="s">
        <v>169</v>
      </c>
    </row>
    <row r="31" spans="14:14">
      <c r="N31" s="143"/>
    </row>
    <row r="37" spans="2:5" ht="15.75" thickBot="1"/>
    <row r="38" spans="2:5" ht="15.75" thickBot="1">
      <c r="B38" s="123" t="s">
        <v>170</v>
      </c>
      <c r="C38" s="124"/>
      <c r="D38" s="124"/>
      <c r="E38" s="125"/>
    </row>
    <row r="39" spans="2:5">
      <c r="B39" s="139" t="s">
        <v>7</v>
      </c>
      <c r="C39" s="140"/>
      <c r="D39" s="141" t="s">
        <v>29</v>
      </c>
      <c r="E39" s="142"/>
    </row>
    <row r="40" spans="2:5">
      <c r="B40" s="111" t="s">
        <v>163</v>
      </c>
      <c r="C40" s="113" t="s">
        <v>164</v>
      </c>
      <c r="D40" s="112" t="s">
        <v>163</v>
      </c>
      <c r="E40" s="114" t="s">
        <v>164</v>
      </c>
    </row>
    <row r="41" spans="2:5">
      <c r="B41" s="109">
        <v>3.7000000000000005E-2</v>
      </c>
      <c r="C41" s="86">
        <v>0.1</v>
      </c>
      <c r="D41" s="89">
        <v>0.01</v>
      </c>
      <c r="E41" s="84">
        <v>0.1</v>
      </c>
    </row>
    <row r="42" spans="2:5">
      <c r="B42" s="109">
        <v>3.7000000000000005E-2</v>
      </c>
      <c r="C42" s="86">
        <v>0.17</v>
      </c>
      <c r="D42" s="89">
        <v>0.01</v>
      </c>
      <c r="E42" s="84">
        <v>0.17</v>
      </c>
    </row>
    <row r="43" spans="2:5">
      <c r="B43" s="109">
        <v>3.7000000000000005E-2</v>
      </c>
      <c r="C43" s="86">
        <v>0.24000000000000002</v>
      </c>
      <c r="D43" s="89">
        <v>0.01</v>
      </c>
      <c r="E43" s="84">
        <v>0.24000000000000002</v>
      </c>
    </row>
    <row r="44" spans="2:5">
      <c r="B44" s="109">
        <v>4.5999999999999999E-2</v>
      </c>
      <c r="C44" s="86">
        <v>0.1</v>
      </c>
      <c r="D44" s="89">
        <v>0.01</v>
      </c>
      <c r="E44" s="84">
        <v>0.31</v>
      </c>
    </row>
    <row r="45" spans="2:5">
      <c r="B45" s="109">
        <v>4.5999999999999999E-2</v>
      </c>
      <c r="C45" s="86">
        <v>0.17</v>
      </c>
      <c r="D45" s="89">
        <v>0.01</v>
      </c>
      <c r="E45" s="84">
        <v>0.38</v>
      </c>
    </row>
    <row r="46" spans="2:5">
      <c r="B46" s="109">
        <v>4.5999999999999999E-2</v>
      </c>
      <c r="C46" s="86">
        <v>0.24000000000000002</v>
      </c>
      <c r="D46" s="89">
        <v>0.01</v>
      </c>
      <c r="E46" s="84">
        <v>0.45</v>
      </c>
    </row>
    <row r="47" spans="2:5">
      <c r="B47" s="109">
        <v>4.5999999999999999E-2</v>
      </c>
      <c r="C47" s="86">
        <v>0.31</v>
      </c>
      <c r="D47" s="89">
        <v>0.01</v>
      </c>
      <c r="E47" s="84">
        <v>0.52</v>
      </c>
    </row>
    <row r="48" spans="2:5">
      <c r="B48" s="109">
        <v>4.5999999999999999E-2</v>
      </c>
      <c r="C48" s="86">
        <v>0.38</v>
      </c>
      <c r="D48" s="89">
        <v>0.01</v>
      </c>
      <c r="E48" s="84">
        <v>0.59000000000000008</v>
      </c>
    </row>
    <row r="49" spans="2:5">
      <c r="B49" s="109">
        <v>5.5E-2</v>
      </c>
      <c r="C49" s="86">
        <v>0.1</v>
      </c>
      <c r="D49" s="89">
        <v>0.01</v>
      </c>
      <c r="E49" s="84">
        <v>0.66</v>
      </c>
    </row>
    <row r="50" spans="2:5">
      <c r="B50" s="109">
        <v>5.5E-2</v>
      </c>
      <c r="C50" s="86">
        <v>0.17</v>
      </c>
      <c r="D50" s="89">
        <v>0.01</v>
      </c>
      <c r="E50" s="84">
        <v>0.73000000000000009</v>
      </c>
    </row>
    <row r="51" spans="2:5">
      <c r="B51" s="109">
        <v>5.5E-2</v>
      </c>
      <c r="C51" s="86">
        <v>0.24000000000000002</v>
      </c>
      <c r="D51" s="89">
        <v>0.01</v>
      </c>
      <c r="E51" s="84">
        <v>0.8</v>
      </c>
    </row>
    <row r="52" spans="2:5">
      <c r="B52" s="109">
        <v>5.5E-2</v>
      </c>
      <c r="C52" s="86">
        <v>0.31</v>
      </c>
      <c r="D52" s="89">
        <v>1.9E-2</v>
      </c>
      <c r="E52" s="84">
        <v>0.1</v>
      </c>
    </row>
    <row r="53" spans="2:5">
      <c r="B53" s="109">
        <v>5.5E-2</v>
      </c>
      <c r="C53" s="86">
        <v>0.38</v>
      </c>
      <c r="D53" s="89">
        <v>1.9E-2</v>
      </c>
      <c r="E53" s="84">
        <v>0.17</v>
      </c>
    </row>
    <row r="54" spans="2:5">
      <c r="B54" s="109">
        <v>5.5E-2</v>
      </c>
      <c r="C54" s="86">
        <v>0.45</v>
      </c>
      <c r="D54" s="89">
        <v>1.9E-2</v>
      </c>
      <c r="E54" s="84">
        <v>0.24000000000000002</v>
      </c>
    </row>
    <row r="55" spans="2:5">
      <c r="B55" s="109">
        <v>6.4000000000000001E-2</v>
      </c>
      <c r="C55" s="86">
        <v>0.1</v>
      </c>
      <c r="D55" s="89">
        <v>1.9E-2</v>
      </c>
      <c r="E55" s="84">
        <v>0.31</v>
      </c>
    </row>
    <row r="56" spans="2:5">
      <c r="B56" s="109">
        <v>6.4000000000000001E-2</v>
      </c>
      <c r="C56" s="86">
        <v>0.17</v>
      </c>
      <c r="D56" s="89">
        <v>1.9E-2</v>
      </c>
      <c r="E56" s="84">
        <v>0.38</v>
      </c>
    </row>
    <row r="57" spans="2:5">
      <c r="B57" s="109">
        <v>6.4000000000000001E-2</v>
      </c>
      <c r="C57" s="86">
        <v>0.24000000000000002</v>
      </c>
      <c r="D57" s="89">
        <v>1.9E-2</v>
      </c>
      <c r="E57" s="84">
        <v>0.45</v>
      </c>
    </row>
    <row r="58" spans="2:5">
      <c r="B58" s="109">
        <v>6.4000000000000001E-2</v>
      </c>
      <c r="C58" s="86">
        <v>0.31</v>
      </c>
      <c r="D58" s="89">
        <v>1.9E-2</v>
      </c>
      <c r="E58" s="84">
        <v>0.52</v>
      </c>
    </row>
    <row r="59" spans="2:5">
      <c r="B59" s="109">
        <v>6.4000000000000001E-2</v>
      </c>
      <c r="C59" s="86">
        <v>0.38</v>
      </c>
      <c r="D59" s="89">
        <v>1.9E-2</v>
      </c>
      <c r="E59" s="84">
        <v>0.59000000000000008</v>
      </c>
    </row>
    <row r="60" spans="2:5">
      <c r="B60" s="109">
        <v>6.4000000000000001E-2</v>
      </c>
      <c r="C60" s="86">
        <v>0.45</v>
      </c>
      <c r="D60" s="89">
        <v>1.9E-2</v>
      </c>
      <c r="E60" s="84">
        <v>0.66</v>
      </c>
    </row>
    <row r="61" spans="2:5">
      <c r="B61" s="109">
        <v>6.4000000000000001E-2</v>
      </c>
      <c r="C61" s="86">
        <v>0.52</v>
      </c>
      <c r="D61" s="89">
        <v>1.9E-2</v>
      </c>
      <c r="E61" s="84">
        <v>0.73000000000000009</v>
      </c>
    </row>
    <row r="62" spans="2:5">
      <c r="B62" s="109">
        <v>7.3000000000000009E-2</v>
      </c>
      <c r="C62" s="86">
        <v>0.1</v>
      </c>
      <c r="D62" s="89">
        <v>1.9E-2</v>
      </c>
      <c r="E62" s="84">
        <v>0.8</v>
      </c>
    </row>
    <row r="63" spans="2:5">
      <c r="B63" s="109">
        <v>7.3000000000000009E-2</v>
      </c>
      <c r="C63" s="86">
        <v>0.17</v>
      </c>
      <c r="D63" s="89">
        <v>2.8000000000000001E-2</v>
      </c>
      <c r="E63" s="84">
        <v>0.1</v>
      </c>
    </row>
    <row r="64" spans="2:5">
      <c r="B64" s="109">
        <v>7.3000000000000009E-2</v>
      </c>
      <c r="C64" s="86">
        <v>0.24000000000000002</v>
      </c>
      <c r="D64" s="89">
        <v>2.8000000000000001E-2</v>
      </c>
      <c r="E64" s="84">
        <v>0.17</v>
      </c>
    </row>
    <row r="65" spans="2:5">
      <c r="B65" s="109">
        <v>7.3000000000000009E-2</v>
      </c>
      <c r="C65" s="86">
        <v>0.31</v>
      </c>
      <c r="D65" s="89">
        <v>2.8000000000000001E-2</v>
      </c>
      <c r="E65" s="84">
        <v>0.24000000000000002</v>
      </c>
    </row>
    <row r="66" spans="2:5">
      <c r="B66" s="109">
        <v>7.3000000000000009E-2</v>
      </c>
      <c r="C66" s="86">
        <v>0.38</v>
      </c>
      <c r="D66" s="89">
        <v>2.8000000000000001E-2</v>
      </c>
      <c r="E66" s="84">
        <v>0.31</v>
      </c>
    </row>
    <row r="67" spans="2:5">
      <c r="B67" s="109">
        <v>7.3000000000000009E-2</v>
      </c>
      <c r="C67" s="86">
        <v>0.45</v>
      </c>
      <c r="D67" s="89">
        <v>2.8000000000000001E-2</v>
      </c>
      <c r="E67" s="84">
        <v>0.38</v>
      </c>
    </row>
    <row r="68" spans="2:5">
      <c r="B68" s="109">
        <v>7.3000000000000009E-2</v>
      </c>
      <c r="C68" s="86">
        <v>0.52</v>
      </c>
      <c r="D68" s="89">
        <v>2.8000000000000001E-2</v>
      </c>
      <c r="E68" s="84">
        <v>0.45</v>
      </c>
    </row>
    <row r="69" spans="2:5">
      <c r="B69" s="109">
        <v>7.3000000000000009E-2</v>
      </c>
      <c r="C69" s="86">
        <v>0.59000000000000008</v>
      </c>
      <c r="D69" s="89">
        <v>2.8000000000000001E-2</v>
      </c>
      <c r="E69" s="84">
        <v>0.52</v>
      </c>
    </row>
    <row r="70" spans="2:5">
      <c r="B70" s="109">
        <v>8.2000000000000003E-2</v>
      </c>
      <c r="C70" s="86">
        <v>0.1</v>
      </c>
      <c r="D70" s="89">
        <v>2.8000000000000001E-2</v>
      </c>
      <c r="E70" s="84">
        <v>0.59000000000000008</v>
      </c>
    </row>
    <row r="71" spans="2:5">
      <c r="B71" s="109">
        <v>8.2000000000000003E-2</v>
      </c>
      <c r="C71" s="86">
        <v>0.17</v>
      </c>
      <c r="D71" s="89">
        <v>2.8000000000000001E-2</v>
      </c>
      <c r="E71" s="84">
        <v>0.66</v>
      </c>
    </row>
    <row r="72" spans="2:5">
      <c r="B72" s="109">
        <v>8.2000000000000003E-2</v>
      </c>
      <c r="C72" s="86">
        <v>0.24000000000000002</v>
      </c>
      <c r="D72" s="89">
        <v>2.8000000000000001E-2</v>
      </c>
      <c r="E72" s="84">
        <v>0.73000000000000009</v>
      </c>
    </row>
    <row r="73" spans="2:5">
      <c r="B73" s="109">
        <v>8.2000000000000003E-2</v>
      </c>
      <c r="C73" s="86">
        <v>0.31</v>
      </c>
      <c r="D73" s="89">
        <v>2.8000000000000001E-2</v>
      </c>
      <c r="E73" s="84">
        <v>0.8</v>
      </c>
    </row>
    <row r="74" spans="2:5">
      <c r="B74" s="109">
        <v>8.2000000000000003E-2</v>
      </c>
      <c r="C74" s="86">
        <v>0.38</v>
      </c>
      <c r="D74" s="89">
        <v>3.7000000000000005E-2</v>
      </c>
      <c r="E74" s="84">
        <v>0.31</v>
      </c>
    </row>
    <row r="75" spans="2:5">
      <c r="B75" s="109">
        <v>8.2000000000000003E-2</v>
      </c>
      <c r="C75" s="86">
        <v>0.45</v>
      </c>
      <c r="D75" s="89">
        <v>3.7000000000000005E-2</v>
      </c>
      <c r="E75" s="84">
        <v>0.38</v>
      </c>
    </row>
    <row r="76" spans="2:5">
      <c r="B76" s="109">
        <v>8.2000000000000003E-2</v>
      </c>
      <c r="C76" s="86">
        <v>0.52</v>
      </c>
      <c r="D76" s="89">
        <v>3.7000000000000005E-2</v>
      </c>
      <c r="E76" s="84">
        <v>0.45</v>
      </c>
    </row>
    <row r="77" spans="2:5">
      <c r="B77" s="109">
        <v>8.2000000000000003E-2</v>
      </c>
      <c r="C77" s="86">
        <v>0.59000000000000008</v>
      </c>
      <c r="D77" s="89">
        <v>3.7000000000000005E-2</v>
      </c>
      <c r="E77" s="84">
        <v>0.52</v>
      </c>
    </row>
    <row r="78" spans="2:5">
      <c r="B78" s="109">
        <v>8.2000000000000003E-2</v>
      </c>
      <c r="C78" s="86">
        <v>0.66</v>
      </c>
      <c r="D78" s="89">
        <v>3.7000000000000005E-2</v>
      </c>
      <c r="E78" s="84">
        <v>0.59000000000000008</v>
      </c>
    </row>
    <row r="79" spans="2:5">
      <c r="B79" s="109">
        <v>9.1000000000000011E-2</v>
      </c>
      <c r="C79" s="86">
        <v>0.1</v>
      </c>
      <c r="D79" s="89">
        <v>3.7000000000000005E-2</v>
      </c>
      <c r="E79" s="84">
        <v>0.66</v>
      </c>
    </row>
    <row r="80" spans="2:5">
      <c r="B80" s="109">
        <v>9.1000000000000011E-2</v>
      </c>
      <c r="C80" s="86">
        <v>0.17</v>
      </c>
      <c r="D80" s="89">
        <v>3.7000000000000005E-2</v>
      </c>
      <c r="E80" s="84">
        <v>0.73000000000000009</v>
      </c>
    </row>
    <row r="81" spans="2:5">
      <c r="B81" s="109">
        <v>9.1000000000000011E-2</v>
      </c>
      <c r="C81" s="86">
        <v>0.24000000000000002</v>
      </c>
      <c r="D81" s="89">
        <v>3.7000000000000005E-2</v>
      </c>
      <c r="E81" s="84">
        <v>0.8</v>
      </c>
    </row>
    <row r="82" spans="2:5">
      <c r="B82" s="109">
        <v>9.1000000000000011E-2</v>
      </c>
      <c r="C82" s="86">
        <v>0.31</v>
      </c>
      <c r="D82" s="89">
        <v>4.5999999999999999E-2</v>
      </c>
      <c r="E82" s="84">
        <v>0.45</v>
      </c>
    </row>
    <row r="83" spans="2:5">
      <c r="B83" s="109">
        <v>9.1000000000000011E-2</v>
      </c>
      <c r="C83" s="86">
        <v>0.38</v>
      </c>
      <c r="D83" s="89">
        <v>4.5999999999999999E-2</v>
      </c>
      <c r="E83" s="84">
        <v>0.52</v>
      </c>
    </row>
    <row r="84" spans="2:5">
      <c r="B84" s="109">
        <v>9.1000000000000011E-2</v>
      </c>
      <c r="C84" s="86">
        <v>0.45</v>
      </c>
      <c r="D84" s="89">
        <v>4.5999999999999999E-2</v>
      </c>
      <c r="E84" s="84">
        <v>0.59000000000000008</v>
      </c>
    </row>
    <row r="85" spans="2:5">
      <c r="B85" s="109">
        <v>9.1000000000000011E-2</v>
      </c>
      <c r="C85" s="86">
        <v>0.52</v>
      </c>
      <c r="D85" s="89">
        <v>4.5999999999999999E-2</v>
      </c>
      <c r="E85" s="84">
        <v>0.66</v>
      </c>
    </row>
    <row r="86" spans="2:5">
      <c r="B86" s="109">
        <v>9.1000000000000011E-2</v>
      </c>
      <c r="C86" s="86">
        <v>0.59000000000000008</v>
      </c>
      <c r="D86" s="89">
        <v>4.5999999999999999E-2</v>
      </c>
      <c r="E86" s="84">
        <v>0.73000000000000009</v>
      </c>
    </row>
    <row r="87" spans="2:5">
      <c r="B87" s="109">
        <v>9.1000000000000011E-2</v>
      </c>
      <c r="C87" s="86">
        <v>0.66</v>
      </c>
      <c r="D87" s="89">
        <v>4.5999999999999999E-2</v>
      </c>
      <c r="E87" s="84">
        <v>0.8</v>
      </c>
    </row>
    <row r="88" spans="2:5">
      <c r="B88" s="109">
        <v>0.1</v>
      </c>
      <c r="C88" s="86">
        <v>0.1</v>
      </c>
      <c r="D88" s="89">
        <v>5.5E-2</v>
      </c>
      <c r="E88" s="84">
        <v>0.52</v>
      </c>
    </row>
    <row r="89" spans="2:5">
      <c r="B89" s="109">
        <v>0.1</v>
      </c>
      <c r="C89" s="86">
        <v>0.17</v>
      </c>
      <c r="D89" s="89">
        <v>5.5E-2</v>
      </c>
      <c r="E89" s="84">
        <v>0.59000000000000008</v>
      </c>
    </row>
    <row r="90" spans="2:5">
      <c r="B90" s="109">
        <v>0.1</v>
      </c>
      <c r="C90" s="86">
        <v>0.24000000000000002</v>
      </c>
      <c r="D90" s="89">
        <v>5.5E-2</v>
      </c>
      <c r="E90" s="84">
        <v>0.66</v>
      </c>
    </row>
    <row r="91" spans="2:5">
      <c r="B91" s="109">
        <v>0.1</v>
      </c>
      <c r="C91" s="86">
        <v>0.31</v>
      </c>
      <c r="D91" s="89">
        <v>5.5E-2</v>
      </c>
      <c r="E91" s="84">
        <v>0.73000000000000009</v>
      </c>
    </row>
    <row r="92" spans="2:5">
      <c r="B92" s="109">
        <v>0.1</v>
      </c>
      <c r="C92" s="86">
        <v>0.38</v>
      </c>
      <c r="D92" s="89">
        <v>5.5E-2</v>
      </c>
      <c r="E92" s="84">
        <v>0.8</v>
      </c>
    </row>
    <row r="93" spans="2:5">
      <c r="B93" s="109">
        <v>0.1</v>
      </c>
      <c r="C93" s="86">
        <v>0.45</v>
      </c>
      <c r="D93" s="89">
        <v>6.4000000000000001E-2</v>
      </c>
      <c r="E93" s="84">
        <v>0.59000000000000008</v>
      </c>
    </row>
    <row r="94" spans="2:5">
      <c r="B94" s="109">
        <v>0.1</v>
      </c>
      <c r="C94" s="86">
        <v>0.52</v>
      </c>
      <c r="D94" s="89">
        <v>6.4000000000000001E-2</v>
      </c>
      <c r="E94" s="84">
        <v>0.66</v>
      </c>
    </row>
    <row r="95" spans="2:5">
      <c r="B95" s="109">
        <v>0.1</v>
      </c>
      <c r="C95" s="86">
        <v>0.59000000000000008</v>
      </c>
      <c r="D95" s="89">
        <v>6.4000000000000001E-2</v>
      </c>
      <c r="E95" s="84">
        <v>0.73000000000000009</v>
      </c>
    </row>
    <row r="96" spans="2:5">
      <c r="B96" s="109">
        <v>0.1</v>
      </c>
      <c r="C96" s="86">
        <v>0.66</v>
      </c>
      <c r="D96" s="89">
        <v>6.4000000000000001E-2</v>
      </c>
      <c r="E96" s="84">
        <v>0.8</v>
      </c>
    </row>
    <row r="97" spans="2:5">
      <c r="B97" s="109"/>
      <c r="C97" s="86"/>
      <c r="D97" s="89">
        <v>7.3000000000000009E-2</v>
      </c>
      <c r="E97" s="84">
        <v>0.66</v>
      </c>
    </row>
    <row r="98" spans="2:5">
      <c r="B98" s="109"/>
      <c r="C98" s="86"/>
      <c r="D98" s="89">
        <v>7.3000000000000009E-2</v>
      </c>
      <c r="E98" s="84">
        <v>0.73000000000000009</v>
      </c>
    </row>
    <row r="99" spans="2:5">
      <c r="B99" s="109"/>
      <c r="C99" s="86"/>
      <c r="D99" s="89">
        <v>7.3000000000000009E-2</v>
      </c>
      <c r="E99" s="84">
        <v>0.8</v>
      </c>
    </row>
    <row r="100" spans="2:5">
      <c r="B100" s="109"/>
      <c r="C100" s="86"/>
      <c r="D100" s="89">
        <v>8.2000000000000003E-2</v>
      </c>
      <c r="E100" s="84">
        <v>0.73000000000000009</v>
      </c>
    </row>
    <row r="101" spans="2:5">
      <c r="B101" s="109"/>
      <c r="C101" s="86"/>
      <c r="D101" s="89">
        <v>8.2000000000000003E-2</v>
      </c>
      <c r="E101" s="84">
        <v>0.8</v>
      </c>
    </row>
    <row r="102" spans="2:5">
      <c r="B102" s="109"/>
      <c r="C102" s="86"/>
      <c r="D102" s="89">
        <v>9.1000000000000011E-2</v>
      </c>
      <c r="E102" s="84">
        <v>0.73000000000000009</v>
      </c>
    </row>
    <row r="103" spans="2:5">
      <c r="B103" s="109"/>
      <c r="C103" s="86"/>
      <c r="D103" s="89">
        <v>9.1000000000000011E-2</v>
      </c>
      <c r="E103" s="84">
        <v>0.8</v>
      </c>
    </row>
    <row r="104" spans="2:5">
      <c r="B104" s="109"/>
      <c r="C104" s="86"/>
      <c r="D104" s="89">
        <v>0.1</v>
      </c>
      <c r="E104" s="84">
        <v>0.73000000000000009</v>
      </c>
    </row>
    <row r="105" spans="2:5" ht="15.75" thickBot="1">
      <c r="B105" s="110"/>
      <c r="C105" s="87"/>
      <c r="D105" s="90">
        <v>0.1</v>
      </c>
      <c r="E105" s="85">
        <v>0.8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BA3B-363F-4A02-996C-30AC48C21CD9}">
  <dimension ref="B1:F42"/>
  <sheetViews>
    <sheetView showGridLines="0" topLeftCell="A10" workbookViewId="0">
      <selection activeCell="A7" sqref="A7"/>
    </sheetView>
  </sheetViews>
  <sheetFormatPr defaultRowHeight="15"/>
  <cols>
    <col min="1" max="1" width="0.28515625" customWidth="1"/>
    <col min="2" max="2" width="3.42578125" bestFit="1" customWidth="1"/>
    <col min="3" max="3" width="4.85546875" bestFit="1" customWidth="1"/>
    <col min="4" max="4" width="8.140625" bestFit="1" customWidth="1"/>
    <col min="5" max="5" width="8.28515625" bestFit="1" customWidth="1"/>
    <col min="6" max="6" width="8.140625" bestFit="1" customWidth="1"/>
  </cols>
  <sheetData>
    <row r="1" spans="2:2" s="3" customFormat="1" ht="18">
      <c r="B1" s="6" t="s">
        <v>134</v>
      </c>
    </row>
    <row r="2" spans="2:2" s="4" customFormat="1" ht="10.5">
      <c r="B2" s="7" t="s">
        <v>124</v>
      </c>
    </row>
    <row r="3" spans="2:2" s="4" customFormat="1" ht="10.5">
      <c r="B3" s="7" t="s">
        <v>171</v>
      </c>
    </row>
    <row r="4" spans="2:2" s="4" customFormat="1" ht="10.5">
      <c r="B4" s="7" t="s">
        <v>136</v>
      </c>
    </row>
    <row r="5" spans="2:2" s="5" customFormat="1" ht="10.5">
      <c r="B5" s="8" t="s">
        <v>172</v>
      </c>
    </row>
    <row r="28" spans="2:6" ht="15.75" thickBot="1"/>
    <row r="29" spans="2:6" ht="15.75" thickBot="1">
      <c r="B29" s="123" t="s">
        <v>138</v>
      </c>
      <c r="C29" s="124"/>
      <c r="D29" s="124"/>
      <c r="E29" s="124"/>
      <c r="F29" s="125"/>
    </row>
    <row r="30" spans="2:6">
      <c r="B30" s="11"/>
      <c r="C30" s="126" t="s">
        <v>139</v>
      </c>
      <c r="D30" s="127"/>
      <c r="E30" s="128" t="s">
        <v>140</v>
      </c>
      <c r="F30" s="129"/>
    </row>
    <row r="31" spans="2:6">
      <c r="B31" s="12"/>
      <c r="C31" s="9" t="s">
        <v>141</v>
      </c>
      <c r="D31" s="17" t="s">
        <v>142</v>
      </c>
      <c r="E31" s="9" t="s">
        <v>141</v>
      </c>
      <c r="F31" s="10" t="s">
        <v>142</v>
      </c>
    </row>
    <row r="32" spans="2:6">
      <c r="B32" s="13" t="s">
        <v>143</v>
      </c>
      <c r="C32" s="15">
        <v>-500</v>
      </c>
      <c r="D32" s="18">
        <v>0.83333333333333337</v>
      </c>
      <c r="E32" s="15">
        <v>-125.78439999999999</v>
      </c>
      <c r="F32" s="20">
        <v>0</v>
      </c>
    </row>
    <row r="33" spans="2:6">
      <c r="B33" s="13" t="s">
        <v>144</v>
      </c>
      <c r="C33" s="15">
        <v>-455</v>
      </c>
      <c r="D33" s="18">
        <v>0.84833333333333338</v>
      </c>
      <c r="E33" s="15">
        <v>-125.78439999999999</v>
      </c>
      <c r="F33" s="20">
        <v>0</v>
      </c>
    </row>
    <row r="34" spans="2:6">
      <c r="B34" s="13" t="s">
        <v>145</v>
      </c>
      <c r="C34" s="15">
        <v>-410</v>
      </c>
      <c r="D34" s="18">
        <v>0.86333333333333329</v>
      </c>
      <c r="E34" s="15">
        <v>-125.78439999999999</v>
      </c>
      <c r="F34" s="20">
        <v>0</v>
      </c>
    </row>
    <row r="35" spans="2:6">
      <c r="B35" s="13" t="s">
        <v>146</v>
      </c>
      <c r="C35" s="15">
        <v>-365</v>
      </c>
      <c r="D35" s="18">
        <v>0.8783333333333333</v>
      </c>
      <c r="E35" s="15">
        <v>-125.78439999999999</v>
      </c>
      <c r="F35" s="20">
        <v>0</v>
      </c>
    </row>
    <row r="36" spans="2:6">
      <c r="B36" s="13" t="s">
        <v>147</v>
      </c>
      <c r="C36" s="15">
        <v>-320</v>
      </c>
      <c r="D36" s="18">
        <v>0.89333333333333331</v>
      </c>
      <c r="E36" s="15">
        <v>-125.78439999999999</v>
      </c>
      <c r="F36" s="20">
        <v>0</v>
      </c>
    </row>
    <row r="37" spans="2:6">
      <c r="B37" s="13" t="s">
        <v>148</v>
      </c>
      <c r="C37" s="15">
        <v>-275</v>
      </c>
      <c r="D37" s="18">
        <v>0.90833333333333333</v>
      </c>
      <c r="E37" s="15">
        <v>-125.78439999999999</v>
      </c>
      <c r="F37" s="20">
        <v>0</v>
      </c>
    </row>
    <row r="38" spans="2:6">
      <c r="B38" s="13" t="s">
        <v>149</v>
      </c>
      <c r="C38" s="15">
        <v>-230</v>
      </c>
      <c r="D38" s="18">
        <v>0.92333333333333334</v>
      </c>
      <c r="E38" s="15">
        <v>-125.78439999999999</v>
      </c>
      <c r="F38" s="20">
        <v>0</v>
      </c>
    </row>
    <row r="39" spans="2:6">
      <c r="B39" s="13" t="s">
        <v>150</v>
      </c>
      <c r="C39" s="15">
        <v>-185</v>
      </c>
      <c r="D39" s="18">
        <v>0.93833333333333335</v>
      </c>
      <c r="E39" s="15">
        <v>-125.78439999999999</v>
      </c>
      <c r="F39" s="20">
        <v>0</v>
      </c>
    </row>
    <row r="40" spans="2:6">
      <c r="B40" s="13" t="s">
        <v>151</v>
      </c>
      <c r="C40" s="15">
        <v>-140</v>
      </c>
      <c r="D40" s="18">
        <v>0.95333333333333337</v>
      </c>
      <c r="E40" s="15">
        <v>-125.78439999999999</v>
      </c>
      <c r="F40" s="20">
        <v>0</v>
      </c>
    </row>
    <row r="41" spans="2:6">
      <c r="B41" s="13" t="s">
        <v>152</v>
      </c>
      <c r="C41" s="15">
        <v>-95</v>
      </c>
      <c r="D41" s="18">
        <v>0.96833333333333338</v>
      </c>
      <c r="E41" s="15">
        <v>-95</v>
      </c>
      <c r="F41" s="20">
        <v>0.24473941124654564</v>
      </c>
    </row>
    <row r="42" spans="2:6" ht="15.75" thickBot="1">
      <c r="B42" s="14" t="s">
        <v>153</v>
      </c>
      <c r="C42" s="16">
        <v>-50</v>
      </c>
      <c r="D42" s="19">
        <v>0.98333333333333328</v>
      </c>
      <c r="E42" s="16">
        <v>-50</v>
      </c>
      <c r="F42" s="21">
        <v>0.60249442697186617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2FE3-3E0A-400F-BB66-46CDF71D694A}">
  <dimension ref="B1:J42"/>
  <sheetViews>
    <sheetView showGridLines="0" topLeftCell="A10" workbookViewId="0">
      <selection activeCell="R36" sqref="R36"/>
    </sheetView>
  </sheetViews>
  <sheetFormatPr defaultRowHeight="15"/>
  <cols>
    <col min="1" max="1" width="0.28515625" customWidth="1"/>
    <col min="2" max="2" width="3.42578125" bestFit="1" customWidth="1"/>
    <col min="3" max="3" width="4.85546875" bestFit="1" customWidth="1"/>
    <col min="5" max="5" width="8.28515625" bestFit="1" customWidth="1"/>
    <col min="6" max="6" width="8.140625" bestFit="1" customWidth="1"/>
    <col min="7" max="7" width="10" bestFit="1" customWidth="1"/>
    <col min="8" max="8" width="8.140625" bestFit="1" customWidth="1"/>
    <col min="9" max="9" width="5.28515625" bestFit="1" customWidth="1"/>
    <col min="10" max="10" width="8.140625" bestFit="1" customWidth="1"/>
  </cols>
  <sheetData>
    <row r="1" spans="2:2" s="3" customFormat="1" ht="18">
      <c r="B1" s="6" t="s">
        <v>154</v>
      </c>
    </row>
    <row r="2" spans="2:2" s="4" customFormat="1" ht="10.5">
      <c r="B2" s="7" t="s">
        <v>124</v>
      </c>
    </row>
    <row r="3" spans="2:2" s="4" customFormat="1" ht="10.5">
      <c r="B3" s="7" t="s">
        <v>173</v>
      </c>
    </row>
    <row r="4" spans="2:2" s="4" customFormat="1" ht="10.5">
      <c r="B4" s="7" t="s">
        <v>136</v>
      </c>
    </row>
    <row r="5" spans="2:2" s="5" customFormat="1" ht="10.5">
      <c r="B5" s="8" t="s">
        <v>172</v>
      </c>
    </row>
    <row r="28" spans="2:10" ht="15.75" thickBot="1"/>
    <row r="29" spans="2:10" ht="15.75" thickBot="1">
      <c r="B29" s="123" t="s">
        <v>156</v>
      </c>
      <c r="C29" s="124"/>
      <c r="D29" s="124"/>
      <c r="E29" s="124"/>
      <c r="F29" s="124"/>
      <c r="G29" s="124"/>
      <c r="H29" s="124"/>
      <c r="I29" s="124"/>
      <c r="J29" s="125"/>
    </row>
    <row r="30" spans="2:10">
      <c r="B30" s="11"/>
      <c r="C30" s="126" t="s">
        <v>139</v>
      </c>
      <c r="D30" s="127"/>
      <c r="E30" s="128" t="s">
        <v>7</v>
      </c>
      <c r="F30" s="127"/>
      <c r="G30" s="128" t="s">
        <v>29</v>
      </c>
      <c r="H30" s="127"/>
      <c r="I30" s="128" t="s">
        <v>101</v>
      </c>
      <c r="J30" s="129"/>
    </row>
    <row r="31" spans="2:10">
      <c r="B31" s="12"/>
      <c r="C31" s="9" t="s">
        <v>141</v>
      </c>
      <c r="D31" s="17" t="s">
        <v>142</v>
      </c>
      <c r="E31" s="9" t="s">
        <v>141</v>
      </c>
      <c r="F31" s="17" t="s">
        <v>142</v>
      </c>
      <c r="G31" s="9" t="s">
        <v>141</v>
      </c>
      <c r="H31" s="17" t="s">
        <v>142</v>
      </c>
      <c r="I31" s="9" t="s">
        <v>141</v>
      </c>
      <c r="J31" s="10" t="s">
        <v>142</v>
      </c>
    </row>
    <row r="32" spans="2:10">
      <c r="B32" s="13" t="s">
        <v>143</v>
      </c>
      <c r="C32" s="15">
        <v>-500</v>
      </c>
      <c r="D32" s="18">
        <v>0.83333333333333337</v>
      </c>
      <c r="E32" s="15">
        <v>-125.78439999999999</v>
      </c>
      <c r="F32" s="18">
        <v>0</v>
      </c>
      <c r="G32" s="15">
        <v>-131.674496</v>
      </c>
      <c r="H32" s="18">
        <v>-4.6826919713414496E-2</v>
      </c>
      <c r="I32" s="15">
        <v>-500</v>
      </c>
      <c r="J32" s="20">
        <v>-2.9750557302813387</v>
      </c>
    </row>
    <row r="33" spans="2:10">
      <c r="B33" s="13" t="s">
        <v>144</v>
      </c>
      <c r="C33" s="15">
        <v>-455</v>
      </c>
      <c r="D33" s="18">
        <v>0.84833333333333338</v>
      </c>
      <c r="E33" s="15">
        <v>-125.78439999999999</v>
      </c>
      <c r="F33" s="18">
        <v>0</v>
      </c>
      <c r="G33" s="15">
        <v>-131.674496</v>
      </c>
      <c r="H33" s="18">
        <v>-4.6826919713414496E-2</v>
      </c>
      <c r="I33" s="15">
        <v>-455</v>
      </c>
      <c r="J33" s="20">
        <v>-2.6173007145560181</v>
      </c>
    </row>
    <row r="34" spans="2:10">
      <c r="B34" s="13" t="s">
        <v>145</v>
      </c>
      <c r="C34" s="15">
        <v>-410</v>
      </c>
      <c r="D34" s="18">
        <v>0.86333333333333329</v>
      </c>
      <c r="E34" s="15">
        <v>-125.78439999999999</v>
      </c>
      <c r="F34" s="18">
        <v>0</v>
      </c>
      <c r="G34" s="15">
        <v>-131.674496</v>
      </c>
      <c r="H34" s="18">
        <v>-4.6826919713414496E-2</v>
      </c>
      <c r="I34" s="15">
        <v>-410</v>
      </c>
      <c r="J34" s="20">
        <v>-2.2595456988306979</v>
      </c>
    </row>
    <row r="35" spans="2:10">
      <c r="B35" s="13" t="s">
        <v>146</v>
      </c>
      <c r="C35" s="15">
        <v>-365</v>
      </c>
      <c r="D35" s="18">
        <v>0.8783333333333333</v>
      </c>
      <c r="E35" s="15">
        <v>-125.78439999999999</v>
      </c>
      <c r="F35" s="18">
        <v>0</v>
      </c>
      <c r="G35" s="15">
        <v>-131.674496</v>
      </c>
      <c r="H35" s="18">
        <v>-4.6826919713414496E-2</v>
      </c>
      <c r="I35" s="15">
        <v>-365</v>
      </c>
      <c r="J35" s="20">
        <v>-1.9017906831053772</v>
      </c>
    </row>
    <row r="36" spans="2:10">
      <c r="B36" s="13" t="s">
        <v>147</v>
      </c>
      <c r="C36" s="15">
        <v>-320</v>
      </c>
      <c r="D36" s="18">
        <v>0.89333333333333331</v>
      </c>
      <c r="E36" s="15">
        <v>-125.78439999999999</v>
      </c>
      <c r="F36" s="18">
        <v>0</v>
      </c>
      <c r="G36" s="15">
        <v>-131.674496</v>
      </c>
      <c r="H36" s="18">
        <v>-4.6826919713414496E-2</v>
      </c>
      <c r="I36" s="15">
        <v>-320</v>
      </c>
      <c r="J36" s="20">
        <v>-1.5440356673800568</v>
      </c>
    </row>
    <row r="37" spans="2:10">
      <c r="B37" s="13" t="s">
        <v>148</v>
      </c>
      <c r="C37" s="15">
        <v>-275</v>
      </c>
      <c r="D37" s="18">
        <v>0.90833333333333333</v>
      </c>
      <c r="E37" s="15">
        <v>-125.78439999999999</v>
      </c>
      <c r="F37" s="18">
        <v>0</v>
      </c>
      <c r="G37" s="15">
        <v>-131.674496</v>
      </c>
      <c r="H37" s="18">
        <v>-4.6826919713414496E-2</v>
      </c>
      <c r="I37" s="15">
        <v>-275</v>
      </c>
      <c r="J37" s="20">
        <v>-1.1862806516547362</v>
      </c>
    </row>
    <row r="38" spans="2:10">
      <c r="B38" s="13" t="s">
        <v>149</v>
      </c>
      <c r="C38" s="15">
        <v>-230</v>
      </c>
      <c r="D38" s="18">
        <v>0.92333333333333334</v>
      </c>
      <c r="E38" s="15">
        <v>-125.78439999999999</v>
      </c>
      <c r="F38" s="18">
        <v>0</v>
      </c>
      <c r="G38" s="15">
        <v>-131.674496</v>
      </c>
      <c r="H38" s="18">
        <v>-4.6826919713414496E-2</v>
      </c>
      <c r="I38" s="15">
        <v>-230</v>
      </c>
      <c r="J38" s="20">
        <v>-0.82852563592941586</v>
      </c>
    </row>
    <row r="39" spans="2:10">
      <c r="B39" s="13" t="s">
        <v>150</v>
      </c>
      <c r="C39" s="15">
        <v>-185</v>
      </c>
      <c r="D39" s="18">
        <v>0.93833333333333335</v>
      </c>
      <c r="E39" s="15">
        <v>-125.78439999999999</v>
      </c>
      <c r="F39" s="18">
        <v>0</v>
      </c>
      <c r="G39" s="15">
        <v>-131.674496</v>
      </c>
      <c r="H39" s="18">
        <v>-4.6826919713414496E-2</v>
      </c>
      <c r="I39" s="15">
        <v>-185</v>
      </c>
      <c r="J39" s="20">
        <v>-0.47077062020409538</v>
      </c>
    </row>
    <row r="40" spans="2:10">
      <c r="B40" s="13" t="s">
        <v>151</v>
      </c>
      <c r="C40" s="15">
        <v>-140</v>
      </c>
      <c r="D40" s="18">
        <v>0.95333333333333337</v>
      </c>
      <c r="E40" s="15">
        <v>-125.78439999999999</v>
      </c>
      <c r="F40" s="18">
        <v>0</v>
      </c>
      <c r="G40" s="15">
        <v>-131.674496</v>
      </c>
      <c r="H40" s="18">
        <v>-4.6826919713414496E-2</v>
      </c>
      <c r="I40" s="15">
        <v>-140</v>
      </c>
      <c r="J40" s="20">
        <v>-0.11301560447877487</v>
      </c>
    </row>
    <row r="41" spans="2:10">
      <c r="B41" s="13" t="s">
        <v>152</v>
      </c>
      <c r="C41" s="15">
        <v>-95</v>
      </c>
      <c r="D41" s="18">
        <v>0.96833333333333338</v>
      </c>
      <c r="E41" s="15">
        <v>-125.78439999999999</v>
      </c>
      <c r="F41" s="18">
        <v>0</v>
      </c>
      <c r="G41" s="15">
        <v>-131.674496</v>
      </c>
      <c r="H41" s="18">
        <v>-4.6826919713414496E-2</v>
      </c>
      <c r="I41" s="15">
        <v>-95</v>
      </c>
      <c r="J41" s="20">
        <v>0.24473941124654564</v>
      </c>
    </row>
    <row r="42" spans="2:10" ht="15.75" thickBot="1">
      <c r="B42" s="14" t="s">
        <v>153</v>
      </c>
      <c r="C42" s="16">
        <v>-50</v>
      </c>
      <c r="D42" s="19">
        <v>0.98333333333333328</v>
      </c>
      <c r="E42" s="16">
        <v>-125.78439999999999</v>
      </c>
      <c r="F42" s="19">
        <v>0</v>
      </c>
      <c r="G42" s="16">
        <v>-131.674496</v>
      </c>
      <c r="H42" s="19">
        <v>-4.6826919713414496E-2</v>
      </c>
      <c r="I42" s="16">
        <v>-50</v>
      </c>
      <c r="J42" s="21">
        <v>0.60249442697186617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D358-A448-4866-9AE3-E96D6049098E}">
  <dimension ref="B1:N52"/>
  <sheetViews>
    <sheetView showGridLines="0" workbookViewId="0">
      <selection activeCell="A8" sqref="A8"/>
    </sheetView>
  </sheetViews>
  <sheetFormatPr defaultRowHeight="15"/>
  <cols>
    <col min="1" max="1" width="0.28515625" customWidth="1"/>
    <col min="2" max="2" width="6.7109375" customWidth="1"/>
    <col min="3" max="3" width="4" bestFit="1" customWidth="1"/>
    <col min="5" max="8" width="10" bestFit="1" customWidth="1"/>
    <col min="10" max="10" width="10" bestFit="1" customWidth="1"/>
    <col min="11" max="11" width="8.28515625" bestFit="1" customWidth="1"/>
    <col min="14" max="14" width="8.28515625" bestFit="1" customWidth="1"/>
  </cols>
  <sheetData>
    <row r="1" spans="2:2" s="3" customFormat="1" ht="18">
      <c r="B1" s="6" t="s">
        <v>157</v>
      </c>
    </row>
    <row r="2" spans="2:2" s="4" customFormat="1" ht="10.5">
      <c r="B2" s="7" t="s">
        <v>124</v>
      </c>
    </row>
    <row r="3" spans="2:2" s="4" customFormat="1" ht="10.5">
      <c r="B3" s="7" t="s">
        <v>174</v>
      </c>
    </row>
    <row r="4" spans="2:2" s="4" customFormat="1" ht="10.5">
      <c r="B4" s="7" t="s">
        <v>175</v>
      </c>
    </row>
    <row r="5" spans="2:2" s="4" customFormat="1" ht="10.5">
      <c r="B5" s="7" t="s">
        <v>176</v>
      </c>
    </row>
    <row r="6" spans="2:2" s="5" customFormat="1" ht="10.5">
      <c r="B6" s="8" t="s">
        <v>177</v>
      </c>
    </row>
    <row r="37" spans="2:14" ht="15.75" thickBot="1"/>
    <row r="38" spans="2:14">
      <c r="B38" s="123" t="s">
        <v>178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5"/>
    </row>
    <row r="39" spans="2:14" ht="15.75" thickBot="1">
      <c r="B39" s="130" t="s">
        <v>179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2"/>
    </row>
    <row r="40" spans="2:14">
      <c r="B40" s="104"/>
      <c r="C40" s="105"/>
      <c r="D40" s="133" t="s">
        <v>180</v>
      </c>
      <c r="E40" s="134"/>
      <c r="F40" s="134"/>
      <c r="G40" s="134"/>
      <c r="H40" s="134"/>
      <c r="I40" s="134"/>
      <c r="J40" s="134"/>
      <c r="K40" s="134"/>
      <c r="L40" s="134"/>
      <c r="M40" s="134"/>
      <c r="N40" s="135"/>
    </row>
    <row r="41" spans="2:14">
      <c r="B41" s="88"/>
      <c r="C41" s="106"/>
      <c r="D41" s="107">
        <v>5.3499999999999999E-2</v>
      </c>
      <c r="E41" s="107">
        <v>6.4199999999999993E-2</v>
      </c>
      <c r="F41" s="107">
        <v>7.4899999999999994E-2</v>
      </c>
      <c r="G41" s="107">
        <v>8.5599999999999996E-2</v>
      </c>
      <c r="H41" s="107">
        <v>9.6299999999999997E-2</v>
      </c>
      <c r="I41" s="107">
        <v>0.107</v>
      </c>
      <c r="J41" s="107">
        <v>0.1177</v>
      </c>
      <c r="K41" s="107">
        <v>0.12840000000000001</v>
      </c>
      <c r="L41" s="107">
        <v>0.1391</v>
      </c>
      <c r="M41" s="107">
        <v>0.14980000000000002</v>
      </c>
      <c r="N41" s="108">
        <v>0.1605</v>
      </c>
    </row>
    <row r="42" spans="2:14">
      <c r="B42" s="136" t="s">
        <v>181</v>
      </c>
      <c r="C42" s="115">
        <v>0.6</v>
      </c>
      <c r="D42" s="15">
        <v>-125.78439999999999</v>
      </c>
      <c r="E42" s="15">
        <v>-125.78439999999999</v>
      </c>
      <c r="F42" s="15">
        <v>-125.78439999999999</v>
      </c>
      <c r="G42" s="15">
        <v>-125.78439999999999</v>
      </c>
      <c r="H42" s="15">
        <v>-125.78439999999999</v>
      </c>
      <c r="I42" s="15">
        <v>-125.78439999999999</v>
      </c>
      <c r="J42" s="15">
        <v>-125.78439999999999</v>
      </c>
      <c r="K42" s="15">
        <v>-125.78439999999999</v>
      </c>
      <c r="L42" s="15">
        <v>-125.78439999999999</v>
      </c>
      <c r="M42" s="15">
        <v>-125.78439999999999</v>
      </c>
      <c r="N42" s="84">
        <v>-125.78439999999999</v>
      </c>
    </row>
    <row r="43" spans="2:14">
      <c r="B43" s="137"/>
      <c r="C43" s="115">
        <v>0.63</v>
      </c>
      <c r="D43" s="15">
        <v>-125.78439999999999</v>
      </c>
      <c r="E43" s="15">
        <v>-125.78439999999999</v>
      </c>
      <c r="F43" s="15">
        <v>-125.78439999999999</v>
      </c>
      <c r="G43" s="15">
        <v>-125.78439999999999</v>
      </c>
      <c r="H43" s="15">
        <v>-125.78439999999999</v>
      </c>
      <c r="I43" s="15">
        <v>-125.78439999999999</v>
      </c>
      <c r="J43" s="15">
        <v>-125.78439999999999</v>
      </c>
      <c r="K43" s="15">
        <v>-125.78439999999999</v>
      </c>
      <c r="L43" s="15">
        <v>-125.78439999999999</v>
      </c>
      <c r="M43" s="15">
        <v>-125.78439999999999</v>
      </c>
      <c r="N43" s="84">
        <v>-125.78439999999999</v>
      </c>
    </row>
    <row r="44" spans="2:14">
      <c r="B44" s="137"/>
      <c r="C44" s="115">
        <v>0.66</v>
      </c>
      <c r="D44" s="15">
        <v>-125.78439999999999</v>
      </c>
      <c r="E44" s="15">
        <v>-125.78439999999999</v>
      </c>
      <c r="F44" s="15">
        <v>-125.78439999999999</v>
      </c>
      <c r="G44" s="15">
        <v>-125.78439999999999</v>
      </c>
      <c r="H44" s="15">
        <v>-125.78439999999999</v>
      </c>
      <c r="I44" s="15">
        <v>-125.78439999999999</v>
      </c>
      <c r="J44" s="15">
        <v>-125.78439999999999</v>
      </c>
      <c r="K44" s="15">
        <v>-125.78439999999999</v>
      </c>
      <c r="L44" s="15">
        <v>-125.78439999999999</v>
      </c>
      <c r="M44" s="15">
        <v>-125.78439999999999</v>
      </c>
      <c r="N44" s="84">
        <v>-125.78439999999999</v>
      </c>
    </row>
    <row r="45" spans="2:14">
      <c r="B45" s="137"/>
      <c r="C45" s="115">
        <v>0.69</v>
      </c>
      <c r="D45" s="15">
        <v>-125.78439999999999</v>
      </c>
      <c r="E45" s="15">
        <v>-125.78439999999999</v>
      </c>
      <c r="F45" s="15">
        <v>-125.78439999999999</v>
      </c>
      <c r="G45" s="15">
        <v>-125.78439999999999</v>
      </c>
      <c r="H45" s="15">
        <v>-125.78439999999999</v>
      </c>
      <c r="I45" s="15">
        <v>-125.78439999999999</v>
      </c>
      <c r="J45" s="15">
        <v>-125.78439999999999</v>
      </c>
      <c r="K45" s="15">
        <v>-125.78439999999999</v>
      </c>
      <c r="L45" s="15">
        <v>-125.78439999999999</v>
      </c>
      <c r="M45" s="15">
        <v>-125.78439999999999</v>
      </c>
      <c r="N45" s="84">
        <v>-125.78439999999999</v>
      </c>
    </row>
    <row r="46" spans="2:14">
      <c r="B46" s="137"/>
      <c r="C46" s="115">
        <v>0.72</v>
      </c>
      <c r="D46" s="15">
        <v>-114.08768000000002</v>
      </c>
      <c r="E46" s="15">
        <v>-125.78439999999999</v>
      </c>
      <c r="F46" s="15">
        <v>-125.78439999999999</v>
      </c>
      <c r="G46" s="15">
        <v>-125.78439999999999</v>
      </c>
      <c r="H46" s="15">
        <v>-125.78439999999999</v>
      </c>
      <c r="I46" s="15">
        <v>-125.78439999999999</v>
      </c>
      <c r="J46" s="15">
        <v>-125.78439999999999</v>
      </c>
      <c r="K46" s="15">
        <v>-125.78439999999999</v>
      </c>
      <c r="L46" s="15">
        <v>-125.78439999999999</v>
      </c>
      <c r="M46" s="15">
        <v>-125.78439999999999</v>
      </c>
      <c r="N46" s="84">
        <v>-125.78439999999999</v>
      </c>
    </row>
    <row r="47" spans="2:14">
      <c r="B47" s="137"/>
      <c r="C47" s="115">
        <v>0.75</v>
      </c>
      <c r="D47" s="15">
        <v>-101.864</v>
      </c>
      <c r="E47" s="15">
        <v>-122.23679999999999</v>
      </c>
      <c r="F47" s="15">
        <v>-125.78439999999999</v>
      </c>
      <c r="G47" s="15">
        <v>-125.78439999999999</v>
      </c>
      <c r="H47" s="15">
        <v>-125.78439999999999</v>
      </c>
      <c r="I47" s="15">
        <v>-125.78439999999999</v>
      </c>
      <c r="J47" s="15">
        <v>-125.78439999999999</v>
      </c>
      <c r="K47" s="15">
        <v>-125.78439999999999</v>
      </c>
      <c r="L47" s="15">
        <v>-125.78439999999999</v>
      </c>
      <c r="M47" s="15">
        <v>-125.78439999999999</v>
      </c>
      <c r="N47" s="84">
        <v>-125.78439999999999</v>
      </c>
    </row>
    <row r="48" spans="2:14">
      <c r="B48" s="137"/>
      <c r="C48" s="115">
        <v>0.78</v>
      </c>
      <c r="D48" s="15">
        <v>-89.640319999999974</v>
      </c>
      <c r="E48" s="15">
        <v>-107.56838399999995</v>
      </c>
      <c r="F48" s="15">
        <v>-125.49644799999996</v>
      </c>
      <c r="G48" s="15">
        <v>-125.78439999999999</v>
      </c>
      <c r="H48" s="15">
        <v>-125.78439999999999</v>
      </c>
      <c r="I48" s="15">
        <v>-125.78439999999999</v>
      </c>
      <c r="J48" s="15">
        <v>-125.78439999999999</v>
      </c>
      <c r="K48" s="15">
        <v>-125.78439999999999</v>
      </c>
      <c r="L48" s="15">
        <v>-125.78439999999999</v>
      </c>
      <c r="M48" s="15">
        <v>-125.78439999999999</v>
      </c>
      <c r="N48" s="84">
        <v>-125.78439999999999</v>
      </c>
    </row>
    <row r="49" spans="2:14">
      <c r="B49" s="137"/>
      <c r="C49" s="115">
        <v>0.81</v>
      </c>
      <c r="D49" s="15">
        <v>-77.416640000000001</v>
      </c>
      <c r="E49" s="15">
        <v>-92.899967999999987</v>
      </c>
      <c r="F49" s="15">
        <v>-108.38329599999999</v>
      </c>
      <c r="G49" s="15">
        <v>-123.86662399999999</v>
      </c>
      <c r="H49" s="15">
        <v>-125.78439999999999</v>
      </c>
      <c r="I49" s="15">
        <v>-125.78439999999999</v>
      </c>
      <c r="J49" s="15">
        <v>-125.78439999999999</v>
      </c>
      <c r="K49" s="15">
        <v>-125.78439999999999</v>
      </c>
      <c r="L49" s="15">
        <v>-125.78439999999999</v>
      </c>
      <c r="M49" s="15">
        <v>-125.78439999999999</v>
      </c>
      <c r="N49" s="84">
        <v>-125.78439999999999</v>
      </c>
    </row>
    <row r="50" spans="2:14">
      <c r="B50" s="137"/>
      <c r="C50" s="115">
        <v>0.84</v>
      </c>
      <c r="D50" s="15">
        <v>-65.192960000000014</v>
      </c>
      <c r="E50" s="15">
        <v>-78.231552000000022</v>
      </c>
      <c r="F50" s="15">
        <v>-91.270144000000016</v>
      </c>
      <c r="G50" s="15">
        <v>-104.30873600000002</v>
      </c>
      <c r="H50" s="15">
        <v>-117.34732800000003</v>
      </c>
      <c r="I50" s="15">
        <v>-125.78439999999999</v>
      </c>
      <c r="J50" s="15">
        <v>-125.78439999999999</v>
      </c>
      <c r="K50" s="15">
        <v>-125.78439999999999</v>
      </c>
      <c r="L50" s="15">
        <v>-125.78439999999999</v>
      </c>
      <c r="M50" s="15">
        <v>-125.78439999999999</v>
      </c>
      <c r="N50" s="84">
        <v>-125.78439999999999</v>
      </c>
    </row>
    <row r="51" spans="2:14">
      <c r="B51" s="137"/>
      <c r="C51" s="115">
        <v>0.87</v>
      </c>
      <c r="D51" s="15">
        <v>-52.969279999999998</v>
      </c>
      <c r="E51" s="15">
        <v>-63.563135999999986</v>
      </c>
      <c r="F51" s="15">
        <v>-74.156991999999988</v>
      </c>
      <c r="G51" s="15">
        <v>-84.750847999999991</v>
      </c>
      <c r="H51" s="15">
        <v>-95.344703999999993</v>
      </c>
      <c r="I51" s="15">
        <v>-105.93856</v>
      </c>
      <c r="J51" s="15">
        <v>-116.53241599999998</v>
      </c>
      <c r="K51" s="15">
        <v>-125.78439999999999</v>
      </c>
      <c r="L51" s="15">
        <v>-125.78439999999999</v>
      </c>
      <c r="M51" s="15">
        <v>-125.78439999999999</v>
      </c>
      <c r="N51" s="84">
        <v>-125.78439999999999</v>
      </c>
    </row>
    <row r="52" spans="2:14" ht="15.75" thickBot="1">
      <c r="B52" s="138"/>
      <c r="C52" s="116">
        <v>0.9</v>
      </c>
      <c r="D52" s="16">
        <v>-40.745599999999968</v>
      </c>
      <c r="E52" s="16">
        <v>-48.894719999999957</v>
      </c>
      <c r="F52" s="16">
        <v>-57.043839999999953</v>
      </c>
      <c r="G52" s="16">
        <v>-65.192959999999957</v>
      </c>
      <c r="H52" s="16">
        <v>-73.342079999999939</v>
      </c>
      <c r="I52" s="16">
        <v>-81.491199999999935</v>
      </c>
      <c r="J52" s="16">
        <v>-89.640319999999932</v>
      </c>
      <c r="K52" s="16">
        <v>-97.789439999999942</v>
      </c>
      <c r="L52" s="16">
        <v>-105.93855999999992</v>
      </c>
      <c r="M52" s="16">
        <v>-114.08767999999993</v>
      </c>
      <c r="N52" s="85">
        <v>-122.23679999999992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7B3A-2DA7-4BD2-993E-EFAE9D8FE4F7}">
  <dimension ref="B1:E128"/>
  <sheetViews>
    <sheetView showGridLines="0" tabSelected="1" topLeftCell="A13" workbookViewId="0">
      <selection activeCell="J37" sqref="J37"/>
    </sheetView>
  </sheetViews>
  <sheetFormatPr defaultRowHeight="15"/>
  <cols>
    <col min="1" max="1" width="0.28515625" customWidth="1"/>
    <col min="2" max="5" width="15.7109375" customWidth="1"/>
  </cols>
  <sheetData>
    <row r="1" spans="2:2" s="3" customFormat="1" ht="18">
      <c r="B1" s="6" t="s">
        <v>165</v>
      </c>
    </row>
    <row r="2" spans="2:2" s="4" customFormat="1" ht="10.5">
      <c r="B2" s="7" t="s">
        <v>124</v>
      </c>
    </row>
    <row r="3" spans="2:2" s="4" customFormat="1" ht="10.5">
      <c r="B3" s="7" t="s">
        <v>182</v>
      </c>
    </row>
    <row r="4" spans="2:2" s="4" customFormat="1" ht="10.5">
      <c r="B4" s="7" t="s">
        <v>183</v>
      </c>
    </row>
    <row r="5" spans="2:2" s="4" customFormat="1" ht="10.5">
      <c r="B5" s="7" t="s">
        <v>184</v>
      </c>
    </row>
    <row r="6" spans="2:2" s="5" customFormat="1" ht="10.5">
      <c r="B6" s="8" t="s">
        <v>185</v>
      </c>
    </row>
    <row r="37" spans="2:5" ht="15.75" thickBot="1"/>
    <row r="38" spans="2:5" ht="15.75" thickBot="1">
      <c r="B38" s="123" t="s">
        <v>170</v>
      </c>
      <c r="C38" s="124"/>
      <c r="D38" s="124"/>
      <c r="E38" s="125"/>
    </row>
    <row r="39" spans="2:5">
      <c r="B39" s="139" t="s">
        <v>103</v>
      </c>
      <c r="C39" s="140"/>
      <c r="D39" s="141" t="s">
        <v>105</v>
      </c>
      <c r="E39" s="142"/>
    </row>
    <row r="40" spans="2:5" ht="23.25">
      <c r="B40" s="111" t="s">
        <v>180</v>
      </c>
      <c r="C40" s="113" t="s">
        <v>181</v>
      </c>
      <c r="D40" s="112" t="s">
        <v>180</v>
      </c>
      <c r="E40" s="114" t="s">
        <v>181</v>
      </c>
    </row>
    <row r="41" spans="2:5">
      <c r="B41" s="109">
        <v>5.3499999999999999E-2</v>
      </c>
      <c r="C41" s="86">
        <v>0.72</v>
      </c>
      <c r="D41" s="89">
        <v>5.3499999999999999E-2</v>
      </c>
      <c r="E41" s="84">
        <v>0.6</v>
      </c>
    </row>
    <row r="42" spans="2:5">
      <c r="B42" s="109">
        <v>5.3499999999999999E-2</v>
      </c>
      <c r="C42" s="86">
        <v>0.75</v>
      </c>
      <c r="D42" s="89">
        <v>5.3499999999999999E-2</v>
      </c>
      <c r="E42" s="84">
        <v>0.63</v>
      </c>
    </row>
    <row r="43" spans="2:5">
      <c r="B43" s="109">
        <v>5.3499999999999999E-2</v>
      </c>
      <c r="C43" s="86">
        <v>0.78</v>
      </c>
      <c r="D43" s="89">
        <v>5.3499999999999999E-2</v>
      </c>
      <c r="E43" s="84">
        <v>0.66</v>
      </c>
    </row>
    <row r="44" spans="2:5">
      <c r="B44" s="109">
        <v>5.3499999999999999E-2</v>
      </c>
      <c r="C44" s="86">
        <v>0.81</v>
      </c>
      <c r="D44" s="89">
        <v>5.3499999999999999E-2</v>
      </c>
      <c r="E44" s="84">
        <v>0.69</v>
      </c>
    </row>
    <row r="45" spans="2:5">
      <c r="B45" s="109">
        <v>5.3499999999999999E-2</v>
      </c>
      <c r="C45" s="86">
        <v>0.84</v>
      </c>
      <c r="D45" s="89">
        <v>6.4199999999999993E-2</v>
      </c>
      <c r="E45" s="84">
        <v>0.6</v>
      </c>
    </row>
    <row r="46" spans="2:5">
      <c r="B46" s="109">
        <v>5.3499999999999999E-2</v>
      </c>
      <c r="C46" s="86">
        <v>0.87</v>
      </c>
      <c r="D46" s="89">
        <v>6.4199999999999993E-2</v>
      </c>
      <c r="E46" s="84">
        <v>0.63</v>
      </c>
    </row>
    <row r="47" spans="2:5">
      <c r="B47" s="109">
        <v>5.3499999999999999E-2</v>
      </c>
      <c r="C47" s="86">
        <v>0.9</v>
      </c>
      <c r="D47" s="89">
        <v>6.4199999999999993E-2</v>
      </c>
      <c r="E47" s="84">
        <v>0.66</v>
      </c>
    </row>
    <row r="48" spans="2:5">
      <c r="B48" s="109">
        <v>6.4199999999999993E-2</v>
      </c>
      <c r="C48" s="86">
        <v>0.75</v>
      </c>
      <c r="D48" s="89">
        <v>6.4199999999999993E-2</v>
      </c>
      <c r="E48" s="84">
        <v>0.69</v>
      </c>
    </row>
    <row r="49" spans="2:5">
      <c r="B49" s="109">
        <v>6.4199999999999993E-2</v>
      </c>
      <c r="C49" s="86">
        <v>0.78</v>
      </c>
      <c r="D49" s="89">
        <v>6.4199999999999993E-2</v>
      </c>
      <c r="E49" s="84">
        <v>0.72</v>
      </c>
    </row>
    <row r="50" spans="2:5">
      <c r="B50" s="109">
        <v>6.4199999999999993E-2</v>
      </c>
      <c r="C50" s="86">
        <v>0.81</v>
      </c>
      <c r="D50" s="89">
        <v>7.4899999999999994E-2</v>
      </c>
      <c r="E50" s="84">
        <v>0.6</v>
      </c>
    </row>
    <row r="51" spans="2:5">
      <c r="B51" s="109">
        <v>6.4199999999999993E-2</v>
      </c>
      <c r="C51" s="86">
        <v>0.84</v>
      </c>
      <c r="D51" s="89">
        <v>7.4899999999999994E-2</v>
      </c>
      <c r="E51" s="84">
        <v>0.63</v>
      </c>
    </row>
    <row r="52" spans="2:5">
      <c r="B52" s="109">
        <v>6.4199999999999993E-2</v>
      </c>
      <c r="C52" s="86">
        <v>0.87</v>
      </c>
      <c r="D52" s="89">
        <v>7.4899999999999994E-2</v>
      </c>
      <c r="E52" s="84">
        <v>0.66</v>
      </c>
    </row>
    <row r="53" spans="2:5">
      <c r="B53" s="109">
        <v>6.4199999999999993E-2</v>
      </c>
      <c r="C53" s="86">
        <v>0.9</v>
      </c>
      <c r="D53" s="89">
        <v>7.4899999999999994E-2</v>
      </c>
      <c r="E53" s="84">
        <v>0.69</v>
      </c>
    </row>
    <row r="54" spans="2:5">
      <c r="B54" s="109">
        <v>7.4899999999999994E-2</v>
      </c>
      <c r="C54" s="86">
        <v>0.78</v>
      </c>
      <c r="D54" s="89">
        <v>7.4899999999999994E-2</v>
      </c>
      <c r="E54" s="84">
        <v>0.72</v>
      </c>
    </row>
    <row r="55" spans="2:5">
      <c r="B55" s="109">
        <v>7.4899999999999994E-2</v>
      </c>
      <c r="C55" s="86">
        <v>0.81</v>
      </c>
      <c r="D55" s="89">
        <v>7.4899999999999994E-2</v>
      </c>
      <c r="E55" s="84">
        <v>0.75</v>
      </c>
    </row>
    <row r="56" spans="2:5">
      <c r="B56" s="109">
        <v>7.4899999999999994E-2</v>
      </c>
      <c r="C56" s="86">
        <v>0.84</v>
      </c>
      <c r="D56" s="89">
        <v>8.5599999999999996E-2</v>
      </c>
      <c r="E56" s="84">
        <v>0.6</v>
      </c>
    </row>
    <row r="57" spans="2:5">
      <c r="B57" s="109">
        <v>7.4899999999999994E-2</v>
      </c>
      <c r="C57" s="86">
        <v>0.87</v>
      </c>
      <c r="D57" s="89">
        <v>8.5599999999999996E-2</v>
      </c>
      <c r="E57" s="84">
        <v>0.63</v>
      </c>
    </row>
    <row r="58" spans="2:5">
      <c r="B58" s="109">
        <v>7.4899999999999994E-2</v>
      </c>
      <c r="C58" s="86">
        <v>0.9</v>
      </c>
      <c r="D58" s="89">
        <v>8.5599999999999996E-2</v>
      </c>
      <c r="E58" s="84">
        <v>0.66</v>
      </c>
    </row>
    <row r="59" spans="2:5">
      <c r="B59" s="109">
        <v>8.5599999999999996E-2</v>
      </c>
      <c r="C59" s="86">
        <v>0.81</v>
      </c>
      <c r="D59" s="89">
        <v>8.5599999999999996E-2</v>
      </c>
      <c r="E59" s="84">
        <v>0.69</v>
      </c>
    </row>
    <row r="60" spans="2:5">
      <c r="B60" s="109">
        <v>8.5599999999999996E-2</v>
      </c>
      <c r="C60" s="86">
        <v>0.84</v>
      </c>
      <c r="D60" s="89">
        <v>8.5599999999999996E-2</v>
      </c>
      <c r="E60" s="84">
        <v>0.72</v>
      </c>
    </row>
    <row r="61" spans="2:5">
      <c r="B61" s="109">
        <v>8.5599999999999996E-2</v>
      </c>
      <c r="C61" s="86">
        <v>0.87</v>
      </c>
      <c r="D61" s="89">
        <v>8.5599999999999996E-2</v>
      </c>
      <c r="E61" s="84">
        <v>0.75</v>
      </c>
    </row>
    <row r="62" spans="2:5">
      <c r="B62" s="109">
        <v>8.5599999999999996E-2</v>
      </c>
      <c r="C62" s="86">
        <v>0.9</v>
      </c>
      <c r="D62" s="89">
        <v>8.5599999999999996E-2</v>
      </c>
      <c r="E62" s="84">
        <v>0.78</v>
      </c>
    </row>
    <row r="63" spans="2:5">
      <c r="B63" s="109">
        <v>9.6299999999999997E-2</v>
      </c>
      <c r="C63" s="86">
        <v>0.84</v>
      </c>
      <c r="D63" s="89">
        <v>9.6299999999999997E-2</v>
      </c>
      <c r="E63" s="84">
        <v>0.6</v>
      </c>
    </row>
    <row r="64" spans="2:5">
      <c r="B64" s="109">
        <v>9.6299999999999997E-2</v>
      </c>
      <c r="C64" s="86">
        <v>0.87</v>
      </c>
      <c r="D64" s="89">
        <v>9.6299999999999997E-2</v>
      </c>
      <c r="E64" s="84">
        <v>0.63</v>
      </c>
    </row>
    <row r="65" spans="2:5">
      <c r="B65" s="109">
        <v>9.6299999999999997E-2</v>
      </c>
      <c r="C65" s="86">
        <v>0.9</v>
      </c>
      <c r="D65" s="89">
        <v>9.6299999999999997E-2</v>
      </c>
      <c r="E65" s="84">
        <v>0.66</v>
      </c>
    </row>
    <row r="66" spans="2:5">
      <c r="B66" s="109">
        <v>0.107</v>
      </c>
      <c r="C66" s="86">
        <v>0.87</v>
      </c>
      <c r="D66" s="89">
        <v>9.6299999999999997E-2</v>
      </c>
      <c r="E66" s="84">
        <v>0.69</v>
      </c>
    </row>
    <row r="67" spans="2:5">
      <c r="B67" s="109">
        <v>0.107</v>
      </c>
      <c r="C67" s="86">
        <v>0.9</v>
      </c>
      <c r="D67" s="89">
        <v>9.6299999999999997E-2</v>
      </c>
      <c r="E67" s="84">
        <v>0.72</v>
      </c>
    </row>
    <row r="68" spans="2:5">
      <c r="B68" s="109">
        <v>0.1177</v>
      </c>
      <c r="C68" s="86">
        <v>0.87</v>
      </c>
      <c r="D68" s="89">
        <v>9.6299999999999997E-2</v>
      </c>
      <c r="E68" s="84">
        <v>0.75</v>
      </c>
    </row>
    <row r="69" spans="2:5">
      <c r="B69" s="109">
        <v>0.1177</v>
      </c>
      <c r="C69" s="86">
        <v>0.9</v>
      </c>
      <c r="D69" s="89">
        <v>9.6299999999999997E-2</v>
      </c>
      <c r="E69" s="84">
        <v>0.78</v>
      </c>
    </row>
    <row r="70" spans="2:5">
      <c r="B70" s="109">
        <v>0.12840000000000001</v>
      </c>
      <c r="C70" s="86">
        <v>0.9</v>
      </c>
      <c r="D70" s="89">
        <v>9.6299999999999997E-2</v>
      </c>
      <c r="E70" s="84">
        <v>0.81</v>
      </c>
    </row>
    <row r="71" spans="2:5">
      <c r="B71" s="109">
        <v>0.1391</v>
      </c>
      <c r="C71" s="86">
        <v>0.9</v>
      </c>
      <c r="D71" s="89">
        <v>0.107</v>
      </c>
      <c r="E71" s="84">
        <v>0.6</v>
      </c>
    </row>
    <row r="72" spans="2:5">
      <c r="B72" s="109">
        <v>0.14980000000000002</v>
      </c>
      <c r="C72" s="86">
        <v>0.9</v>
      </c>
      <c r="D72" s="89">
        <v>0.107</v>
      </c>
      <c r="E72" s="84">
        <v>0.63</v>
      </c>
    </row>
    <row r="73" spans="2:5">
      <c r="B73" s="109">
        <v>0.1605</v>
      </c>
      <c r="C73" s="86">
        <v>0.9</v>
      </c>
      <c r="D73" s="89">
        <v>0.107</v>
      </c>
      <c r="E73" s="84">
        <v>0.66</v>
      </c>
    </row>
    <row r="74" spans="2:5">
      <c r="B74" s="109"/>
      <c r="C74" s="86"/>
      <c r="D74" s="89">
        <v>0.107</v>
      </c>
      <c r="E74" s="84">
        <v>0.69</v>
      </c>
    </row>
    <row r="75" spans="2:5">
      <c r="B75" s="109"/>
      <c r="C75" s="86"/>
      <c r="D75" s="89">
        <v>0.107</v>
      </c>
      <c r="E75" s="84">
        <v>0.72</v>
      </c>
    </row>
    <row r="76" spans="2:5">
      <c r="B76" s="109"/>
      <c r="C76" s="86"/>
      <c r="D76" s="89">
        <v>0.107</v>
      </c>
      <c r="E76" s="84">
        <v>0.75</v>
      </c>
    </row>
    <row r="77" spans="2:5">
      <c r="B77" s="109"/>
      <c r="C77" s="86"/>
      <c r="D77" s="89">
        <v>0.107</v>
      </c>
      <c r="E77" s="84">
        <v>0.78</v>
      </c>
    </row>
    <row r="78" spans="2:5">
      <c r="B78" s="109"/>
      <c r="C78" s="86"/>
      <c r="D78" s="89">
        <v>0.107</v>
      </c>
      <c r="E78" s="84">
        <v>0.81</v>
      </c>
    </row>
    <row r="79" spans="2:5">
      <c r="B79" s="109"/>
      <c r="C79" s="86"/>
      <c r="D79" s="89">
        <v>0.107</v>
      </c>
      <c r="E79" s="84">
        <v>0.84</v>
      </c>
    </row>
    <row r="80" spans="2:5">
      <c r="B80" s="109"/>
      <c r="C80" s="86"/>
      <c r="D80" s="89">
        <v>0.1177</v>
      </c>
      <c r="E80" s="84">
        <v>0.6</v>
      </c>
    </row>
    <row r="81" spans="2:5">
      <c r="B81" s="109"/>
      <c r="C81" s="86"/>
      <c r="D81" s="89">
        <v>0.1177</v>
      </c>
      <c r="E81" s="84">
        <v>0.63</v>
      </c>
    </row>
    <row r="82" spans="2:5">
      <c r="B82" s="109"/>
      <c r="C82" s="86"/>
      <c r="D82" s="89">
        <v>0.1177</v>
      </c>
      <c r="E82" s="84">
        <v>0.66</v>
      </c>
    </row>
    <row r="83" spans="2:5">
      <c r="B83" s="109"/>
      <c r="C83" s="86"/>
      <c r="D83" s="89">
        <v>0.1177</v>
      </c>
      <c r="E83" s="84">
        <v>0.69</v>
      </c>
    </row>
    <row r="84" spans="2:5">
      <c r="B84" s="109"/>
      <c r="C84" s="86"/>
      <c r="D84" s="89">
        <v>0.1177</v>
      </c>
      <c r="E84" s="84">
        <v>0.72</v>
      </c>
    </row>
    <row r="85" spans="2:5">
      <c r="B85" s="109"/>
      <c r="C85" s="86"/>
      <c r="D85" s="89">
        <v>0.1177</v>
      </c>
      <c r="E85" s="84">
        <v>0.75</v>
      </c>
    </row>
    <row r="86" spans="2:5">
      <c r="B86" s="109"/>
      <c r="C86" s="86"/>
      <c r="D86" s="89">
        <v>0.1177</v>
      </c>
      <c r="E86" s="84">
        <v>0.78</v>
      </c>
    </row>
    <row r="87" spans="2:5">
      <c r="B87" s="109"/>
      <c r="C87" s="86"/>
      <c r="D87" s="89">
        <v>0.1177</v>
      </c>
      <c r="E87" s="84">
        <v>0.81</v>
      </c>
    </row>
    <row r="88" spans="2:5">
      <c r="B88" s="109"/>
      <c r="C88" s="86"/>
      <c r="D88" s="89">
        <v>0.1177</v>
      </c>
      <c r="E88" s="84">
        <v>0.84</v>
      </c>
    </row>
    <row r="89" spans="2:5">
      <c r="B89" s="109"/>
      <c r="C89" s="86"/>
      <c r="D89" s="89">
        <v>0.12840000000000001</v>
      </c>
      <c r="E89" s="84">
        <v>0.6</v>
      </c>
    </row>
    <row r="90" spans="2:5">
      <c r="B90" s="109"/>
      <c r="C90" s="86"/>
      <c r="D90" s="89">
        <v>0.12840000000000001</v>
      </c>
      <c r="E90" s="84">
        <v>0.63</v>
      </c>
    </row>
    <row r="91" spans="2:5">
      <c r="B91" s="109"/>
      <c r="C91" s="86"/>
      <c r="D91" s="89">
        <v>0.12840000000000001</v>
      </c>
      <c r="E91" s="84">
        <v>0.66</v>
      </c>
    </row>
    <row r="92" spans="2:5">
      <c r="B92" s="109"/>
      <c r="C92" s="86"/>
      <c r="D92" s="89">
        <v>0.12840000000000001</v>
      </c>
      <c r="E92" s="84">
        <v>0.69</v>
      </c>
    </row>
    <row r="93" spans="2:5">
      <c r="B93" s="109"/>
      <c r="C93" s="86"/>
      <c r="D93" s="89">
        <v>0.12840000000000001</v>
      </c>
      <c r="E93" s="84">
        <v>0.72</v>
      </c>
    </row>
    <row r="94" spans="2:5">
      <c r="B94" s="109"/>
      <c r="C94" s="86"/>
      <c r="D94" s="89">
        <v>0.12840000000000001</v>
      </c>
      <c r="E94" s="84">
        <v>0.75</v>
      </c>
    </row>
    <row r="95" spans="2:5">
      <c r="B95" s="109"/>
      <c r="C95" s="86"/>
      <c r="D95" s="89">
        <v>0.12840000000000001</v>
      </c>
      <c r="E95" s="84">
        <v>0.78</v>
      </c>
    </row>
    <row r="96" spans="2:5">
      <c r="B96" s="109"/>
      <c r="C96" s="86"/>
      <c r="D96" s="89">
        <v>0.12840000000000001</v>
      </c>
      <c r="E96" s="84">
        <v>0.81</v>
      </c>
    </row>
    <row r="97" spans="2:5">
      <c r="B97" s="109"/>
      <c r="C97" s="86"/>
      <c r="D97" s="89">
        <v>0.12840000000000001</v>
      </c>
      <c r="E97" s="84">
        <v>0.84</v>
      </c>
    </row>
    <row r="98" spans="2:5">
      <c r="B98" s="109"/>
      <c r="C98" s="86"/>
      <c r="D98" s="89">
        <v>0.12840000000000001</v>
      </c>
      <c r="E98" s="84">
        <v>0.87</v>
      </c>
    </row>
    <row r="99" spans="2:5">
      <c r="B99" s="109"/>
      <c r="C99" s="86"/>
      <c r="D99" s="89">
        <v>0.1391</v>
      </c>
      <c r="E99" s="84">
        <v>0.6</v>
      </c>
    </row>
    <row r="100" spans="2:5">
      <c r="B100" s="109"/>
      <c r="C100" s="86"/>
      <c r="D100" s="89">
        <v>0.1391</v>
      </c>
      <c r="E100" s="84">
        <v>0.63</v>
      </c>
    </row>
    <row r="101" spans="2:5">
      <c r="B101" s="109"/>
      <c r="C101" s="86"/>
      <c r="D101" s="89">
        <v>0.1391</v>
      </c>
      <c r="E101" s="84">
        <v>0.66</v>
      </c>
    </row>
    <row r="102" spans="2:5">
      <c r="B102" s="109"/>
      <c r="C102" s="86"/>
      <c r="D102" s="89">
        <v>0.1391</v>
      </c>
      <c r="E102" s="84">
        <v>0.69</v>
      </c>
    </row>
    <row r="103" spans="2:5">
      <c r="B103" s="109"/>
      <c r="C103" s="86"/>
      <c r="D103" s="89">
        <v>0.1391</v>
      </c>
      <c r="E103" s="84">
        <v>0.72</v>
      </c>
    </row>
    <row r="104" spans="2:5">
      <c r="B104" s="109"/>
      <c r="C104" s="86"/>
      <c r="D104" s="89">
        <v>0.1391</v>
      </c>
      <c r="E104" s="84">
        <v>0.75</v>
      </c>
    </row>
    <row r="105" spans="2:5">
      <c r="B105" s="109"/>
      <c r="C105" s="86"/>
      <c r="D105" s="89">
        <v>0.1391</v>
      </c>
      <c r="E105" s="84">
        <v>0.78</v>
      </c>
    </row>
    <row r="106" spans="2:5">
      <c r="B106" s="109"/>
      <c r="C106" s="86"/>
      <c r="D106" s="89">
        <v>0.1391</v>
      </c>
      <c r="E106" s="84">
        <v>0.81</v>
      </c>
    </row>
    <row r="107" spans="2:5">
      <c r="B107" s="109"/>
      <c r="C107" s="86"/>
      <c r="D107" s="89">
        <v>0.1391</v>
      </c>
      <c r="E107" s="84">
        <v>0.84</v>
      </c>
    </row>
    <row r="108" spans="2:5">
      <c r="B108" s="109"/>
      <c r="C108" s="86"/>
      <c r="D108" s="89">
        <v>0.1391</v>
      </c>
      <c r="E108" s="84">
        <v>0.87</v>
      </c>
    </row>
    <row r="109" spans="2:5">
      <c r="B109" s="109"/>
      <c r="C109" s="86"/>
      <c r="D109" s="89">
        <v>0.14980000000000002</v>
      </c>
      <c r="E109" s="84">
        <v>0.6</v>
      </c>
    </row>
    <row r="110" spans="2:5">
      <c r="B110" s="109"/>
      <c r="C110" s="86"/>
      <c r="D110" s="89">
        <v>0.14980000000000002</v>
      </c>
      <c r="E110" s="84">
        <v>0.63</v>
      </c>
    </row>
    <row r="111" spans="2:5">
      <c r="B111" s="109"/>
      <c r="C111" s="86"/>
      <c r="D111" s="89">
        <v>0.14980000000000002</v>
      </c>
      <c r="E111" s="84">
        <v>0.66</v>
      </c>
    </row>
    <row r="112" spans="2:5">
      <c r="B112" s="109"/>
      <c r="C112" s="86"/>
      <c r="D112" s="89">
        <v>0.14980000000000002</v>
      </c>
      <c r="E112" s="84">
        <v>0.69</v>
      </c>
    </row>
    <row r="113" spans="2:5">
      <c r="B113" s="109"/>
      <c r="C113" s="86"/>
      <c r="D113" s="89">
        <v>0.14980000000000002</v>
      </c>
      <c r="E113" s="84">
        <v>0.72</v>
      </c>
    </row>
    <row r="114" spans="2:5">
      <c r="B114" s="109"/>
      <c r="C114" s="86"/>
      <c r="D114" s="89">
        <v>0.14980000000000002</v>
      </c>
      <c r="E114" s="84">
        <v>0.75</v>
      </c>
    </row>
    <row r="115" spans="2:5">
      <c r="B115" s="109"/>
      <c r="C115" s="86"/>
      <c r="D115" s="89">
        <v>0.14980000000000002</v>
      </c>
      <c r="E115" s="84">
        <v>0.78</v>
      </c>
    </row>
    <row r="116" spans="2:5">
      <c r="B116" s="109"/>
      <c r="C116" s="86"/>
      <c r="D116" s="89">
        <v>0.14980000000000002</v>
      </c>
      <c r="E116" s="84">
        <v>0.81</v>
      </c>
    </row>
    <row r="117" spans="2:5">
      <c r="B117" s="109"/>
      <c r="C117" s="86"/>
      <c r="D117" s="89">
        <v>0.14980000000000002</v>
      </c>
      <c r="E117" s="84">
        <v>0.84</v>
      </c>
    </row>
    <row r="118" spans="2:5">
      <c r="B118" s="109"/>
      <c r="C118" s="86"/>
      <c r="D118" s="89">
        <v>0.14980000000000002</v>
      </c>
      <c r="E118" s="84">
        <v>0.87</v>
      </c>
    </row>
    <row r="119" spans="2:5">
      <c r="B119" s="109"/>
      <c r="C119" s="86"/>
      <c r="D119" s="89">
        <v>0.1605</v>
      </c>
      <c r="E119" s="84">
        <v>0.6</v>
      </c>
    </row>
    <row r="120" spans="2:5">
      <c r="B120" s="109"/>
      <c r="C120" s="86"/>
      <c r="D120" s="89">
        <v>0.1605</v>
      </c>
      <c r="E120" s="84">
        <v>0.63</v>
      </c>
    </row>
    <row r="121" spans="2:5">
      <c r="B121" s="109"/>
      <c r="C121" s="86"/>
      <c r="D121" s="89">
        <v>0.1605</v>
      </c>
      <c r="E121" s="84">
        <v>0.66</v>
      </c>
    </row>
    <row r="122" spans="2:5">
      <c r="B122" s="109"/>
      <c r="C122" s="86"/>
      <c r="D122" s="89">
        <v>0.1605</v>
      </c>
      <c r="E122" s="84">
        <v>0.69</v>
      </c>
    </row>
    <row r="123" spans="2:5">
      <c r="B123" s="109"/>
      <c r="C123" s="86"/>
      <c r="D123" s="89">
        <v>0.1605</v>
      </c>
      <c r="E123" s="84">
        <v>0.72</v>
      </c>
    </row>
    <row r="124" spans="2:5">
      <c r="B124" s="109"/>
      <c r="C124" s="86"/>
      <c r="D124" s="89">
        <v>0.1605</v>
      </c>
      <c r="E124" s="84">
        <v>0.75</v>
      </c>
    </row>
    <row r="125" spans="2:5">
      <c r="B125" s="109"/>
      <c r="C125" s="86"/>
      <c r="D125" s="89">
        <v>0.1605</v>
      </c>
      <c r="E125" s="84">
        <v>0.78</v>
      </c>
    </row>
    <row r="126" spans="2:5">
      <c r="B126" s="109"/>
      <c r="C126" s="86"/>
      <c r="D126" s="89">
        <v>0.1605</v>
      </c>
      <c r="E126" s="84">
        <v>0.81</v>
      </c>
    </row>
    <row r="127" spans="2:5">
      <c r="B127" s="109"/>
      <c r="C127" s="86"/>
      <c r="D127" s="89">
        <v>0.1605</v>
      </c>
      <c r="E127" s="84">
        <v>0.84</v>
      </c>
    </row>
    <row r="128" spans="2:5" ht="15.75" thickBot="1">
      <c r="B128" s="110"/>
      <c r="C128" s="87"/>
      <c r="D128" s="90">
        <v>0.1605</v>
      </c>
      <c r="E128" s="85">
        <v>0.87</v>
      </c>
    </row>
  </sheetData>
  <mergeCells count="3">
    <mergeCell ref="B38:E38"/>
    <mergeCell ref="B39:C39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65"/>
  <sheetViews>
    <sheetView topLeftCell="A29" zoomScale="84" zoomScaleNormal="84" workbookViewId="0">
      <selection activeCell="G26" sqref="G26"/>
    </sheetView>
  </sheetViews>
  <sheetFormatPr defaultRowHeight="18.75"/>
  <cols>
    <col min="1" max="1" width="19.85546875" style="26" customWidth="1"/>
    <col min="2" max="2" width="26.85546875" style="26" customWidth="1"/>
    <col min="3" max="4" width="24.140625" style="26" customWidth="1"/>
    <col min="5" max="5" width="16.7109375" style="26" customWidth="1"/>
    <col min="6" max="6" width="12.28515625" style="26" customWidth="1"/>
    <col min="7" max="7" width="10.140625" style="26" customWidth="1"/>
    <col min="8" max="16384" width="9.140625" style="26"/>
  </cols>
  <sheetData>
    <row r="1" spans="1:24" ht="14.25" customHeight="1" thickBot="1">
      <c r="A1" s="24" t="s">
        <v>3</v>
      </c>
      <c r="B1" s="25"/>
      <c r="C1" s="25"/>
      <c r="D1" s="25"/>
      <c r="E1" s="25"/>
      <c r="F1" s="25"/>
      <c r="G1" s="25"/>
      <c r="J1" s="49" t="s">
        <v>4</v>
      </c>
      <c r="K1" s="50"/>
      <c r="L1" s="50"/>
    </row>
    <row r="2" spans="1:24" ht="14.25" customHeight="1">
      <c r="A2" s="24" t="s">
        <v>5</v>
      </c>
      <c r="B2" s="37"/>
      <c r="C2" s="25"/>
      <c r="D2" s="27" t="s">
        <v>6</v>
      </c>
    </row>
    <row r="3" spans="1:24" ht="14.25" customHeight="1" thickBot="1">
      <c r="A3" s="61" t="s">
        <v>7</v>
      </c>
      <c r="B3" s="29" t="s">
        <v>8</v>
      </c>
      <c r="C3" s="28" t="s">
        <v>9</v>
      </c>
      <c r="D3" s="30"/>
      <c r="E3" s="30" t="s">
        <v>10</v>
      </c>
      <c r="F3" s="30" t="s">
        <v>11</v>
      </c>
      <c r="G3" s="31"/>
      <c r="H3" s="32" t="s">
        <v>12</v>
      </c>
    </row>
    <row r="4" spans="1:24" ht="31.5" customHeight="1">
      <c r="A4" s="72" t="s">
        <v>13</v>
      </c>
      <c r="B4" s="72" t="s">
        <v>14</v>
      </c>
      <c r="C4" s="73" t="s">
        <v>15</v>
      </c>
      <c r="D4" s="73" t="s">
        <v>16</v>
      </c>
      <c r="E4" s="72" t="s">
        <v>17</v>
      </c>
      <c r="F4" s="73" t="s">
        <v>18</v>
      </c>
      <c r="G4" s="72" t="s">
        <v>19</v>
      </c>
      <c r="H4" s="72" t="s">
        <v>20</v>
      </c>
      <c r="L4" s="63" t="s">
        <v>21</v>
      </c>
      <c r="M4" s="64"/>
      <c r="N4" s="64"/>
      <c r="O4" s="64"/>
      <c r="P4" s="64"/>
      <c r="Q4" s="64"/>
      <c r="R4" s="64"/>
      <c r="S4" s="64"/>
      <c r="T4" s="64"/>
      <c r="U4" s="64"/>
      <c r="V4" s="65"/>
    </row>
    <row r="5" spans="1:24" ht="14.25" customHeight="1">
      <c r="A5" s="33" t="s">
        <v>22</v>
      </c>
      <c r="B5" s="34">
        <v>0.06</v>
      </c>
      <c r="C5" s="35">
        <v>0.05</v>
      </c>
      <c r="D5" s="77">
        <f>B5 +C5 -(B5*C5)</f>
        <v>0.107</v>
      </c>
      <c r="E5" s="36">
        <v>7616</v>
      </c>
      <c r="F5" s="33">
        <v>0.7</v>
      </c>
      <c r="G5" s="33">
        <f>E5*F5</f>
        <v>5331.2</v>
      </c>
      <c r="H5" s="75">
        <f>-(E5-G5)</f>
        <v>-2284.8000000000002</v>
      </c>
      <c r="L5" s="66" t="s">
        <v>23</v>
      </c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4" ht="14.25" customHeight="1">
      <c r="A6" s="33" t="s">
        <v>24</v>
      </c>
      <c r="B6" s="34">
        <v>0.06</v>
      </c>
      <c r="C6" s="35">
        <v>2.5000000000000001E-2</v>
      </c>
      <c r="D6" s="77">
        <f>B6 +C6 -(B6*C6)</f>
        <v>8.3499999999999991E-2</v>
      </c>
      <c r="E6" s="36">
        <v>3766</v>
      </c>
      <c r="F6" s="33">
        <v>0.6</v>
      </c>
      <c r="G6" s="33">
        <f t="shared" ref="G6" si="0">E6*F6</f>
        <v>2259.6</v>
      </c>
      <c r="H6" s="75">
        <f>-(E6-G6)</f>
        <v>-1506.4</v>
      </c>
      <c r="L6" s="66" t="s">
        <v>25</v>
      </c>
      <c r="M6" s="67"/>
      <c r="N6" s="67"/>
      <c r="O6" s="67"/>
      <c r="P6" s="67"/>
      <c r="Q6" s="67"/>
      <c r="R6" s="67"/>
      <c r="S6" s="67"/>
      <c r="T6" s="67"/>
      <c r="U6" s="67"/>
      <c r="V6" s="68"/>
    </row>
    <row r="7" spans="1:24" ht="14.25" customHeight="1">
      <c r="A7" s="33" t="s">
        <v>26</v>
      </c>
      <c r="B7" s="34">
        <v>0.06</v>
      </c>
      <c r="C7" s="35">
        <v>0.03</v>
      </c>
      <c r="D7" s="77">
        <f t="shared" ref="D7" si="1">B7 +C7 -(B7*C7)</f>
        <v>8.8200000000000001E-2</v>
      </c>
      <c r="E7" s="36">
        <v>5048</v>
      </c>
      <c r="F7" s="33">
        <v>0.4</v>
      </c>
      <c r="G7" s="33">
        <f>E7*F7</f>
        <v>2019.2</v>
      </c>
      <c r="H7" s="75">
        <f t="shared" ref="H7" si="2">-(E7-G7)</f>
        <v>-3028.8</v>
      </c>
      <c r="L7" s="66" t="s">
        <v>27</v>
      </c>
      <c r="M7" s="67"/>
      <c r="N7" s="67"/>
      <c r="O7" s="67"/>
      <c r="P7" s="67"/>
      <c r="Q7" s="67"/>
      <c r="R7" s="67"/>
      <c r="S7" s="67"/>
      <c r="T7" s="67"/>
      <c r="U7" s="67"/>
      <c r="V7" s="68"/>
    </row>
    <row r="8" spans="1:24" ht="14.25" customHeight="1">
      <c r="A8" s="25"/>
      <c r="B8" s="37"/>
      <c r="C8" s="37"/>
      <c r="D8" s="37"/>
      <c r="E8" s="38"/>
      <c r="F8" s="38"/>
      <c r="G8" s="38"/>
      <c r="H8" s="38"/>
      <c r="L8" s="66" t="s">
        <v>28</v>
      </c>
      <c r="M8" s="67"/>
      <c r="N8" s="67"/>
      <c r="O8" s="67"/>
      <c r="P8" s="67"/>
      <c r="Q8" s="67"/>
      <c r="R8" s="67"/>
      <c r="S8" s="67"/>
      <c r="T8" s="67"/>
      <c r="U8" s="67"/>
      <c r="V8" s="68"/>
    </row>
    <row r="9" spans="1:24" ht="14.25" customHeight="1" thickBot="1">
      <c r="A9" s="61" t="s">
        <v>29</v>
      </c>
      <c r="B9" s="29" t="s">
        <v>8</v>
      </c>
      <c r="C9" s="28" t="s">
        <v>9</v>
      </c>
      <c r="D9" s="34"/>
      <c r="E9" s="30" t="s">
        <v>10</v>
      </c>
      <c r="F9" s="30" t="s">
        <v>11</v>
      </c>
      <c r="G9" s="39"/>
      <c r="H9" s="40" t="s">
        <v>12</v>
      </c>
      <c r="L9" s="69"/>
      <c r="M9" s="70"/>
      <c r="N9" s="70"/>
      <c r="O9" s="70"/>
      <c r="P9" s="70"/>
      <c r="Q9" s="70"/>
      <c r="R9" s="70"/>
      <c r="S9" s="70"/>
      <c r="T9" s="70"/>
      <c r="U9" s="70"/>
      <c r="V9" s="71"/>
    </row>
    <row r="10" spans="1:24" s="41" customFormat="1" ht="32.25" customHeight="1">
      <c r="A10" s="73" t="s">
        <v>13</v>
      </c>
      <c r="B10" s="73" t="s">
        <v>14</v>
      </c>
      <c r="C10" s="73" t="s">
        <v>15</v>
      </c>
      <c r="D10" s="73" t="s">
        <v>16</v>
      </c>
      <c r="E10" s="73" t="s">
        <v>30</v>
      </c>
      <c r="F10" s="73" t="s">
        <v>18</v>
      </c>
      <c r="G10" s="73" t="s">
        <v>19</v>
      </c>
      <c r="H10" s="73" t="s">
        <v>20</v>
      </c>
    </row>
    <row r="11" spans="1:24" ht="14.25" customHeight="1">
      <c r="A11" s="42" t="s">
        <v>31</v>
      </c>
      <c r="B11" s="34">
        <v>0.06</v>
      </c>
      <c r="C11" s="43">
        <v>1.4E-2</v>
      </c>
      <c r="D11" s="78">
        <f>B11+C11-(B11*C11)</f>
        <v>7.3160000000000003E-2</v>
      </c>
      <c r="E11" s="44">
        <v>3100</v>
      </c>
      <c r="F11" s="33">
        <v>0.2</v>
      </c>
      <c r="G11" s="33">
        <f>E11*F11</f>
        <v>620</v>
      </c>
      <c r="H11" s="75">
        <f>-(E11-G11)</f>
        <v>-2480</v>
      </c>
      <c r="L11" s="26" t="s">
        <v>32</v>
      </c>
    </row>
    <row r="12" spans="1:24" ht="14.25" customHeight="1">
      <c r="A12" s="42" t="s">
        <v>33</v>
      </c>
      <c r="B12" s="34">
        <v>0.06</v>
      </c>
      <c r="C12" s="43">
        <v>1.35E-2</v>
      </c>
      <c r="D12" s="78">
        <f t="shared" ref="D12" si="3">B12+C12-(B12*C12)</f>
        <v>7.2689999999999991E-2</v>
      </c>
      <c r="E12" s="44">
        <v>3440</v>
      </c>
      <c r="F12" s="33">
        <v>0.4</v>
      </c>
      <c r="G12" s="33">
        <f t="shared" ref="G12:G13" si="4">E12*F12</f>
        <v>1376</v>
      </c>
      <c r="H12" s="75">
        <f>-(E12-G12)</f>
        <v>-2064</v>
      </c>
    </row>
    <row r="13" spans="1:24" ht="14.25" customHeight="1">
      <c r="A13" s="42" t="s">
        <v>34</v>
      </c>
      <c r="B13" s="34">
        <v>0.06</v>
      </c>
      <c r="C13" s="43">
        <v>1.2800000000000001E-2</v>
      </c>
      <c r="D13" s="78">
        <f>B13+C13-(B13*C13)</f>
        <v>7.2031999999999999E-2</v>
      </c>
      <c r="E13" s="44">
        <f>2115*2+340</f>
        <v>4570</v>
      </c>
      <c r="F13" s="33">
        <v>0.6</v>
      </c>
      <c r="G13" s="33">
        <f t="shared" si="4"/>
        <v>2742</v>
      </c>
      <c r="H13" s="75">
        <f t="shared" ref="H13" si="5">-(E13-G13)</f>
        <v>-1828</v>
      </c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</row>
    <row r="14" spans="1:24" ht="14.25" customHeight="1">
      <c r="A14" s="25"/>
      <c r="B14" s="45"/>
      <c r="C14" s="46"/>
      <c r="D14" s="46"/>
      <c r="E14" s="46"/>
      <c r="F14" s="46"/>
      <c r="G14" s="46"/>
      <c r="H14" s="46"/>
      <c r="L14" s="102" t="s">
        <v>35</v>
      </c>
      <c r="M14" s="102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</row>
    <row r="15" spans="1:24" s="41" customFormat="1" ht="37.5" customHeight="1">
      <c r="A15" s="62" t="s">
        <v>36</v>
      </c>
      <c r="B15" s="74" t="s">
        <v>37</v>
      </c>
      <c r="C15" s="74" t="s">
        <v>38</v>
      </c>
      <c r="D15" s="73" t="s">
        <v>39</v>
      </c>
      <c r="E15" s="47"/>
      <c r="F15" s="48"/>
      <c r="G15" s="48"/>
      <c r="H15" s="48"/>
      <c r="L15" s="119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</row>
    <row r="16" spans="1:24" ht="14.25" customHeight="1">
      <c r="A16" s="28" t="s">
        <v>41</v>
      </c>
      <c r="B16" s="28"/>
      <c r="D16" s="28" t="s">
        <v>12</v>
      </c>
      <c r="E16" s="25"/>
      <c r="F16" s="25"/>
      <c r="G16" s="25"/>
      <c r="H16" s="25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pans="1:25" ht="14.25" customHeight="1">
      <c r="A17" s="24" t="s">
        <v>42</v>
      </c>
      <c r="B17" s="34"/>
      <c r="C17" s="91">
        <v>0</v>
      </c>
      <c r="D17" s="76">
        <v>-3000</v>
      </c>
      <c r="E17" s="25"/>
      <c r="F17" s="25"/>
      <c r="G17" s="25"/>
      <c r="H17" s="25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pans="1:25">
      <c r="L18" s="102" t="s">
        <v>43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3"/>
    </row>
    <row r="19" spans="1:25">
      <c r="A19" s="51"/>
      <c r="B19" s="51"/>
      <c r="L19" s="121" t="s">
        <v>44</v>
      </c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</row>
    <row r="20" spans="1:25" s="25" customFormat="1" ht="18.75" customHeight="1">
      <c r="D20" s="52">
        <f>$D$5</f>
        <v>0.107</v>
      </c>
      <c r="E20" s="53">
        <f>_xll.PTreeNodeProbability(treeCalc_1!$F$2,11)</f>
        <v>0</v>
      </c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</row>
    <row r="21" spans="1:25" s="25" customFormat="1" ht="18.75" customHeight="1">
      <c r="D21" s="54">
        <f>$H$5</f>
        <v>-2284.8000000000002</v>
      </c>
      <c r="E21" s="55">
        <f>_xll.PTreeNodeValue(treeCalc_1!$F$2,11)</f>
        <v>-2284.8000000000002</v>
      </c>
    </row>
    <row r="22" spans="1:25" s="25" customFormat="1" ht="18.75" customHeight="1">
      <c r="C22" s="56" t="b">
        <f>_xll.PTreeNodeDecision(treeCalc_1!$F$2,5)</f>
        <v>0</v>
      </c>
      <c r="D22" s="57" t="s">
        <v>45</v>
      </c>
      <c r="L22" s="122" t="s">
        <v>46</v>
      </c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18"/>
    </row>
    <row r="23" spans="1:25" s="25" customFormat="1" ht="18.75" customHeight="1">
      <c r="C23" s="54">
        <v>0</v>
      </c>
      <c r="D23" s="58">
        <f>_xll.PTreeNodeValue(treeCalc_1!$F$2,5)</f>
        <v>-244.4736</v>
      </c>
      <c r="L23" s="121" t="s">
        <v>47</v>
      </c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</row>
    <row r="24" spans="1:25" s="25" customFormat="1" ht="18.75" customHeight="1">
      <c r="D24" s="52">
        <f>1-$D$5</f>
        <v>0.89300000000000002</v>
      </c>
      <c r="E24" s="53">
        <f>_xll.PTreeNodeProbability(treeCalc_1!$F$2,12)</f>
        <v>0</v>
      </c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</row>
    <row r="25" spans="1:25" s="25" customFormat="1" ht="18.75" customHeight="1">
      <c r="D25" s="54">
        <v>0</v>
      </c>
      <c r="E25" s="55">
        <f>_xll.PTreeNodeValue(treeCalc_1!$F$2,12)</f>
        <v>0</v>
      </c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</row>
    <row r="26" spans="1:25" s="25" customFormat="1" ht="18.75" customHeight="1">
      <c r="B26" s="56" t="b">
        <f>_xll.PTreeNodeDecision(treeCalc_1!$F$2,2)</f>
        <v>1</v>
      </c>
      <c r="C26" s="59" t="s">
        <v>48</v>
      </c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</row>
    <row r="27" spans="1:25" s="25" customFormat="1" ht="18.75" customHeight="1">
      <c r="B27" s="54">
        <v>0</v>
      </c>
      <c r="C27" s="60">
        <f>_xll.PTreeNodeValue(treeCalc_1!$F$2,2)</f>
        <v>-125.78439999999999</v>
      </c>
      <c r="L27" s="120" t="s">
        <v>49</v>
      </c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</row>
    <row r="28" spans="1:25" s="25" customFormat="1" ht="18.75" customHeight="1">
      <c r="D28" s="52">
        <f>$D$6</f>
        <v>8.3499999999999991E-2</v>
      </c>
      <c r="E28" s="53">
        <f>_xll.PTreeNodeProbability(treeCalc_1!$F$2,13)</f>
        <v>8.3499999999999991E-2</v>
      </c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</row>
    <row r="29" spans="1:25" s="25" customFormat="1" ht="18.75" customHeight="1">
      <c r="D29" s="54">
        <f>$H$6</f>
        <v>-1506.4</v>
      </c>
      <c r="E29" s="55">
        <f>_xll.PTreeNodeValue(treeCalc_1!$F$2,13)</f>
        <v>-1506.4</v>
      </c>
      <c r="L29" s="121" t="s">
        <v>50</v>
      </c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</row>
    <row r="30" spans="1:25" s="25" customFormat="1" ht="18.75" customHeight="1">
      <c r="C30" s="56" t="b">
        <f>_xll.PTreeNodeDecision(treeCalc_1!$F$2,6)</f>
        <v>1</v>
      </c>
      <c r="D30" s="57" t="s">
        <v>45</v>
      </c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</row>
    <row r="31" spans="1:25" s="25" customFormat="1" ht="18.75" customHeight="1">
      <c r="C31" s="54">
        <v>0</v>
      </c>
      <c r="D31" s="58">
        <f>_xll.PTreeNodeValue(treeCalc_1!$F$2,6)</f>
        <v>-125.78439999999999</v>
      </c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</row>
    <row r="32" spans="1:25" s="25" customFormat="1" ht="18.75" customHeight="1">
      <c r="D32" s="52">
        <f>1-$D$6</f>
        <v>0.91649999999999998</v>
      </c>
      <c r="E32" s="53">
        <f>_xll.PTreeNodeProbability(treeCalc_1!$F$2,14)</f>
        <v>0.91649999999999998</v>
      </c>
    </row>
    <row r="33" spans="1:5" s="25" customFormat="1" ht="18.75" customHeight="1">
      <c r="D33" s="54">
        <v>0</v>
      </c>
      <c r="E33" s="55">
        <f>_xll.PTreeNodeValue(treeCalc_1!$F$2,14)</f>
        <v>0</v>
      </c>
    </row>
    <row r="34" spans="1:5" s="25" customFormat="1" ht="18.75" customHeight="1">
      <c r="D34" s="52">
        <f>$D$7</f>
        <v>8.8200000000000001E-2</v>
      </c>
      <c r="E34" s="53">
        <f>_xll.PTreeNodeProbability(treeCalc_1!$F$2,15)</f>
        <v>0</v>
      </c>
    </row>
    <row r="35" spans="1:5" s="25" customFormat="1" ht="18.75" customHeight="1">
      <c r="D35" s="54">
        <f>$H$7</f>
        <v>-3028.8</v>
      </c>
      <c r="E35" s="55">
        <f>_xll.PTreeNodeValue(treeCalc_1!$F$2,15)</f>
        <v>-3028.8</v>
      </c>
    </row>
    <row r="36" spans="1:5" s="25" customFormat="1" ht="18.75" customHeight="1">
      <c r="C36" s="56" t="b">
        <f>_xll.PTreeNodeDecision(treeCalc_1!$F$2,7)</f>
        <v>0</v>
      </c>
      <c r="D36" s="57" t="s">
        <v>45</v>
      </c>
    </row>
    <row r="37" spans="1:5" s="25" customFormat="1" ht="18.75" customHeight="1">
      <c r="C37" s="54">
        <v>0</v>
      </c>
      <c r="D37" s="58">
        <f>_xll.PTreeNodeValue(treeCalc_1!$F$2,7)</f>
        <v>-267.14016000000004</v>
      </c>
    </row>
    <row r="38" spans="1:5" s="25" customFormat="1" ht="18.75" customHeight="1">
      <c r="D38" s="52">
        <f>1-$D$7</f>
        <v>0.91179999999999994</v>
      </c>
      <c r="E38" s="53">
        <f>_xll.PTreeNodeProbability(treeCalc_1!$F$2,16)</f>
        <v>0</v>
      </c>
    </row>
    <row r="39" spans="1:5" s="25" customFormat="1" ht="18.75" customHeight="1">
      <c r="D39" s="54">
        <v>0</v>
      </c>
      <c r="E39" s="55">
        <f>_xll.PTreeNodeValue(treeCalc_1!$F$2,16)</f>
        <v>0</v>
      </c>
    </row>
    <row r="40" spans="1:5" s="25" customFormat="1" ht="18.75" customHeight="1">
      <c r="A40" s="54"/>
      <c r="B40" s="59" t="s">
        <v>48</v>
      </c>
    </row>
    <row r="41" spans="1:5" s="25" customFormat="1" ht="18.75" customHeight="1">
      <c r="A41" s="54"/>
      <c r="B41" s="60">
        <f>_xll.PTreeNodeValue(treeCalc_1!$F$2,1)</f>
        <v>-125.78439999999999</v>
      </c>
    </row>
    <row r="42" spans="1:5" s="25" customFormat="1" ht="18.75" customHeight="1">
      <c r="D42" s="52">
        <f>$D$11</f>
        <v>7.3160000000000003E-2</v>
      </c>
      <c r="E42" s="53">
        <f>_xll.PTreeNodeProbability(treeCalc_1!$F$2,17)</f>
        <v>0</v>
      </c>
    </row>
    <row r="43" spans="1:5" s="25" customFormat="1" ht="18.75" customHeight="1">
      <c r="D43" s="54">
        <f>$H$11</f>
        <v>-2480</v>
      </c>
      <c r="E43" s="55">
        <f>_xll.PTreeNodeValue(treeCalc_1!$F$2,17)</f>
        <v>-2480</v>
      </c>
    </row>
    <row r="44" spans="1:5" s="25" customFormat="1" ht="18.75" customHeight="1">
      <c r="C44" s="56" t="b">
        <f>_xll.PTreeNodeDecision(treeCalc_1!$F$2,8)</f>
        <v>0</v>
      </c>
      <c r="D44" s="57" t="s">
        <v>45</v>
      </c>
    </row>
    <row r="45" spans="1:5" s="25" customFormat="1" ht="18.75" customHeight="1">
      <c r="C45" s="54">
        <v>0</v>
      </c>
      <c r="D45" s="58">
        <f>_xll.PTreeNodeValue(treeCalc_1!$F$2,8)</f>
        <v>-181.43680000000001</v>
      </c>
    </row>
    <row r="46" spans="1:5" s="25" customFormat="1" ht="18.75" customHeight="1">
      <c r="D46" s="52">
        <f>1-$D$11</f>
        <v>0.92684</v>
      </c>
      <c r="E46" s="53">
        <f>_xll.PTreeNodeProbability(treeCalc_1!$F$2,18)</f>
        <v>0</v>
      </c>
    </row>
    <row r="47" spans="1:5" s="25" customFormat="1" ht="18.75" customHeight="1">
      <c r="D47" s="54">
        <v>0</v>
      </c>
      <c r="E47" s="55">
        <f>_xll.PTreeNodeValue(treeCalc_1!$F$2,18)</f>
        <v>0</v>
      </c>
    </row>
    <row r="48" spans="1:5" s="25" customFormat="1" ht="18.75" customHeight="1">
      <c r="B48" s="56" t="b">
        <f>_xll.PTreeNodeDecision(treeCalc_1!$F$2,3)</f>
        <v>0</v>
      </c>
      <c r="C48" s="59" t="s">
        <v>48</v>
      </c>
    </row>
    <row r="49" spans="1:5" s="25" customFormat="1" ht="18.75" customHeight="1">
      <c r="B49" s="54">
        <v>0</v>
      </c>
      <c r="C49" s="60">
        <f>_xll.PTreeNodeValue(treeCalc_1!$F$2,3)</f>
        <v>-131.674496</v>
      </c>
    </row>
    <row r="50" spans="1:5" s="25" customFormat="1" ht="18.75" customHeight="1">
      <c r="D50" s="52">
        <f>$D$12</f>
        <v>7.2689999999999991E-2</v>
      </c>
      <c r="E50" s="53">
        <f>_xll.PTreeNodeProbability(treeCalc_1!$F$2,19)</f>
        <v>0</v>
      </c>
    </row>
    <row r="51" spans="1:5" s="25" customFormat="1" ht="18.75" customHeight="1">
      <c r="D51" s="54">
        <f>$H$12</f>
        <v>-2064</v>
      </c>
      <c r="E51" s="55">
        <f>_xll.PTreeNodeValue(treeCalc_1!$F$2,19)</f>
        <v>-2064</v>
      </c>
    </row>
    <row r="52" spans="1:5" s="25" customFormat="1" ht="18.75" customHeight="1">
      <c r="C52" s="56" t="b">
        <f>_xll.PTreeNodeDecision(treeCalc_1!$F$2,9)</f>
        <v>0</v>
      </c>
      <c r="D52" s="57" t="s">
        <v>45</v>
      </c>
    </row>
    <row r="53" spans="1:5" s="25" customFormat="1" ht="18.75" customHeight="1">
      <c r="C53" s="54">
        <v>0</v>
      </c>
      <c r="D53" s="58">
        <f>_xll.PTreeNodeValue(treeCalc_1!$F$2,9)</f>
        <v>-150.03215999999998</v>
      </c>
    </row>
    <row r="54" spans="1:5" s="25" customFormat="1" ht="18.75" customHeight="1">
      <c r="D54" s="52">
        <f>1-$D$12</f>
        <v>0.92730999999999997</v>
      </c>
      <c r="E54" s="53">
        <f>_xll.PTreeNodeProbability(treeCalc_1!$F$2,20)</f>
        <v>0</v>
      </c>
    </row>
    <row r="55" spans="1:5" s="25" customFormat="1" ht="18.75" customHeight="1">
      <c r="D55" s="54">
        <v>0</v>
      </c>
      <c r="E55" s="55">
        <f>_xll.PTreeNodeValue(treeCalc_1!$F$2,20)</f>
        <v>0</v>
      </c>
    </row>
    <row r="56" spans="1:5" s="25" customFormat="1" ht="18.75" customHeight="1">
      <c r="D56" s="52">
        <f>$D$13</f>
        <v>7.2031999999999999E-2</v>
      </c>
      <c r="E56" s="53">
        <f>_xll.PTreeNodeProbability(treeCalc_1!$F$2,21)</f>
        <v>0</v>
      </c>
    </row>
    <row r="57" spans="1:5" s="25" customFormat="1" ht="18.75" customHeight="1">
      <c r="D57" s="54">
        <f>$H$13</f>
        <v>-1828</v>
      </c>
      <c r="E57" s="55">
        <f>_xll.PTreeNodeValue(treeCalc_1!$F$2,21)</f>
        <v>-1828</v>
      </c>
    </row>
    <row r="58" spans="1:5" s="25" customFormat="1" ht="18.75" customHeight="1">
      <c r="C58" s="56" t="b">
        <f>_xll.PTreeNodeDecision(treeCalc_1!$F$2,10)</f>
        <v>1</v>
      </c>
      <c r="D58" s="57" t="s">
        <v>45</v>
      </c>
    </row>
    <row r="59" spans="1:5" s="25" customFormat="1" ht="18.75" customHeight="1">
      <c r="C59" s="54">
        <v>0</v>
      </c>
      <c r="D59" s="58">
        <f>_xll.PTreeNodeValue(treeCalc_1!$F$2,10)</f>
        <v>-131.674496</v>
      </c>
    </row>
    <row r="60" spans="1:5" s="25" customFormat="1" ht="18.75" customHeight="1">
      <c r="D60" s="52">
        <f>1-$D$13</f>
        <v>0.92796800000000002</v>
      </c>
      <c r="E60" s="53">
        <f>_xll.PTreeNodeProbability(treeCalc_1!$F$2,22)</f>
        <v>0</v>
      </c>
    </row>
    <row r="61" spans="1:5" s="25" customFormat="1" ht="18.75" customHeight="1">
      <c r="D61" s="54">
        <v>0</v>
      </c>
      <c r="E61" s="55">
        <f>_xll.PTreeNodeValue(treeCalc_1!$F$2,22)</f>
        <v>0</v>
      </c>
    </row>
    <row r="62" spans="1:5" s="25" customFormat="1" ht="18.75" customHeight="1">
      <c r="B62" s="56" t="b">
        <f>_xll.PTreeNodeDecision(treeCalc_1!$F$2,4)</f>
        <v>0</v>
      </c>
      <c r="C62" s="53">
        <f>_xll.PTreeNodeProbability(treeCalc_1!$F$2,4)</f>
        <v>0</v>
      </c>
    </row>
    <row r="63" spans="1:5" s="25" customFormat="1" ht="18.75" customHeight="1">
      <c r="B63" s="54">
        <f>$D$17</f>
        <v>-3000</v>
      </c>
      <c r="C63" s="55">
        <f>_xll.PTreeNodeValue(treeCalc_1!$F$2,4)</f>
        <v>-3000</v>
      </c>
    </row>
    <row r="64" spans="1:5">
      <c r="A64" s="51"/>
      <c r="B64" s="51"/>
    </row>
    <row r="65" spans="1:2">
      <c r="A65" s="51"/>
      <c r="B65" s="51"/>
    </row>
  </sheetData>
  <mergeCells count="6">
    <mergeCell ref="L15:X15"/>
    <mergeCell ref="L27:X28"/>
    <mergeCell ref="L29:X31"/>
    <mergeCell ref="L19:X20"/>
    <mergeCell ref="L23:X25"/>
    <mergeCell ref="L22:X2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1FB3-AB78-4199-9AE2-B61336C9CB78}">
  <dimension ref="A1:P32"/>
  <sheetViews>
    <sheetView workbookViewId="0">
      <selection activeCell="D15" sqref="D15"/>
    </sheetView>
  </sheetViews>
  <sheetFormatPr defaultColWidth="15.7109375" defaultRowHeight="15"/>
  <cols>
    <col min="1" max="16384" width="15.7109375" style="23"/>
  </cols>
  <sheetData>
    <row r="1" spans="1:16">
      <c r="A1" s="23" t="s">
        <v>51</v>
      </c>
      <c r="B1" s="22" t="s">
        <v>52</v>
      </c>
      <c r="E1" s="23" t="s">
        <v>53</v>
      </c>
      <c r="F1" s="23">
        <v>3</v>
      </c>
      <c r="H1" s="23" t="s">
        <v>54</v>
      </c>
      <c r="I1" s="22" t="s">
        <v>55</v>
      </c>
      <c r="K1" s="23" t="s">
        <v>56</v>
      </c>
      <c r="L1" s="23">
        <v>100</v>
      </c>
    </row>
    <row r="2" spans="1:16">
      <c r="A2" s="23" t="s">
        <v>57</v>
      </c>
      <c r="B2" s="23" t="e">
        <f>'Decision Tree'!#REF!</f>
        <v>#REF!</v>
      </c>
      <c r="E2" s="23" t="s">
        <v>58</v>
      </c>
      <c r="F2" s="23">
        <f>_xll.PTreeEvaluate5(B3,$L$11:$L$32,$J$11:$J$32,$K$11:$K$32,$N$11:$N$32,$G$11:$G$32,,L1)</f>
        <v>39029779</v>
      </c>
    </row>
    <row r="3" spans="1:16">
      <c r="A3" s="23" t="s">
        <v>59</v>
      </c>
      <c r="B3" s="23" t="s">
        <v>60</v>
      </c>
      <c r="E3" s="23" t="s">
        <v>61</v>
      </c>
      <c r="F3" s="22" t="s">
        <v>62</v>
      </c>
      <c r="H3" s="23" t="s">
        <v>63</v>
      </c>
      <c r="I3" s="23" t="s">
        <v>64</v>
      </c>
    </row>
    <row r="4" spans="1:16">
      <c r="A4" s="23" t="s">
        <v>65</v>
      </c>
      <c r="B4" s="23" t="s">
        <v>66</v>
      </c>
      <c r="E4" s="23" t="s">
        <v>67</v>
      </c>
      <c r="F4" s="22" t="s">
        <v>68</v>
      </c>
      <c r="H4" s="23" t="s">
        <v>69</v>
      </c>
      <c r="I4" s="22" t="s">
        <v>70</v>
      </c>
    </row>
    <row r="5" spans="1:16">
      <c r="A5" s="23" t="s">
        <v>71</v>
      </c>
      <c r="B5" s="23">
        <v>0</v>
      </c>
      <c r="E5" s="23" t="s">
        <v>72</v>
      </c>
      <c r="F5" s="22" t="s">
        <v>68</v>
      </c>
      <c r="H5" s="23" t="s">
        <v>73</v>
      </c>
      <c r="I5" s="23" t="s">
        <v>64</v>
      </c>
    </row>
    <row r="6" spans="1:16">
      <c r="A6" s="23" t="s">
        <v>74</v>
      </c>
      <c r="E6" s="23" t="s">
        <v>75</v>
      </c>
      <c r="F6" s="22" t="s">
        <v>62</v>
      </c>
      <c r="H6" s="23" t="s">
        <v>76</v>
      </c>
      <c r="I6" s="22" t="s">
        <v>70</v>
      </c>
    </row>
    <row r="7" spans="1:16">
      <c r="A7" s="23" t="s">
        <v>77</v>
      </c>
      <c r="E7" s="23" t="s">
        <v>78</v>
      </c>
      <c r="F7" s="22" t="s">
        <v>79</v>
      </c>
    </row>
    <row r="8" spans="1:16">
      <c r="A8" s="23" t="s">
        <v>80</v>
      </c>
      <c r="B8" s="23">
        <v>22</v>
      </c>
    </row>
    <row r="10" spans="1:16">
      <c r="A10" s="23" t="s">
        <v>81</v>
      </c>
      <c r="B10" s="23" t="s">
        <v>82</v>
      </c>
      <c r="C10" s="23" t="s">
        <v>83</v>
      </c>
      <c r="D10" s="23" t="s">
        <v>84</v>
      </c>
      <c r="E10" s="23" t="s">
        <v>85</v>
      </c>
      <c r="F10" s="23" t="s">
        <v>86</v>
      </c>
      <c r="G10" s="23" t="s">
        <v>87</v>
      </c>
      <c r="H10" s="23" t="s">
        <v>88</v>
      </c>
      <c r="I10" s="23" t="s">
        <v>89</v>
      </c>
      <c r="J10" s="23" t="s">
        <v>90</v>
      </c>
      <c r="K10" s="23" t="s">
        <v>91</v>
      </c>
      <c r="L10" s="23" t="s">
        <v>59</v>
      </c>
      <c r="M10" s="23" t="s">
        <v>92</v>
      </c>
      <c r="N10" s="23" t="s">
        <v>93</v>
      </c>
      <c r="O10" s="23" t="s">
        <v>94</v>
      </c>
      <c r="P10" s="23" t="s">
        <v>95</v>
      </c>
    </row>
    <row r="11" spans="1:16">
      <c r="A11" s="23">
        <f>'Decision Tree'!$B$41</f>
        <v>-125.78439999999999</v>
      </c>
      <c r="B11" s="23" t="str">
        <f>B1</f>
        <v>Travel Decision</v>
      </c>
      <c r="C11" s="23">
        <v>0</v>
      </c>
      <c r="I11" s="23" t="s">
        <v>96</v>
      </c>
      <c r="J11" s="23">
        <f>'Decision Tree'!$A$41</f>
        <v>0</v>
      </c>
      <c r="K11" s="23">
        <f>'Decision Tree'!$A$40</f>
        <v>0</v>
      </c>
      <c r="L11" s="23" t="s">
        <v>97</v>
      </c>
      <c r="M11" s="22" t="s">
        <v>98</v>
      </c>
      <c r="O11" s="23" t="str">
        <f>'Decision Tree'!$B$40</f>
        <v>Decision</v>
      </c>
      <c r="P11" s="23" t="b">
        <v>0</v>
      </c>
    </row>
    <row r="12" spans="1:16">
      <c r="A12" s="23">
        <f>'Decision Tree'!$C$27</f>
        <v>-125.78439999999999</v>
      </c>
      <c r="B12" s="22" t="s">
        <v>7</v>
      </c>
      <c r="C12" s="23">
        <v>0</v>
      </c>
      <c r="I12" s="23" t="s">
        <v>96</v>
      </c>
      <c r="J12" s="23">
        <f>'Decision Tree'!$B$27</f>
        <v>0</v>
      </c>
      <c r="L12" s="23" t="s">
        <v>99</v>
      </c>
      <c r="M12" s="22" t="s">
        <v>98</v>
      </c>
      <c r="O12" s="23" t="str">
        <f>'Decision Tree'!$C$26</f>
        <v>Decision</v>
      </c>
      <c r="P12" s="23" t="b">
        <v>0</v>
      </c>
    </row>
    <row r="13" spans="1:16">
      <c r="A13" s="23">
        <f>'Decision Tree'!$C$49</f>
        <v>-131.674496</v>
      </c>
      <c r="B13" s="22" t="s">
        <v>29</v>
      </c>
      <c r="C13" s="23">
        <v>0</v>
      </c>
      <c r="I13" s="23" t="s">
        <v>96</v>
      </c>
      <c r="J13" s="23">
        <f>'Decision Tree'!$B$49</f>
        <v>0</v>
      </c>
      <c r="L13" s="23" t="s">
        <v>100</v>
      </c>
      <c r="M13" s="22" t="s">
        <v>98</v>
      </c>
      <c r="O13" s="23" t="str">
        <f>'Decision Tree'!$C$48</f>
        <v>Decision</v>
      </c>
      <c r="P13" s="23" t="b">
        <v>0</v>
      </c>
    </row>
    <row r="14" spans="1:16">
      <c r="A14" s="23">
        <f>'Decision Tree'!$C$63</f>
        <v>-3000</v>
      </c>
      <c r="B14" s="22" t="s">
        <v>101</v>
      </c>
      <c r="C14" s="23">
        <v>0</v>
      </c>
      <c r="H14" s="23" t="s">
        <v>96</v>
      </c>
      <c r="I14" s="23" t="s">
        <v>96</v>
      </c>
      <c r="J14" s="23">
        <f>'Decision Tree'!$B$63</f>
        <v>-3000</v>
      </c>
      <c r="L14" s="23" t="s">
        <v>102</v>
      </c>
      <c r="M14" s="22" t="s">
        <v>98</v>
      </c>
      <c r="P14" s="23" t="b">
        <v>0</v>
      </c>
    </row>
    <row r="15" spans="1:16">
      <c r="A15" s="23">
        <f>'Decision Tree'!$D$23</f>
        <v>-244.4736</v>
      </c>
      <c r="B15" s="22" t="s">
        <v>103</v>
      </c>
      <c r="C15" s="23">
        <v>0</v>
      </c>
      <c r="I15" s="23" t="s">
        <v>96</v>
      </c>
      <c r="J15" s="23">
        <f>'Decision Tree'!$C$23</f>
        <v>0</v>
      </c>
      <c r="L15" s="23" t="s">
        <v>104</v>
      </c>
      <c r="M15" s="22" t="s">
        <v>98</v>
      </c>
      <c r="O15" s="23" t="str">
        <f>'Decision Tree'!$D$22</f>
        <v>Flight Cancelled</v>
      </c>
      <c r="P15" s="23" t="b">
        <v>0</v>
      </c>
    </row>
    <row r="16" spans="1:16">
      <c r="A16" s="23">
        <f>'Decision Tree'!$D$31</f>
        <v>-125.78439999999999</v>
      </c>
      <c r="B16" s="22" t="s">
        <v>105</v>
      </c>
      <c r="C16" s="23">
        <v>0</v>
      </c>
      <c r="I16" s="23" t="s">
        <v>96</v>
      </c>
      <c r="J16" s="23">
        <f>'Decision Tree'!$C$31</f>
        <v>0</v>
      </c>
      <c r="L16" s="23" t="s">
        <v>106</v>
      </c>
      <c r="M16" s="22" t="s">
        <v>98</v>
      </c>
      <c r="O16" s="23" t="str">
        <f>'Decision Tree'!$D$30</f>
        <v>Flight Cancelled</v>
      </c>
      <c r="P16" s="23" t="b">
        <v>0</v>
      </c>
    </row>
    <row r="17" spans="1:16">
      <c r="A17" s="23">
        <f>'Decision Tree'!$D$37</f>
        <v>-267.14016000000004</v>
      </c>
      <c r="B17" s="22" t="s">
        <v>107</v>
      </c>
      <c r="C17" s="23">
        <v>0</v>
      </c>
      <c r="I17" s="23" t="s">
        <v>96</v>
      </c>
      <c r="J17" s="23">
        <f>'Decision Tree'!$C$37</f>
        <v>0</v>
      </c>
      <c r="L17" s="23" t="s">
        <v>108</v>
      </c>
      <c r="M17" s="22" t="s">
        <v>98</v>
      </c>
      <c r="O17" s="23" t="str">
        <f>'Decision Tree'!$D$36</f>
        <v>Flight Cancelled</v>
      </c>
      <c r="P17" s="23" t="b">
        <v>0</v>
      </c>
    </row>
    <row r="18" spans="1:16">
      <c r="A18" s="23">
        <f>'Decision Tree'!$D$45</f>
        <v>-181.43680000000001</v>
      </c>
      <c r="B18" s="22" t="s">
        <v>109</v>
      </c>
      <c r="C18" s="23">
        <v>0</v>
      </c>
      <c r="I18" s="23" t="s">
        <v>96</v>
      </c>
      <c r="J18" s="23">
        <f>'Decision Tree'!$C$45</f>
        <v>0</v>
      </c>
      <c r="L18" s="23" t="s">
        <v>110</v>
      </c>
      <c r="M18" s="22" t="s">
        <v>98</v>
      </c>
      <c r="O18" s="23" t="str">
        <f>'Decision Tree'!$D$44</f>
        <v>Flight Cancelled</v>
      </c>
      <c r="P18" s="23" t="b">
        <v>0</v>
      </c>
    </row>
    <row r="19" spans="1:16">
      <c r="A19" s="23">
        <f>'Decision Tree'!$D$53</f>
        <v>-150.03215999999998</v>
      </c>
      <c r="B19" s="22" t="s">
        <v>111</v>
      </c>
      <c r="C19" s="23">
        <v>0</v>
      </c>
      <c r="I19" s="23" t="s">
        <v>96</v>
      </c>
      <c r="J19" s="23">
        <f>'Decision Tree'!$C$53</f>
        <v>0</v>
      </c>
      <c r="L19" s="23" t="s">
        <v>112</v>
      </c>
      <c r="M19" s="22" t="s">
        <v>98</v>
      </c>
      <c r="O19" s="23" t="str">
        <f>'Decision Tree'!$D$52</f>
        <v>Flight Cancelled</v>
      </c>
      <c r="P19" s="23" t="b">
        <v>0</v>
      </c>
    </row>
    <row r="20" spans="1:16">
      <c r="A20" s="23">
        <f>'Decision Tree'!$D$59</f>
        <v>-131.674496</v>
      </c>
      <c r="B20" s="22" t="s">
        <v>113</v>
      </c>
      <c r="C20" s="23">
        <v>0</v>
      </c>
      <c r="I20" s="23" t="s">
        <v>96</v>
      </c>
      <c r="J20" s="23">
        <f>'Decision Tree'!$C$59</f>
        <v>0</v>
      </c>
      <c r="L20" s="23" t="s">
        <v>114</v>
      </c>
      <c r="M20" s="22" t="s">
        <v>98</v>
      </c>
      <c r="O20" s="23" t="str">
        <f>'Decision Tree'!$D$58</f>
        <v>Flight Cancelled</v>
      </c>
      <c r="P20" s="23" t="b">
        <v>0</v>
      </c>
    </row>
    <row r="21" spans="1:16">
      <c r="A21" s="23">
        <f>'Decision Tree'!$E$21</f>
        <v>-2284.8000000000002</v>
      </c>
      <c r="B21" s="22" t="s">
        <v>115</v>
      </c>
      <c r="C21" s="23">
        <v>0</v>
      </c>
      <c r="H21" s="23" t="s">
        <v>96</v>
      </c>
      <c r="I21" s="23" t="s">
        <v>96</v>
      </c>
      <c r="J21" s="23">
        <f>'Decision Tree'!$D$21</f>
        <v>-2284.8000000000002</v>
      </c>
      <c r="K21" s="23">
        <f>'Decision Tree'!$D$20</f>
        <v>0.107</v>
      </c>
      <c r="L21" s="23" t="s">
        <v>116</v>
      </c>
      <c r="M21" s="22" t="s">
        <v>98</v>
      </c>
      <c r="P21" s="23" t="b">
        <v>0</v>
      </c>
    </row>
    <row r="22" spans="1:16">
      <c r="A22" s="23">
        <f>'Decision Tree'!$E$25</f>
        <v>0</v>
      </c>
      <c r="B22" s="22" t="s">
        <v>117</v>
      </c>
      <c r="C22" s="23">
        <v>0</v>
      </c>
      <c r="H22" s="23" t="s">
        <v>96</v>
      </c>
      <c r="I22" s="23" t="s">
        <v>96</v>
      </c>
      <c r="J22" s="23">
        <f>'Decision Tree'!$D$25</f>
        <v>0</v>
      </c>
      <c r="K22" s="23">
        <f>'Decision Tree'!$D$24</f>
        <v>0.89300000000000002</v>
      </c>
      <c r="L22" s="23" t="s">
        <v>116</v>
      </c>
      <c r="M22" s="22" t="s">
        <v>98</v>
      </c>
      <c r="P22" s="23" t="b">
        <v>0</v>
      </c>
    </row>
    <row r="23" spans="1:16">
      <c r="A23" s="23">
        <f>'Decision Tree'!$E$29</f>
        <v>-1506.4</v>
      </c>
      <c r="B23" s="22" t="s">
        <v>115</v>
      </c>
      <c r="C23" s="23">
        <v>0</v>
      </c>
      <c r="H23" s="23" t="s">
        <v>96</v>
      </c>
      <c r="I23" s="23" t="s">
        <v>96</v>
      </c>
      <c r="J23" s="23">
        <f>'Decision Tree'!$D$29</f>
        <v>-1506.4</v>
      </c>
      <c r="K23" s="23">
        <f>'Decision Tree'!$D$28</f>
        <v>8.3499999999999991E-2</v>
      </c>
      <c r="L23" s="23" t="s">
        <v>118</v>
      </c>
      <c r="M23" s="22" t="s">
        <v>98</v>
      </c>
      <c r="P23" s="23" t="b">
        <v>0</v>
      </c>
    </row>
    <row r="24" spans="1:16">
      <c r="A24" s="23">
        <f>'Decision Tree'!$E$33</f>
        <v>0</v>
      </c>
      <c r="B24" s="22" t="s">
        <v>117</v>
      </c>
      <c r="C24" s="23">
        <v>0</v>
      </c>
      <c r="H24" s="23" t="s">
        <v>96</v>
      </c>
      <c r="I24" s="23" t="s">
        <v>96</v>
      </c>
      <c r="J24" s="23">
        <f>'Decision Tree'!$D$33</f>
        <v>0</v>
      </c>
      <c r="K24" s="23">
        <f>'Decision Tree'!$D$32</f>
        <v>0.91649999999999998</v>
      </c>
      <c r="L24" s="23" t="s">
        <v>118</v>
      </c>
      <c r="M24" s="22" t="s">
        <v>98</v>
      </c>
      <c r="P24" s="23" t="b">
        <v>0</v>
      </c>
    </row>
    <row r="25" spans="1:16">
      <c r="A25" s="23">
        <f>'Decision Tree'!$E$35</f>
        <v>-3028.8</v>
      </c>
      <c r="B25" s="22" t="s">
        <v>115</v>
      </c>
      <c r="C25" s="23">
        <v>0</v>
      </c>
      <c r="H25" s="23" t="s">
        <v>96</v>
      </c>
      <c r="I25" s="23" t="s">
        <v>96</v>
      </c>
      <c r="J25" s="23">
        <f>'Decision Tree'!$D$35</f>
        <v>-3028.8</v>
      </c>
      <c r="K25" s="23">
        <f>'Decision Tree'!$D$34</f>
        <v>8.8200000000000001E-2</v>
      </c>
      <c r="L25" s="23" t="s">
        <v>119</v>
      </c>
      <c r="M25" s="22" t="s">
        <v>98</v>
      </c>
      <c r="P25" s="23" t="b">
        <v>0</v>
      </c>
    </row>
    <row r="26" spans="1:16">
      <c r="A26" s="23">
        <f>'Decision Tree'!$E$39</f>
        <v>0</v>
      </c>
      <c r="B26" s="22" t="s">
        <v>117</v>
      </c>
      <c r="C26" s="23">
        <v>0</v>
      </c>
      <c r="H26" s="23" t="s">
        <v>96</v>
      </c>
      <c r="I26" s="23" t="s">
        <v>96</v>
      </c>
      <c r="J26" s="23">
        <f>'Decision Tree'!$D$39</f>
        <v>0</v>
      </c>
      <c r="K26" s="23">
        <f>'Decision Tree'!$D$38</f>
        <v>0.91179999999999994</v>
      </c>
      <c r="L26" s="23" t="s">
        <v>119</v>
      </c>
      <c r="M26" s="22" t="s">
        <v>98</v>
      </c>
      <c r="P26" s="23" t="b">
        <v>0</v>
      </c>
    </row>
    <row r="27" spans="1:16">
      <c r="A27" s="23">
        <f>'Decision Tree'!$E$43</f>
        <v>-2480</v>
      </c>
      <c r="B27" s="22" t="s">
        <v>115</v>
      </c>
      <c r="C27" s="23">
        <v>0</v>
      </c>
      <c r="H27" s="23" t="s">
        <v>96</v>
      </c>
      <c r="I27" s="23" t="s">
        <v>96</v>
      </c>
      <c r="J27" s="23">
        <f>'Decision Tree'!$D$43</f>
        <v>-2480</v>
      </c>
      <c r="K27" s="23">
        <f>'Decision Tree'!$D$42</f>
        <v>7.3160000000000003E-2</v>
      </c>
      <c r="L27" s="23" t="s">
        <v>120</v>
      </c>
      <c r="M27" s="22" t="s">
        <v>98</v>
      </c>
      <c r="P27" s="23" t="b">
        <v>0</v>
      </c>
    </row>
    <row r="28" spans="1:16">
      <c r="A28" s="23">
        <f>'Decision Tree'!$E$47</f>
        <v>0</v>
      </c>
      <c r="B28" s="22" t="s">
        <v>117</v>
      </c>
      <c r="C28" s="23">
        <v>0</v>
      </c>
      <c r="H28" s="23" t="s">
        <v>96</v>
      </c>
      <c r="I28" s="23" t="s">
        <v>96</v>
      </c>
      <c r="J28" s="23">
        <f>'Decision Tree'!$D$47</f>
        <v>0</v>
      </c>
      <c r="K28" s="23">
        <f>'Decision Tree'!$D$46</f>
        <v>0.92684</v>
      </c>
      <c r="L28" s="23" t="s">
        <v>120</v>
      </c>
      <c r="M28" s="22" t="s">
        <v>98</v>
      </c>
      <c r="P28" s="23" t="b">
        <v>0</v>
      </c>
    </row>
    <row r="29" spans="1:16">
      <c r="A29" s="23">
        <f>'Decision Tree'!$E$51</f>
        <v>-2064</v>
      </c>
      <c r="B29" s="22" t="s">
        <v>115</v>
      </c>
      <c r="C29" s="23">
        <v>0</v>
      </c>
      <c r="H29" s="23" t="s">
        <v>96</v>
      </c>
      <c r="I29" s="23" t="s">
        <v>96</v>
      </c>
      <c r="J29" s="23">
        <f>'Decision Tree'!$D$51</f>
        <v>-2064</v>
      </c>
      <c r="K29" s="23">
        <f>'Decision Tree'!$D$50</f>
        <v>7.2689999999999991E-2</v>
      </c>
      <c r="L29" s="23" t="s">
        <v>121</v>
      </c>
      <c r="M29" s="22" t="s">
        <v>98</v>
      </c>
      <c r="P29" s="23" t="b">
        <v>0</v>
      </c>
    </row>
    <row r="30" spans="1:16">
      <c r="A30" s="23">
        <f>'Decision Tree'!$E$55</f>
        <v>0</v>
      </c>
      <c r="B30" s="22" t="s">
        <v>117</v>
      </c>
      <c r="C30" s="23">
        <v>0</v>
      </c>
      <c r="H30" s="23" t="s">
        <v>96</v>
      </c>
      <c r="I30" s="23" t="s">
        <v>96</v>
      </c>
      <c r="J30" s="23">
        <f>'Decision Tree'!$D$55</f>
        <v>0</v>
      </c>
      <c r="K30" s="23">
        <f>'Decision Tree'!$D$54</f>
        <v>0.92730999999999997</v>
      </c>
      <c r="L30" s="23" t="s">
        <v>121</v>
      </c>
      <c r="M30" s="22" t="s">
        <v>98</v>
      </c>
      <c r="P30" s="23" t="b">
        <v>0</v>
      </c>
    </row>
    <row r="31" spans="1:16">
      <c r="A31" s="23">
        <f>'Decision Tree'!$E$57</f>
        <v>-1828</v>
      </c>
      <c r="B31" s="22" t="s">
        <v>115</v>
      </c>
      <c r="C31" s="23">
        <v>0</v>
      </c>
      <c r="H31" s="23" t="s">
        <v>96</v>
      </c>
      <c r="I31" s="23" t="s">
        <v>96</v>
      </c>
      <c r="J31" s="23">
        <f>'Decision Tree'!$D$57</f>
        <v>-1828</v>
      </c>
      <c r="K31" s="23">
        <f>'Decision Tree'!$D$56</f>
        <v>7.2031999999999999E-2</v>
      </c>
      <c r="L31" s="23" t="s">
        <v>122</v>
      </c>
      <c r="M31" s="22" t="s">
        <v>98</v>
      </c>
      <c r="P31" s="23" t="b">
        <v>0</v>
      </c>
    </row>
    <row r="32" spans="1:16">
      <c r="A32" s="23">
        <f>'Decision Tree'!$E$61</f>
        <v>0</v>
      </c>
      <c r="B32" s="22" t="s">
        <v>117</v>
      </c>
      <c r="C32" s="23">
        <v>0</v>
      </c>
      <c r="H32" s="23" t="s">
        <v>96</v>
      </c>
      <c r="I32" s="23" t="s">
        <v>96</v>
      </c>
      <c r="J32" s="23">
        <f>'Decision Tree'!$D$61</f>
        <v>0</v>
      </c>
      <c r="K32" s="23">
        <f>'Decision Tree'!$D$60</f>
        <v>0.92796800000000002</v>
      </c>
      <c r="L32" s="23" t="s">
        <v>122</v>
      </c>
      <c r="M32" s="22" t="s">
        <v>98</v>
      </c>
      <c r="P32" s="23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FBAF-2238-4D74-AAA0-47DBC74B901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BA80-681C-4834-BE4B-025321642CAC}">
  <dimension ref="B1:F8"/>
  <sheetViews>
    <sheetView showGridLines="0" workbookViewId="0"/>
  </sheetViews>
  <sheetFormatPr defaultRowHeight="15"/>
  <cols>
    <col min="1" max="1" width="0.28515625" customWidth="1"/>
    <col min="2" max="2" width="11.28515625" bestFit="1" customWidth="1"/>
    <col min="3" max="3" width="14.5703125" bestFit="1" customWidth="1"/>
    <col min="4" max="4" width="13.140625" bestFit="1" customWidth="1"/>
    <col min="5" max="6" width="17.85546875" bestFit="1" customWidth="1"/>
  </cols>
  <sheetData>
    <row r="1" spans="2:6" s="3" customFormat="1" ht="18">
      <c r="B1" s="6" t="s">
        <v>123</v>
      </c>
    </row>
    <row r="2" spans="2:6" s="4" customFormat="1" ht="10.5">
      <c r="B2" s="7" t="s">
        <v>124</v>
      </c>
    </row>
    <row r="3" spans="2:6" s="4" customFormat="1" ht="10.5">
      <c r="B3" s="7" t="s">
        <v>125</v>
      </c>
    </row>
    <row r="4" spans="2:6" s="5" customFormat="1" ht="10.5">
      <c r="B4" s="8" t="s">
        <v>126</v>
      </c>
    </row>
    <row r="5" spans="2:6" ht="15.75" thickBot="1"/>
    <row r="6" spans="2:6" ht="23.25">
      <c r="B6" s="93" t="s">
        <v>48</v>
      </c>
      <c r="C6" s="92" t="s">
        <v>127</v>
      </c>
      <c r="D6" s="92" t="s">
        <v>128</v>
      </c>
      <c r="E6" s="100" t="s">
        <v>129</v>
      </c>
      <c r="F6" s="101" t="s">
        <v>130</v>
      </c>
    </row>
    <row r="7" spans="2:6">
      <c r="B7" s="96" t="s">
        <v>131</v>
      </c>
      <c r="C7" s="97" t="s">
        <v>7</v>
      </c>
      <c r="D7" s="94">
        <v>1</v>
      </c>
      <c r="E7" s="80">
        <v>2874.2156</v>
      </c>
      <c r="F7" s="81">
        <v>5.890096000000014</v>
      </c>
    </row>
    <row r="8" spans="2:6" ht="15.75" thickBot="1">
      <c r="B8" s="98" t="s">
        <v>132</v>
      </c>
      <c r="C8" s="99" t="s">
        <v>105</v>
      </c>
      <c r="D8" s="95">
        <v>1</v>
      </c>
      <c r="E8" s="82">
        <v>141.35576000000003</v>
      </c>
      <c r="F8" s="83">
        <v>118.68920000000001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8882-29B3-4C3D-815F-11C703859710}">
  <dimension ref="A1:E15"/>
  <sheetViews>
    <sheetView showGridLines="0" workbookViewId="0"/>
  </sheetViews>
  <sheetFormatPr defaultRowHeight="15"/>
  <cols>
    <col min="1" max="1" width="19.85546875" customWidth="1"/>
    <col min="2" max="2" width="26.85546875" customWidth="1"/>
    <col min="3" max="4" width="24.140625" customWidth="1"/>
    <col min="5" max="5" width="16.7109375" customWidth="1"/>
  </cols>
  <sheetData>
    <row r="1" spans="1:5" s="3" customFormat="1" ht="18">
      <c r="A1" s="6" t="s">
        <v>133</v>
      </c>
    </row>
    <row r="2" spans="1:5" s="4" customFormat="1" ht="10.5">
      <c r="A2" s="7" t="s">
        <v>124</v>
      </c>
    </row>
    <row r="3" spans="1:5" s="4" customFormat="1" ht="10.5">
      <c r="A3" s="7" t="s">
        <v>125</v>
      </c>
    </row>
    <row r="4" spans="1:5" s="5" customFormat="1" ht="10.5">
      <c r="A4" s="8" t="s">
        <v>126</v>
      </c>
    </row>
    <row r="6" spans="1:5" ht="18.75" customHeight="1">
      <c r="A6" s="25"/>
      <c r="B6" s="56" t="b">
        <v>1</v>
      </c>
      <c r="C6" s="59" t="s">
        <v>48</v>
      </c>
      <c r="D6" s="25"/>
      <c r="E6" s="25"/>
    </row>
    <row r="7" spans="1:5" ht="18.75" customHeight="1">
      <c r="A7" s="25"/>
      <c r="B7" s="54">
        <v>0</v>
      </c>
      <c r="C7" s="60">
        <v>-125.78439999999999</v>
      </c>
      <c r="D7" s="25"/>
      <c r="E7" s="25"/>
    </row>
    <row r="8" spans="1:5" ht="18.75" customHeight="1">
      <c r="A8" s="25"/>
      <c r="B8" s="25"/>
      <c r="C8" s="25"/>
      <c r="D8" s="52">
        <v>8.3499999999999991E-2</v>
      </c>
      <c r="E8" s="53">
        <v>8.3499999999999991E-2</v>
      </c>
    </row>
    <row r="9" spans="1:5" ht="18.75" customHeight="1">
      <c r="A9" s="25"/>
      <c r="B9" s="25"/>
      <c r="C9" s="25"/>
      <c r="D9" s="54">
        <v>-1506.4</v>
      </c>
      <c r="E9" s="55">
        <v>-1506.4</v>
      </c>
    </row>
    <row r="10" spans="1:5" ht="18.75" customHeight="1">
      <c r="A10" s="25"/>
      <c r="B10" s="25"/>
      <c r="C10" s="56" t="b">
        <v>1</v>
      </c>
      <c r="D10" s="57" t="s">
        <v>45</v>
      </c>
      <c r="E10" s="25"/>
    </row>
    <row r="11" spans="1:5" ht="18.75" customHeight="1">
      <c r="A11" s="25"/>
      <c r="B11" s="25"/>
      <c r="C11" s="54">
        <v>0</v>
      </c>
      <c r="D11" s="58">
        <v>-125.78439999999999</v>
      </c>
      <c r="E11" s="25"/>
    </row>
    <row r="12" spans="1:5" ht="18.75" customHeight="1">
      <c r="A12" s="25"/>
      <c r="B12" s="25"/>
      <c r="C12" s="25"/>
      <c r="D12" s="52">
        <v>0.91649999999999998</v>
      </c>
      <c r="E12" s="53">
        <v>0.91649999999999998</v>
      </c>
    </row>
    <row r="13" spans="1:5" ht="18.75" customHeight="1">
      <c r="A13" s="25"/>
      <c r="B13" s="25"/>
      <c r="C13" s="25"/>
      <c r="D13" s="54">
        <v>0</v>
      </c>
      <c r="E13" s="55">
        <v>0</v>
      </c>
    </row>
    <row r="14" spans="1:5" ht="18.75" customHeight="1">
      <c r="A14" s="54"/>
      <c r="B14" s="59" t="s">
        <v>48</v>
      </c>
      <c r="C14" s="25"/>
      <c r="D14" s="25"/>
      <c r="E14" s="25"/>
    </row>
    <row r="15" spans="1:5" ht="18.75" customHeight="1">
      <c r="A15" s="54"/>
      <c r="B15" s="60">
        <v>-125.78439999999999</v>
      </c>
      <c r="C15" s="25"/>
      <c r="D15" s="25"/>
      <c r="E15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0A05-4FA7-40FA-8094-0FAC16D0CA84}">
  <dimension ref="B1:F42"/>
  <sheetViews>
    <sheetView showGridLines="0" topLeftCell="A10" workbookViewId="0">
      <selection activeCell="J31" sqref="J31"/>
    </sheetView>
  </sheetViews>
  <sheetFormatPr defaultRowHeight="15"/>
  <cols>
    <col min="1" max="1" width="0.28515625" customWidth="1"/>
    <col min="2" max="2" width="3.42578125" bestFit="1" customWidth="1"/>
    <col min="3" max="3" width="5.140625" bestFit="1" customWidth="1"/>
    <col min="4" max="4" width="8.140625" bestFit="1" customWidth="1"/>
    <col min="5" max="5" width="10" bestFit="1" customWidth="1"/>
    <col min="6" max="6" width="8.140625" bestFit="1" customWidth="1"/>
  </cols>
  <sheetData>
    <row r="1" spans="2:2" s="3" customFormat="1" ht="18">
      <c r="B1" s="6" t="s">
        <v>134</v>
      </c>
    </row>
    <row r="2" spans="2:2" s="4" customFormat="1" ht="10.5">
      <c r="B2" s="7" t="s">
        <v>124</v>
      </c>
    </row>
    <row r="3" spans="2:2" s="4" customFormat="1" ht="10.5">
      <c r="B3" s="7" t="s">
        <v>135</v>
      </c>
    </row>
    <row r="4" spans="2:2" s="4" customFormat="1" ht="10.5">
      <c r="B4" s="7" t="s">
        <v>136</v>
      </c>
    </row>
    <row r="5" spans="2:2" s="5" customFormat="1" ht="10.5">
      <c r="B5" s="8" t="s">
        <v>137</v>
      </c>
    </row>
    <row r="28" spans="2:6" ht="15.75" thickBot="1"/>
    <row r="29" spans="2:6" ht="15.75" thickBot="1">
      <c r="B29" s="123" t="s">
        <v>138</v>
      </c>
      <c r="C29" s="124"/>
      <c r="D29" s="124"/>
      <c r="E29" s="124"/>
      <c r="F29" s="125"/>
    </row>
    <row r="30" spans="2:6">
      <c r="B30" s="11"/>
      <c r="C30" s="126" t="s">
        <v>139</v>
      </c>
      <c r="D30" s="127"/>
      <c r="E30" s="128" t="s">
        <v>140</v>
      </c>
      <c r="F30" s="129"/>
    </row>
    <row r="31" spans="2:6">
      <c r="B31" s="12"/>
      <c r="C31" s="9" t="s">
        <v>141</v>
      </c>
      <c r="D31" s="17" t="s">
        <v>142</v>
      </c>
      <c r="E31" s="9" t="s">
        <v>141</v>
      </c>
      <c r="F31" s="10" t="s">
        <v>142</v>
      </c>
    </row>
    <row r="32" spans="2:6">
      <c r="B32" s="13" t="s">
        <v>143</v>
      </c>
      <c r="C32" s="89">
        <v>4.1749999999999995E-2</v>
      </c>
      <c r="D32" s="18">
        <v>-0.5</v>
      </c>
      <c r="E32" s="15">
        <v>-62.892199999999995</v>
      </c>
      <c r="F32" s="20">
        <v>0.5</v>
      </c>
    </row>
    <row r="33" spans="2:6">
      <c r="B33" s="13" t="s">
        <v>144</v>
      </c>
      <c r="C33" s="89">
        <v>5.0099999999999999E-2</v>
      </c>
      <c r="D33" s="18">
        <v>-0.39999999999999997</v>
      </c>
      <c r="E33" s="15">
        <v>-75.470640000000003</v>
      </c>
      <c r="F33" s="20">
        <v>0.39999999999999991</v>
      </c>
    </row>
    <row r="34" spans="2:6">
      <c r="B34" s="13" t="s">
        <v>145</v>
      </c>
      <c r="C34" s="89">
        <v>5.8449999999999995E-2</v>
      </c>
      <c r="D34" s="18">
        <v>-0.3</v>
      </c>
      <c r="E34" s="15">
        <v>-88.049080000000004</v>
      </c>
      <c r="F34" s="20">
        <v>0.29999999999999993</v>
      </c>
    </row>
    <row r="35" spans="2:6">
      <c r="B35" s="13" t="s">
        <v>146</v>
      </c>
      <c r="C35" s="89">
        <v>6.6799999999999998E-2</v>
      </c>
      <c r="D35" s="18">
        <v>-0.19999999999999993</v>
      </c>
      <c r="E35" s="15">
        <v>-100.62752</v>
      </c>
      <c r="F35" s="20">
        <v>0.1999999999999999</v>
      </c>
    </row>
    <row r="36" spans="2:6">
      <c r="B36" s="13" t="s">
        <v>147</v>
      </c>
      <c r="C36" s="89">
        <v>7.5149999999999995E-2</v>
      </c>
      <c r="D36" s="18">
        <v>-9.9999999999999964E-2</v>
      </c>
      <c r="E36" s="15">
        <v>-113.20596</v>
      </c>
      <c r="F36" s="20">
        <v>9.9999999999999895E-2</v>
      </c>
    </row>
    <row r="37" spans="2:6">
      <c r="B37" s="13" t="s">
        <v>148</v>
      </c>
      <c r="C37" s="89">
        <v>8.3499999999999991E-2</v>
      </c>
      <c r="D37" s="18">
        <v>0</v>
      </c>
      <c r="E37" s="15">
        <v>-125.78439999999999</v>
      </c>
      <c r="F37" s="20">
        <v>0</v>
      </c>
    </row>
    <row r="38" spans="2:6">
      <c r="B38" s="13" t="s">
        <v>149</v>
      </c>
      <c r="C38" s="89">
        <v>9.1850000000000001E-2</v>
      </c>
      <c r="D38" s="18">
        <v>0.10000000000000013</v>
      </c>
      <c r="E38" s="15">
        <v>-131.674496</v>
      </c>
      <c r="F38" s="20">
        <v>-4.6826919713414496E-2</v>
      </c>
    </row>
    <row r="39" spans="2:6">
      <c r="B39" s="13" t="s">
        <v>150</v>
      </c>
      <c r="C39" s="89">
        <v>0.1002</v>
      </c>
      <c r="D39" s="18">
        <v>0.20000000000000009</v>
      </c>
      <c r="E39" s="15">
        <v>-131.674496</v>
      </c>
      <c r="F39" s="20">
        <v>-4.6826919713414496E-2</v>
      </c>
    </row>
    <row r="40" spans="2:6">
      <c r="B40" s="13" t="s">
        <v>151</v>
      </c>
      <c r="C40" s="89">
        <v>0.10854999999999999</v>
      </c>
      <c r="D40" s="18">
        <v>0.30000000000000004</v>
      </c>
      <c r="E40" s="15">
        <v>-131.674496</v>
      </c>
      <c r="F40" s="20">
        <v>-4.6826919713414496E-2</v>
      </c>
    </row>
    <row r="41" spans="2:6">
      <c r="B41" s="13" t="s">
        <v>152</v>
      </c>
      <c r="C41" s="89">
        <v>0.1169</v>
      </c>
      <c r="D41" s="18">
        <v>0.40000000000000019</v>
      </c>
      <c r="E41" s="15">
        <v>-131.674496</v>
      </c>
      <c r="F41" s="20">
        <v>-4.6826919713414496E-2</v>
      </c>
    </row>
    <row r="42" spans="2:6" ht="15.75" thickBot="1">
      <c r="B42" s="14" t="s">
        <v>153</v>
      </c>
      <c r="C42" s="90">
        <v>0.12525</v>
      </c>
      <c r="D42" s="19">
        <v>0.50000000000000011</v>
      </c>
      <c r="E42" s="16">
        <v>-131.674496</v>
      </c>
      <c r="F42" s="21">
        <v>-4.6826919713414496E-2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2DAF-8B3B-4EB3-844C-A07472F1EF84}">
  <dimension ref="B1:J42"/>
  <sheetViews>
    <sheetView showGridLines="0" topLeftCell="A10" workbookViewId="0">
      <selection activeCell="K30" sqref="K30"/>
    </sheetView>
  </sheetViews>
  <sheetFormatPr defaultRowHeight="15"/>
  <cols>
    <col min="1" max="1" width="0.28515625" customWidth="1"/>
    <col min="2" max="2" width="3.42578125" bestFit="1" customWidth="1"/>
    <col min="3" max="3" width="5.140625" bestFit="1" customWidth="1"/>
    <col min="6" max="6" width="8.140625" bestFit="1" customWidth="1"/>
    <col min="7" max="7" width="10" bestFit="1" customWidth="1"/>
    <col min="8" max="8" width="8.140625" bestFit="1" customWidth="1"/>
    <col min="9" max="9" width="5.28515625" bestFit="1" customWidth="1"/>
    <col min="10" max="10" width="8.140625" bestFit="1" customWidth="1"/>
  </cols>
  <sheetData>
    <row r="1" spans="2:2" s="3" customFormat="1" ht="18">
      <c r="B1" s="6" t="s">
        <v>154</v>
      </c>
    </row>
    <row r="2" spans="2:2" s="4" customFormat="1" ht="10.5">
      <c r="B2" s="7" t="s">
        <v>124</v>
      </c>
    </row>
    <row r="3" spans="2:2" s="4" customFormat="1" ht="10.5">
      <c r="B3" s="7" t="s">
        <v>155</v>
      </c>
    </row>
    <row r="4" spans="2:2" s="4" customFormat="1" ht="10.5">
      <c r="B4" s="7" t="s">
        <v>136</v>
      </c>
    </row>
    <row r="5" spans="2:2" s="5" customFormat="1" ht="10.5">
      <c r="B5" s="8" t="s">
        <v>137</v>
      </c>
    </row>
    <row r="28" spans="2:10" ht="15.75" thickBot="1"/>
    <row r="29" spans="2:10" ht="15.75" thickBot="1">
      <c r="B29" s="123" t="s">
        <v>156</v>
      </c>
      <c r="C29" s="124"/>
      <c r="D29" s="124"/>
      <c r="E29" s="124"/>
      <c r="F29" s="124"/>
      <c r="G29" s="124"/>
      <c r="H29" s="124"/>
      <c r="I29" s="124"/>
      <c r="J29" s="125"/>
    </row>
    <row r="30" spans="2:10">
      <c r="B30" s="11"/>
      <c r="C30" s="126" t="s">
        <v>139</v>
      </c>
      <c r="D30" s="127"/>
      <c r="E30" s="128" t="s">
        <v>7</v>
      </c>
      <c r="F30" s="127"/>
      <c r="G30" s="128" t="s">
        <v>29</v>
      </c>
      <c r="H30" s="127"/>
      <c r="I30" s="128" t="s">
        <v>101</v>
      </c>
      <c r="J30" s="129"/>
    </row>
    <row r="31" spans="2:10">
      <c r="B31" s="12"/>
      <c r="C31" s="9" t="s">
        <v>141</v>
      </c>
      <c r="D31" s="17" t="s">
        <v>142</v>
      </c>
      <c r="E31" s="9" t="s">
        <v>141</v>
      </c>
      <c r="F31" s="17" t="s">
        <v>142</v>
      </c>
      <c r="G31" s="9" t="s">
        <v>141</v>
      </c>
      <c r="H31" s="17" t="s">
        <v>142</v>
      </c>
      <c r="I31" s="9" t="s">
        <v>141</v>
      </c>
      <c r="J31" s="10" t="s">
        <v>142</v>
      </c>
    </row>
    <row r="32" spans="2:10">
      <c r="B32" s="13" t="s">
        <v>143</v>
      </c>
      <c r="C32" s="89">
        <v>4.1749999999999995E-2</v>
      </c>
      <c r="D32" s="18">
        <v>-0.5</v>
      </c>
      <c r="E32" s="15">
        <v>-62.892199999999995</v>
      </c>
      <c r="F32" s="18">
        <v>0.5</v>
      </c>
      <c r="G32" s="15">
        <v>-131.674496</v>
      </c>
      <c r="H32" s="18">
        <v>-4.6826919713414496E-2</v>
      </c>
      <c r="I32" s="15">
        <v>-3000</v>
      </c>
      <c r="J32" s="20">
        <v>-22.850334381688032</v>
      </c>
    </row>
    <row r="33" spans="2:10">
      <c r="B33" s="13" t="s">
        <v>144</v>
      </c>
      <c r="C33" s="89">
        <v>5.0099999999999999E-2</v>
      </c>
      <c r="D33" s="18">
        <v>-0.39999999999999997</v>
      </c>
      <c r="E33" s="15">
        <v>-75.470640000000003</v>
      </c>
      <c r="F33" s="18">
        <v>0.39999999999999991</v>
      </c>
      <c r="G33" s="15">
        <v>-131.674496</v>
      </c>
      <c r="H33" s="18">
        <v>-4.6826919713414496E-2</v>
      </c>
      <c r="I33" s="15">
        <v>-3000</v>
      </c>
      <c r="J33" s="20">
        <v>-22.850334381688032</v>
      </c>
    </row>
    <row r="34" spans="2:10">
      <c r="B34" s="13" t="s">
        <v>145</v>
      </c>
      <c r="C34" s="89">
        <v>5.8449999999999995E-2</v>
      </c>
      <c r="D34" s="18">
        <v>-0.3</v>
      </c>
      <c r="E34" s="15">
        <v>-88.049080000000004</v>
      </c>
      <c r="F34" s="18">
        <v>0.29999999999999993</v>
      </c>
      <c r="G34" s="15">
        <v>-131.674496</v>
      </c>
      <c r="H34" s="18">
        <v>-4.6826919713414496E-2</v>
      </c>
      <c r="I34" s="15">
        <v>-3000</v>
      </c>
      <c r="J34" s="20">
        <v>-22.850334381688032</v>
      </c>
    </row>
    <row r="35" spans="2:10">
      <c r="B35" s="13" t="s">
        <v>146</v>
      </c>
      <c r="C35" s="89">
        <v>6.6799999999999998E-2</v>
      </c>
      <c r="D35" s="18">
        <v>-0.19999999999999993</v>
      </c>
      <c r="E35" s="15">
        <v>-100.62752</v>
      </c>
      <c r="F35" s="18">
        <v>0.1999999999999999</v>
      </c>
      <c r="G35" s="15">
        <v>-131.674496</v>
      </c>
      <c r="H35" s="18">
        <v>-4.6826919713414496E-2</v>
      </c>
      <c r="I35" s="15">
        <v>-3000</v>
      </c>
      <c r="J35" s="20">
        <v>-22.850334381688032</v>
      </c>
    </row>
    <row r="36" spans="2:10">
      <c r="B36" s="13" t="s">
        <v>147</v>
      </c>
      <c r="C36" s="89">
        <v>7.5149999999999995E-2</v>
      </c>
      <c r="D36" s="18">
        <v>-9.9999999999999964E-2</v>
      </c>
      <c r="E36" s="15">
        <v>-113.20596</v>
      </c>
      <c r="F36" s="18">
        <v>9.9999999999999895E-2</v>
      </c>
      <c r="G36" s="15">
        <v>-131.674496</v>
      </c>
      <c r="H36" s="18">
        <v>-4.6826919713414496E-2</v>
      </c>
      <c r="I36" s="15">
        <v>-3000</v>
      </c>
      <c r="J36" s="20">
        <v>-22.850334381688032</v>
      </c>
    </row>
    <row r="37" spans="2:10">
      <c r="B37" s="13" t="s">
        <v>148</v>
      </c>
      <c r="C37" s="89">
        <v>8.3499999999999991E-2</v>
      </c>
      <c r="D37" s="18">
        <v>0</v>
      </c>
      <c r="E37" s="15">
        <v>-125.78439999999999</v>
      </c>
      <c r="F37" s="18">
        <v>0</v>
      </c>
      <c r="G37" s="15">
        <v>-131.674496</v>
      </c>
      <c r="H37" s="18">
        <v>-4.6826919713414496E-2</v>
      </c>
      <c r="I37" s="15">
        <v>-3000</v>
      </c>
      <c r="J37" s="20">
        <v>-22.850334381688032</v>
      </c>
    </row>
    <row r="38" spans="2:10">
      <c r="B38" s="13" t="s">
        <v>149</v>
      </c>
      <c r="C38" s="89">
        <v>9.1850000000000001E-2</v>
      </c>
      <c r="D38" s="18">
        <v>0.10000000000000013</v>
      </c>
      <c r="E38" s="15">
        <v>-138.36284000000001</v>
      </c>
      <c r="F38" s="18">
        <v>-0.10000000000000013</v>
      </c>
      <c r="G38" s="15">
        <v>-131.674496</v>
      </c>
      <c r="H38" s="18">
        <v>-4.6826919713414496E-2</v>
      </c>
      <c r="I38" s="15">
        <v>-3000</v>
      </c>
      <c r="J38" s="20">
        <v>-22.850334381688032</v>
      </c>
    </row>
    <row r="39" spans="2:10">
      <c r="B39" s="13" t="s">
        <v>150</v>
      </c>
      <c r="C39" s="89">
        <v>0.1002</v>
      </c>
      <c r="D39" s="18">
        <v>0.20000000000000009</v>
      </c>
      <c r="E39" s="15">
        <v>-150.94128000000001</v>
      </c>
      <c r="F39" s="18">
        <v>-0.20000000000000012</v>
      </c>
      <c r="G39" s="15">
        <v>-131.674496</v>
      </c>
      <c r="H39" s="18">
        <v>-4.6826919713414496E-2</v>
      </c>
      <c r="I39" s="15">
        <v>-3000</v>
      </c>
      <c r="J39" s="20">
        <v>-22.850334381688032</v>
      </c>
    </row>
    <row r="40" spans="2:10">
      <c r="B40" s="13" t="s">
        <v>151</v>
      </c>
      <c r="C40" s="89">
        <v>0.10854999999999999</v>
      </c>
      <c r="D40" s="18">
        <v>0.30000000000000004</v>
      </c>
      <c r="E40" s="15">
        <v>-163.51972000000001</v>
      </c>
      <c r="F40" s="18">
        <v>-0.30000000000000016</v>
      </c>
      <c r="G40" s="15">
        <v>-131.674496</v>
      </c>
      <c r="H40" s="18">
        <v>-4.6826919713414496E-2</v>
      </c>
      <c r="I40" s="15">
        <v>-3000</v>
      </c>
      <c r="J40" s="20">
        <v>-22.850334381688032</v>
      </c>
    </row>
    <row r="41" spans="2:10">
      <c r="B41" s="13" t="s">
        <v>152</v>
      </c>
      <c r="C41" s="89">
        <v>0.1169</v>
      </c>
      <c r="D41" s="18">
        <v>0.40000000000000019</v>
      </c>
      <c r="E41" s="15">
        <v>-176.09816000000001</v>
      </c>
      <c r="F41" s="18">
        <v>-0.40000000000000013</v>
      </c>
      <c r="G41" s="15">
        <v>-131.674496</v>
      </c>
      <c r="H41" s="18">
        <v>-4.6826919713414496E-2</v>
      </c>
      <c r="I41" s="15">
        <v>-3000</v>
      </c>
      <c r="J41" s="20">
        <v>-22.850334381688032</v>
      </c>
    </row>
    <row r="42" spans="2:10" ht="15.75" thickBot="1">
      <c r="B42" s="14" t="s">
        <v>153</v>
      </c>
      <c r="C42" s="90">
        <v>0.12525</v>
      </c>
      <c r="D42" s="19">
        <v>0.50000000000000011</v>
      </c>
      <c r="E42" s="16">
        <v>-188.67660000000001</v>
      </c>
      <c r="F42" s="19">
        <v>-0.50000000000000022</v>
      </c>
      <c r="G42" s="16">
        <v>-131.674496</v>
      </c>
      <c r="H42" s="19">
        <v>-4.6826919713414496E-2</v>
      </c>
      <c r="I42" s="16">
        <v>-3000</v>
      </c>
      <c r="J42" s="21">
        <v>-22.850334381688032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DCBE-F464-4F46-8E71-8977F469B27D}">
  <dimension ref="B1:N52"/>
  <sheetViews>
    <sheetView showGridLines="0" topLeftCell="A22" workbookViewId="0">
      <selection activeCell="M30" sqref="M30"/>
    </sheetView>
  </sheetViews>
  <sheetFormatPr defaultRowHeight="15"/>
  <cols>
    <col min="1" max="1" width="0.28515625" customWidth="1"/>
    <col min="2" max="2" width="6.7109375" customWidth="1"/>
    <col min="3" max="3" width="4" bestFit="1" customWidth="1"/>
    <col min="4" max="4" width="6.5703125" bestFit="1" customWidth="1"/>
    <col min="5" max="5" width="7.42578125" bestFit="1" customWidth="1"/>
    <col min="6" max="14" width="8.28515625" bestFit="1" customWidth="1"/>
  </cols>
  <sheetData>
    <row r="1" spans="2:2" s="3" customFormat="1" ht="18">
      <c r="B1" s="6" t="s">
        <v>157</v>
      </c>
    </row>
    <row r="2" spans="2:2" s="4" customFormat="1" ht="10.5">
      <c r="B2" s="7" t="s">
        <v>124</v>
      </c>
    </row>
    <row r="3" spans="2:2" s="4" customFormat="1" ht="10.5">
      <c r="B3" s="7" t="s">
        <v>158</v>
      </c>
    </row>
    <row r="4" spans="2:2" s="4" customFormat="1" ht="10.5">
      <c r="B4" s="7" t="s">
        <v>136</v>
      </c>
    </row>
    <row r="5" spans="2:2" s="4" customFormat="1" ht="10.5">
      <c r="B5" s="7" t="s">
        <v>159</v>
      </c>
    </row>
    <row r="6" spans="2:2" s="5" customFormat="1" ht="10.5">
      <c r="B6" s="8" t="s">
        <v>160</v>
      </c>
    </row>
    <row r="37" spans="2:14" ht="15.75" thickBot="1"/>
    <row r="38" spans="2:14">
      <c r="B38" s="123" t="s">
        <v>161</v>
      </c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5"/>
    </row>
    <row r="39" spans="2:14" ht="15.75" thickBot="1">
      <c r="B39" s="130" t="s">
        <v>162</v>
      </c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2"/>
    </row>
    <row r="40" spans="2:14">
      <c r="B40" s="104"/>
      <c r="C40" s="105"/>
      <c r="D40" s="133" t="s">
        <v>163</v>
      </c>
      <c r="E40" s="134"/>
      <c r="F40" s="134"/>
      <c r="G40" s="134"/>
      <c r="H40" s="134"/>
      <c r="I40" s="134"/>
      <c r="J40" s="134"/>
      <c r="K40" s="134"/>
      <c r="L40" s="134"/>
      <c r="M40" s="134"/>
      <c r="N40" s="135"/>
    </row>
    <row r="41" spans="2:14">
      <c r="B41" s="88"/>
      <c r="C41" s="106"/>
      <c r="D41" s="107">
        <v>0.01</v>
      </c>
      <c r="E41" s="107">
        <v>1.9E-2</v>
      </c>
      <c r="F41" s="107">
        <v>2.8000000000000001E-2</v>
      </c>
      <c r="G41" s="107">
        <v>3.7000000000000005E-2</v>
      </c>
      <c r="H41" s="107">
        <v>4.5999999999999999E-2</v>
      </c>
      <c r="I41" s="107">
        <v>5.5E-2</v>
      </c>
      <c r="J41" s="107">
        <v>6.4000000000000001E-2</v>
      </c>
      <c r="K41" s="107">
        <v>7.3000000000000009E-2</v>
      </c>
      <c r="L41" s="107">
        <v>8.2000000000000003E-2</v>
      </c>
      <c r="M41" s="107">
        <v>9.1000000000000011E-2</v>
      </c>
      <c r="N41" s="108">
        <v>0.1</v>
      </c>
    </row>
    <row r="42" spans="2:14">
      <c r="B42" s="136" t="s">
        <v>164</v>
      </c>
      <c r="C42" s="115">
        <v>0.1</v>
      </c>
      <c r="D42" s="15">
        <v>-41.13</v>
      </c>
      <c r="E42" s="15">
        <v>-78.146999999999991</v>
      </c>
      <c r="F42" s="15">
        <v>-115.164</v>
      </c>
      <c r="G42" s="15">
        <v>-125.78439999999999</v>
      </c>
      <c r="H42" s="15">
        <v>-125.78439999999999</v>
      </c>
      <c r="I42" s="15">
        <v>-125.78439999999999</v>
      </c>
      <c r="J42" s="15">
        <v>-125.78439999999999</v>
      </c>
      <c r="K42" s="15">
        <v>-125.78439999999999</v>
      </c>
      <c r="L42" s="15">
        <v>-125.78439999999999</v>
      </c>
      <c r="M42" s="15">
        <v>-125.78439999999999</v>
      </c>
      <c r="N42" s="84">
        <v>-125.78439999999999</v>
      </c>
    </row>
    <row r="43" spans="2:14">
      <c r="B43" s="137"/>
      <c r="C43" s="115">
        <v>0.17</v>
      </c>
      <c r="D43" s="15">
        <v>-37.930999999999997</v>
      </c>
      <c r="E43" s="15">
        <v>-72.068899999999999</v>
      </c>
      <c r="F43" s="15">
        <v>-106.2068</v>
      </c>
      <c r="G43" s="15">
        <v>-125.78439999999999</v>
      </c>
      <c r="H43" s="15">
        <v>-125.78439999999999</v>
      </c>
      <c r="I43" s="15">
        <v>-125.78439999999999</v>
      </c>
      <c r="J43" s="15">
        <v>-125.78439999999999</v>
      </c>
      <c r="K43" s="15">
        <v>-125.78439999999999</v>
      </c>
      <c r="L43" s="15">
        <v>-125.78439999999999</v>
      </c>
      <c r="M43" s="15">
        <v>-125.78439999999999</v>
      </c>
      <c r="N43" s="84">
        <v>-125.78439999999999</v>
      </c>
    </row>
    <row r="44" spans="2:14">
      <c r="B44" s="137"/>
      <c r="C44" s="115">
        <v>0.24000000000000002</v>
      </c>
      <c r="D44" s="15">
        <v>-34.731999999999999</v>
      </c>
      <c r="E44" s="15">
        <v>-65.990799999999993</v>
      </c>
      <c r="F44" s="15">
        <v>-97.249600000000001</v>
      </c>
      <c r="G44" s="15">
        <v>-125.78439999999999</v>
      </c>
      <c r="H44" s="15">
        <v>-125.78439999999999</v>
      </c>
      <c r="I44" s="15">
        <v>-125.78439999999999</v>
      </c>
      <c r="J44" s="15">
        <v>-125.78439999999999</v>
      </c>
      <c r="K44" s="15">
        <v>-125.78439999999999</v>
      </c>
      <c r="L44" s="15">
        <v>-125.78439999999999</v>
      </c>
      <c r="M44" s="15">
        <v>-125.78439999999999</v>
      </c>
      <c r="N44" s="84">
        <v>-125.78439999999999</v>
      </c>
    </row>
    <row r="45" spans="2:14">
      <c r="B45" s="137"/>
      <c r="C45" s="115">
        <v>0.31</v>
      </c>
      <c r="D45" s="15">
        <v>-31.533000000000001</v>
      </c>
      <c r="E45" s="15">
        <v>-59.912700000000001</v>
      </c>
      <c r="F45" s="15">
        <v>-88.292400000000001</v>
      </c>
      <c r="G45" s="15">
        <v>-116.67210000000003</v>
      </c>
      <c r="H45" s="15">
        <v>-125.78439999999999</v>
      </c>
      <c r="I45" s="15">
        <v>-125.78439999999999</v>
      </c>
      <c r="J45" s="15">
        <v>-125.78439999999999</v>
      </c>
      <c r="K45" s="15">
        <v>-125.78439999999999</v>
      </c>
      <c r="L45" s="15">
        <v>-125.78439999999999</v>
      </c>
      <c r="M45" s="15">
        <v>-125.78439999999999</v>
      </c>
      <c r="N45" s="84">
        <v>-125.78439999999999</v>
      </c>
    </row>
    <row r="46" spans="2:14">
      <c r="B46" s="137"/>
      <c r="C46" s="115">
        <v>0.38</v>
      </c>
      <c r="D46" s="15">
        <v>-28.334000000000003</v>
      </c>
      <c r="E46" s="15">
        <v>-53.834600000000002</v>
      </c>
      <c r="F46" s="15">
        <v>-79.3352</v>
      </c>
      <c r="G46" s="15">
        <v>-104.83580000000002</v>
      </c>
      <c r="H46" s="15">
        <v>-125.78439999999999</v>
      </c>
      <c r="I46" s="15">
        <v>-125.78439999999999</v>
      </c>
      <c r="J46" s="15">
        <v>-125.78439999999999</v>
      </c>
      <c r="K46" s="15">
        <v>-125.78439999999999</v>
      </c>
      <c r="L46" s="15">
        <v>-125.78439999999999</v>
      </c>
      <c r="M46" s="15">
        <v>-125.78439999999999</v>
      </c>
      <c r="N46" s="84">
        <v>-125.78439999999999</v>
      </c>
    </row>
    <row r="47" spans="2:14">
      <c r="B47" s="137"/>
      <c r="C47" s="115">
        <v>0.45</v>
      </c>
      <c r="D47" s="15">
        <v>-25.135000000000002</v>
      </c>
      <c r="E47" s="15">
        <v>-47.756499999999996</v>
      </c>
      <c r="F47" s="15">
        <v>-70.378</v>
      </c>
      <c r="G47" s="15">
        <v>-92.999500000000012</v>
      </c>
      <c r="H47" s="15">
        <v>-115.621</v>
      </c>
      <c r="I47" s="15">
        <v>-125.78439999999999</v>
      </c>
      <c r="J47" s="15">
        <v>-125.78439999999999</v>
      </c>
      <c r="K47" s="15">
        <v>-125.78439999999999</v>
      </c>
      <c r="L47" s="15">
        <v>-125.78439999999999</v>
      </c>
      <c r="M47" s="15">
        <v>-125.78439999999999</v>
      </c>
      <c r="N47" s="84">
        <v>-125.78439999999999</v>
      </c>
    </row>
    <row r="48" spans="2:14">
      <c r="B48" s="137"/>
      <c r="C48" s="115">
        <v>0.52</v>
      </c>
      <c r="D48" s="15">
        <v>-21.936</v>
      </c>
      <c r="E48" s="15">
        <v>-41.678399999999996</v>
      </c>
      <c r="F48" s="15">
        <v>-61.4208</v>
      </c>
      <c r="G48" s="15">
        <v>-81.163200000000003</v>
      </c>
      <c r="H48" s="15">
        <v>-100.90559999999999</v>
      </c>
      <c r="I48" s="15">
        <v>-120.648</v>
      </c>
      <c r="J48" s="15">
        <v>-125.78439999999999</v>
      </c>
      <c r="K48" s="15">
        <v>-125.78439999999999</v>
      </c>
      <c r="L48" s="15">
        <v>-125.78439999999999</v>
      </c>
      <c r="M48" s="15">
        <v>-125.78439999999999</v>
      </c>
      <c r="N48" s="84">
        <v>-125.78439999999999</v>
      </c>
    </row>
    <row r="49" spans="2:14">
      <c r="B49" s="137"/>
      <c r="C49" s="115">
        <v>0.59000000000000008</v>
      </c>
      <c r="D49" s="15">
        <v>-18.736999999999998</v>
      </c>
      <c r="E49" s="15">
        <v>-35.600299999999997</v>
      </c>
      <c r="F49" s="15">
        <v>-52.463599999999992</v>
      </c>
      <c r="G49" s="15">
        <v>-69.326900000000009</v>
      </c>
      <c r="H49" s="15">
        <v>-86.19019999999999</v>
      </c>
      <c r="I49" s="15">
        <v>-103.05349999999999</v>
      </c>
      <c r="J49" s="15">
        <v>-119.91679999999999</v>
      </c>
      <c r="K49" s="15">
        <v>-125.78439999999999</v>
      </c>
      <c r="L49" s="15">
        <v>-125.78439999999999</v>
      </c>
      <c r="M49" s="15">
        <v>-125.78439999999999</v>
      </c>
      <c r="N49" s="84">
        <v>-125.78439999999999</v>
      </c>
    </row>
    <row r="50" spans="2:14">
      <c r="B50" s="137"/>
      <c r="C50" s="115">
        <v>0.66</v>
      </c>
      <c r="D50" s="15">
        <v>-15.537999999999998</v>
      </c>
      <c r="E50" s="15">
        <v>-29.522199999999994</v>
      </c>
      <c r="F50" s="15">
        <v>-43.506399999999992</v>
      </c>
      <c r="G50" s="15">
        <v>-57.490600000000001</v>
      </c>
      <c r="H50" s="15">
        <v>-71.474799999999988</v>
      </c>
      <c r="I50" s="15">
        <v>-85.458999999999989</v>
      </c>
      <c r="J50" s="15">
        <v>-99.44319999999999</v>
      </c>
      <c r="K50" s="15">
        <v>-113.42739999999999</v>
      </c>
      <c r="L50" s="15">
        <v>-125.78439999999999</v>
      </c>
      <c r="M50" s="15">
        <v>-125.78439999999999</v>
      </c>
      <c r="N50" s="84">
        <v>-125.78439999999999</v>
      </c>
    </row>
    <row r="51" spans="2:14">
      <c r="B51" s="137"/>
      <c r="C51" s="115">
        <v>0.73000000000000009</v>
      </c>
      <c r="D51" s="15">
        <v>-12.338999999999997</v>
      </c>
      <c r="E51" s="15">
        <v>-23.444099999999992</v>
      </c>
      <c r="F51" s="15">
        <v>-34.549199999999992</v>
      </c>
      <c r="G51" s="15">
        <v>-45.654299999999992</v>
      </c>
      <c r="H51" s="15">
        <v>-56.759399999999985</v>
      </c>
      <c r="I51" s="15">
        <v>-67.864499999999978</v>
      </c>
      <c r="J51" s="15">
        <v>-78.969599999999971</v>
      </c>
      <c r="K51" s="15">
        <v>-90.074699999999979</v>
      </c>
      <c r="L51" s="15">
        <v>-101.17979999999997</v>
      </c>
      <c r="M51" s="15">
        <v>-112.28489999999998</v>
      </c>
      <c r="N51" s="84">
        <v>-123.38999999999997</v>
      </c>
    </row>
    <row r="52" spans="2:14" ht="15.75" thickBot="1">
      <c r="B52" s="138"/>
      <c r="C52" s="116">
        <v>0.8</v>
      </c>
      <c r="D52" s="16">
        <v>-9.14</v>
      </c>
      <c r="E52" s="16">
        <v>-17.366</v>
      </c>
      <c r="F52" s="16">
        <v>-25.592000000000002</v>
      </c>
      <c r="G52" s="16">
        <v>-33.818000000000005</v>
      </c>
      <c r="H52" s="16">
        <v>-42.043999999999997</v>
      </c>
      <c r="I52" s="16">
        <v>-50.27</v>
      </c>
      <c r="J52" s="16">
        <v>-58.496000000000002</v>
      </c>
      <c r="K52" s="16">
        <v>-66.722000000000008</v>
      </c>
      <c r="L52" s="16">
        <v>-74.948000000000008</v>
      </c>
      <c r="M52" s="16">
        <v>-83.174000000000007</v>
      </c>
      <c r="N52" s="85">
        <v>-91.4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65F9AAFDB0474EBD27BF50A16539BA" ma:contentTypeVersion="12" ma:contentTypeDescription="Create a new document." ma:contentTypeScope="" ma:versionID="f5f6a3cb9e2c2b2a0366610a9bf63209">
  <xsd:schema xmlns:xsd="http://www.w3.org/2001/XMLSchema" xmlns:xs="http://www.w3.org/2001/XMLSchema" xmlns:p="http://schemas.microsoft.com/office/2006/metadata/properties" xmlns:ns2="bbcbd0a7-3d1a-4d48-9960-d53d33cafe51" xmlns:ns3="f579ecd6-717e-4810-9480-75dba99172cd" targetNamespace="http://schemas.microsoft.com/office/2006/metadata/properties" ma:root="true" ma:fieldsID="ee77a2e5ae1b052272698196d14737d8" ns2:_="" ns3:_="">
    <xsd:import namespace="bbcbd0a7-3d1a-4d48-9960-d53d33cafe51"/>
    <xsd:import namespace="f579ecd6-717e-4810-9480-75dba99172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bd0a7-3d1a-4d48-9960-d53d33cafe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9ecd6-717e-4810-9480-75dba99172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bcbd0a7-3d1a-4d48-9960-d53d33cafe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14D923-9740-421F-AE56-6C8EE6ABBFBD}"/>
</file>

<file path=customXml/itemProps2.xml><?xml version="1.0" encoding="utf-8"?>
<ds:datastoreItem xmlns:ds="http://schemas.openxmlformats.org/officeDocument/2006/customXml" ds:itemID="{9BC10BB5-20E7-4E10-BF96-A9452AF17B32}"/>
</file>

<file path=customXml/itemProps3.xml><?xml version="1.0" encoding="utf-8"?>
<ds:datastoreItem xmlns:ds="http://schemas.openxmlformats.org/officeDocument/2006/customXml" ds:itemID="{A4A9DF5F-E091-4078-976B-D6C4FB1988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Indiana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Shephali Jain</cp:lastModifiedBy>
  <cp:revision/>
  <dcterms:created xsi:type="dcterms:W3CDTF">2003-08-13T22:36:31Z</dcterms:created>
  <dcterms:modified xsi:type="dcterms:W3CDTF">2022-03-12T06:56:10Z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0x010100DD65F9AAFDB0474EBD27BF50A16539BA</vt:lpwstr>
  </property>
</Properties>
</file>