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tejaltandel/Desktop/Accounting and Budgetry Systems/"/>
    </mc:Choice>
  </mc:AlternateContent>
  <xr:revisionPtr revIDLastSave="0" documentId="8_{F12C030C-549E-C145-8217-A52EFCC36990}" xr6:coauthVersionLast="47" xr6:coauthVersionMax="47" xr10:uidLastSave="{00000000-0000-0000-0000-000000000000}"/>
  <bookViews>
    <workbookView xWindow="0" yWindow="0" windowWidth="28800" windowHeight="18000" activeTab="3" xr2:uid="{13D7C136-C530-C145-BECF-C44D939CF9B3}"/>
  </bookViews>
  <sheets>
    <sheet name="Chapter 2, PB 1-3" sheetId="1" r:id="rId1"/>
    <sheet name="Chapter 2, PA 4 &amp; 5" sheetId="22" r:id="rId2"/>
    <sheet name="Ch3 (PB2&amp;4, CM&amp;BE Analysis)" sheetId="2" r:id="rId3"/>
    <sheet name="Ch4,PA2,4-6 (Job Order Costing)" sheetId="2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1" i="23" l="1"/>
  <c r="D139" i="23"/>
  <c r="D149" i="23"/>
  <c r="D146" i="23"/>
  <c r="D138" i="23"/>
  <c r="D132" i="23"/>
  <c r="D130" i="23"/>
  <c r="D136" i="23"/>
  <c r="D108" i="23"/>
  <c r="D109" i="23"/>
  <c r="D111" i="23"/>
  <c r="D105" i="23"/>
  <c r="D102" i="23"/>
  <c r="D100" i="23"/>
  <c r="D96" i="23"/>
  <c r="D94" i="23"/>
  <c r="E15" i="23"/>
  <c r="F12" i="23"/>
  <c r="G43" i="2"/>
  <c r="G40" i="2"/>
  <c r="E37" i="2"/>
  <c r="J37" i="2"/>
  <c r="I34" i="2"/>
  <c r="E34" i="2"/>
  <c r="H7" i="2"/>
  <c r="F15" i="2"/>
  <c r="F17" i="2" s="1"/>
  <c r="F37" i="22"/>
  <c r="F36" i="22"/>
  <c r="F35" i="22"/>
  <c r="C45" i="22"/>
  <c r="F32" i="22"/>
  <c r="C36" i="22" s="1"/>
  <c r="F22" i="22"/>
  <c r="C35" i="22" s="1"/>
  <c r="E52" i="1"/>
  <c r="E49" i="1"/>
  <c r="E29" i="1"/>
  <c r="E40" i="1" s="1"/>
  <c r="E8" i="1"/>
  <c r="E11" i="1"/>
  <c r="E20" i="1" s="1"/>
  <c r="C37" i="22" l="1"/>
  <c r="E62" i="1"/>
</calcChain>
</file>

<file path=xl/sharedStrings.xml><?xml version="1.0" encoding="utf-8"?>
<sst xmlns="http://schemas.openxmlformats.org/spreadsheetml/2006/main" count="284" uniqueCount="189">
  <si>
    <t>Hicks Products</t>
  </si>
  <si>
    <t>Income Statement</t>
  </si>
  <si>
    <t>for the year ending December 31, 2017</t>
  </si>
  <si>
    <t>Conner &amp; Scheer, Attorneys at Law</t>
  </si>
  <si>
    <t>PB3. LO 2.1 Puzzles, Pranks &amp; Games is a retail business selling children’s toys and games as well as a wide selection of jigsaw puzzles and accessories. They purchase their inventory from local and national wholesale suppliers. For the year ending December 31, 2017, they reported these revenues and expenses. Using this information, prepare an income statement for Puzzles, Pranks &amp; Games for 2017.</t>
  </si>
  <si>
    <t>Puzzles, Pranks &amp; Games</t>
  </si>
  <si>
    <t>A</t>
  </si>
  <si>
    <t>B</t>
  </si>
  <si>
    <t>C</t>
  </si>
  <si>
    <t>D</t>
  </si>
  <si>
    <t>E</t>
  </si>
  <si>
    <t>F</t>
  </si>
  <si>
    <t>G</t>
  </si>
  <si>
    <t>H</t>
  </si>
  <si>
    <t>I</t>
  </si>
  <si>
    <t>J</t>
  </si>
  <si>
    <t>PB2. LO 3.1 A company manufactures and sells blades that are used in riding lawnmowers. The 18-inch blade sells for $15 and has per-unit variable costs of $4 associated with its production. The company has fixed expenses of $85,000 per month. In January, the company sold 12,000 of the 18-inch blades.</t>
  </si>
  <si>
    <t>Calculate the contribution margin per unit for the 18-inch blade.</t>
  </si>
  <si>
    <t>Calculate the contribution margin ratio of the 18-inch blade.</t>
  </si>
  <si>
    <t>Prepare a contribution margin income statement for the month of January.</t>
  </si>
  <si>
    <t>Using the information presented, answer these questions:</t>
  </si>
  <si>
    <t>What is the break-even point in units sold and dollar sales?</t>
  </si>
  <si>
    <t>What is the total contribution margin at the break-even point?</t>
  </si>
  <si>
    <t>If West Island wants to earn a profit of $21,000, how many units would they have to sell?</t>
  </si>
  <si>
    <t>Prepare a contribution margin income statement that reflects sales necessary to achieve the target profit.</t>
  </si>
  <si>
    <t>PB4. LO 3.2 West Island distributes a single product. The company’s sales and expenses for the month of June are shown.</t>
  </si>
  <si>
    <t>PB1. LO 2.1 Hicks Products produces and sells patio furniture through a national dealership network. They purchase raw materials from a variety of suppliers and all manufacturing, and assembly work is performed at their plant outside of Cleveland, Ohio. They recorded these costs for the year ending December 31, 2017. Construct an income statement for Hicks Products, to reflect their net income for 2017.</t>
  </si>
  <si>
    <t>PA 4. LO 2.2Listed as follows are various costs found in businesses. Classify each cost as a fixed or variable cost, and as a product and/or period cost.</t>
  </si>
  <si>
    <t>Wages of administrative staff</t>
  </si>
  <si>
    <t>Shipping costs on merchandise sold</t>
  </si>
  <si>
    <t>Wages of workers assembling computers</t>
  </si>
  <si>
    <t>Cost of lease on factory equipment</t>
  </si>
  <si>
    <t>Insurance on factory</t>
  </si>
  <si>
    <t>Direct materials used in production of lamps</t>
  </si>
  <si>
    <t>Supervisor salary, factory</t>
  </si>
  <si>
    <t>Advertising costs</t>
  </si>
  <si>
    <t>Property taxes, factory</t>
  </si>
  <si>
    <t>Health insurance cost for company executives</t>
  </si>
  <si>
    <t>Rent on factory</t>
  </si>
  <si>
    <t>K</t>
  </si>
  <si>
    <t>PA 5. LO 2.2 Wachowski Company reported these cost data for the year 2017.</t>
  </si>
  <si>
    <t>Use the data to complete the following table.</t>
  </si>
  <si>
    <t xml:space="preserve"> Total manufacturing overhead costs</t>
  </si>
  <si>
    <t xml:space="preserve"> Total conversion costs</t>
  </si>
  <si>
    <t xml:space="preserve"> Total product costs</t>
  </si>
  <si>
    <t xml:space="preserve"> Total period costs</t>
  </si>
  <si>
    <t xml:space="preserve"> Total prime costs</t>
  </si>
  <si>
    <t>What is the predetermined overhead rate if direct labor hours are considered the cost driver?</t>
  </si>
  <si>
    <t>What is the cost of Job 0325?</t>
  </si>
  <si>
    <t>What is the overhead incurred during the month?</t>
  </si>
  <si>
    <t>PA 2. LO 4.4 York Company is a machine shop that estimated overhead will be $50,000, consisting of 5,000 hours of direct labor. The cost to make Job 0325 is $70 in aluminum and two hours of labor at $20 per hour. During the month, York incurs $50 in indirect material cost, $150 in administrative labor, $300 in utilities, and $250 in depreciation expense.</t>
  </si>
  <si>
    <t>PA 4. LO 4.5 Job cost sheets show the following information:</t>
  </si>
  <si>
    <t>What are the balances in the work in process inventory, finished goods inventory, and cost of goods sold for January, February, and March?</t>
  </si>
  <si>
    <t>PA 5. LO 4.5 Complete the information in the cost computations shown here:</t>
  </si>
  <si>
    <t>Compute the cost of materials used in production, the cost of goods manufactured, and the cost of goods sold.</t>
  </si>
  <si>
    <t>PB2. LO 2.1 Conner &amp; Scheer, Attorneys at Law, provide a wide range of legal services for their clients. They employ several paralegal and administrative support staff in order to provide high-quality legal services at competitive prices. For the year ending December 31, 2017, the firm reported these income and expenses. Using this information, construct an income statement to reflect the firm’s net income for 2017.</t>
  </si>
  <si>
    <t xml:space="preserve">PA 6. LO 4.5 During the year, a company purchased raw materials of $77,321, and incurred direct labor costs of $125,900. </t>
  </si>
  <si>
    <t>Overhead is applied at the rate of 75% of the direct labor cost. These are the inventory balances:</t>
  </si>
  <si>
    <t>For the Year Ended December 31, 2017</t>
  </si>
  <si>
    <t>Description</t>
  </si>
  <si>
    <t>Debit</t>
  </si>
  <si>
    <t>Credit</t>
  </si>
  <si>
    <t>Sales Revenue</t>
  </si>
  <si>
    <t>Cost of Goods Sold</t>
  </si>
  <si>
    <t>Expenses:</t>
  </si>
  <si>
    <t>Revenues:</t>
  </si>
  <si>
    <t>Administrative Salaries</t>
  </si>
  <si>
    <t>Advertising and Marketing Expense</t>
  </si>
  <si>
    <t>Rent on corporate headquarters</t>
  </si>
  <si>
    <t>Depriciation- Office Equipment</t>
  </si>
  <si>
    <t>Net Income</t>
  </si>
  <si>
    <t>Service Revenue</t>
  </si>
  <si>
    <t xml:space="preserve">  TOTAL EXPENSES</t>
  </si>
  <si>
    <t xml:space="preserve">  GROSS PROFIT</t>
  </si>
  <si>
    <t xml:space="preserve">Expenses: </t>
  </si>
  <si>
    <t>Paralegal Salaries</t>
  </si>
  <si>
    <t>Supplies and Material</t>
  </si>
  <si>
    <t>Utilities</t>
  </si>
  <si>
    <t>Office Rent</t>
  </si>
  <si>
    <t>Attorney Salaries</t>
  </si>
  <si>
    <t>Administrative Expenses</t>
  </si>
  <si>
    <t xml:space="preserve">  TOTAL REVENUES</t>
  </si>
  <si>
    <t>Sales staff salaries</t>
  </si>
  <si>
    <t>Rent</t>
  </si>
  <si>
    <t>Advertising</t>
  </si>
  <si>
    <t>Supplies</t>
  </si>
  <si>
    <t>Fixed</t>
  </si>
  <si>
    <t>Variable</t>
  </si>
  <si>
    <t>Product</t>
  </si>
  <si>
    <t>Period</t>
  </si>
  <si>
    <t>Yes</t>
  </si>
  <si>
    <t>Direct Material</t>
  </si>
  <si>
    <t>Direct Labor- wages</t>
  </si>
  <si>
    <t>Direct Labor- health insurance</t>
  </si>
  <si>
    <t>Total Prime Costs</t>
  </si>
  <si>
    <t>Factory maintenance</t>
  </si>
  <si>
    <t>Indirect labor- Health Insurance</t>
  </si>
  <si>
    <t>Health insurance for production supervisor</t>
  </si>
  <si>
    <t>Indirect materials`</t>
  </si>
  <si>
    <t>Production supervisor salary</t>
  </si>
  <si>
    <t>Indirect labor- wages</t>
  </si>
  <si>
    <t>Total prime costs</t>
  </si>
  <si>
    <t>Total manufacturing overhead costs</t>
  </si>
  <si>
    <t>Total product costs</t>
  </si>
  <si>
    <t>Administrative Costs</t>
  </si>
  <si>
    <t>Rental of office space for administrative staff</t>
  </si>
  <si>
    <t>Sales commision</t>
  </si>
  <si>
    <t>Advertising expense</t>
  </si>
  <si>
    <t>Depriciation on factory building</t>
  </si>
  <si>
    <t>Direct Labor</t>
  </si>
  <si>
    <t>Manufacturing overhead costs</t>
  </si>
  <si>
    <t>Selling price - unit contribution margin</t>
  </si>
  <si>
    <t xml:space="preserve"> = 15 - 4 = $11 per unit		</t>
  </si>
  <si>
    <t xml:space="preserve">Contribution Margin = </t>
  </si>
  <si>
    <t xml:space="preserve">Contribution Margin Ratio = </t>
  </si>
  <si>
    <t xml:space="preserve"> (Unit contribution margin / Selling price) * 100 =</t>
  </si>
  <si>
    <t xml:space="preserve">(11/15)*100 </t>
  </si>
  <si>
    <t>73.33% is contribution margin ratio of 18 inch blade</t>
  </si>
  <si>
    <t>Contribution margin</t>
  </si>
  <si>
    <t>Net operating profit</t>
  </si>
  <si>
    <t>Sales 12,000 blades</t>
  </si>
  <si>
    <t xml:space="preserve">Variable costs of 12,000 blades </t>
  </si>
  <si>
    <t>Fixed cost</t>
  </si>
  <si>
    <t>Debtit</t>
  </si>
  <si>
    <t>Contribution margin per unit of West Island</t>
  </si>
  <si>
    <t>West island contribution margin ratio</t>
  </si>
  <si>
    <t>Break even point in dollar sales of West island</t>
  </si>
  <si>
    <t>Selling price - variable costs = 150- 80</t>
  </si>
  <si>
    <t xml:space="preserve"> fixed cost / contribution margin ratio = 42000/46.67%</t>
  </si>
  <si>
    <t>West island break even point in unit</t>
  </si>
  <si>
    <t>fixed cost / contribution margin per unit  = 42,000 / 70</t>
  </si>
  <si>
    <t>(contribution margin per unit / Selling price) * 100 = (750/150)*100</t>
  </si>
  <si>
    <t>Total contribution margin of West island at break evenpoint = 600 x 70</t>
  </si>
  <si>
    <r>
      <rPr>
        <b/>
        <sz val="12"/>
        <color theme="4"/>
        <rFont val="Calibri (Body)"/>
      </rPr>
      <t>Total contribution margin of West island at break evenpoint</t>
    </r>
    <r>
      <rPr>
        <sz val="12"/>
        <color rgb="FF222222"/>
        <rFont val="Calibri"/>
        <family val="2"/>
        <scheme val="minor"/>
      </rPr>
      <t xml:space="preserve"> = break even point in unit × contribution margin per unit</t>
    </r>
  </si>
  <si>
    <r>
      <rPr>
        <b/>
        <sz val="12"/>
        <color theme="4"/>
        <rFont val="Calibri (Body)"/>
      </rPr>
      <t>Units sold to earning Target profit of West island</t>
    </r>
    <r>
      <rPr>
        <sz val="12"/>
        <color rgb="FF222222"/>
        <rFont val="Calibri"/>
        <family val="2"/>
        <scheme val="minor"/>
      </rPr>
      <t xml:space="preserve"> = (fixed cost + Target profit) / contribution margin per unit</t>
    </r>
  </si>
  <si>
    <t>Units sold to earning Target profit of West island = (42000+21000)/70</t>
  </si>
  <si>
    <t>A,B</t>
  </si>
  <si>
    <t>Solution</t>
  </si>
  <si>
    <t>Material cost (aluminium) = $70</t>
  </si>
  <si>
    <t>Direct labor= Direct labor rate per hour * hours required = 20 *2 = $40</t>
  </si>
  <si>
    <t>Overhead=Overhead rate *hours required = 10* 2 = $20</t>
  </si>
  <si>
    <t>Total Cost for Job 0325 =</t>
  </si>
  <si>
    <t>70+40+20</t>
  </si>
  <si>
    <r>
      <rPr>
        <b/>
        <sz val="12"/>
        <color rgb="FF222222"/>
        <rFont val="Calibri"/>
        <family val="2"/>
        <scheme val="minor"/>
      </rPr>
      <t xml:space="preserve">Overhead rate </t>
    </r>
    <r>
      <rPr>
        <sz val="12"/>
        <color rgb="FF222222"/>
        <rFont val="Calibri"/>
        <family val="2"/>
        <scheme val="minor"/>
      </rPr>
      <t xml:space="preserve">= Estimated overhead cost Estimated labor hour = 50,000 / 5,000 = </t>
    </r>
    <r>
      <rPr>
        <b/>
        <sz val="12"/>
        <color rgb="FF222222"/>
        <rFont val="Calibri"/>
        <family val="2"/>
        <scheme val="minor"/>
      </rPr>
      <t>$10 per hour</t>
    </r>
  </si>
  <si>
    <t>For Job 0325:</t>
  </si>
  <si>
    <t>50 + 150 + 300 + 250</t>
  </si>
  <si>
    <r>
      <rPr>
        <b/>
        <sz val="12"/>
        <color rgb="FF222222"/>
        <rFont val="Calibri"/>
        <family val="2"/>
        <scheme val="minor"/>
      </rPr>
      <t xml:space="preserve">Overhead incurred during the month </t>
    </r>
    <r>
      <rPr>
        <sz val="12"/>
        <color rgb="FF222222"/>
        <rFont val="Calibri"/>
        <family val="2"/>
        <scheme val="minor"/>
      </rPr>
      <t>= Indirect material + Administrative labor + utilities + depreciation</t>
    </r>
  </si>
  <si>
    <t>Job</t>
  </si>
  <si>
    <t>January</t>
  </si>
  <si>
    <t>Job AA4 is completed in January</t>
  </si>
  <si>
    <t>So it is finished goods.</t>
  </si>
  <si>
    <t>Job AA2 is still in work in process in January</t>
  </si>
  <si>
    <t>So it is work in process.</t>
  </si>
  <si>
    <t>Nothing is sold in January.</t>
  </si>
  <si>
    <t>So cost of goods sold is zero.</t>
  </si>
  <si>
    <t>February</t>
  </si>
  <si>
    <t>Job AA2 and AA5 is completed in February</t>
  </si>
  <si>
    <t>So these are finished goods.</t>
  </si>
  <si>
    <t>Job AA2- January cost</t>
  </si>
  <si>
    <t>Job AA2- February cost</t>
  </si>
  <si>
    <t>Job AA5- February cost</t>
  </si>
  <si>
    <t>Total finished goods</t>
  </si>
  <si>
    <t>Job AA3 is still in work in process in February</t>
  </si>
  <si>
    <t>Job AA4 is sold in February</t>
  </si>
  <si>
    <t>So it is cost of goods sold.</t>
  </si>
  <si>
    <t>March</t>
  </si>
  <si>
    <t>Job AA2 is not yet sold.</t>
  </si>
  <si>
    <t>Job AA3 is still in work in process in March</t>
  </si>
  <si>
    <t>Job AA3- February cost</t>
  </si>
  <si>
    <t>Job AA3- March cost</t>
  </si>
  <si>
    <t>Total work in process in March</t>
  </si>
  <si>
    <t>Job AA5 is sold in March</t>
  </si>
  <si>
    <t>Month and Amount</t>
  </si>
  <si>
    <t>Beginning inventory</t>
  </si>
  <si>
    <t>Purchases</t>
  </si>
  <si>
    <t>Materials available for use</t>
  </si>
  <si>
    <t>Ending inventory</t>
  </si>
  <si>
    <t>Materials used in production</t>
  </si>
  <si>
    <t>Raw Materials</t>
  </si>
  <si>
    <t>Direct labor</t>
  </si>
  <si>
    <t>Overhead applied</t>
  </si>
  <si>
    <t>Manufacturing cost incurred</t>
  </si>
  <si>
    <t>Cost of goods manufactured</t>
  </si>
  <si>
    <t>Work in Process Inventory</t>
  </si>
  <si>
    <t>Goods available for sale</t>
  </si>
  <si>
    <t>Cost of goods sold</t>
  </si>
  <si>
    <t>Finished Goods Inventory</t>
  </si>
  <si>
    <t>Material available for use</t>
  </si>
  <si>
    <t>Manufacturing costs incurred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</si>
</sst>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43" formatCode="_(* #,##0.00_);_(* \(#,##0.00\);_(* &quot;-&quot;??_);_(@_)"/>
    <numFmt numFmtId="164" formatCode="_(* #,##0_);_(* \(#,##0\);_(* &quot;-&quot;??_);_(@_)"/>
    <numFmt numFmtId="165" formatCode="_(&quot;$&quot;* #,##0_);_(&quot;$&quot;* \(#,##0\);_(&quot;$&quot;* &quot;-&quot;??_);_(@_)"/>
  </numFmts>
  <fonts count="13" x14ac:knownFonts="1">
    <font>
      <sz val="12"/>
      <color theme="1"/>
      <name val="Calibri"/>
      <family val="2"/>
      <scheme val="minor"/>
    </font>
    <font>
      <sz val="12"/>
      <color theme="1"/>
      <name val="Calibri"/>
      <family val="2"/>
      <scheme val="minor"/>
    </font>
    <font>
      <b/>
      <sz val="12"/>
      <color rgb="FF0070C0"/>
      <name val="Calibri"/>
      <family val="2"/>
      <scheme val="minor"/>
    </font>
    <font>
      <b/>
      <sz val="12"/>
      <color theme="1"/>
      <name val="Calibri"/>
      <family val="2"/>
      <scheme val="minor"/>
    </font>
    <font>
      <sz val="12"/>
      <color rgb="FFFF0000"/>
      <name val="Calibri"/>
      <family val="2"/>
      <scheme val="minor"/>
    </font>
    <font>
      <b/>
      <i/>
      <sz val="12"/>
      <color rgb="FF00B0F0"/>
      <name val="Calibri"/>
      <family val="2"/>
      <scheme val="minor"/>
    </font>
    <font>
      <sz val="16"/>
      <color rgb="FF222222"/>
      <name val="Helvetica"/>
      <family val="2"/>
    </font>
    <font>
      <b/>
      <sz val="12"/>
      <color theme="4"/>
      <name val="Calibri"/>
      <family val="2"/>
      <scheme val="minor"/>
    </font>
    <font>
      <sz val="12"/>
      <color rgb="FF222222"/>
      <name val="Calibri"/>
      <family val="2"/>
      <scheme val="minor"/>
    </font>
    <font>
      <b/>
      <sz val="12"/>
      <color rgb="FF222222"/>
      <name val="Calibri"/>
      <family val="2"/>
      <scheme val="minor"/>
    </font>
    <font>
      <b/>
      <sz val="12"/>
      <color theme="4"/>
      <name val="Calibri (Body)"/>
    </font>
    <font>
      <b/>
      <sz val="12"/>
      <color rgb="FF000000"/>
      <name val="Calibri"/>
      <family val="2"/>
      <scheme val="minor"/>
    </font>
    <font>
      <sz val="12"/>
      <color rgb="FF000000"/>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style="double">
        <color indexed="64"/>
      </bottom>
      <diagonal/>
    </border>
    <border>
      <left/>
      <right/>
      <top style="thin">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13">
    <xf numFmtId="0" fontId="0" fillId="0" borderId="0" xfId="0"/>
    <xf numFmtId="0" fontId="0" fillId="0" borderId="0" xfId="0" applyAlignment="1">
      <alignment vertical="center" wrapText="1"/>
    </xf>
    <xf numFmtId="0" fontId="0" fillId="0" borderId="0" xfId="0" applyAlignment="1">
      <alignment horizontal="center" vertical="center"/>
    </xf>
    <xf numFmtId="0" fontId="0" fillId="0" borderId="0" xfId="0" applyAlignment="1">
      <alignment vertical="center"/>
    </xf>
    <xf numFmtId="164" fontId="0" fillId="0" borderId="0" xfId="1" applyNumberFormat="1"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left" vertical="center"/>
    </xf>
    <xf numFmtId="0" fontId="3" fillId="0" borderId="0" xfId="0" applyFont="1" applyAlignment="1">
      <alignment vertical="center"/>
    </xf>
    <xf numFmtId="0" fontId="3" fillId="0" borderId="0" xfId="0" applyFont="1"/>
    <xf numFmtId="0" fontId="0" fillId="0" borderId="0" xfId="0" applyAlignment="1">
      <alignment horizontal="center"/>
    </xf>
    <xf numFmtId="0" fontId="0" fillId="0" borderId="0" xfId="0" applyAlignment="1">
      <alignment horizontal="right"/>
    </xf>
    <xf numFmtId="0" fontId="2" fillId="0" borderId="0" xfId="0" applyFont="1" applyAlignment="1">
      <alignment horizontal="left"/>
    </xf>
    <xf numFmtId="0" fontId="0" fillId="0" borderId="0" xfId="0" applyAlignment="1">
      <alignment horizontal="left" vertical="center" indent="1"/>
    </xf>
    <xf numFmtId="0" fontId="0" fillId="0" borderId="0" xfId="0" applyAlignment="1">
      <alignment horizontal="left" vertical="center" indent="2"/>
    </xf>
    <xf numFmtId="0" fontId="2" fillId="0" borderId="0" xfId="0" applyFont="1"/>
    <xf numFmtId="0" fontId="5" fillId="0" borderId="0" xfId="0" applyFont="1"/>
    <xf numFmtId="0" fontId="4" fillId="0" borderId="0" xfId="0" applyFont="1"/>
    <xf numFmtId="164" fontId="0" fillId="0" borderId="0" xfId="1" applyNumberFormat="1" applyFont="1" applyBorder="1" applyAlignment="1">
      <alignment vertical="center"/>
    </xf>
    <xf numFmtId="164" fontId="0" fillId="0" borderId="0" xfId="0" applyNumberFormat="1" applyAlignment="1">
      <alignment horizontal="center" vertical="center"/>
    </xf>
    <xf numFmtId="164" fontId="0" fillId="0" borderId="0" xfId="1" applyNumberFormat="1" applyFont="1" applyBorder="1" applyAlignment="1">
      <alignment horizontal="right" vertical="center"/>
    </xf>
    <xf numFmtId="0" fontId="0" fillId="0" borderId="0" xfId="0" quotePrefix="1" applyAlignment="1">
      <alignment vertical="center"/>
    </xf>
    <xf numFmtId="164" fontId="0" fillId="0" borderId="0" xfId="0" applyNumberFormat="1" applyAlignment="1">
      <alignment vertical="center"/>
    </xf>
    <xf numFmtId="0" fontId="2" fillId="0" borderId="0" xfId="0" applyFont="1" applyAlignment="1">
      <alignment horizontal="center"/>
    </xf>
    <xf numFmtId="164" fontId="2" fillId="0" borderId="0" xfId="1" applyNumberFormat="1" applyFont="1" applyBorder="1" applyAlignment="1"/>
    <xf numFmtId="165" fontId="2" fillId="0" borderId="0" xfId="2" applyNumberFormat="1" applyFont="1" applyBorder="1" applyAlignment="1"/>
    <xf numFmtId="0" fontId="3" fillId="0" borderId="0" xfId="0" applyFont="1" applyAlignment="1">
      <alignment horizontal="left" vertical="center"/>
    </xf>
    <xf numFmtId="0" fontId="0" fillId="0" borderId="0" xfId="0" applyAlignment="1">
      <alignment horizontal="left" vertical="center" wrapText="1"/>
    </xf>
    <xf numFmtId="0" fontId="3" fillId="0" borderId="0" xfId="0" applyFont="1" applyAlignment="1">
      <alignment horizontal="left" wrapText="1"/>
    </xf>
    <xf numFmtId="0" fontId="3" fillId="0" borderId="0" xfId="0" applyFont="1" applyAlignment="1">
      <alignment horizontal="left" vertical="center"/>
    </xf>
    <xf numFmtId="0" fontId="2" fillId="0" borderId="0" xfId="0" applyFont="1" applyAlignment="1">
      <alignment horizontal="center" vertical="center"/>
    </xf>
    <xf numFmtId="0" fontId="2" fillId="0" borderId="0" xfId="0" applyFont="1" applyBorder="1" applyAlignment="1">
      <alignment vertical="center"/>
    </xf>
    <xf numFmtId="164" fontId="2" fillId="0" borderId="0" xfId="0" applyNumberFormat="1" applyFont="1" applyBorder="1" applyAlignment="1">
      <alignment vertical="center"/>
    </xf>
    <xf numFmtId="0" fontId="0" fillId="0" borderId="0" xfId="0" applyFont="1" applyAlignment="1">
      <alignment vertical="center"/>
    </xf>
    <xf numFmtId="43" fontId="3" fillId="0" borderId="0" xfId="1" applyFont="1" applyAlignment="1">
      <alignment vertical="center"/>
    </xf>
    <xf numFmtId="0" fontId="3" fillId="0" borderId="0" xfId="0" applyFont="1" applyBorder="1" applyAlignment="1">
      <alignment vertical="center"/>
    </xf>
    <xf numFmtId="44" fontId="3" fillId="0" borderId="1" xfId="0" applyNumberFormat="1" applyFont="1" applyBorder="1" applyAlignment="1">
      <alignment vertical="center"/>
    </xf>
    <xf numFmtId="43" fontId="3" fillId="0" borderId="0" xfId="1" applyFont="1" applyBorder="1" applyAlignment="1">
      <alignment vertical="center"/>
    </xf>
    <xf numFmtId="164" fontId="3" fillId="0" borderId="0" xfId="1" applyNumberFormat="1" applyFont="1" applyAlignment="1">
      <alignment vertical="center"/>
    </xf>
    <xf numFmtId="0" fontId="3" fillId="0" borderId="3" xfId="0" applyFont="1" applyBorder="1" applyAlignment="1">
      <alignment vertical="center"/>
    </xf>
    <xf numFmtId="44" fontId="3" fillId="0" borderId="2" xfId="0" applyNumberFormat="1" applyFont="1" applyBorder="1" applyAlignment="1">
      <alignment vertical="center"/>
    </xf>
    <xf numFmtId="0" fontId="0" fillId="0" borderId="1" xfId="0" applyFont="1" applyBorder="1" applyAlignment="1">
      <alignment vertical="center"/>
    </xf>
    <xf numFmtId="44" fontId="1" fillId="0" borderId="1" xfId="1" applyNumberFormat="1" applyFont="1" applyBorder="1" applyAlignment="1">
      <alignment vertical="center"/>
    </xf>
    <xf numFmtId="43" fontId="1" fillId="0" borderId="0" xfId="1" applyFont="1" applyAlignment="1">
      <alignment vertical="center"/>
    </xf>
    <xf numFmtId="0" fontId="0" fillId="0" borderId="0" xfId="0" applyFont="1" applyBorder="1" applyAlignment="1">
      <alignment vertical="center"/>
    </xf>
    <xf numFmtId="164" fontId="0" fillId="0" borderId="1" xfId="0" applyNumberFormat="1" applyFont="1" applyBorder="1" applyAlignment="1">
      <alignment vertical="center"/>
    </xf>
    <xf numFmtId="164" fontId="1" fillId="0" borderId="0" xfId="1" applyNumberFormat="1" applyFont="1" applyBorder="1" applyAlignment="1">
      <alignment vertical="center"/>
    </xf>
    <xf numFmtId="43" fontId="1" fillId="0" borderId="0" xfId="1" applyFont="1" applyBorder="1" applyAlignment="1">
      <alignment vertical="center"/>
    </xf>
    <xf numFmtId="0" fontId="0" fillId="0" borderId="0" xfId="0" applyFont="1" applyAlignment="1">
      <alignment horizontal="left" vertical="center" indent="1"/>
    </xf>
    <xf numFmtId="164" fontId="1" fillId="0" borderId="0" xfId="1" applyNumberFormat="1" applyFont="1" applyAlignment="1">
      <alignment vertical="center"/>
    </xf>
    <xf numFmtId="164" fontId="0" fillId="0" borderId="0" xfId="0" applyNumberFormat="1" applyFont="1" applyAlignment="1">
      <alignment vertical="center"/>
    </xf>
    <xf numFmtId="164" fontId="0" fillId="0" borderId="0" xfId="0" applyNumberFormat="1" applyFont="1" applyBorder="1" applyAlignment="1">
      <alignment vertical="center"/>
    </xf>
    <xf numFmtId="0" fontId="0" fillId="0" borderId="0" xfId="0" applyFont="1" applyAlignment="1">
      <alignment horizontal="left" vertical="center"/>
    </xf>
    <xf numFmtId="0" fontId="0" fillId="0" borderId="3" xfId="0" applyFont="1" applyBorder="1" applyAlignment="1">
      <alignment vertical="center"/>
    </xf>
    <xf numFmtId="164" fontId="0" fillId="0" borderId="3" xfId="0" applyNumberFormat="1" applyFont="1" applyBorder="1" applyAlignment="1">
      <alignment vertical="center"/>
    </xf>
    <xf numFmtId="43" fontId="0" fillId="0" borderId="0" xfId="1" applyFont="1" applyAlignment="1">
      <alignment vertical="center"/>
    </xf>
    <xf numFmtId="43" fontId="0" fillId="0" borderId="0" xfId="1" applyFont="1" applyBorder="1" applyAlignment="1">
      <alignment vertical="center"/>
    </xf>
    <xf numFmtId="43" fontId="3" fillId="0" borderId="3" xfId="1" applyFont="1" applyBorder="1" applyAlignment="1">
      <alignment vertical="center"/>
    </xf>
    <xf numFmtId="0" fontId="3" fillId="0" borderId="4" xfId="0" applyFont="1" applyBorder="1" applyAlignment="1">
      <alignment vertical="center"/>
    </xf>
    <xf numFmtId="164" fontId="3" fillId="0" borderId="4" xfId="1" applyNumberFormat="1" applyFont="1" applyBorder="1" applyAlignment="1">
      <alignment vertical="center"/>
    </xf>
    <xf numFmtId="0" fontId="0" fillId="0" borderId="0" xfId="0" applyAlignment="1">
      <alignment horizontal="left" vertical="center"/>
    </xf>
    <xf numFmtId="164" fontId="3" fillId="0" borderId="3" xfId="1" applyNumberFormat="1" applyFont="1" applyBorder="1" applyAlignment="1">
      <alignment vertical="center"/>
    </xf>
    <xf numFmtId="44" fontId="3" fillId="0" borderId="0" xfId="1" applyNumberFormat="1" applyFont="1" applyAlignment="1">
      <alignment vertical="center"/>
    </xf>
    <xf numFmtId="44" fontId="0" fillId="0" borderId="0" xfId="0" applyNumberFormat="1" applyFont="1" applyAlignment="1">
      <alignment vertical="center"/>
    </xf>
    <xf numFmtId="44" fontId="1" fillId="0" borderId="0" xfId="1" applyNumberFormat="1" applyFont="1" applyAlignment="1">
      <alignment vertical="center"/>
    </xf>
    <xf numFmtId="0" fontId="3" fillId="0" borderId="0" xfId="0" applyFont="1" applyAlignment="1">
      <alignment horizontal="center" vertical="center"/>
    </xf>
    <xf numFmtId="0" fontId="0" fillId="0" borderId="0" xfId="0" applyFont="1" applyAlignment="1">
      <alignment horizontal="center" vertical="center"/>
    </xf>
    <xf numFmtId="0" fontId="0" fillId="0" borderId="0" xfId="0" applyAlignment="1">
      <alignment horizontal="left" vertical="center" wrapText="1" indent="1"/>
    </xf>
    <xf numFmtId="44" fontId="0" fillId="0" borderId="0" xfId="1" applyNumberFormat="1" applyFont="1" applyAlignment="1">
      <alignment vertical="center"/>
    </xf>
    <xf numFmtId="44" fontId="0" fillId="0" borderId="0" xfId="1" applyNumberFormat="1" applyFont="1" applyBorder="1" applyAlignment="1">
      <alignment vertical="center"/>
    </xf>
    <xf numFmtId="0" fontId="0" fillId="0" borderId="0" xfId="0" applyAlignment="1">
      <alignment horizontal="left" vertical="center" wrapText="1" indent="2"/>
    </xf>
    <xf numFmtId="44" fontId="3" fillId="0" borderId="0" xfId="1" applyNumberFormat="1" applyFont="1" applyBorder="1" applyAlignment="1">
      <alignment vertical="center"/>
    </xf>
    <xf numFmtId="44" fontId="0" fillId="0" borderId="0" xfId="0" applyNumberFormat="1" applyAlignment="1">
      <alignment horizontal="center" vertical="center"/>
    </xf>
    <xf numFmtId="44" fontId="3" fillId="0" borderId="0" xfId="0" applyNumberFormat="1" applyFont="1" applyAlignment="1">
      <alignment horizontal="center" vertical="center"/>
    </xf>
    <xf numFmtId="44" fontId="0" fillId="0" borderId="0" xfId="1" applyNumberFormat="1" applyFont="1" applyBorder="1" applyAlignment="1">
      <alignment horizontal="right" vertical="center"/>
    </xf>
    <xf numFmtId="44" fontId="3" fillId="0" borderId="0" xfId="1" applyNumberFormat="1" applyFont="1" applyBorder="1" applyAlignment="1">
      <alignment horizontal="right" vertical="center"/>
    </xf>
    <xf numFmtId="44" fontId="0" fillId="0" borderId="0" xfId="0" applyNumberFormat="1" applyAlignment="1">
      <alignment vertical="center"/>
    </xf>
    <xf numFmtId="0" fontId="6" fillId="0" borderId="0" xfId="0" applyFont="1"/>
    <xf numFmtId="0" fontId="8" fillId="0" borderId="0" xfId="0" applyFont="1"/>
    <xf numFmtId="0" fontId="8" fillId="0" borderId="0" xfId="0" applyFont="1" applyAlignment="1">
      <alignment horizontal="left" vertical="center"/>
    </xf>
    <xf numFmtId="0" fontId="9" fillId="0" borderId="0" xfId="0" applyFont="1" applyAlignment="1">
      <alignment horizontal="center" vertical="center"/>
    </xf>
    <xf numFmtId="0" fontId="8" fillId="0" borderId="0" xfId="0" applyFont="1" applyAlignment="1">
      <alignment horizontal="center" vertical="center"/>
    </xf>
    <xf numFmtId="3" fontId="0" fillId="0" borderId="0" xfId="0" applyNumberFormat="1"/>
    <xf numFmtId="0" fontId="9" fillId="0" borderId="0" xfId="0" applyFont="1"/>
    <xf numFmtId="0" fontId="3" fillId="0" borderId="4" xfId="0" applyFont="1" applyBorder="1"/>
    <xf numFmtId="0" fontId="3" fillId="0" borderId="4" xfId="0" applyFont="1" applyBorder="1" applyAlignment="1">
      <alignment horizontal="left" vertical="center"/>
    </xf>
    <xf numFmtId="44" fontId="2" fillId="0" borderId="0" xfId="0" applyNumberFormat="1" applyFont="1"/>
    <xf numFmtId="44" fontId="0" fillId="0" borderId="0" xfId="0" applyNumberFormat="1" applyAlignment="1">
      <alignment horizontal="left" vertical="center"/>
    </xf>
    <xf numFmtId="0" fontId="0" fillId="0" borderId="0" xfId="0" applyFont="1"/>
    <xf numFmtId="44" fontId="0" fillId="0" borderId="0" xfId="0" applyNumberFormat="1" applyFont="1"/>
    <xf numFmtId="44" fontId="0" fillId="0" borderId="3" xfId="0" applyNumberFormat="1" applyFont="1" applyBorder="1"/>
    <xf numFmtId="44" fontId="3" fillId="0" borderId="3" xfId="0" applyNumberFormat="1" applyFont="1" applyBorder="1" applyAlignment="1">
      <alignment horizontal="left" vertical="center"/>
    </xf>
    <xf numFmtId="44" fontId="3" fillId="0" borderId="0" xfId="0" applyNumberFormat="1" applyFont="1"/>
    <xf numFmtId="44" fontId="3" fillId="0" borderId="2" xfId="0" applyNumberFormat="1" applyFont="1" applyBorder="1" applyAlignment="1">
      <alignment horizontal="left" vertical="center"/>
    </xf>
    <xf numFmtId="10" fontId="3" fillId="0" borderId="0" xfId="3" applyNumberFormat="1" applyFont="1" applyAlignment="1">
      <alignment horizontal="left" vertical="center"/>
    </xf>
    <xf numFmtId="10" fontId="9" fillId="0" borderId="0" xfId="3" applyNumberFormat="1" applyFont="1"/>
    <xf numFmtId="0" fontId="7" fillId="0" borderId="0" xfId="0" applyFont="1"/>
    <xf numFmtId="0" fontId="11" fillId="0" borderId="0" xfId="0" applyFont="1"/>
    <xf numFmtId="4" fontId="11" fillId="0" borderId="0" xfId="0" applyNumberFormat="1" applyFont="1"/>
    <xf numFmtId="0" fontId="11" fillId="0" borderId="5" xfId="0" applyFont="1" applyBorder="1"/>
    <xf numFmtId="0" fontId="12" fillId="0" borderId="5" xfId="0" applyFont="1" applyBorder="1"/>
    <xf numFmtId="44" fontId="11" fillId="0" borderId="5" xfId="0" applyNumberFormat="1" applyFont="1" applyBorder="1"/>
    <xf numFmtId="44" fontId="12" fillId="0" borderId="5" xfId="0" applyNumberFormat="1" applyFont="1" applyBorder="1"/>
    <xf numFmtId="44" fontId="11" fillId="0" borderId="5" xfId="0" applyNumberFormat="1" applyFont="1" applyBorder="1" applyAlignment="1"/>
    <xf numFmtId="0" fontId="3" fillId="0" borderId="5" xfId="0" applyFont="1" applyBorder="1"/>
    <xf numFmtId="0" fontId="11" fillId="0" borderId="5" xfId="0" applyFont="1" applyBorder="1" applyAlignment="1">
      <alignment horizontal="center"/>
    </xf>
    <xf numFmtId="0" fontId="3" fillId="0" borderId="5" xfId="0" applyFont="1" applyBorder="1" applyAlignment="1">
      <alignment horizontal="center"/>
    </xf>
    <xf numFmtId="0" fontId="8" fillId="0" borderId="5" xfId="0" applyFont="1" applyBorder="1"/>
    <xf numFmtId="3" fontId="8" fillId="0" borderId="5" xfId="0" applyNumberFormat="1" applyFont="1" applyBorder="1"/>
    <xf numFmtId="8" fontId="0" fillId="0" borderId="0" xfId="0" applyNumberFormat="1"/>
    <xf numFmtId="8" fontId="8" fillId="0" borderId="5" xfId="0" applyNumberFormat="1" applyFont="1" applyBorder="1"/>
    <xf numFmtId="0" fontId="9" fillId="0" borderId="5" xfId="0" applyFont="1" applyBorder="1"/>
    <xf numFmtId="8" fontId="9" fillId="0" borderId="5" xfId="0" applyNumberFormat="1" applyFont="1" applyBorder="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33868</xdr:rowOff>
    </xdr:from>
    <xdr:to>
      <xdr:col>1</xdr:col>
      <xdr:colOff>5511538</xdr:colOff>
      <xdr:row>7</xdr:row>
      <xdr:rowOff>130776</xdr:rowOff>
    </xdr:to>
    <xdr:pic>
      <xdr:nvPicPr>
        <xdr:cNvPr id="2" name="Picture 1" descr="Sales revenue $3,100,000, Straight-line depreciation on office equipment 90,000, Advertising and marketing expense 625,000, Administrative salaries 136,000, Cost of goods sold 1,700,000, Rent on corporate headquarters 65,000.">
          <a:extLst>
            <a:ext uri="{FF2B5EF4-FFF2-40B4-BE49-F238E27FC236}">
              <a16:creationId xmlns:a16="http://schemas.microsoft.com/office/drawing/2014/main" id="{29736873-8501-9C49-8472-8E9915AD10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56268"/>
          <a:ext cx="5511538" cy="13330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389466</xdr:colOff>
      <xdr:row>22</xdr:row>
      <xdr:rowOff>59266</xdr:rowOff>
    </xdr:from>
    <xdr:to>
      <xdr:col>1</xdr:col>
      <xdr:colOff>4435785</xdr:colOff>
      <xdr:row>32</xdr:row>
      <xdr:rowOff>25399</xdr:rowOff>
    </xdr:to>
    <xdr:pic>
      <xdr:nvPicPr>
        <xdr:cNvPr id="3" name="Picture 2" descr="Service revenue $2,250,000, Paralegal salaries 215,000, Supplies and materials 42,000, Utilities 26,000, Office rent 58,000, Administrative expenses 195,000, Attorney salaries 925,000.">
          <a:extLst>
            <a:ext uri="{FF2B5EF4-FFF2-40B4-BE49-F238E27FC236}">
              <a16:creationId xmlns:a16="http://schemas.microsoft.com/office/drawing/2014/main" id="{824117DD-1E8B-854A-AC94-15D7EE3563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9466" y="5003799"/>
          <a:ext cx="4046319" cy="2015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372533</xdr:colOff>
      <xdr:row>42</xdr:row>
      <xdr:rowOff>101600</xdr:rowOff>
    </xdr:from>
    <xdr:to>
      <xdr:col>1</xdr:col>
      <xdr:colOff>4656870</xdr:colOff>
      <xdr:row>52</xdr:row>
      <xdr:rowOff>186266</xdr:rowOff>
    </xdr:to>
    <xdr:pic>
      <xdr:nvPicPr>
        <xdr:cNvPr id="4" name="Picture 3" descr="Sales revenue $415,000, Rent 24,000, Advertising 13,000, Sales staff salaries 45,000, Merchandise inventory 210,000, Utilities 11,000, Supplies 4,000.">
          <a:extLst>
            <a:ext uri="{FF2B5EF4-FFF2-40B4-BE49-F238E27FC236}">
              <a16:creationId xmlns:a16="http://schemas.microsoft.com/office/drawing/2014/main" id="{DA4D976A-2778-5F40-99A3-B9966396F7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2533" y="9381067"/>
          <a:ext cx="4284337"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25399</xdr:colOff>
      <xdr:row>16</xdr:row>
      <xdr:rowOff>33867</xdr:rowOff>
    </xdr:from>
    <xdr:to>
      <xdr:col>3</xdr:col>
      <xdr:colOff>1040578</xdr:colOff>
      <xdr:row>26</xdr:row>
      <xdr:rowOff>321733</xdr:rowOff>
    </xdr:to>
    <xdr:pic>
      <xdr:nvPicPr>
        <xdr:cNvPr id="5" name="310" descr="Factory maintenance costs $90,000; Direct labor, wages 352,000; Direct labor, health insurance 32,000; Indirect labor, health insurance 15,000; Health insurance for production supervisor 6,500; Administrative costs 55,000; Rental of office space for administrative staff 17,500; Sales commissions 52,500; Direct material 1,230,000; Indirect materials 632,000; Advertising expense 39,000; Depreciation on factory building 62,000; Indirect labor, wages, 70,000; Production supervisor’s salary 32,000.">
          <a:extLst>
            <a:ext uri="{FF2B5EF4-FFF2-40B4-BE49-F238E27FC236}">
              <a16:creationId xmlns:a16="http://schemas.microsoft.com/office/drawing/2014/main" id="{F008F345-9C43-B3B8-716E-54FDC3F93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599" y="3818467"/>
          <a:ext cx="5324712" cy="30395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33869</xdr:colOff>
      <xdr:row>20</xdr:row>
      <xdr:rowOff>84667</xdr:rowOff>
    </xdr:from>
    <xdr:to>
      <xdr:col>4</xdr:col>
      <xdr:colOff>296336</xdr:colOff>
      <xdr:row>25</xdr:row>
      <xdr:rowOff>164486</xdr:rowOff>
    </xdr:to>
    <xdr:pic>
      <xdr:nvPicPr>
        <xdr:cNvPr id="2" name="Picture 1" descr="Sales Price per Unit $150, Variable Costs per Unit 80, Fixed Expenses 42,000.">
          <a:extLst>
            <a:ext uri="{FF2B5EF4-FFF2-40B4-BE49-F238E27FC236}">
              <a16:creationId xmlns:a16="http://schemas.microsoft.com/office/drawing/2014/main" id="{1E664038-CDE9-2F44-A0A9-171166259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4869" y="6409267"/>
          <a:ext cx="4064000" cy="10958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55562</xdr:colOff>
      <xdr:row>18</xdr:row>
      <xdr:rowOff>79376</xdr:rowOff>
    </xdr:from>
    <xdr:to>
      <xdr:col>3</xdr:col>
      <xdr:colOff>2301875</xdr:colOff>
      <xdr:row>24</xdr:row>
      <xdr:rowOff>144030</xdr:rowOff>
    </xdr:to>
    <xdr:pic>
      <xdr:nvPicPr>
        <xdr:cNvPr id="2" name="10" descr="Six column chart with the headings: Job, January, February, March, Completed, Sold. First line: AA2 $2,500, $1,200, blank, February, Not Sold. Second line: AA4 4,838, blank, blank, January, February. Third line: AA5 blank 3,250, blank, February, March. Fourth line: AA3 blank, 3,409, 2,319, April, Not Sold. Fifth Line Total 7,338, 7,859, 2,319, blank, blank.">
          <a:extLst>
            <a:ext uri="{FF2B5EF4-FFF2-40B4-BE49-F238E27FC236}">
              <a16:creationId xmlns:a16="http://schemas.microsoft.com/office/drawing/2014/main" id="{198C00BF-0A72-80AA-7539-A925EBA059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062" y="5548314"/>
          <a:ext cx="5937251" cy="13029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45885</xdr:colOff>
      <xdr:row>72</xdr:row>
      <xdr:rowOff>15876</xdr:rowOff>
    </xdr:from>
    <xdr:to>
      <xdr:col>4</xdr:col>
      <xdr:colOff>1332349</xdr:colOff>
      <xdr:row>88</xdr:row>
      <xdr:rowOff>158750</xdr:rowOff>
    </xdr:to>
    <xdr:pic>
      <xdr:nvPicPr>
        <xdr:cNvPr id="3" name="11" descr="Three cost computation charts .Raw Materials chart: Beginning Raw Materials Inventory $342, Minus Purchases 1533 equals Materials available for use ? then subtract Ending Raw Materials Inventory of 321 to get Materials Used in Production ?. Work In Process Inventory chart: Beginning WIP Inventory $932 plus Materials used in production ? plus Direct Labor 1535 plus Overhead Applied ?, equals Manufacturing costs Incurred 22,441. Then subtract Ending WIP Inventory 935 to get Cost of Goods Manufactured ?. Finished Goods Inventory chart: Beginning Finished Goods Inventory of ? plus Cost of Goods Manufactured of ? equals Goods Available for Sale of 25,002. Then subtract Ending Finished Goods Inventory of ? to get Cost of Goods Sold of 21,788.">
          <a:extLst>
            <a:ext uri="{FF2B5EF4-FFF2-40B4-BE49-F238E27FC236}">
              <a16:creationId xmlns:a16="http://schemas.microsoft.com/office/drawing/2014/main" id="{7F16C754-A50C-212A-4D70-55F71D1B47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5885" y="11295064"/>
          <a:ext cx="6842714" cy="3444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117</xdr:row>
      <xdr:rowOff>55563</xdr:rowOff>
    </xdr:from>
    <xdr:to>
      <xdr:col>3</xdr:col>
      <xdr:colOff>1643062</xdr:colOff>
      <xdr:row>122</xdr:row>
      <xdr:rowOff>91448</xdr:rowOff>
    </xdr:to>
    <xdr:pic>
      <xdr:nvPicPr>
        <xdr:cNvPr id="4" name="12" descr="Chart showing Beginning and Ending inventory balances. Raw Materials Inventory: 17,433 and 16,428, respectively. Work In Process Inventory: 241,439 and 234,423, respectively. Finished Goods Inventory: 312,842 and 342,384, respectively.">
          <a:extLst>
            <a:ext uri="{FF2B5EF4-FFF2-40B4-BE49-F238E27FC236}">
              <a16:creationId xmlns:a16="http://schemas.microsoft.com/office/drawing/2014/main" id="{C32615AF-3726-6130-DCA0-FEAD64D96C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0375" y="15668626"/>
          <a:ext cx="5318125" cy="106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68D57-1296-7D48-A435-967502C49092}">
  <dimension ref="A1:E63"/>
  <sheetViews>
    <sheetView zoomScale="150" zoomScaleNormal="150" workbookViewId="0">
      <selection activeCell="B63" sqref="B63"/>
    </sheetView>
  </sheetViews>
  <sheetFormatPr baseColWidth="10" defaultRowHeight="16" x14ac:dyDescent="0.2"/>
  <cols>
    <col min="1" max="1" width="4.33203125" style="2" customWidth="1"/>
    <col min="2" max="2" width="78.33203125" style="3" customWidth="1"/>
    <col min="3" max="3" width="29.33203125" style="3" customWidth="1"/>
    <col min="4" max="4" width="15.1640625" style="3" customWidth="1"/>
    <col min="5" max="5" width="14.6640625" style="3" customWidth="1"/>
    <col min="6" max="16384" width="10.83203125" style="3"/>
  </cols>
  <sheetData>
    <row r="1" spans="2:5" ht="63" customHeight="1" x14ac:dyDescent="0.2">
      <c r="B1" s="27" t="s">
        <v>26</v>
      </c>
      <c r="C1" s="27"/>
      <c r="D1" s="27"/>
      <c r="E1" s="27"/>
    </row>
    <row r="2" spans="2:5" x14ac:dyDescent="0.2">
      <c r="C2" s="30" t="s">
        <v>0</v>
      </c>
      <c r="D2" s="30"/>
      <c r="E2" s="30"/>
    </row>
    <row r="3" spans="2:5" x14ac:dyDescent="0.2">
      <c r="C3" s="30" t="s">
        <v>1</v>
      </c>
      <c r="D3" s="30"/>
      <c r="E3" s="30"/>
    </row>
    <row r="4" spans="2:5" x14ac:dyDescent="0.2">
      <c r="C4" s="30" t="s">
        <v>58</v>
      </c>
      <c r="D4" s="30"/>
      <c r="E4" s="30"/>
    </row>
    <row r="5" spans="2:5" ht="17" thickBot="1" x14ac:dyDescent="0.25">
      <c r="C5" s="58" t="s">
        <v>59</v>
      </c>
      <c r="D5" s="58" t="s">
        <v>60</v>
      </c>
      <c r="E5" s="59" t="s">
        <v>61</v>
      </c>
    </row>
    <row r="6" spans="2:5" x14ac:dyDescent="0.2">
      <c r="C6" s="8" t="s">
        <v>65</v>
      </c>
      <c r="D6" s="33"/>
      <c r="E6" s="33"/>
    </row>
    <row r="7" spans="2:5" x14ac:dyDescent="0.2">
      <c r="C7" s="48" t="s">
        <v>62</v>
      </c>
      <c r="D7" s="41"/>
      <c r="E7" s="42">
        <v>3100000</v>
      </c>
    </row>
    <row r="8" spans="2:5" x14ac:dyDescent="0.2">
      <c r="C8" s="8" t="s">
        <v>81</v>
      </c>
      <c r="D8" s="33"/>
      <c r="E8" s="34">
        <f>E7</f>
        <v>3100000</v>
      </c>
    </row>
    <row r="9" spans="2:5" x14ac:dyDescent="0.2">
      <c r="C9" s="33"/>
      <c r="D9" s="33"/>
      <c r="E9" s="33"/>
    </row>
    <row r="10" spans="2:5" x14ac:dyDescent="0.2">
      <c r="C10" s="35" t="s">
        <v>63</v>
      </c>
      <c r="D10" s="36">
        <v>1700000</v>
      </c>
      <c r="E10" s="45"/>
    </row>
    <row r="11" spans="2:5" x14ac:dyDescent="0.2">
      <c r="C11" s="35" t="s">
        <v>73</v>
      </c>
      <c r="D11" s="46"/>
      <c r="E11" s="37">
        <f>E7-D10</f>
        <v>1400000</v>
      </c>
    </row>
    <row r="12" spans="2:5" x14ac:dyDescent="0.2">
      <c r="C12" s="48"/>
      <c r="D12" s="49"/>
      <c r="E12" s="50"/>
    </row>
    <row r="13" spans="2:5" x14ac:dyDescent="0.2">
      <c r="C13" s="8" t="s">
        <v>64</v>
      </c>
      <c r="D13" s="46"/>
      <c r="E13" s="33"/>
    </row>
    <row r="14" spans="2:5" x14ac:dyDescent="0.2">
      <c r="C14" s="48" t="s">
        <v>67</v>
      </c>
      <c r="D14" s="55">
        <v>625000</v>
      </c>
      <c r="E14" s="51"/>
    </row>
    <row r="15" spans="2:5" x14ac:dyDescent="0.2">
      <c r="C15" s="48" t="s">
        <v>66</v>
      </c>
      <c r="D15" s="56">
        <v>136000</v>
      </c>
      <c r="E15" s="51"/>
    </row>
    <row r="16" spans="2:5" x14ac:dyDescent="0.2">
      <c r="C16" s="48" t="s">
        <v>68</v>
      </c>
      <c r="D16" s="56">
        <v>65000</v>
      </c>
      <c r="E16" s="51"/>
    </row>
    <row r="17" spans="2:5" x14ac:dyDescent="0.2">
      <c r="C17" s="48" t="s">
        <v>69</v>
      </c>
      <c r="D17" s="55">
        <v>90000</v>
      </c>
      <c r="E17" s="51"/>
    </row>
    <row r="18" spans="2:5" x14ac:dyDescent="0.2">
      <c r="C18" s="26" t="s">
        <v>72</v>
      </c>
      <c r="D18" s="57"/>
      <c r="E18" s="54">
        <v>-916000</v>
      </c>
    </row>
    <row r="19" spans="2:5" x14ac:dyDescent="0.2">
      <c r="C19" s="52"/>
      <c r="D19" s="33"/>
      <c r="E19" s="51"/>
    </row>
    <row r="20" spans="2:5" ht="17" thickBot="1" x14ac:dyDescent="0.25">
      <c r="C20" s="26" t="s">
        <v>70</v>
      </c>
      <c r="D20" s="53"/>
      <c r="E20" s="40">
        <f>SUM(E11,E18)</f>
        <v>484000</v>
      </c>
    </row>
    <row r="21" spans="2:5" ht="17" thickTop="1" x14ac:dyDescent="0.2">
      <c r="C21" s="5"/>
      <c r="D21" s="5"/>
      <c r="E21" s="5"/>
    </row>
    <row r="22" spans="2:5" ht="56" customHeight="1" x14ac:dyDescent="0.2">
      <c r="B22" s="27" t="s">
        <v>55</v>
      </c>
      <c r="C22" s="27"/>
      <c r="D22" s="27"/>
      <c r="E22" s="27"/>
    </row>
    <row r="23" spans="2:5" x14ac:dyDescent="0.2">
      <c r="C23" s="30" t="s">
        <v>3</v>
      </c>
      <c r="D23" s="30"/>
      <c r="E23" s="30"/>
    </row>
    <row r="24" spans="2:5" x14ac:dyDescent="0.2">
      <c r="B24"/>
      <c r="C24" s="30" t="s">
        <v>1</v>
      </c>
      <c r="D24" s="30"/>
      <c r="E24" s="30"/>
    </row>
    <row r="25" spans="2:5" x14ac:dyDescent="0.2">
      <c r="C25" s="30" t="s">
        <v>58</v>
      </c>
      <c r="D25" s="30"/>
      <c r="E25" s="30"/>
    </row>
    <row r="26" spans="2:5" ht="17" thickBot="1" x14ac:dyDescent="0.25">
      <c r="C26" s="58" t="s">
        <v>59</v>
      </c>
      <c r="D26" s="58" t="s">
        <v>60</v>
      </c>
      <c r="E26" s="58" t="s">
        <v>61</v>
      </c>
    </row>
    <row r="27" spans="2:5" x14ac:dyDescent="0.2">
      <c r="C27" s="8" t="s">
        <v>65</v>
      </c>
      <c r="D27" s="8"/>
      <c r="E27" s="38"/>
    </row>
    <row r="28" spans="2:5" x14ac:dyDescent="0.2">
      <c r="C28" s="48" t="s">
        <v>71</v>
      </c>
      <c r="D28" s="33"/>
      <c r="E28" s="63">
        <v>2250000</v>
      </c>
    </row>
    <row r="29" spans="2:5" x14ac:dyDescent="0.2">
      <c r="C29" s="8" t="s">
        <v>81</v>
      </c>
      <c r="D29" s="61"/>
      <c r="E29" s="57">
        <f>E28</f>
        <v>2250000</v>
      </c>
    </row>
    <row r="30" spans="2:5" x14ac:dyDescent="0.2">
      <c r="C30" s="33"/>
      <c r="D30" s="49"/>
      <c r="E30" s="50"/>
    </row>
    <row r="31" spans="2:5" x14ac:dyDescent="0.2">
      <c r="C31" s="8" t="s">
        <v>74</v>
      </c>
      <c r="D31" s="49"/>
      <c r="E31" s="50"/>
    </row>
    <row r="32" spans="2:5" x14ac:dyDescent="0.2">
      <c r="C32" s="48" t="s">
        <v>75</v>
      </c>
      <c r="D32" s="64">
        <v>215000</v>
      </c>
      <c r="E32" s="33"/>
    </row>
    <row r="33" spans="2:5" x14ac:dyDescent="0.2">
      <c r="C33" s="48" t="s">
        <v>79</v>
      </c>
      <c r="D33" s="43">
        <v>925000</v>
      </c>
      <c r="E33" s="33"/>
    </row>
    <row r="34" spans="2:5" x14ac:dyDescent="0.2">
      <c r="C34" s="48" t="s">
        <v>76</v>
      </c>
      <c r="D34" s="47">
        <v>42000</v>
      </c>
      <c r="E34" s="33"/>
    </row>
    <row r="35" spans="2:5" x14ac:dyDescent="0.2">
      <c r="C35" s="48" t="s">
        <v>77</v>
      </c>
      <c r="D35" s="47">
        <v>26000</v>
      </c>
      <c r="E35" s="51"/>
    </row>
    <row r="36" spans="2:5" x14ac:dyDescent="0.2">
      <c r="C36" s="48" t="s">
        <v>78</v>
      </c>
      <c r="D36" s="47">
        <v>58000</v>
      </c>
      <c r="E36" s="51"/>
    </row>
    <row r="37" spans="2:5" x14ac:dyDescent="0.2">
      <c r="C37" s="48" t="s">
        <v>80</v>
      </c>
      <c r="D37" s="47">
        <v>195000</v>
      </c>
      <c r="E37" s="51"/>
    </row>
    <row r="38" spans="2:5" x14ac:dyDescent="0.2">
      <c r="C38" s="26" t="s">
        <v>72</v>
      </c>
      <c r="D38" s="57"/>
      <c r="E38" s="54">
        <v>-1461000</v>
      </c>
    </row>
    <row r="39" spans="2:5" x14ac:dyDescent="0.2">
      <c r="C39" s="52"/>
      <c r="D39" s="44"/>
      <c r="E39" s="51"/>
    </row>
    <row r="40" spans="2:5" ht="17" thickBot="1" x14ac:dyDescent="0.25">
      <c r="C40" s="26" t="s">
        <v>70</v>
      </c>
      <c r="D40" s="39"/>
      <c r="E40" s="40">
        <f>SUM(E29,E38)</f>
        <v>789000</v>
      </c>
    </row>
    <row r="41" spans="2:5" ht="17" thickTop="1" x14ac:dyDescent="0.2">
      <c r="C41" s="7"/>
      <c r="D41" s="31"/>
      <c r="E41" s="32"/>
    </row>
    <row r="42" spans="2:5" ht="56" customHeight="1" x14ac:dyDescent="0.2">
      <c r="B42" s="27" t="s">
        <v>4</v>
      </c>
      <c r="C42" s="27"/>
      <c r="D42" s="27"/>
      <c r="E42" s="27"/>
    </row>
    <row r="43" spans="2:5" x14ac:dyDescent="0.2">
      <c r="B43"/>
      <c r="C43" s="5"/>
      <c r="D43" s="6" t="s">
        <v>5</v>
      </c>
      <c r="E43" s="5"/>
    </row>
    <row r="44" spans="2:5" x14ac:dyDescent="0.2">
      <c r="C44" s="5"/>
      <c r="D44" s="6" t="s">
        <v>1</v>
      </c>
      <c r="E44" s="5"/>
    </row>
    <row r="45" spans="2:5" x14ac:dyDescent="0.2">
      <c r="C45" s="5"/>
      <c r="D45" s="6" t="s">
        <v>2</v>
      </c>
      <c r="E45" s="5"/>
    </row>
    <row r="46" spans="2:5" ht="17" thickBot="1" x14ac:dyDescent="0.25">
      <c r="C46" s="58" t="s">
        <v>59</v>
      </c>
      <c r="D46" s="58" t="s">
        <v>60</v>
      </c>
      <c r="E46" s="59" t="s">
        <v>61</v>
      </c>
    </row>
    <row r="47" spans="2:5" x14ac:dyDescent="0.2">
      <c r="C47" s="8" t="s">
        <v>65</v>
      </c>
      <c r="D47" s="33"/>
      <c r="E47" s="33"/>
    </row>
    <row r="48" spans="2:5" x14ac:dyDescent="0.2">
      <c r="C48" s="48" t="s">
        <v>62</v>
      </c>
      <c r="D48" s="41"/>
      <c r="E48" s="42">
        <v>415000</v>
      </c>
    </row>
    <row r="49" spans="3:5" x14ac:dyDescent="0.2">
      <c r="C49" s="8" t="s">
        <v>81</v>
      </c>
      <c r="D49" s="33"/>
      <c r="E49" s="34">
        <f>E48</f>
        <v>415000</v>
      </c>
    </row>
    <row r="50" spans="3:5" x14ac:dyDescent="0.2">
      <c r="C50" s="33"/>
      <c r="D50" s="33"/>
      <c r="E50" s="33"/>
    </row>
    <row r="51" spans="3:5" x14ac:dyDescent="0.2">
      <c r="C51" s="35" t="s">
        <v>63</v>
      </c>
      <c r="D51" s="36">
        <v>210000</v>
      </c>
      <c r="E51" s="45"/>
    </row>
    <row r="52" spans="3:5" x14ac:dyDescent="0.2">
      <c r="C52" s="35" t="s">
        <v>73</v>
      </c>
      <c r="D52" s="46"/>
      <c r="E52" s="37">
        <f>E48-D51</f>
        <v>205000</v>
      </c>
    </row>
    <row r="53" spans="3:5" x14ac:dyDescent="0.2">
      <c r="C53" s="48"/>
      <c r="D53" s="49"/>
      <c r="E53" s="50"/>
    </row>
    <row r="54" spans="3:5" x14ac:dyDescent="0.2">
      <c r="C54" s="8" t="s">
        <v>64</v>
      </c>
      <c r="D54" s="46"/>
      <c r="E54" s="33"/>
    </row>
    <row r="55" spans="3:5" x14ac:dyDescent="0.2">
      <c r="C55" s="48" t="s">
        <v>82</v>
      </c>
      <c r="D55" s="55">
        <v>45000</v>
      </c>
      <c r="E55" s="51"/>
    </row>
    <row r="56" spans="3:5" x14ac:dyDescent="0.2">
      <c r="C56" s="48" t="s">
        <v>83</v>
      </c>
      <c r="D56" s="56">
        <v>24000</v>
      </c>
      <c r="E56" s="51"/>
    </row>
    <row r="57" spans="3:5" x14ac:dyDescent="0.2">
      <c r="C57" s="48" t="s">
        <v>84</v>
      </c>
      <c r="D57" s="56">
        <v>13000</v>
      </c>
      <c r="E57" s="51"/>
    </row>
    <row r="58" spans="3:5" x14ac:dyDescent="0.2">
      <c r="C58" s="48" t="s">
        <v>77</v>
      </c>
      <c r="D58" s="55">
        <v>11000</v>
      </c>
      <c r="E58" s="51"/>
    </row>
    <row r="59" spans="3:5" x14ac:dyDescent="0.2">
      <c r="C59" s="48" t="s">
        <v>85</v>
      </c>
      <c r="D59" s="55">
        <v>4000</v>
      </c>
      <c r="E59" s="51"/>
    </row>
    <row r="60" spans="3:5" x14ac:dyDescent="0.2">
      <c r="C60" s="26" t="s">
        <v>72</v>
      </c>
      <c r="D60" s="57"/>
      <c r="E60" s="57">
        <v>-97000</v>
      </c>
    </row>
    <row r="61" spans="3:5" x14ac:dyDescent="0.2">
      <c r="C61" s="52"/>
      <c r="D61" s="33"/>
      <c r="E61" s="51"/>
    </row>
    <row r="62" spans="3:5" ht="17" thickBot="1" x14ac:dyDescent="0.25">
      <c r="C62" s="26" t="s">
        <v>70</v>
      </c>
      <c r="D62" s="53"/>
      <c r="E62" s="40">
        <f>SUM(E52,E60)</f>
        <v>108000</v>
      </c>
    </row>
    <row r="63" spans="3:5" ht="17" thickTop="1" x14ac:dyDescent="0.2"/>
  </sheetData>
  <mergeCells count="9">
    <mergeCell ref="B1:E1"/>
    <mergeCell ref="B22:E22"/>
    <mergeCell ref="B42:E42"/>
    <mergeCell ref="C4:E4"/>
    <mergeCell ref="C3:E3"/>
    <mergeCell ref="C2:E2"/>
    <mergeCell ref="C25:E25"/>
    <mergeCell ref="C23:E23"/>
    <mergeCell ref="C24:E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C05F-5BAA-0B48-96A1-DA414F8DEE52}">
  <dimension ref="A1:G50"/>
  <sheetViews>
    <sheetView topLeftCell="A37" zoomScale="150" zoomScaleNormal="150" workbookViewId="0">
      <selection activeCell="G36" sqref="G36"/>
    </sheetView>
  </sheetViews>
  <sheetFormatPr baseColWidth="10" defaultRowHeight="16" x14ac:dyDescent="0.2"/>
  <cols>
    <col min="1" max="1" width="4.33203125" style="2" customWidth="1"/>
    <col min="2" max="2" width="40.1640625" style="3" customWidth="1"/>
    <col min="3" max="4" width="16.33203125" style="2" customWidth="1"/>
    <col min="5" max="5" width="23.5" style="2" customWidth="1"/>
    <col min="6" max="7" width="16.33203125" style="3" customWidth="1"/>
    <col min="8" max="16384" width="10.83203125" style="3"/>
  </cols>
  <sheetData>
    <row r="1" spans="1:7" ht="37" customHeight="1" x14ac:dyDescent="0.2">
      <c r="B1" s="28" t="s">
        <v>27</v>
      </c>
      <c r="C1" s="28"/>
      <c r="D1" s="28"/>
      <c r="E1" s="28"/>
    </row>
    <row r="2" spans="1:7" x14ac:dyDescent="0.2">
      <c r="B2" s="1"/>
      <c r="C2" s="65" t="s">
        <v>86</v>
      </c>
      <c r="D2" s="65" t="s">
        <v>87</v>
      </c>
      <c r="E2" s="65" t="s">
        <v>88</v>
      </c>
      <c r="F2" s="65" t="s">
        <v>89</v>
      </c>
    </row>
    <row r="3" spans="1:7" x14ac:dyDescent="0.2">
      <c r="A3" s="2" t="s">
        <v>6</v>
      </c>
      <c r="B3" t="s">
        <v>28</v>
      </c>
      <c r="C3" s="66" t="s">
        <v>90</v>
      </c>
      <c r="D3" s="66"/>
      <c r="E3" s="66"/>
      <c r="F3" s="66" t="s">
        <v>90</v>
      </c>
    </row>
    <row r="4" spans="1:7" x14ac:dyDescent="0.2">
      <c r="A4" s="2" t="s">
        <v>7</v>
      </c>
      <c r="B4" t="s">
        <v>29</v>
      </c>
      <c r="C4" s="66"/>
      <c r="D4" s="66" t="s">
        <v>90</v>
      </c>
      <c r="E4" s="66"/>
      <c r="F4" s="66" t="s">
        <v>90</v>
      </c>
    </row>
    <row r="5" spans="1:7" x14ac:dyDescent="0.2">
      <c r="A5" s="2" t="s">
        <v>8</v>
      </c>
      <c r="B5" t="s">
        <v>30</v>
      </c>
      <c r="C5" s="66"/>
      <c r="D5" s="66" t="s">
        <v>90</v>
      </c>
      <c r="E5" s="66" t="s">
        <v>90</v>
      </c>
      <c r="F5" s="33"/>
    </row>
    <row r="6" spans="1:7" x14ac:dyDescent="0.2">
      <c r="A6" s="2" t="s">
        <v>9</v>
      </c>
      <c r="B6" t="s">
        <v>31</v>
      </c>
      <c r="C6" s="66" t="s">
        <v>90</v>
      </c>
      <c r="D6" s="66"/>
      <c r="E6" s="66" t="s">
        <v>90</v>
      </c>
      <c r="F6" s="33"/>
    </row>
    <row r="7" spans="1:7" x14ac:dyDescent="0.2">
      <c r="A7" s="2" t="s">
        <v>10</v>
      </c>
      <c r="B7" t="s">
        <v>32</v>
      </c>
      <c r="C7" s="66" t="s">
        <v>90</v>
      </c>
      <c r="D7" s="66"/>
      <c r="E7" s="66" t="s">
        <v>90</v>
      </c>
      <c r="F7" s="33"/>
    </row>
    <row r="8" spans="1:7" x14ac:dyDescent="0.2">
      <c r="A8" s="2" t="s">
        <v>11</v>
      </c>
      <c r="B8" t="s">
        <v>33</v>
      </c>
      <c r="C8" s="66"/>
      <c r="D8" s="66" t="s">
        <v>90</v>
      </c>
      <c r="E8" s="66" t="s">
        <v>90</v>
      </c>
      <c r="F8" s="33"/>
    </row>
    <row r="9" spans="1:7" x14ac:dyDescent="0.2">
      <c r="A9" s="2" t="s">
        <v>12</v>
      </c>
      <c r="B9" t="s">
        <v>34</v>
      </c>
      <c r="C9" s="66" t="s">
        <v>90</v>
      </c>
      <c r="D9" s="66"/>
      <c r="E9" s="66" t="s">
        <v>90</v>
      </c>
      <c r="F9" s="33"/>
    </row>
    <row r="10" spans="1:7" x14ac:dyDescent="0.2">
      <c r="A10" s="2" t="s">
        <v>13</v>
      </c>
      <c r="B10" t="s">
        <v>35</v>
      </c>
      <c r="C10" s="66" t="s">
        <v>90</v>
      </c>
      <c r="D10" s="66"/>
      <c r="E10" s="66"/>
      <c r="F10" s="66" t="s">
        <v>90</v>
      </c>
    </row>
    <row r="11" spans="1:7" x14ac:dyDescent="0.2">
      <c r="A11" s="2" t="s">
        <v>14</v>
      </c>
      <c r="B11" t="s">
        <v>36</v>
      </c>
      <c r="C11" s="66" t="s">
        <v>90</v>
      </c>
      <c r="D11" s="66"/>
      <c r="E11" s="66" t="s">
        <v>90</v>
      </c>
      <c r="F11" s="33"/>
    </row>
    <row r="12" spans="1:7" x14ac:dyDescent="0.2">
      <c r="A12" s="2" t="s">
        <v>15</v>
      </c>
      <c r="B12" t="s">
        <v>37</v>
      </c>
      <c r="C12" s="66" t="s">
        <v>90</v>
      </c>
      <c r="D12" s="66"/>
      <c r="E12" s="66"/>
      <c r="F12" s="66" t="s">
        <v>90</v>
      </c>
    </row>
    <row r="13" spans="1:7" x14ac:dyDescent="0.2">
      <c r="A13" s="2" t="s">
        <v>39</v>
      </c>
      <c r="B13" s="3" t="s">
        <v>38</v>
      </c>
      <c r="C13" s="66" t="s">
        <v>90</v>
      </c>
      <c r="D13" s="66"/>
      <c r="E13" s="66" t="s">
        <v>90</v>
      </c>
      <c r="F13" s="33"/>
    </row>
    <row r="16" spans="1:7" x14ac:dyDescent="0.2">
      <c r="B16" s="29" t="s">
        <v>40</v>
      </c>
      <c r="C16" s="29"/>
      <c r="D16" s="29"/>
      <c r="E16" s="29"/>
      <c r="F16" s="29"/>
      <c r="G16" s="29"/>
    </row>
    <row r="17" spans="5:7" x14ac:dyDescent="0.2">
      <c r="E17" t="s">
        <v>41</v>
      </c>
    </row>
    <row r="18" spans="5:7" x14ac:dyDescent="0.2">
      <c r="E18" s="8" t="s">
        <v>46</v>
      </c>
    </row>
    <row r="19" spans="5:7" ht="17" x14ac:dyDescent="0.2">
      <c r="E19" s="67" t="s">
        <v>91</v>
      </c>
      <c r="F19" s="68">
        <v>1230000</v>
      </c>
      <c r="G19" s="4"/>
    </row>
    <row r="20" spans="5:7" ht="34" x14ac:dyDescent="0.2">
      <c r="E20" s="67" t="s">
        <v>92</v>
      </c>
      <c r="F20" s="68">
        <v>352000</v>
      </c>
      <c r="G20" s="4"/>
    </row>
    <row r="21" spans="5:7" ht="34" x14ac:dyDescent="0.2">
      <c r="E21" s="67" t="s">
        <v>93</v>
      </c>
      <c r="F21" s="69">
        <v>32000</v>
      </c>
      <c r="G21" s="4"/>
    </row>
    <row r="22" spans="5:7" x14ac:dyDescent="0.2">
      <c r="E22" s="8" t="s">
        <v>94</v>
      </c>
      <c r="F22" s="62">
        <f>SUM(F19:F21)</f>
        <v>1614000</v>
      </c>
    </row>
    <row r="24" spans="5:7" x14ac:dyDescent="0.2">
      <c r="E24" s="8" t="s">
        <v>42</v>
      </c>
    </row>
    <row r="25" spans="5:7" ht="17" x14ac:dyDescent="0.2">
      <c r="E25" s="70" t="s">
        <v>95</v>
      </c>
      <c r="F25" s="68">
        <v>90000</v>
      </c>
      <c r="G25" s="4"/>
    </row>
    <row r="26" spans="5:7" ht="34" x14ac:dyDescent="0.2">
      <c r="E26" s="70" t="s">
        <v>96</v>
      </c>
      <c r="F26" s="68">
        <v>15000</v>
      </c>
      <c r="G26" s="4"/>
    </row>
    <row r="27" spans="5:7" ht="34" x14ac:dyDescent="0.2">
      <c r="E27" s="70" t="s">
        <v>97</v>
      </c>
      <c r="F27" s="68">
        <v>6500</v>
      </c>
      <c r="G27" s="4"/>
    </row>
    <row r="28" spans="5:7" ht="17" x14ac:dyDescent="0.2">
      <c r="E28" s="70" t="s">
        <v>98</v>
      </c>
      <c r="F28" s="68">
        <v>632000</v>
      </c>
      <c r="G28" s="4"/>
    </row>
    <row r="29" spans="5:7" ht="34" x14ac:dyDescent="0.2">
      <c r="E29" s="70" t="s">
        <v>99</v>
      </c>
      <c r="F29" s="68">
        <v>32000</v>
      </c>
      <c r="G29" s="4"/>
    </row>
    <row r="30" spans="5:7" ht="34" x14ac:dyDescent="0.2">
      <c r="E30" s="70" t="s">
        <v>108</v>
      </c>
      <c r="F30" s="76">
        <v>62000</v>
      </c>
      <c r="G30" s="4"/>
    </row>
    <row r="31" spans="5:7" ht="17" x14ac:dyDescent="0.2">
      <c r="E31" s="70" t="s">
        <v>100</v>
      </c>
      <c r="F31" s="68">
        <v>70000</v>
      </c>
      <c r="G31" s="18"/>
    </row>
    <row r="32" spans="5:7" x14ac:dyDescent="0.2">
      <c r="E32" s="8" t="s">
        <v>42</v>
      </c>
      <c r="F32" s="71">
        <f>SUM(F25:F31)</f>
        <v>907500</v>
      </c>
    </row>
    <row r="34" spans="2:7" x14ac:dyDescent="0.2">
      <c r="B34" s="8" t="s">
        <v>44</v>
      </c>
      <c r="C34" s="19"/>
      <c r="E34" s="8" t="s">
        <v>43</v>
      </c>
      <c r="G34" s="21"/>
    </row>
    <row r="35" spans="2:7" x14ac:dyDescent="0.2">
      <c r="B35" s="14" t="s">
        <v>101</v>
      </c>
      <c r="C35" s="72">
        <f>F22</f>
        <v>1614000</v>
      </c>
      <c r="E35" s="14" t="s">
        <v>109</v>
      </c>
      <c r="F35" s="76">
        <f>SUM(F20:F21)</f>
        <v>384000</v>
      </c>
    </row>
    <row r="36" spans="2:7" x14ac:dyDescent="0.2">
      <c r="B36" s="14" t="s">
        <v>102</v>
      </c>
      <c r="C36" s="72">
        <f>F32</f>
        <v>907500</v>
      </c>
      <c r="E36" s="14" t="s">
        <v>110</v>
      </c>
      <c r="F36" s="69">
        <f>F32</f>
        <v>907500</v>
      </c>
    </row>
    <row r="37" spans="2:7" x14ac:dyDescent="0.2">
      <c r="B37" s="8" t="s">
        <v>103</v>
      </c>
      <c r="C37" s="73">
        <f>SUM(C35:C36)</f>
        <v>2521500</v>
      </c>
      <c r="E37" s="8" t="s">
        <v>43</v>
      </c>
      <c r="F37" s="71">
        <f>SUM(F35:F36)</f>
        <v>1291500</v>
      </c>
    </row>
    <row r="38" spans="2:7" x14ac:dyDescent="0.2">
      <c r="E38" s="14"/>
      <c r="G38" s="22"/>
    </row>
    <row r="39" spans="2:7" x14ac:dyDescent="0.2">
      <c r="E39" s="13"/>
      <c r="G39" s="22"/>
    </row>
    <row r="40" spans="2:7" x14ac:dyDescent="0.2">
      <c r="B40" s="8" t="s">
        <v>45</v>
      </c>
      <c r="C40" s="20"/>
      <c r="G40" s="22"/>
    </row>
    <row r="41" spans="2:7" x14ac:dyDescent="0.2">
      <c r="B41" s="14" t="s">
        <v>104</v>
      </c>
      <c r="C41" s="74">
        <v>55000</v>
      </c>
    </row>
    <row r="42" spans="2:7" x14ac:dyDescent="0.2">
      <c r="B42" s="14" t="s">
        <v>105</v>
      </c>
      <c r="C42" s="74">
        <v>17500</v>
      </c>
    </row>
    <row r="43" spans="2:7" x14ac:dyDescent="0.2">
      <c r="B43" s="14" t="s">
        <v>106</v>
      </c>
      <c r="C43" s="74">
        <v>52500</v>
      </c>
    </row>
    <row r="44" spans="2:7" x14ac:dyDescent="0.2">
      <c r="B44" s="14" t="s">
        <v>107</v>
      </c>
      <c r="C44" s="74">
        <v>39000</v>
      </c>
    </row>
    <row r="45" spans="2:7" x14ac:dyDescent="0.2">
      <c r="B45" s="8" t="s">
        <v>45</v>
      </c>
      <c r="C45" s="75">
        <f>SUM(C41:C44)</f>
        <v>164000</v>
      </c>
    </row>
    <row r="46" spans="2:7" x14ac:dyDescent="0.2">
      <c r="B46" s="14"/>
      <c r="C46" s="20"/>
    </row>
    <row r="47" spans="2:7" x14ac:dyDescent="0.2">
      <c r="B47" s="14"/>
      <c r="C47" s="20"/>
    </row>
    <row r="48" spans="2:7" x14ac:dyDescent="0.2">
      <c r="B48" s="14"/>
      <c r="C48" s="20"/>
    </row>
    <row r="49" spans="2:3" x14ac:dyDescent="0.2">
      <c r="B49" s="14"/>
      <c r="C49" s="20"/>
    </row>
    <row r="50" spans="2:3" x14ac:dyDescent="0.2">
      <c r="C50" s="19"/>
    </row>
  </sheetData>
  <mergeCells count="2">
    <mergeCell ref="B1:E1"/>
    <mergeCell ref="B16:G16"/>
  </mergeCells>
  <pageMargins left="0.7" right="0.7" top="0.75" bottom="0.75" header="0.3" footer="0.3"/>
  <ignoredErrors>
    <ignoredError sqref="F35"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00FE4-C9CF-A749-B503-5D0CD8C75A60}">
  <dimension ref="A1:M58"/>
  <sheetViews>
    <sheetView zoomScale="150" zoomScaleNormal="150" workbookViewId="0">
      <selection activeCell="K38" sqref="K38"/>
    </sheetView>
  </sheetViews>
  <sheetFormatPr baseColWidth="10" defaultRowHeight="16" x14ac:dyDescent="0.2"/>
  <cols>
    <col min="1" max="1" width="5" style="10" customWidth="1"/>
    <col min="2" max="2" width="14.33203125" customWidth="1"/>
    <col min="3" max="3" width="11.5" style="15" bestFit="1" customWidth="1"/>
    <col min="4" max="4" width="24" style="15" customWidth="1"/>
    <col min="5" max="5" width="12.5" style="15" bestFit="1" customWidth="1"/>
    <col min="6" max="6" width="12.6640625" style="15" customWidth="1"/>
    <col min="7" max="7" width="12.33203125" style="15" customWidth="1"/>
    <col min="8" max="8" width="13.33203125" customWidth="1"/>
    <col min="10" max="10" width="12.6640625" customWidth="1"/>
  </cols>
  <sheetData>
    <row r="1" spans="1:13" s="9" customFormat="1" ht="39" customHeight="1" x14ac:dyDescent="0.2">
      <c r="A1" s="28" t="s">
        <v>16</v>
      </c>
      <c r="B1" s="28"/>
      <c r="C1" s="28"/>
      <c r="D1" s="28"/>
      <c r="E1" s="28"/>
      <c r="F1" s="28"/>
      <c r="G1" s="28"/>
      <c r="H1" s="28"/>
      <c r="I1" s="28"/>
      <c r="J1" s="28"/>
      <c r="K1" s="28"/>
      <c r="L1" s="28"/>
      <c r="M1" s="28"/>
    </row>
    <row r="2" spans="1:13" ht="20" customHeight="1" x14ac:dyDescent="0.2">
      <c r="A2" s="10" t="s">
        <v>6</v>
      </c>
      <c r="B2" t="s">
        <v>17</v>
      </c>
    </row>
    <row r="3" spans="1:13" ht="20" customHeight="1" x14ac:dyDescent="0.2">
      <c r="A3" s="10" t="s">
        <v>7</v>
      </c>
      <c r="B3" t="s">
        <v>18</v>
      </c>
      <c r="G3"/>
    </row>
    <row r="4" spans="1:13" ht="20" customHeight="1" x14ac:dyDescent="0.25">
      <c r="A4" s="10" t="s">
        <v>8</v>
      </c>
      <c r="B4" t="s">
        <v>19</v>
      </c>
      <c r="G4" s="77"/>
    </row>
    <row r="5" spans="1:13" ht="20" customHeight="1" x14ac:dyDescent="0.2">
      <c r="A5" s="12"/>
    </row>
    <row r="6" spans="1:13" ht="20" customHeight="1" x14ac:dyDescent="0.2">
      <c r="A6" s="12"/>
      <c r="B6" s="60" t="s">
        <v>113</v>
      </c>
      <c r="C6" s="7"/>
      <c r="D6" s="79" t="s">
        <v>111</v>
      </c>
      <c r="E6" s="7"/>
      <c r="F6" s="7"/>
      <c r="G6" s="26" t="s">
        <v>112</v>
      </c>
      <c r="H6" s="26"/>
    </row>
    <row r="7" spans="1:13" ht="20" customHeight="1" x14ac:dyDescent="0.2">
      <c r="A7" s="12"/>
      <c r="B7" s="60" t="s">
        <v>114</v>
      </c>
      <c r="C7" s="7"/>
      <c r="D7" s="79" t="s">
        <v>115</v>
      </c>
      <c r="E7" s="7"/>
      <c r="F7" s="7"/>
      <c r="G7" s="60" t="s">
        <v>116</v>
      </c>
      <c r="H7" s="94">
        <f>(11/15)</f>
        <v>0.73333333333333328</v>
      </c>
    </row>
    <row r="8" spans="1:13" ht="20" customHeight="1" x14ac:dyDescent="0.2">
      <c r="A8" s="12"/>
      <c r="B8" s="60"/>
      <c r="C8" s="7"/>
      <c r="D8" s="83" t="s">
        <v>117</v>
      </c>
      <c r="E8" s="7"/>
      <c r="F8" s="7"/>
      <c r="G8" s="7"/>
      <c r="H8" s="60"/>
    </row>
    <row r="9" spans="1:13" ht="20" customHeight="1" x14ac:dyDescent="0.2">
      <c r="A9" s="12"/>
      <c r="B9" s="60"/>
      <c r="C9" s="7"/>
      <c r="D9" s="78"/>
      <c r="E9" s="7"/>
      <c r="F9" s="7"/>
      <c r="G9" s="7"/>
      <c r="H9" s="60"/>
    </row>
    <row r="10" spans="1:13" ht="20" customHeight="1" x14ac:dyDescent="0.2">
      <c r="A10" s="12"/>
      <c r="B10" s="60"/>
      <c r="C10" s="7"/>
      <c r="D10" s="78"/>
      <c r="E10" s="7"/>
      <c r="F10" s="7"/>
      <c r="G10" s="7"/>
      <c r="H10" s="60"/>
    </row>
    <row r="11" spans="1:13" ht="20" customHeight="1" x14ac:dyDescent="0.2">
      <c r="A11" s="12"/>
      <c r="B11" s="60"/>
      <c r="C11" s="7"/>
      <c r="D11" s="80" t="s">
        <v>1</v>
      </c>
      <c r="E11" s="81"/>
      <c r="F11" s="81"/>
      <c r="G11" s="7"/>
      <c r="H11" s="60"/>
    </row>
    <row r="12" spans="1:13" ht="20" customHeight="1" thickBot="1" x14ac:dyDescent="0.25">
      <c r="A12" s="12"/>
      <c r="B12" s="60"/>
      <c r="C12" s="7"/>
      <c r="D12" s="84" t="s">
        <v>59</v>
      </c>
      <c r="E12" s="85" t="s">
        <v>123</v>
      </c>
      <c r="F12" s="85" t="s">
        <v>61</v>
      </c>
      <c r="G12" s="7"/>
      <c r="H12" s="60"/>
    </row>
    <row r="13" spans="1:13" ht="20" customHeight="1" x14ac:dyDescent="0.2">
      <c r="A13" s="12"/>
      <c r="B13" s="60"/>
      <c r="C13" s="7"/>
      <c r="D13" s="88" t="s">
        <v>120</v>
      </c>
      <c r="E13" s="9"/>
      <c r="F13" s="89">
        <v>180000</v>
      </c>
      <c r="G13" s="7"/>
      <c r="H13" s="87"/>
    </row>
    <row r="14" spans="1:13" ht="20" customHeight="1" x14ac:dyDescent="0.2">
      <c r="A14" s="12"/>
      <c r="B14" s="60"/>
      <c r="C14" s="7"/>
      <c r="D14" s="88" t="s">
        <v>121</v>
      </c>
      <c r="E14" s="89">
        <v>48000</v>
      </c>
      <c r="F14" s="26"/>
      <c r="G14" s="7"/>
      <c r="H14" s="87"/>
    </row>
    <row r="15" spans="1:13" ht="20" customHeight="1" x14ac:dyDescent="0.2">
      <c r="A15" s="12"/>
      <c r="B15" s="60"/>
      <c r="C15" s="7"/>
      <c r="D15" s="9" t="s">
        <v>118</v>
      </c>
      <c r="E15" s="90"/>
      <c r="F15" s="91">
        <f>F13-E14</f>
        <v>132000</v>
      </c>
      <c r="G15" s="7"/>
      <c r="H15" s="87"/>
    </row>
    <row r="16" spans="1:13" ht="20" customHeight="1" x14ac:dyDescent="0.2">
      <c r="A16" s="12"/>
      <c r="B16" s="60"/>
      <c r="C16" s="7"/>
      <c r="D16" s="9" t="s">
        <v>122</v>
      </c>
      <c r="E16" s="92">
        <v>85000</v>
      </c>
      <c r="F16" s="26"/>
      <c r="G16" s="7"/>
      <c r="H16" s="60"/>
    </row>
    <row r="17" spans="1:8" ht="20" customHeight="1" thickBot="1" x14ac:dyDescent="0.25">
      <c r="A17" s="12"/>
      <c r="B17" s="60"/>
      <c r="C17" s="7"/>
      <c r="D17" s="35" t="s">
        <v>119</v>
      </c>
      <c r="E17" s="40"/>
      <c r="F17" s="93">
        <f>F15-E16</f>
        <v>47000</v>
      </c>
      <c r="G17" s="7"/>
      <c r="H17" s="60"/>
    </row>
    <row r="18" spans="1:8" ht="20" customHeight="1" thickTop="1" x14ac:dyDescent="0.2">
      <c r="A18" s="12"/>
      <c r="B18" s="60"/>
      <c r="C18" s="7"/>
      <c r="E18" s="86"/>
      <c r="F18" s="7"/>
      <c r="G18" s="7"/>
      <c r="H18" s="60"/>
    </row>
    <row r="20" spans="1:8" s="9" customFormat="1" x14ac:dyDescent="0.2">
      <c r="A20" s="9" t="s">
        <v>25</v>
      </c>
      <c r="C20" s="15"/>
      <c r="D20" s="15"/>
      <c r="E20" s="15"/>
      <c r="F20" s="15"/>
      <c r="G20" s="15"/>
    </row>
    <row r="27" spans="1:8" ht="20" customHeight="1" x14ac:dyDescent="0.2">
      <c r="A27" t="s">
        <v>20</v>
      </c>
    </row>
    <row r="28" spans="1:8" ht="20" customHeight="1" x14ac:dyDescent="0.2">
      <c r="A28" s="10" t="s">
        <v>6</v>
      </c>
      <c r="B28" t="s">
        <v>21</v>
      </c>
    </row>
    <row r="29" spans="1:8" ht="20" customHeight="1" x14ac:dyDescent="0.2">
      <c r="A29" s="10" t="s">
        <v>7</v>
      </c>
      <c r="B29" t="s">
        <v>22</v>
      </c>
    </row>
    <row r="30" spans="1:8" ht="20" customHeight="1" x14ac:dyDescent="0.2">
      <c r="A30" s="10" t="s">
        <v>8</v>
      </c>
      <c r="B30" t="s">
        <v>23</v>
      </c>
    </row>
    <row r="31" spans="1:8" ht="20" customHeight="1" x14ac:dyDescent="0.2">
      <c r="A31" s="10" t="s">
        <v>9</v>
      </c>
      <c r="B31" t="s">
        <v>24</v>
      </c>
    </row>
    <row r="32" spans="1:8" ht="20" customHeight="1" x14ac:dyDescent="0.2">
      <c r="A32" s="12"/>
    </row>
    <row r="33" spans="1:10" ht="20" customHeight="1" x14ac:dyDescent="0.2">
      <c r="A33" s="23"/>
      <c r="B33" s="15" t="s">
        <v>137</v>
      </c>
      <c r="C33" s="83" t="s">
        <v>124</v>
      </c>
      <c r="G33" s="83" t="s">
        <v>125</v>
      </c>
    </row>
    <row r="34" spans="1:10" ht="20" customHeight="1" x14ac:dyDescent="0.2">
      <c r="A34"/>
      <c r="B34" s="12"/>
      <c r="C34" s="78" t="s">
        <v>127</v>
      </c>
      <c r="E34" s="92">
        <f>150-80</f>
        <v>70</v>
      </c>
      <c r="G34" s="78" t="s">
        <v>131</v>
      </c>
      <c r="I34" s="95">
        <f xml:space="preserve"> (70 / 150)</f>
        <v>0.46666666666666667</v>
      </c>
    </row>
    <row r="35" spans="1:10" ht="20" customHeight="1" x14ac:dyDescent="0.2">
      <c r="B35" s="12"/>
    </row>
    <row r="36" spans="1:10" ht="20" customHeight="1" x14ac:dyDescent="0.2">
      <c r="B36" s="12" t="s">
        <v>136</v>
      </c>
      <c r="C36" s="96" t="s">
        <v>129</v>
      </c>
      <c r="G36" s="96" t="s">
        <v>126</v>
      </c>
      <c r="H36" s="15"/>
      <c r="I36" s="15"/>
      <c r="J36" s="15"/>
    </row>
    <row r="37" spans="1:10" ht="20" customHeight="1" x14ac:dyDescent="0.2">
      <c r="B37" s="12"/>
      <c r="C37" s="78" t="s">
        <v>130</v>
      </c>
      <c r="E37" s="15">
        <f>42000/70</f>
        <v>600</v>
      </c>
      <c r="G37" s="78" t="s">
        <v>128</v>
      </c>
      <c r="H37" s="15"/>
      <c r="I37" s="78"/>
      <c r="J37" s="86">
        <f>42000/46.67%</f>
        <v>89993.571887722312</v>
      </c>
    </row>
    <row r="38" spans="1:10" ht="20" customHeight="1" x14ac:dyDescent="0.2">
      <c r="B38" s="12"/>
    </row>
    <row r="39" spans="1:10" ht="20" customHeight="1" x14ac:dyDescent="0.2">
      <c r="B39" s="12" t="s">
        <v>8</v>
      </c>
      <c r="C39" s="78" t="s">
        <v>133</v>
      </c>
      <c r="D39" s="88"/>
    </row>
    <row r="40" spans="1:10" ht="20" customHeight="1" x14ac:dyDescent="0.2">
      <c r="B40" s="12"/>
      <c r="C40" s="88" t="s">
        <v>132</v>
      </c>
      <c r="D40"/>
      <c r="E40" s="25"/>
      <c r="G40" s="86">
        <f>600*70</f>
        <v>42000</v>
      </c>
    </row>
    <row r="41" spans="1:10" ht="20" customHeight="1" x14ac:dyDescent="0.2">
      <c r="A41" s="23"/>
      <c r="B41" s="12"/>
      <c r="C41" s="78"/>
    </row>
    <row r="42" spans="1:10" ht="20" customHeight="1" x14ac:dyDescent="0.2">
      <c r="A42" s="23"/>
      <c r="B42" s="15" t="s">
        <v>9</v>
      </c>
      <c r="C42" s="78" t="s">
        <v>134</v>
      </c>
      <c r="E42" s="25"/>
    </row>
    <row r="43" spans="1:10" ht="20" customHeight="1" x14ac:dyDescent="0.2">
      <c r="A43" s="23"/>
      <c r="B43" s="15"/>
      <c r="C43" s="88" t="s">
        <v>135</v>
      </c>
      <c r="G43" s="15">
        <f>(42000+21000)/70</f>
        <v>900</v>
      </c>
    </row>
    <row r="44" spans="1:10" ht="20" customHeight="1" x14ac:dyDescent="0.2">
      <c r="A44" s="23"/>
      <c r="B44" s="15"/>
      <c r="C44" s="78"/>
    </row>
    <row r="45" spans="1:10" ht="20" customHeight="1" x14ac:dyDescent="0.2">
      <c r="A45" s="23"/>
      <c r="B45" s="15"/>
      <c r="C45" s="88"/>
    </row>
    <row r="46" spans="1:10" ht="20" customHeight="1" x14ac:dyDescent="0.2">
      <c r="A46" s="23"/>
      <c r="B46" s="15"/>
      <c r="C46" s="78"/>
    </row>
    <row r="47" spans="1:10" ht="20" customHeight="1" x14ac:dyDescent="0.2">
      <c r="A47" s="23"/>
      <c r="B47" s="15"/>
      <c r="C47"/>
      <c r="D47"/>
    </row>
    <row r="48" spans="1:10" ht="20" customHeight="1" x14ac:dyDescent="0.2">
      <c r="A48" s="23"/>
      <c r="B48" s="15"/>
    </row>
    <row r="49" spans="1:7" ht="20" customHeight="1" x14ac:dyDescent="0.2">
      <c r="A49" s="23"/>
      <c r="B49" s="15"/>
      <c r="D49" s="23"/>
      <c r="G49"/>
    </row>
    <row r="50" spans="1:7" ht="20" customHeight="1" x14ac:dyDescent="0.2">
      <c r="B50" s="15"/>
      <c r="D50" s="23"/>
      <c r="G50"/>
    </row>
    <row r="51" spans="1:7" ht="20" customHeight="1" x14ac:dyDescent="0.2">
      <c r="B51" s="15"/>
      <c r="D51" s="23"/>
      <c r="G51"/>
    </row>
    <row r="52" spans="1:7" ht="20" customHeight="1" x14ac:dyDescent="0.2">
      <c r="B52" s="15"/>
      <c r="F52" s="24"/>
      <c r="G52"/>
    </row>
    <row r="53" spans="1:7" ht="20" customHeight="1" x14ac:dyDescent="0.2">
      <c r="B53" s="15"/>
      <c r="F53" s="24"/>
      <c r="G53"/>
    </row>
    <row r="54" spans="1:7" ht="20" customHeight="1" x14ac:dyDescent="0.2">
      <c r="B54" s="15"/>
      <c r="F54" s="24"/>
      <c r="G54"/>
    </row>
    <row r="55" spans="1:7" ht="20" customHeight="1" x14ac:dyDescent="0.2">
      <c r="B55" s="15"/>
      <c r="F55" s="24"/>
      <c r="G55"/>
    </row>
    <row r="56" spans="1:7" ht="20" customHeight="1" x14ac:dyDescent="0.2">
      <c r="B56" s="15"/>
      <c r="F56" s="24"/>
      <c r="G56"/>
    </row>
    <row r="57" spans="1:7" ht="20" customHeight="1" x14ac:dyDescent="0.2"/>
    <row r="58" spans="1:7" ht="20" customHeight="1" x14ac:dyDescent="0.2"/>
  </sheetData>
  <mergeCells count="2">
    <mergeCell ref="A1:M1"/>
    <mergeCell ref="D11:F1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16324-810F-6742-980D-21D62102780D}">
  <dimension ref="A1:L149"/>
  <sheetViews>
    <sheetView tabSelected="1" topLeftCell="A38" zoomScale="160" zoomScaleNormal="160" workbookViewId="0">
      <selection activeCell="F139" sqref="F139"/>
    </sheetView>
  </sheetViews>
  <sheetFormatPr baseColWidth="10" defaultRowHeight="16" x14ac:dyDescent="0.2"/>
  <cols>
    <col min="1" max="1" width="5.83203125" customWidth="1"/>
    <col min="2" max="2" width="10.33203125" customWidth="1"/>
    <col min="3" max="3" width="38.1640625" customWidth="1"/>
    <col min="4" max="4" width="34.83203125" customWidth="1"/>
    <col min="5" max="5" width="18.33203125" customWidth="1"/>
    <col min="6" max="6" width="15.5" customWidth="1"/>
    <col min="7" max="12" width="10.33203125" customWidth="1"/>
  </cols>
  <sheetData>
    <row r="1" spans="1:12" s="9" customFormat="1" ht="51" customHeight="1" x14ac:dyDescent="0.2">
      <c r="A1" s="28" t="s">
        <v>50</v>
      </c>
      <c r="B1" s="28"/>
      <c r="C1" s="28"/>
      <c r="D1" s="28"/>
      <c r="E1" s="28"/>
      <c r="F1" s="28"/>
      <c r="G1" s="28"/>
      <c r="H1" s="28"/>
      <c r="I1" s="28"/>
      <c r="J1" s="28"/>
      <c r="K1" s="28"/>
      <c r="L1" s="28"/>
    </row>
    <row r="2" spans="1:12" x14ac:dyDescent="0.2">
      <c r="A2" s="2" t="s">
        <v>6</v>
      </c>
      <c r="B2" t="s">
        <v>47</v>
      </c>
    </row>
    <row r="3" spans="1:12" x14ac:dyDescent="0.2">
      <c r="A3" s="2" t="s">
        <v>7</v>
      </c>
      <c r="B3" t="s">
        <v>48</v>
      </c>
    </row>
    <row r="4" spans="1:12" x14ac:dyDescent="0.2">
      <c r="A4" s="2" t="s">
        <v>8</v>
      </c>
      <c r="B4" t="s">
        <v>49</v>
      </c>
    </row>
    <row r="6" spans="1:12" x14ac:dyDescent="0.2">
      <c r="B6" t="s">
        <v>6</v>
      </c>
      <c r="C6" s="78" t="s">
        <v>143</v>
      </c>
    </row>
    <row r="7" spans="1:12" x14ac:dyDescent="0.2">
      <c r="C7" s="78"/>
    </row>
    <row r="8" spans="1:12" x14ac:dyDescent="0.2">
      <c r="B8" t="s">
        <v>7</v>
      </c>
      <c r="C8" s="88" t="s">
        <v>144</v>
      </c>
    </row>
    <row r="9" spans="1:12" x14ac:dyDescent="0.2">
      <c r="C9" s="78" t="s">
        <v>138</v>
      </c>
    </row>
    <row r="10" spans="1:12" x14ac:dyDescent="0.2">
      <c r="C10" s="78" t="s">
        <v>139</v>
      </c>
    </row>
    <row r="11" spans="1:12" x14ac:dyDescent="0.2">
      <c r="C11" s="78" t="s">
        <v>140</v>
      </c>
    </row>
    <row r="12" spans="1:12" x14ac:dyDescent="0.2">
      <c r="C12" s="83" t="s">
        <v>141</v>
      </c>
      <c r="E12" s="11" t="s">
        <v>142</v>
      </c>
      <c r="F12" s="92">
        <f>70+40+20</f>
        <v>130</v>
      </c>
    </row>
    <row r="13" spans="1:12" x14ac:dyDescent="0.2">
      <c r="C13" s="83"/>
      <c r="E13" s="11"/>
      <c r="F13" s="92"/>
    </row>
    <row r="14" spans="1:12" s="88" customFormat="1" x14ac:dyDescent="0.2">
      <c r="B14" s="88" t="s">
        <v>8</v>
      </c>
      <c r="C14" s="78" t="s">
        <v>146</v>
      </c>
    </row>
    <row r="15" spans="1:12" s="88" customFormat="1" x14ac:dyDescent="0.2">
      <c r="C15" s="78" t="s">
        <v>145</v>
      </c>
      <c r="E15" s="92">
        <f>50 + 150 + 300 + 250</f>
        <v>750</v>
      </c>
    </row>
    <row r="16" spans="1:12" s="88" customFormat="1" x14ac:dyDescent="0.2">
      <c r="C16" s="78"/>
    </row>
    <row r="18" spans="1:4" s="9" customFormat="1" x14ac:dyDescent="0.2">
      <c r="A18" s="9" t="s">
        <v>51</v>
      </c>
    </row>
    <row r="26" spans="1:4" x14ac:dyDescent="0.2">
      <c r="A26" t="s">
        <v>52</v>
      </c>
    </row>
    <row r="28" spans="1:4" x14ac:dyDescent="0.2">
      <c r="C28" s="105" t="s">
        <v>147</v>
      </c>
      <c r="D28" s="106" t="s">
        <v>172</v>
      </c>
    </row>
    <row r="29" spans="1:4" x14ac:dyDescent="0.2">
      <c r="C29" s="104"/>
      <c r="D29" s="101" t="s">
        <v>148</v>
      </c>
    </row>
    <row r="30" spans="1:4" x14ac:dyDescent="0.2">
      <c r="C30" s="100" t="s">
        <v>149</v>
      </c>
      <c r="D30" s="102"/>
    </row>
    <row r="31" spans="1:4" x14ac:dyDescent="0.2">
      <c r="C31" s="100" t="s">
        <v>150</v>
      </c>
      <c r="D31" s="102">
        <v>4838</v>
      </c>
    </row>
    <row r="32" spans="1:4" x14ac:dyDescent="0.2">
      <c r="C32" s="100"/>
      <c r="D32" s="102"/>
    </row>
    <row r="33" spans="3:4" x14ac:dyDescent="0.2">
      <c r="C33" s="100" t="s">
        <v>151</v>
      </c>
      <c r="D33" s="101"/>
    </row>
    <row r="34" spans="3:4" x14ac:dyDescent="0.2">
      <c r="C34" s="100" t="s">
        <v>152</v>
      </c>
      <c r="D34" s="102">
        <v>2500</v>
      </c>
    </row>
    <row r="35" spans="3:4" x14ac:dyDescent="0.2">
      <c r="C35" s="100"/>
      <c r="D35" s="102"/>
    </row>
    <row r="36" spans="3:4" x14ac:dyDescent="0.2">
      <c r="C36" s="100" t="s">
        <v>153</v>
      </c>
      <c r="D36" s="102"/>
    </row>
    <row r="37" spans="3:4" x14ac:dyDescent="0.2">
      <c r="C37" s="100" t="s">
        <v>154</v>
      </c>
      <c r="D37" s="102"/>
    </row>
    <row r="38" spans="3:4" x14ac:dyDescent="0.2">
      <c r="C38" s="99"/>
      <c r="D38" s="101" t="s">
        <v>155</v>
      </c>
    </row>
    <row r="39" spans="3:4" x14ac:dyDescent="0.2">
      <c r="C39" s="100" t="s">
        <v>156</v>
      </c>
      <c r="D39" s="101"/>
    </row>
    <row r="40" spans="3:4" x14ac:dyDescent="0.2">
      <c r="C40" s="100" t="s">
        <v>157</v>
      </c>
      <c r="D40" s="102"/>
    </row>
    <row r="41" spans="3:4" x14ac:dyDescent="0.2">
      <c r="C41" s="100" t="s">
        <v>158</v>
      </c>
      <c r="D41" s="102">
        <v>2500</v>
      </c>
    </row>
    <row r="42" spans="3:4" x14ac:dyDescent="0.2">
      <c r="C42" s="100" t="s">
        <v>159</v>
      </c>
      <c r="D42" s="102">
        <v>1200</v>
      </c>
    </row>
    <row r="43" spans="3:4" x14ac:dyDescent="0.2">
      <c r="C43" s="100" t="s">
        <v>160</v>
      </c>
      <c r="D43" s="102">
        <v>3250</v>
      </c>
    </row>
    <row r="44" spans="3:4" x14ac:dyDescent="0.2">
      <c r="C44" s="99" t="s">
        <v>161</v>
      </c>
      <c r="D44" s="101">
        <v>6950</v>
      </c>
    </row>
    <row r="45" spans="3:4" x14ac:dyDescent="0.2">
      <c r="C45" s="100"/>
      <c r="D45" s="102"/>
    </row>
    <row r="46" spans="3:4" x14ac:dyDescent="0.2">
      <c r="C46" s="100" t="s">
        <v>162</v>
      </c>
      <c r="D46" s="101"/>
    </row>
    <row r="47" spans="3:4" x14ac:dyDescent="0.2">
      <c r="C47" s="100" t="s">
        <v>152</v>
      </c>
      <c r="D47" s="102">
        <v>3409</v>
      </c>
    </row>
    <row r="48" spans="3:4" x14ac:dyDescent="0.2">
      <c r="C48" s="99"/>
      <c r="D48" s="102"/>
    </row>
    <row r="49" spans="3:4" x14ac:dyDescent="0.2">
      <c r="C49" s="100" t="s">
        <v>163</v>
      </c>
      <c r="D49" s="102"/>
    </row>
    <row r="50" spans="3:4" x14ac:dyDescent="0.2">
      <c r="C50" s="100" t="s">
        <v>164</v>
      </c>
      <c r="D50" s="102">
        <v>4838</v>
      </c>
    </row>
    <row r="51" spans="3:4" x14ac:dyDescent="0.2">
      <c r="C51" s="100"/>
      <c r="D51" s="102"/>
    </row>
    <row r="52" spans="3:4" x14ac:dyDescent="0.2">
      <c r="C52" s="100"/>
      <c r="D52" s="103" t="s">
        <v>165</v>
      </c>
    </row>
    <row r="53" spans="3:4" x14ac:dyDescent="0.2">
      <c r="C53" s="100" t="s">
        <v>166</v>
      </c>
      <c r="D53" s="102"/>
    </row>
    <row r="54" spans="3:4" x14ac:dyDescent="0.2">
      <c r="C54" s="100" t="s">
        <v>150</v>
      </c>
      <c r="D54" s="102"/>
    </row>
    <row r="55" spans="3:4" x14ac:dyDescent="0.2">
      <c r="C55" s="100" t="s">
        <v>158</v>
      </c>
      <c r="D55" s="102">
        <v>2500</v>
      </c>
    </row>
    <row r="56" spans="3:4" x14ac:dyDescent="0.2">
      <c r="C56" s="100"/>
      <c r="D56" s="102"/>
    </row>
    <row r="57" spans="3:4" x14ac:dyDescent="0.2">
      <c r="C57" s="100" t="s">
        <v>159</v>
      </c>
      <c r="D57" s="102">
        <v>1200</v>
      </c>
    </row>
    <row r="58" spans="3:4" x14ac:dyDescent="0.2">
      <c r="C58" s="99" t="s">
        <v>161</v>
      </c>
      <c r="D58" s="101">
        <v>3700</v>
      </c>
    </row>
    <row r="59" spans="3:4" x14ac:dyDescent="0.2">
      <c r="C59" s="100"/>
      <c r="D59" s="102"/>
    </row>
    <row r="60" spans="3:4" x14ac:dyDescent="0.2">
      <c r="C60" s="100" t="s">
        <v>167</v>
      </c>
      <c r="D60" s="101"/>
    </row>
    <row r="61" spans="3:4" x14ac:dyDescent="0.2">
      <c r="C61" s="100" t="s">
        <v>152</v>
      </c>
      <c r="D61" s="102"/>
    </row>
    <row r="62" spans="3:4" x14ac:dyDescent="0.2">
      <c r="C62" s="100" t="s">
        <v>168</v>
      </c>
      <c r="D62" s="102">
        <v>3409</v>
      </c>
    </row>
    <row r="63" spans="3:4" x14ac:dyDescent="0.2">
      <c r="C63" s="100" t="s">
        <v>169</v>
      </c>
      <c r="D63" s="102">
        <v>2319</v>
      </c>
    </row>
    <row r="64" spans="3:4" x14ac:dyDescent="0.2">
      <c r="C64" s="99" t="s">
        <v>170</v>
      </c>
      <c r="D64" s="101">
        <v>5728</v>
      </c>
    </row>
    <row r="65" spans="1:12" x14ac:dyDescent="0.2">
      <c r="C65" s="100"/>
      <c r="D65" s="101"/>
    </row>
    <row r="66" spans="1:12" x14ac:dyDescent="0.2">
      <c r="C66" s="100" t="s">
        <v>171</v>
      </c>
      <c r="D66" s="102"/>
    </row>
    <row r="67" spans="1:12" x14ac:dyDescent="0.2">
      <c r="C67" s="100" t="s">
        <v>164</v>
      </c>
      <c r="D67" s="102">
        <v>3250</v>
      </c>
    </row>
    <row r="68" spans="1:12" x14ac:dyDescent="0.2">
      <c r="C68" s="97"/>
      <c r="D68" s="98"/>
    </row>
    <row r="69" spans="1:12" x14ac:dyDescent="0.2">
      <c r="C69" s="97"/>
      <c r="D69" s="98"/>
    </row>
    <row r="70" spans="1:12" s="9" customFormat="1" x14ac:dyDescent="0.2">
      <c r="A70" s="9" t="s">
        <v>53</v>
      </c>
    </row>
    <row r="72" spans="1:12" x14ac:dyDescent="0.2">
      <c r="A72" s="12"/>
    </row>
    <row r="73" spans="1:12" x14ac:dyDescent="0.2">
      <c r="K73" s="11"/>
    </row>
    <row r="74" spans="1:12" x14ac:dyDescent="0.2">
      <c r="K74" s="11"/>
    </row>
    <row r="75" spans="1:12" x14ac:dyDescent="0.2">
      <c r="K75" s="11"/>
      <c r="L75" s="16"/>
    </row>
    <row r="76" spans="1:12" x14ac:dyDescent="0.2">
      <c r="K76" s="11"/>
    </row>
    <row r="77" spans="1:12" x14ac:dyDescent="0.2">
      <c r="K77" s="11"/>
    </row>
    <row r="78" spans="1:12" x14ac:dyDescent="0.2">
      <c r="K78" s="11"/>
    </row>
    <row r="79" spans="1:12" x14ac:dyDescent="0.2">
      <c r="B79" s="16"/>
      <c r="K79" s="11"/>
    </row>
    <row r="80" spans="1:12" x14ac:dyDescent="0.2">
      <c r="K80" s="11"/>
      <c r="L80" s="17"/>
    </row>
    <row r="81" spans="2:11" x14ac:dyDescent="0.2">
      <c r="K81" s="11"/>
    </row>
    <row r="82" spans="2:11" x14ac:dyDescent="0.2">
      <c r="K82" s="11"/>
    </row>
    <row r="83" spans="2:11" x14ac:dyDescent="0.2">
      <c r="K83" s="11"/>
    </row>
    <row r="84" spans="2:11" x14ac:dyDescent="0.2">
      <c r="K84" s="11"/>
    </row>
    <row r="85" spans="2:11" x14ac:dyDescent="0.2">
      <c r="B85" s="17"/>
      <c r="K85" s="11"/>
    </row>
    <row r="86" spans="2:11" x14ac:dyDescent="0.2">
      <c r="K86" s="11"/>
    </row>
    <row r="87" spans="2:11" x14ac:dyDescent="0.2">
      <c r="K87" s="11"/>
    </row>
    <row r="88" spans="2:11" x14ac:dyDescent="0.2">
      <c r="K88" s="11"/>
    </row>
    <row r="91" spans="2:11" x14ac:dyDescent="0.2">
      <c r="C91" s="9" t="s">
        <v>178</v>
      </c>
    </row>
    <row r="92" spans="2:11" x14ac:dyDescent="0.2">
      <c r="C92" s="107" t="s">
        <v>173</v>
      </c>
      <c r="D92" s="107">
        <v>342</v>
      </c>
    </row>
    <row r="93" spans="2:11" x14ac:dyDescent="0.2">
      <c r="C93" s="107" t="s">
        <v>174</v>
      </c>
      <c r="D93" s="108">
        <v>1533</v>
      </c>
    </row>
    <row r="94" spans="2:11" x14ac:dyDescent="0.2">
      <c r="C94" s="107" t="s">
        <v>175</v>
      </c>
      <c r="D94" s="108">
        <f>SUM(D92:D93)</f>
        <v>1875</v>
      </c>
      <c r="E94" s="82"/>
    </row>
    <row r="95" spans="2:11" x14ac:dyDescent="0.2">
      <c r="C95" s="107" t="s">
        <v>176</v>
      </c>
      <c r="D95" s="107">
        <v>321</v>
      </c>
    </row>
    <row r="96" spans="2:11" x14ac:dyDescent="0.2">
      <c r="C96" s="107" t="s">
        <v>177</v>
      </c>
      <c r="D96" s="108">
        <f>D94-D95</f>
        <v>1554</v>
      </c>
    </row>
    <row r="98" spans="3:5" x14ac:dyDescent="0.2">
      <c r="C98" s="9" t="s">
        <v>183</v>
      </c>
    </row>
    <row r="99" spans="3:5" x14ac:dyDescent="0.2">
      <c r="C99" s="107" t="s">
        <v>173</v>
      </c>
      <c r="D99" s="107">
        <v>932</v>
      </c>
    </row>
    <row r="100" spans="3:5" x14ac:dyDescent="0.2">
      <c r="C100" s="107" t="s">
        <v>177</v>
      </c>
      <c r="D100" s="108">
        <f>D96</f>
        <v>1554</v>
      </c>
    </row>
    <row r="101" spans="3:5" x14ac:dyDescent="0.2">
      <c r="C101" s="107" t="s">
        <v>179</v>
      </c>
      <c r="D101" s="108">
        <v>1535</v>
      </c>
    </row>
    <row r="102" spans="3:5" x14ac:dyDescent="0.2">
      <c r="C102" s="107" t="s">
        <v>180</v>
      </c>
      <c r="D102" s="108">
        <f>D103-SUM(D99:D101)</f>
        <v>18420</v>
      </c>
      <c r="E102" s="82"/>
    </row>
    <row r="103" spans="3:5" x14ac:dyDescent="0.2">
      <c r="C103" s="107" t="s">
        <v>181</v>
      </c>
      <c r="D103" s="108">
        <v>22441</v>
      </c>
    </row>
    <row r="104" spans="3:5" x14ac:dyDescent="0.2">
      <c r="C104" s="107" t="s">
        <v>176</v>
      </c>
      <c r="D104" s="107">
        <v>935</v>
      </c>
    </row>
    <row r="105" spans="3:5" x14ac:dyDescent="0.2">
      <c r="C105" s="107" t="s">
        <v>182</v>
      </c>
      <c r="D105" s="108">
        <f>D103-D104</f>
        <v>21506</v>
      </c>
    </row>
    <row r="107" spans="3:5" x14ac:dyDescent="0.2">
      <c r="C107" s="9" t="s">
        <v>186</v>
      </c>
    </row>
    <row r="108" spans="3:5" x14ac:dyDescent="0.2">
      <c r="C108" s="107" t="s">
        <v>173</v>
      </c>
      <c r="D108" s="108">
        <f>D110-D109</f>
        <v>3496</v>
      </c>
    </row>
    <row r="109" spans="3:5" x14ac:dyDescent="0.2">
      <c r="C109" s="107" t="s">
        <v>182</v>
      </c>
      <c r="D109" s="108">
        <f>D105</f>
        <v>21506</v>
      </c>
      <c r="E109" s="82"/>
    </row>
    <row r="110" spans="3:5" x14ac:dyDescent="0.2">
      <c r="C110" s="107" t="s">
        <v>184</v>
      </c>
      <c r="D110" s="108">
        <v>25002</v>
      </c>
    </row>
    <row r="111" spans="3:5" x14ac:dyDescent="0.2">
      <c r="C111" s="107" t="s">
        <v>176</v>
      </c>
      <c r="D111" s="108">
        <f>D110-D112</f>
        <v>3214</v>
      </c>
      <c r="E111" s="82"/>
    </row>
    <row r="112" spans="3:5" x14ac:dyDescent="0.2">
      <c r="C112" s="107" t="s">
        <v>185</v>
      </c>
      <c r="D112" s="108">
        <v>21788</v>
      </c>
    </row>
    <row r="116" spans="1:4" s="9" customFormat="1" x14ac:dyDescent="0.2">
      <c r="A116" s="9" t="s">
        <v>56</v>
      </c>
    </row>
    <row r="117" spans="1:4" s="9" customFormat="1" x14ac:dyDescent="0.2">
      <c r="A117" s="9" t="s">
        <v>57</v>
      </c>
    </row>
    <row r="124" spans="1:4" x14ac:dyDescent="0.2">
      <c r="A124" t="s">
        <v>54</v>
      </c>
    </row>
    <row r="127" spans="1:4" ht="21" x14ac:dyDescent="0.25">
      <c r="C127" s="83" t="s">
        <v>178</v>
      </c>
      <c r="D127" s="77"/>
    </row>
    <row r="128" spans="1:4" x14ac:dyDescent="0.2">
      <c r="C128" s="107" t="s">
        <v>173</v>
      </c>
      <c r="D128" s="110">
        <v>17433</v>
      </c>
    </row>
    <row r="129" spans="3:6" x14ac:dyDescent="0.2">
      <c r="C129" s="107" t="s">
        <v>174</v>
      </c>
      <c r="D129" s="110">
        <v>77321</v>
      </c>
    </row>
    <row r="130" spans="3:6" x14ac:dyDescent="0.2">
      <c r="C130" s="107" t="s">
        <v>187</v>
      </c>
      <c r="D130" s="110">
        <f>SUM(D128:D129)</f>
        <v>94754</v>
      </c>
    </row>
    <row r="131" spans="3:6" x14ac:dyDescent="0.2">
      <c r="C131" s="107" t="s">
        <v>176</v>
      </c>
      <c r="D131" s="110">
        <v>16428</v>
      </c>
    </row>
    <row r="132" spans="3:6" x14ac:dyDescent="0.2">
      <c r="C132" s="111" t="s">
        <v>177</v>
      </c>
      <c r="D132" s="112">
        <f>D130-D133</f>
        <v>94754</v>
      </c>
    </row>
    <row r="134" spans="3:6" x14ac:dyDescent="0.2">
      <c r="C134" s="83" t="s">
        <v>183</v>
      </c>
      <c r="D134" s="88"/>
    </row>
    <row r="135" spans="3:6" x14ac:dyDescent="0.2">
      <c r="C135" s="107" t="s">
        <v>173</v>
      </c>
      <c r="D135" s="110">
        <v>241439</v>
      </c>
    </row>
    <row r="136" spans="3:6" x14ac:dyDescent="0.2">
      <c r="C136" s="107" t="s">
        <v>177</v>
      </c>
      <c r="D136" s="110">
        <f>D132</f>
        <v>94754</v>
      </c>
    </row>
    <row r="137" spans="3:6" x14ac:dyDescent="0.2">
      <c r="C137" s="107" t="s">
        <v>179</v>
      </c>
      <c r="D137" s="110">
        <v>125900</v>
      </c>
    </row>
    <row r="138" spans="3:6" x14ac:dyDescent="0.2">
      <c r="C138" s="107" t="s">
        <v>180</v>
      </c>
      <c r="D138" s="110">
        <f>D137*75%</f>
        <v>94425</v>
      </c>
      <c r="F138" s="109"/>
    </row>
    <row r="139" spans="3:6" x14ac:dyDescent="0.2">
      <c r="C139" s="107" t="s">
        <v>188</v>
      </c>
      <c r="D139" s="110">
        <f>SUM(D136:D138)-D131</f>
        <v>298651</v>
      </c>
      <c r="E139" s="109"/>
      <c r="F139" s="109"/>
    </row>
    <row r="140" spans="3:6" x14ac:dyDescent="0.2">
      <c r="C140" s="107" t="s">
        <v>176</v>
      </c>
      <c r="D140" s="110">
        <v>234423</v>
      </c>
    </row>
    <row r="141" spans="3:6" x14ac:dyDescent="0.2">
      <c r="C141" s="111" t="s">
        <v>182</v>
      </c>
      <c r="D141" s="112">
        <f>D135+D139-D140</f>
        <v>305667</v>
      </c>
      <c r="E141" s="109"/>
    </row>
    <row r="144" spans="3:6" x14ac:dyDescent="0.2">
      <c r="C144" s="83" t="s">
        <v>186</v>
      </c>
    </row>
    <row r="145" spans="3:5" x14ac:dyDescent="0.2">
      <c r="C145" s="107" t="s">
        <v>173</v>
      </c>
      <c r="D145" s="110">
        <v>312842</v>
      </c>
    </row>
    <row r="146" spans="3:5" x14ac:dyDescent="0.2">
      <c r="C146" s="107" t="s">
        <v>182</v>
      </c>
      <c r="D146" s="110">
        <f>D141</f>
        <v>305667</v>
      </c>
    </row>
    <row r="147" spans="3:5" x14ac:dyDescent="0.2">
      <c r="C147" s="107" t="s">
        <v>184</v>
      </c>
      <c r="D147" s="110">
        <v>618509</v>
      </c>
      <c r="E147" s="109"/>
    </row>
    <row r="148" spans="3:5" x14ac:dyDescent="0.2">
      <c r="C148" s="107" t="s">
        <v>176</v>
      </c>
      <c r="D148" s="110">
        <v>342384</v>
      </c>
    </row>
    <row r="149" spans="3:5" x14ac:dyDescent="0.2">
      <c r="C149" s="111" t="s">
        <v>185</v>
      </c>
      <c r="D149" s="112">
        <f>D147-D148</f>
        <v>276125</v>
      </c>
    </row>
  </sheetData>
  <mergeCells count="1">
    <mergeCell ref="A1:L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Chapter 2, PB 1-3</vt:lpstr>
      <vt:lpstr>Chapter 2, PA 4 &amp; 5</vt:lpstr>
      <vt:lpstr>Ch3 (PB2&amp;4, CM&amp;BE Analysis)</vt:lpstr>
      <vt:lpstr>Ch4,PA2,4-6 (Job Order Costing)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 Shiaoming</dc:creator>
  <cp:lastModifiedBy>Tejal Sadanand Tandel</cp:lastModifiedBy>
  <dcterms:created xsi:type="dcterms:W3CDTF">2021-02-26T03:43:28Z</dcterms:created>
  <dcterms:modified xsi:type="dcterms:W3CDTF">2022-10-29T03:36:38Z</dcterms:modified>
</cp:coreProperties>
</file>