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laka R Shirsath\Machine Learning (IL)\Gradiant Boosting Method\"/>
    </mc:Choice>
  </mc:AlternateContent>
  <bookViews>
    <workbookView xWindow="-120" yWindow="-120" windowWidth="20736" windowHeight="11040"/>
  </bookViews>
  <sheets>
    <sheet name="GBM_Regression" sheetId="1" r:id="rId1"/>
    <sheet name="GBM_Classification" sheetId="3" r:id="rId2"/>
  </sheets>
  <definedNames>
    <definedName name="_xlnm._FilterDatabase" localSheetId="1" hidden="1">GBM_Classification!$B$2:$I$8</definedName>
    <definedName name="_xlnm._FilterDatabase" localSheetId="0" hidden="1">GBM_Regression!$A$2:$AL$11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  <c r="F45" i="3" l="1"/>
  <c r="E12" i="3"/>
  <c r="E10" i="3"/>
  <c r="B20" i="1"/>
  <c r="I6" i="3" l="1"/>
  <c r="F3" i="1"/>
  <c r="C30" i="1"/>
  <c r="B30" i="1"/>
  <c r="D15" i="1"/>
  <c r="C20" i="1"/>
  <c r="J6" i="3" l="1"/>
  <c r="D25" i="1"/>
  <c r="G4" i="3" l="1"/>
  <c r="G3" i="3"/>
  <c r="H3" i="3"/>
  <c r="H8" i="3"/>
  <c r="H7" i="3"/>
  <c r="H6" i="3"/>
  <c r="H5" i="3"/>
  <c r="H4" i="3"/>
  <c r="I7" i="3" l="1"/>
  <c r="I4" i="3"/>
  <c r="J4" i="3" s="1"/>
  <c r="I3" i="3"/>
  <c r="I5" i="3"/>
  <c r="J5" i="3" s="1"/>
  <c r="D9" i="1"/>
  <c r="J3" i="3" l="1"/>
  <c r="K3" i="3" s="1"/>
  <c r="L3" i="3" s="1"/>
  <c r="G3" i="1"/>
  <c r="I3" i="1" l="1"/>
  <c r="F8" i="1"/>
  <c r="F7" i="1"/>
  <c r="F6" i="1"/>
  <c r="F5" i="1"/>
  <c r="F4" i="1"/>
  <c r="G5" i="1" l="1"/>
  <c r="G8" i="1"/>
  <c r="I8" i="3" l="1"/>
  <c r="J8" i="3" s="1"/>
  <c r="J7" i="3"/>
  <c r="K6" i="3"/>
  <c r="L6" i="3" s="1"/>
  <c r="K7" i="3" l="1"/>
  <c r="L7" i="3" s="1"/>
  <c r="K8" i="3"/>
  <c r="L8" i="3" s="1"/>
  <c r="K5" i="3"/>
  <c r="L5" i="3" s="1"/>
  <c r="M5" i="3" s="1"/>
  <c r="K4" i="3"/>
  <c r="L4" i="3" s="1"/>
  <c r="M4" i="3" s="1"/>
  <c r="I5" i="1"/>
  <c r="N4" i="3" l="1"/>
  <c r="O4" i="3" s="1"/>
  <c r="P4" i="3" s="1"/>
  <c r="N5" i="3"/>
  <c r="O5" i="3" s="1"/>
  <c r="P5" i="3" s="1"/>
  <c r="M3" i="3"/>
  <c r="M8" i="3"/>
  <c r="M6" i="3"/>
  <c r="M7" i="3"/>
  <c r="N3" i="3" l="1"/>
  <c r="O3" i="3" s="1"/>
  <c r="P3" i="3" s="1"/>
  <c r="N7" i="3"/>
  <c r="O7" i="3" s="1"/>
  <c r="P7" i="3" s="1"/>
  <c r="N6" i="3"/>
  <c r="O6" i="3" s="1"/>
  <c r="P6" i="3" s="1"/>
  <c r="N8" i="3"/>
  <c r="O8" i="3" s="1"/>
  <c r="P8" i="3" s="1"/>
  <c r="G4" i="1"/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G7" i="1"/>
  <c r="G6" i="1"/>
  <c r="I8" i="1"/>
  <c r="J3" i="1"/>
  <c r="K3" i="1" s="1"/>
  <c r="L3" i="1" s="1"/>
  <c r="I6" i="1" l="1"/>
  <c r="I7" i="1"/>
  <c r="M3" i="1"/>
  <c r="T4" i="1"/>
  <c r="U4" i="1" s="1"/>
  <c r="V4" i="1" s="1"/>
  <c r="W4" i="1" s="1"/>
  <c r="X4" i="1" s="1"/>
  <c r="Y4" i="1" s="1"/>
  <c r="N3" i="1" l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J6" i="1"/>
  <c r="J7" i="1"/>
  <c r="J8" i="1"/>
  <c r="J5" i="1"/>
  <c r="K5" i="1" s="1"/>
  <c r="Z4" i="1"/>
  <c r="AA4" i="1" s="1"/>
  <c r="AB4" i="1" s="1"/>
  <c r="K7" i="1" l="1"/>
  <c r="L7" i="1" s="1"/>
  <c r="AC3" i="1"/>
  <c r="AD3" i="1" s="1"/>
  <c r="AE3" i="1" s="1"/>
  <c r="AF3" i="1" s="1"/>
  <c r="AG3" i="1" s="1"/>
  <c r="AH3" i="1" s="1"/>
  <c r="K8" i="1"/>
  <c r="L8" i="1" s="1"/>
  <c r="K6" i="1"/>
  <c r="L6" i="1" s="1"/>
  <c r="L5" i="1"/>
  <c r="AC4" i="1"/>
  <c r="AD4" i="1" s="1"/>
  <c r="AE4" i="1" s="1"/>
  <c r="M8" i="1" l="1"/>
  <c r="M5" i="1"/>
  <c r="M6" i="1"/>
  <c r="M7" i="1"/>
  <c r="AF4" i="1"/>
  <c r="AG4" i="1" s="1"/>
  <c r="AH4" i="1" s="1"/>
  <c r="AI4" i="1" s="1"/>
  <c r="AJ4" i="1" s="1"/>
  <c r="AI3" i="1"/>
  <c r="AJ3" i="1" s="1"/>
  <c r="AK3" i="1" s="1"/>
  <c r="N7" i="1" l="1"/>
  <c r="O7" i="1" s="1"/>
  <c r="N8" i="1"/>
  <c r="O8" i="1" s="1"/>
  <c r="N6" i="1"/>
  <c r="O6" i="1" s="1"/>
  <c r="N5" i="1"/>
  <c r="O5" i="1" s="1"/>
  <c r="P8" i="1" l="1"/>
  <c r="P5" i="1"/>
  <c r="P7" i="1"/>
  <c r="P6" i="1"/>
  <c r="Q6" i="1" l="1"/>
  <c r="R6" i="1" s="1"/>
  <c r="Q7" i="1"/>
  <c r="R7" i="1" s="1"/>
  <c r="Q5" i="1"/>
  <c r="R5" i="1" s="1"/>
  <c r="Q8" i="1"/>
  <c r="R8" i="1" s="1"/>
  <c r="S7" i="1" l="1"/>
  <c r="S6" i="1"/>
  <c r="S8" i="1"/>
  <c r="S5" i="1"/>
  <c r="T5" i="1" l="1"/>
  <c r="U5" i="1" s="1"/>
  <c r="T6" i="1"/>
  <c r="U6" i="1" s="1"/>
  <c r="T8" i="1"/>
  <c r="U8" i="1" s="1"/>
  <c r="T7" i="1"/>
  <c r="U7" i="1" s="1"/>
  <c r="V5" i="1" l="1"/>
  <c r="V8" i="1"/>
  <c r="V6" i="1"/>
  <c r="V7" i="1"/>
  <c r="W7" i="1" l="1"/>
  <c r="X7" i="1" s="1"/>
  <c r="W8" i="1"/>
  <c r="X8" i="1" s="1"/>
  <c r="W6" i="1"/>
  <c r="X6" i="1" s="1"/>
  <c r="W5" i="1"/>
  <c r="X5" i="1" s="1"/>
  <c r="Y6" i="1" l="1"/>
  <c r="Y7" i="1"/>
  <c r="Y8" i="1"/>
  <c r="Y5" i="1"/>
  <c r="Z8" i="1" l="1"/>
  <c r="AA8" i="1" s="1"/>
  <c r="Z7" i="1"/>
  <c r="AA7" i="1" s="1"/>
  <c r="Z5" i="1"/>
  <c r="AA5" i="1" s="1"/>
  <c r="Z6" i="1"/>
  <c r="AA6" i="1" s="1"/>
  <c r="AB8" i="1" l="1"/>
  <c r="AC8" i="1" s="1"/>
  <c r="AD8" i="1" s="1"/>
  <c r="AB7" i="1"/>
  <c r="AB6" i="1"/>
  <c r="AB5" i="1"/>
  <c r="AC6" i="1" l="1"/>
  <c r="AD6" i="1" s="1"/>
  <c r="AC7" i="1"/>
  <c r="AD7" i="1" s="1"/>
  <c r="AC5" i="1"/>
  <c r="AD5" i="1" s="1"/>
  <c r="AE8" i="1" l="1"/>
  <c r="AE5" i="1"/>
  <c r="AE7" i="1"/>
  <c r="AE6" i="1"/>
  <c r="AF5" i="1" l="1"/>
  <c r="AG5" i="1" s="1"/>
  <c r="AF6" i="1"/>
  <c r="AG6" i="1" s="1"/>
  <c r="AF7" i="1"/>
  <c r="AG7" i="1" s="1"/>
  <c r="AF8" i="1"/>
  <c r="AG8" i="1" s="1"/>
  <c r="AH6" i="1" l="1"/>
  <c r="AI6" i="1" s="1"/>
  <c r="AJ6" i="1" s="1"/>
  <c r="AH7" i="1"/>
  <c r="AI7" i="1" s="1"/>
  <c r="AJ7" i="1" s="1"/>
  <c r="AH8" i="1"/>
  <c r="AI8" i="1" s="1"/>
  <c r="AJ8" i="1" s="1"/>
  <c r="AH5" i="1"/>
  <c r="AI5" i="1" s="1"/>
  <c r="AJ5" i="1" s="1"/>
</calcChain>
</file>

<file path=xl/sharedStrings.xml><?xml version="1.0" encoding="utf-8"?>
<sst xmlns="http://schemas.openxmlformats.org/spreadsheetml/2006/main" count="144" uniqueCount="100">
  <si>
    <t>height</t>
  </si>
  <si>
    <t>colour</t>
  </si>
  <si>
    <t>B</t>
  </si>
  <si>
    <t>G</t>
  </si>
  <si>
    <t>R</t>
  </si>
  <si>
    <t>m</t>
  </si>
  <si>
    <t>f</t>
  </si>
  <si>
    <t>Prediction2</t>
  </si>
  <si>
    <t>Prediction1</t>
  </si>
  <si>
    <t>Prediction3</t>
  </si>
  <si>
    <t>error3</t>
  </si>
  <si>
    <t>Average of Error2</t>
  </si>
  <si>
    <t>Average of Error1</t>
  </si>
  <si>
    <t>Average of Error3</t>
  </si>
  <si>
    <t>Prediction4</t>
  </si>
  <si>
    <t>error4</t>
  </si>
  <si>
    <t>Average of Error4</t>
  </si>
  <si>
    <t>Prediction 5</t>
  </si>
  <si>
    <t>error5</t>
  </si>
  <si>
    <t>Average of Error 5</t>
  </si>
  <si>
    <t>Prediction 6</t>
  </si>
  <si>
    <t>error 6</t>
  </si>
  <si>
    <t>Average of Error 6</t>
  </si>
  <si>
    <t>Prediction 7</t>
  </si>
  <si>
    <t>error 7</t>
  </si>
  <si>
    <t>Average of Error 7</t>
  </si>
  <si>
    <t>Prediction 8</t>
  </si>
  <si>
    <t>Average of Error 8</t>
  </si>
  <si>
    <t>error 8</t>
  </si>
  <si>
    <t>Prediction 9</t>
  </si>
  <si>
    <t>error 9</t>
  </si>
  <si>
    <t>Average of Error 9</t>
  </si>
  <si>
    <t>Prediction 10</t>
  </si>
  <si>
    <t>error 10</t>
  </si>
  <si>
    <t>Average of Error 10</t>
  </si>
  <si>
    <t xml:space="preserve">Step 2 </t>
  </si>
  <si>
    <t>Output of FM(x)</t>
  </si>
  <si>
    <t>weight (Y)</t>
  </si>
  <si>
    <t>error2 (y2)</t>
  </si>
  <si>
    <t>Error1 (Y1)</t>
  </si>
  <si>
    <t>Error Final</t>
  </si>
  <si>
    <t>Like PopCorn</t>
  </si>
  <si>
    <t>Age</t>
  </si>
  <si>
    <t>Yes</t>
  </si>
  <si>
    <t>No</t>
  </si>
  <si>
    <t>Blue</t>
  </si>
  <si>
    <t>Green</t>
  </si>
  <si>
    <t>Red</t>
  </si>
  <si>
    <t>First Tree is based on error</t>
  </si>
  <si>
    <t>Test Data</t>
  </si>
  <si>
    <t>Female</t>
  </si>
  <si>
    <t xml:space="preserve">So over intial Prediction </t>
  </si>
  <si>
    <t>Prediction based on Log functions</t>
  </si>
  <si>
    <t>Since the Probaility of Defualt 2 is greater than 0.5 we can classify everyone in the training data as Default</t>
  </si>
  <si>
    <t>Convert_Target</t>
  </si>
  <si>
    <t>First Residual</t>
  </si>
  <si>
    <t>Favourite Color</t>
  </si>
  <si>
    <t>Loves Troll 2</t>
  </si>
  <si>
    <t>Average Error</t>
  </si>
  <si>
    <t>Prediction 2</t>
  </si>
  <si>
    <t>Predicted Probability</t>
  </si>
  <si>
    <t>Second Average Error</t>
  </si>
  <si>
    <t>Second Tree</t>
  </si>
  <si>
    <t>First Tree</t>
  </si>
  <si>
    <t>?</t>
  </si>
  <si>
    <t>Name</t>
  </si>
  <si>
    <t>Prediction</t>
  </si>
  <si>
    <t>Mean ( intercept )</t>
  </si>
  <si>
    <t>Third Tree</t>
  </si>
  <si>
    <t>four Tree</t>
  </si>
  <si>
    <t>Five Tree</t>
  </si>
  <si>
    <t>six Tree</t>
  </si>
  <si>
    <t>Seven Tree</t>
  </si>
  <si>
    <t>Eight Tree</t>
  </si>
  <si>
    <t>Loves Troll 2 ( Target )</t>
  </si>
  <si>
    <t xml:space="preserve">Blue </t>
  </si>
  <si>
    <t xml:space="preserve">Male </t>
  </si>
  <si>
    <t xml:space="preserve">Initial Model </t>
  </si>
  <si>
    <t xml:space="preserve">Pseudo Error </t>
  </si>
  <si>
    <t xml:space="preserve">Gamma Value </t>
  </si>
  <si>
    <t>Learning Rate is between 0 to 1</t>
  </si>
  <si>
    <t>Log ( Yes = 4/ No = 2)</t>
  </si>
  <si>
    <t xml:space="preserve">Y-Yhat </t>
  </si>
  <si>
    <t xml:space="preserve">Average Leave </t>
  </si>
  <si>
    <t>X1</t>
  </si>
  <si>
    <t>X2</t>
  </si>
  <si>
    <t>X3</t>
  </si>
  <si>
    <t>Y</t>
  </si>
  <si>
    <t xml:space="preserve">Yhat </t>
  </si>
  <si>
    <t>Nine Tree</t>
  </si>
  <si>
    <t>Ten Tree</t>
  </si>
  <si>
    <t>Predicted Probability 2</t>
  </si>
  <si>
    <t>Predicted Probability 1</t>
  </si>
  <si>
    <t xml:space="preserve">Error 2 </t>
  </si>
  <si>
    <t>Predicted Probability3</t>
  </si>
  <si>
    <t>Sourabh</t>
  </si>
  <si>
    <t>Final Convertion</t>
  </si>
  <si>
    <t>Gender</t>
  </si>
  <si>
    <t>Error 1</t>
  </si>
  <si>
    <t>Prediction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</si>
</sst>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2" fontId="0" fillId="0" borderId="0" xfId="0" applyNumberFormat="1"/>
    <xf numFmtId="0" fontId="0" fillId="4" borderId="1" xfId="0" applyFill="1" applyBorder="1"/>
    <xf numFmtId="0" fontId="0" fillId="2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64" fontId="0" fillId="2" borderId="0" xfId="0" applyNumberFormat="1" applyFill="1"/>
    <xf numFmtId="164" fontId="0" fillId="2" borderId="1" xfId="0" applyNumberFormat="1" applyFill="1" applyBorder="1"/>
    <xf numFmtId="0" fontId="0" fillId="7" borderId="5" xfId="0" applyFill="1" applyBorder="1"/>
    <xf numFmtId="0" fontId="0" fillId="8" borderId="5" xfId="0" applyFill="1" applyBorder="1"/>
    <xf numFmtId="0" fontId="0" fillId="0" borderId="6" xfId="0" applyBorder="1"/>
    <xf numFmtId="0" fontId="0" fillId="5" borderId="7" xfId="0" applyFill="1" applyBorder="1"/>
    <xf numFmtId="164" fontId="0" fillId="9" borderId="4" xfId="0" applyNumberFormat="1" applyFill="1" applyBorder="1"/>
    <xf numFmtId="0" fontId="0" fillId="9" borderId="5" xfId="0" applyFill="1" applyBorder="1"/>
    <xf numFmtId="0" fontId="0" fillId="0" borderId="8" xfId="0" applyFill="1" applyBorder="1"/>
    <xf numFmtId="0" fontId="0" fillId="2" borderId="7" xfId="0" applyFill="1" applyBorder="1"/>
    <xf numFmtId="0" fontId="0" fillId="3" borderId="1" xfId="0" applyFill="1" applyBorder="1"/>
    <xf numFmtId="164" fontId="0" fillId="0" borderId="1" xfId="0" applyNumberFormat="1" applyFill="1" applyBorder="1"/>
    <xf numFmtId="164" fontId="0" fillId="5" borderId="1" xfId="0" applyNumberFormat="1" applyFill="1" applyBorder="1"/>
    <xf numFmtId="2" fontId="0" fillId="0" borderId="1" xfId="0" applyNumberFormat="1" applyFill="1" applyBorder="1"/>
    <xf numFmtId="2" fontId="0" fillId="10" borderId="1" xfId="0" applyNumberFormat="1" applyFill="1" applyBorder="1"/>
    <xf numFmtId="164" fontId="0" fillId="10" borderId="1" xfId="0" applyNumberFormat="1" applyFill="1" applyBorder="1"/>
    <xf numFmtId="164" fontId="0" fillId="10" borderId="0" xfId="0" applyNumberFormat="1" applyFill="1"/>
    <xf numFmtId="0" fontId="0" fillId="10" borderId="1" xfId="0" applyFill="1" applyBorder="1"/>
    <xf numFmtId="164" fontId="0" fillId="0" borderId="1" xfId="0" applyNumberFormat="1" applyBorder="1"/>
    <xf numFmtId="0" fontId="0" fillId="6" borderId="1" xfId="0" applyFill="1" applyBorder="1"/>
    <xf numFmtId="1" fontId="0" fillId="0" borderId="1" xfId="0" applyNumberFormat="1" applyBorder="1"/>
    <xf numFmtId="164" fontId="0" fillId="2" borderId="5" xfId="0" applyNumberFormat="1" applyFill="1" applyBorder="1"/>
    <xf numFmtId="0" fontId="0" fillId="7" borderId="1" xfId="0" applyFill="1" applyBorder="1"/>
    <xf numFmtId="2" fontId="0" fillId="0" borderId="1" xfId="0" applyNumberFormat="1" applyBorder="1"/>
    <xf numFmtId="166" fontId="0" fillId="0" borderId="1" xfId="0" applyNumberFormat="1" applyBorder="1"/>
    <xf numFmtId="166" fontId="0" fillId="10" borderId="1" xfId="0" applyNumberFormat="1" applyFill="1" applyBorder="1"/>
    <xf numFmtId="166" fontId="0" fillId="10" borderId="5" xfId="0" applyNumberFormat="1" applyFill="1" applyBorder="1"/>
    <xf numFmtId="1" fontId="0" fillId="0" borderId="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296385</xdr:colOff>
      <xdr:row>11</xdr:row>
      <xdr:rowOff>47287</xdr:rowOff>
    </xdr:from>
    <xdr:to>
      <xdr:col>6</xdr:col>
      <xdr:colOff>953549</xdr:colOff>
      <xdr:row>21</xdr:row>
      <xdr:rowOff>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4311" y="803883"/>
          <a:ext cx="3213136" cy="184330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27</xdr:row>
      <xdr:rowOff>156199</xdr:rowOff>
    </xdr:from>
    <xdr:to>
      <xdr:col>5</xdr:col>
      <xdr:colOff>1107872</xdr:colOff>
      <xdr:row>46</xdr:row>
      <xdr:rowOff>43444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43242"/>
          <a:ext cx="5975791" cy="3506745"/>
        </a:xfrm>
        <a:prstGeom prst="rect">
          <a:avLst/>
        </a:prstGeom>
      </xdr:spPr>
    </xdr:pic>
    <xdr:clientData/>
  </xdr:twoCellAnchor>
  <xdr:twoCellAnchor editAs="oneCell">
    <xdr:from>
      <xdr:col>7</xdr:col>
      <xdr:colOff>167011</xdr:colOff>
      <xdr:row>11</xdr:row>
      <xdr:rowOff>16859</xdr:rowOff>
    </xdr:from>
    <xdr:to>
      <xdr:col>10</xdr:col>
      <xdr:colOff>411983</xdr:colOff>
      <xdr:row>21</xdr:row>
      <xdr:rowOff>34595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88161" y="792346"/>
          <a:ext cx="3237340" cy="195645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4</xdr:col>
      <xdr:colOff>312903</xdr:colOff>
      <xdr:row>21</xdr:row>
      <xdr:rowOff>125317</xdr:rowOff>
    </xdr:from>
    <xdr:to>
      <xdr:col>6</xdr:col>
      <xdr:colOff>1020390</xdr:colOff>
      <xdr:row>30</xdr:row>
      <xdr:rowOff>60558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33192" y="4165922"/>
          <a:ext cx="3266660" cy="1649741"/>
        </a:xfrm>
        <a:prstGeom prst="rect">
          <a:avLst/>
        </a:prstGeom>
      </xdr:spPr>
    </xdr:pic>
    <xdr:clientData/>
  </xdr:twoCellAnchor>
  <xdr:twoCellAnchor editAs="oneCell">
    <xdr:from>
      <xdr:col>7</xdr:col>
      <xdr:colOff>252299</xdr:colOff>
      <xdr:row>22</xdr:row>
      <xdr:rowOff>8285</xdr:rowOff>
    </xdr:from>
    <xdr:to>
      <xdr:col>10</xdr:col>
      <xdr:colOff>781323</xdr:colOff>
      <xdr:row>30</xdr:row>
      <xdr:rowOff>7898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65245" y="3937348"/>
          <a:ext cx="3520848" cy="14963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3</xdr:col>
      <xdr:colOff>939845</xdr:colOff>
      <xdr:row>31</xdr:row>
      <xdr:rowOff>28286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0"/>
          <a:ext cx="2380952" cy="2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432659</xdr:colOff>
      <xdr:row>9</xdr:row>
      <xdr:rowOff>14571</xdr:rowOff>
    </xdr:from>
    <xdr:to>
      <xdr:col>7</xdr:col>
      <xdr:colOff>875386</xdr:colOff>
      <xdr:row>18</xdr:row>
      <xdr:rowOff>87788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8933" y="1533179"/>
          <a:ext cx="3248337" cy="1798501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30</xdr:row>
      <xdr:rowOff>161925</xdr:rowOff>
    </xdr:from>
    <xdr:to>
      <xdr:col>7</xdr:col>
      <xdr:colOff>743702</xdr:colOff>
      <xdr:row>35</xdr:row>
      <xdr:rowOff>123710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28900" y="5686425"/>
          <a:ext cx="5009524" cy="9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826048</xdr:colOff>
      <xdr:row>9</xdr:row>
      <xdr:rowOff>16751</xdr:rowOff>
    </xdr:from>
    <xdr:to>
      <xdr:col>13</xdr:col>
      <xdr:colOff>190445</xdr:colOff>
      <xdr:row>19</xdr:row>
      <xdr:rowOff>122888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1151" y="1737820"/>
          <a:ext cx="3075862" cy="2030844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20</xdr:row>
      <xdr:rowOff>142875</xdr:rowOff>
    </xdr:from>
    <xdr:to>
      <xdr:col>12</xdr:col>
      <xdr:colOff>894983</xdr:colOff>
      <xdr:row>31</xdr:row>
      <xdr:rowOff>104518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1925" y="3762375"/>
          <a:ext cx="2942857" cy="2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20</xdr:row>
      <xdr:rowOff>57150</xdr:rowOff>
    </xdr:from>
    <xdr:to>
      <xdr:col>7</xdr:col>
      <xdr:colOff>595534</xdr:colOff>
      <xdr:row>31</xdr:row>
      <xdr:rowOff>55166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90925" y="3676650"/>
          <a:ext cx="3333750" cy="2093516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40</xdr:row>
      <xdr:rowOff>28575</xdr:rowOff>
    </xdr:from>
    <xdr:to>
      <xdr:col>12</xdr:col>
      <xdr:colOff>993012</xdr:colOff>
      <xdr:row>61</xdr:row>
      <xdr:rowOff>55869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19650" y="7458075"/>
          <a:ext cx="6009524" cy="40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48</xdr:row>
      <xdr:rowOff>9525</xdr:rowOff>
    </xdr:from>
    <xdr:to>
      <xdr:col>7</xdr:col>
      <xdr:colOff>414081</xdr:colOff>
      <xdr:row>53</xdr:row>
      <xdr:rowOff>85595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4925" y="8963025"/>
          <a:ext cx="6209524" cy="1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4</xdr:col>
      <xdr:colOff>114755</xdr:colOff>
      <xdr:row>60</xdr:row>
      <xdr:rowOff>123713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0477500"/>
          <a:ext cx="2895238" cy="885714"/>
        </a:xfrm>
        <a:prstGeom prst="rect">
          <a:avLst/>
        </a:prstGeom>
      </xdr:spPr>
    </xdr:pic>
    <xdr:clientData/>
  </xdr:twoCellAnchor>
  <xdr:twoCellAnchor>
    <xdr:from>
      <xdr:col>11</xdr:col>
      <xdr:colOff>637995</xdr:colOff>
      <xdr:row>45</xdr:row>
      <xdr:rowOff>179717</xdr:rowOff>
    </xdr:from>
    <xdr:to>
      <xdr:col>12</xdr:col>
      <xdr:colOff>691910</xdr:colOff>
      <xdr:row>50</xdr:row>
      <xdr:rowOff>35943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0603302" y="8482642"/>
          <a:ext cx="1096273" cy="799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1320920</xdr:colOff>
      <xdr:row>57</xdr:row>
      <xdr:rowOff>8986</xdr:rowOff>
    </xdr:from>
    <xdr:to>
      <xdr:col>12</xdr:col>
      <xdr:colOff>826698</xdr:colOff>
      <xdr:row>61</xdr:row>
      <xdr:rowOff>44929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9956321" y="10576344"/>
          <a:ext cx="1878042" cy="79075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tabSelected="1" topLeftCell="X1" zoomScale="96" zoomScaleNormal="96" workbookViewId="0">
      <selection activeCell="M14" sqref="M14"/>
    </sheetView>
  </sheetViews>
  <sheetFormatPr defaultRowHeight="14.4" x14ac:dyDescent="0.3"/>
  <cols>
    <col min="1" max="1" width="12.6640625" bestFit="1" customWidth="1"/>
    <col min="2" max="2" width="16.88671875" customWidth="1"/>
    <col min="3" max="3" width="17" bestFit="1" customWidth="1"/>
    <col min="4" max="4" width="12.88671875" customWidth="1"/>
    <col min="5" max="5" width="13.44140625" customWidth="1"/>
    <col min="6" max="6" width="24.88671875" customWidth="1"/>
    <col min="7" max="7" width="18.6640625" customWidth="1"/>
    <col min="8" max="8" width="13.44140625" customWidth="1"/>
    <col min="9" max="9" width="12.6640625" customWidth="1"/>
    <col min="10" max="10" width="18.6640625" customWidth="1"/>
    <col min="11" max="11" width="13.44140625" customWidth="1"/>
    <col min="12" max="12" width="12.6640625" bestFit="1" customWidth="1"/>
    <col min="13" max="13" width="18.6640625" bestFit="1" customWidth="1"/>
    <col min="14" max="14" width="13.44140625" bestFit="1" customWidth="1"/>
    <col min="15" max="15" width="12.6640625" bestFit="1" customWidth="1"/>
    <col min="16" max="16" width="18.6640625" bestFit="1" customWidth="1"/>
    <col min="17" max="17" width="13.88671875" bestFit="1" customWidth="1"/>
    <col min="18" max="18" width="8.6640625" customWidth="1"/>
    <col min="19" max="19" width="19.109375" bestFit="1" customWidth="1"/>
    <col min="20" max="20" width="13.88671875" bestFit="1" customWidth="1"/>
    <col min="21" max="21" width="9.109375" bestFit="1" customWidth="1"/>
    <col min="22" max="22" width="19.109375" bestFit="1" customWidth="1"/>
    <col min="23" max="23" width="13.88671875" bestFit="1" customWidth="1"/>
    <col min="24" max="24" width="9.109375" customWidth="1"/>
    <col min="25" max="25" width="19.109375" bestFit="1" customWidth="1"/>
    <col min="26" max="26" width="13.88671875" bestFit="1" customWidth="1"/>
    <col min="27" max="27" width="9.109375" customWidth="1"/>
    <col min="28" max="28" width="19.109375" bestFit="1" customWidth="1"/>
    <col min="29" max="29" width="13.88671875" bestFit="1" customWidth="1"/>
    <col min="30" max="30" width="9.109375" customWidth="1"/>
    <col min="31" max="31" width="19.109375" bestFit="1" customWidth="1"/>
    <col min="32" max="32" width="14.88671875" bestFit="1" customWidth="1"/>
    <col min="33" max="33" width="10.109375" customWidth="1"/>
    <col min="34" max="34" width="20.33203125" bestFit="1" customWidth="1"/>
    <col min="35" max="35" width="14.88671875" bestFit="1" customWidth="1"/>
    <col min="36" max="36" width="10.109375" bestFit="1" customWidth="1"/>
    <col min="37" max="37" width="20.33203125" bestFit="1" customWidth="1"/>
    <col min="38" max="38" width="12.33203125" bestFit="1" customWidth="1"/>
  </cols>
  <sheetData>
    <row r="1" spans="1:38" x14ac:dyDescent="0.3">
      <c r="D1" t="s">
        <v>87</v>
      </c>
      <c r="E1" t="s">
        <v>88</v>
      </c>
      <c r="F1" s="22" t="s">
        <v>82</v>
      </c>
      <c r="G1" t="s">
        <v>79</v>
      </c>
      <c r="I1" t="s">
        <v>78</v>
      </c>
      <c r="J1" t="s">
        <v>83</v>
      </c>
      <c r="L1" t="s">
        <v>78</v>
      </c>
      <c r="O1" t="s">
        <v>78</v>
      </c>
    </row>
    <row r="2" spans="1:38" x14ac:dyDescent="0.3">
      <c r="A2" s="6" t="s">
        <v>0</v>
      </c>
      <c r="B2" s="6" t="s">
        <v>1</v>
      </c>
      <c r="C2" s="6" t="s">
        <v>97</v>
      </c>
      <c r="D2" s="7" t="s">
        <v>37</v>
      </c>
      <c r="E2" s="10" t="s">
        <v>8</v>
      </c>
      <c r="F2" s="23" t="s">
        <v>39</v>
      </c>
      <c r="G2" s="10" t="s">
        <v>12</v>
      </c>
      <c r="H2" s="10" t="s">
        <v>7</v>
      </c>
      <c r="I2" s="23" t="s">
        <v>38</v>
      </c>
      <c r="J2" s="10" t="s">
        <v>11</v>
      </c>
      <c r="K2" s="10" t="s">
        <v>9</v>
      </c>
      <c r="L2" s="23" t="s">
        <v>10</v>
      </c>
      <c r="M2" s="10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28</v>
      </c>
      <c r="AB2" t="s">
        <v>27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32</v>
      </c>
      <c r="AJ2" t="s">
        <v>33</v>
      </c>
      <c r="AK2" t="s">
        <v>34</v>
      </c>
      <c r="AL2" t="s">
        <v>40</v>
      </c>
    </row>
    <row r="3" spans="1:38" x14ac:dyDescent="0.3">
      <c r="A3" s="8">
        <v>1.6</v>
      </c>
      <c r="B3" s="8" t="s">
        <v>2</v>
      </c>
      <c r="C3" s="8" t="s">
        <v>5</v>
      </c>
      <c r="D3" s="40">
        <v>88</v>
      </c>
      <c r="E3" s="14">
        <v>71.1666666666667</v>
      </c>
      <c r="F3" s="24">
        <f>D3-$E$3</f>
        <v>16.8333333333333</v>
      </c>
      <c r="G3" s="24">
        <f>F3</f>
        <v>16.8333333333333</v>
      </c>
      <c r="H3" s="14">
        <f>SUM($E3+(0.1*$G3))</f>
        <v>72.850000000000023</v>
      </c>
      <c r="I3" s="24">
        <f t="shared" ref="I3:I8" si="0">$D3-H3</f>
        <v>15.149999999999977</v>
      </c>
      <c r="J3" s="24">
        <f>I3</f>
        <v>15.149999999999977</v>
      </c>
      <c r="K3" s="24">
        <f>SUM($E3+(0.1*$G3)+(0.1*$J3))</f>
        <v>74.365000000000023</v>
      </c>
      <c r="L3" s="24">
        <f t="shared" ref="L3:L8" si="1">$D3-K3</f>
        <v>13.634999999999977</v>
      </c>
      <c r="M3" s="24">
        <f>L3</f>
        <v>13.634999999999977</v>
      </c>
      <c r="N3" s="3">
        <f t="shared" ref="N3:N8" si="2">SUM($E3+(0.1*$G3)+(0.1*$J3)+(0.1*$M3))</f>
        <v>75.728500000000025</v>
      </c>
      <c r="O3" s="3">
        <f t="shared" ref="O3:O8" si="3">$D3-N3</f>
        <v>12.271499999999975</v>
      </c>
      <c r="P3" s="3">
        <f>O3</f>
        <v>12.271499999999975</v>
      </c>
      <c r="Q3" s="3">
        <f t="shared" ref="Q3:Q8" si="4">SUM($E3+(0.1*$G3)+(0.1*$J3)+(0.1*$M3)+(0.1*$P3))</f>
        <v>76.95565000000002</v>
      </c>
      <c r="R3" s="3">
        <f t="shared" ref="R3:R8" si="5">$D3-Q3</f>
        <v>11.04434999999998</v>
      </c>
      <c r="S3" s="3">
        <f>R3</f>
        <v>11.04434999999998</v>
      </c>
      <c r="T3" s="3">
        <f t="shared" ref="T3:T8" si="6">SUM($E3+(0.1*$G3)+(0.1*$J3)+(0.1*$M3)+(0.1*$P3)*(0.1*$S3))</f>
        <v>77.083807410250017</v>
      </c>
      <c r="U3" s="3">
        <f t="shared" ref="U3:U8" si="7">$D3-T3</f>
        <v>10.916192589749983</v>
      </c>
      <c r="V3" s="3">
        <f>U3</f>
        <v>10.916192589749983</v>
      </c>
      <c r="W3" s="3">
        <f t="shared" ref="W3:W8" si="8">SUM($E3+(0.1*$G3)+(0.1*$J3)+(0.1*$M3)+(0.1*$P3)*(0.1*$S3)+(0.1*$V3))</f>
        <v>78.175426669225018</v>
      </c>
      <c r="X3" s="3">
        <f t="shared" ref="X3:X8" si="9">$D3-W3</f>
        <v>9.8245733307749816</v>
      </c>
      <c r="Y3" s="3">
        <f>X3</f>
        <v>9.8245733307749816</v>
      </c>
      <c r="Z3" s="3">
        <f t="shared" ref="Z3:Z8" si="10">SUM($E3+(0.1*$G3)+(0.1*$J3)+(0.1*$M3)+(0.1*$P3)*(0.1*$S3)+(0.1*$V3)+(0.1*$Y3))</f>
        <v>79.157884002302524</v>
      </c>
      <c r="AA3" s="3">
        <f t="shared" ref="AA3:AA8" si="11">$D3-Z3</f>
        <v>8.8421159976974764</v>
      </c>
      <c r="AB3" s="3">
        <f>AA3</f>
        <v>8.8421159976974764</v>
      </c>
      <c r="AC3" s="3">
        <f t="shared" ref="AC3:AC8" si="12">SUM($E3+(0.1*$G3)+(0.1*$J3)+(0.1*$M3)+(0.1*$P3)*(0.1*$S3)+(0.1*$V3)+(0.1*$Y3)+(0.1*$AB3))</f>
        <v>80.042095602072266</v>
      </c>
      <c r="AD3" s="3">
        <f t="shared" ref="AD3:AD8" si="13">$D3-AC3</f>
        <v>7.9579043979277344</v>
      </c>
      <c r="AE3" s="3">
        <f>AD3</f>
        <v>7.9579043979277344</v>
      </c>
      <c r="AF3" s="3">
        <f t="shared" ref="AF3:AF8" si="14">SUM($E3+(0.1*$G3)+(0.1*$J3)+(0.1*$M3)+(0.1*$P3)*(0.1*$S3)+(0.1*$V3)+(0.1*$Y3)+(0.1*$AB3)+(0.1*$AE3))</f>
        <v>80.837886041865033</v>
      </c>
      <c r="AG3" s="3">
        <f t="shared" ref="AG3:AG8" si="15">$D3-AF3</f>
        <v>7.1621139581349667</v>
      </c>
      <c r="AH3" s="3">
        <f>AG3</f>
        <v>7.1621139581349667</v>
      </c>
      <c r="AI3" s="3">
        <f t="shared" ref="AI3:AI8" si="16">SUM($E3+(0.1*$G3)+(0.1*$J3)+(0.1*$M3)+(0.1*$P3)*(0.1*$S3)+(0.1*$V3)+(0.1*$Y3)+(0.1*$AB3)+(0.1*$AE3)+(0.1*AH3))</f>
        <v>81.554097437678536</v>
      </c>
      <c r="AJ3" s="3">
        <f t="shared" ref="AJ3:AJ8" si="17">$D3-AI3</f>
        <v>6.4459025623214643</v>
      </c>
      <c r="AK3" s="3">
        <f>AJ3</f>
        <v>6.4459025623214643</v>
      </c>
      <c r="AL3" s="2">
        <v>0</v>
      </c>
    </row>
    <row r="4" spans="1:38" x14ac:dyDescent="0.3">
      <c r="A4" s="8">
        <v>1.6</v>
      </c>
      <c r="B4" s="8" t="s">
        <v>3</v>
      </c>
      <c r="C4" s="8" t="s">
        <v>6</v>
      </c>
      <c r="D4" s="8">
        <v>76</v>
      </c>
      <c r="E4" s="24">
        <v>71.166666666666671</v>
      </c>
      <c r="F4" s="24">
        <f t="shared" ref="F4:F8" si="18">D4-$E$3</f>
        <v>4.8333333333333002</v>
      </c>
      <c r="G4" s="24">
        <f>F4</f>
        <v>4.8333333333333002</v>
      </c>
      <c r="H4" s="14">
        <f t="shared" ref="H4:H8" si="19">SUM($E4+(0.1*$G4))</f>
        <v>71.650000000000006</v>
      </c>
      <c r="I4" s="24">
        <f t="shared" si="0"/>
        <v>4.3499999999999943</v>
      </c>
      <c r="J4" s="24">
        <f>I4</f>
        <v>4.3499999999999943</v>
      </c>
      <c r="K4" s="24">
        <f t="shared" ref="K4:K8" si="20">SUM($E4+(0.1*$G4)+(0.1*$J4))</f>
        <v>72.085000000000008</v>
      </c>
      <c r="L4" s="24">
        <f t="shared" si="1"/>
        <v>3.914999999999992</v>
      </c>
      <c r="M4" s="24">
        <f>L4</f>
        <v>3.914999999999992</v>
      </c>
      <c r="N4" s="3">
        <f t="shared" si="2"/>
        <v>72.476500000000001</v>
      </c>
      <c r="O4" s="3">
        <f t="shared" si="3"/>
        <v>3.5234999999999985</v>
      </c>
      <c r="P4" s="3">
        <f>O4</f>
        <v>3.5234999999999985</v>
      </c>
      <c r="Q4" s="3">
        <f t="shared" si="4"/>
        <v>72.828850000000003</v>
      </c>
      <c r="R4" s="3">
        <f t="shared" si="5"/>
        <v>3.1711499999999972</v>
      </c>
      <c r="S4" s="3">
        <f>R4</f>
        <v>3.1711499999999972</v>
      </c>
      <c r="T4" s="3">
        <f t="shared" si="6"/>
        <v>72.588235470249998</v>
      </c>
      <c r="U4" s="3">
        <f t="shared" si="7"/>
        <v>3.4117645297500019</v>
      </c>
      <c r="V4" s="3">
        <f>U4</f>
        <v>3.4117645297500019</v>
      </c>
      <c r="W4" s="3">
        <f t="shared" si="8"/>
        <v>72.929411923225004</v>
      </c>
      <c r="X4" s="3">
        <f t="shared" si="9"/>
        <v>3.070588076774996</v>
      </c>
      <c r="Y4" s="3">
        <f>X4</f>
        <v>3.070588076774996</v>
      </c>
      <c r="Z4" s="3">
        <f t="shared" si="10"/>
        <v>73.236470730902511</v>
      </c>
      <c r="AA4" s="3">
        <f t="shared" si="11"/>
        <v>2.7635292690974893</v>
      </c>
      <c r="AB4" s="3">
        <f>AA4</f>
        <v>2.7635292690974893</v>
      </c>
      <c r="AC4" s="3">
        <f t="shared" si="12"/>
        <v>73.512823657812262</v>
      </c>
      <c r="AD4" s="3">
        <f t="shared" si="13"/>
        <v>2.4871763421877375</v>
      </c>
      <c r="AE4" s="3">
        <f>AD4</f>
        <v>2.4871763421877375</v>
      </c>
      <c r="AF4" s="3">
        <f t="shared" si="14"/>
        <v>73.76154129203104</v>
      </c>
      <c r="AG4" s="3">
        <f t="shared" si="15"/>
        <v>2.2384587079689595</v>
      </c>
      <c r="AH4" s="3">
        <f>AG4</f>
        <v>2.2384587079689595</v>
      </c>
      <c r="AI4" s="3">
        <f t="shared" si="16"/>
        <v>73.985387162827934</v>
      </c>
      <c r="AJ4" s="3">
        <f t="shared" si="17"/>
        <v>2.0146128371720664</v>
      </c>
      <c r="AK4" s="2"/>
      <c r="AL4" s="2">
        <v>0</v>
      </c>
    </row>
    <row r="5" spans="1:38" x14ac:dyDescent="0.3">
      <c r="A5" s="9">
        <v>1.5</v>
      </c>
      <c r="B5" s="9" t="s">
        <v>2</v>
      </c>
      <c r="C5" s="9" t="s">
        <v>6</v>
      </c>
      <c r="D5" s="9">
        <v>56</v>
      </c>
      <c r="E5" s="25">
        <v>71.166666666666671</v>
      </c>
      <c r="F5" s="25">
        <f t="shared" si="18"/>
        <v>-15.1666666666667</v>
      </c>
      <c r="G5" s="25">
        <f>AVERAGE($F$5,$F$8)</f>
        <v>-14.6666666666667</v>
      </c>
      <c r="H5" s="14">
        <f t="shared" si="19"/>
        <v>69.7</v>
      </c>
      <c r="I5" s="24">
        <f t="shared" si="0"/>
        <v>-13.700000000000003</v>
      </c>
      <c r="J5" s="24">
        <f>AVERAGE($I$5,$I$8)</f>
        <v>-13.200000000000003</v>
      </c>
      <c r="K5" s="24">
        <f>SUM($E5+(0.1*$G5)+(0.1*$J5))</f>
        <v>68.38</v>
      </c>
      <c r="L5" s="24">
        <f t="shared" si="1"/>
        <v>-12.379999999999995</v>
      </c>
      <c r="M5" s="24">
        <f>AVERAGE($L$5,$L$8)</f>
        <v>-11.879999999999995</v>
      </c>
      <c r="N5" s="3">
        <f t="shared" si="2"/>
        <v>67.191999999999993</v>
      </c>
      <c r="O5" s="3">
        <f t="shared" si="3"/>
        <v>-11.191999999999993</v>
      </c>
      <c r="P5" s="3">
        <f>AVERAGE($O$5,$O$8)</f>
        <v>-10.691999999999993</v>
      </c>
      <c r="Q5" s="3">
        <f t="shared" si="4"/>
        <v>66.122799999999998</v>
      </c>
      <c r="R5" s="3">
        <f t="shared" si="5"/>
        <v>-10.122799999999998</v>
      </c>
      <c r="S5" s="3">
        <f>AVERAGE($R$5,$R$8)</f>
        <v>-9.622799999999998</v>
      </c>
      <c r="T5" s="3">
        <f t="shared" si="6"/>
        <v>68.220869775999986</v>
      </c>
      <c r="U5" s="3">
        <f t="shared" si="7"/>
        <v>-12.220869775999986</v>
      </c>
      <c r="V5" s="3">
        <f>AVERAGE($U$5,$U$8)</f>
        <v>-11.720869775999986</v>
      </c>
      <c r="W5" s="3">
        <f t="shared" si="8"/>
        <v>67.048782798399984</v>
      </c>
      <c r="X5" s="3">
        <f t="shared" si="9"/>
        <v>-11.048782798399984</v>
      </c>
      <c r="Y5" s="3">
        <f>AVERAGE($X$5,$X$8)</f>
        <v>-10.548782798399984</v>
      </c>
      <c r="Z5" s="3">
        <f t="shared" si="10"/>
        <v>65.993904518559987</v>
      </c>
      <c r="AA5" s="3">
        <f t="shared" si="11"/>
        <v>-9.9939045185599866</v>
      </c>
      <c r="AB5" s="3">
        <f>AVERAGE($AA$5,$AA$8)</f>
        <v>-9.4939045185599866</v>
      </c>
      <c r="AC5" s="3">
        <f t="shared" si="12"/>
        <v>65.044514066703982</v>
      </c>
      <c r="AD5" s="3">
        <f t="shared" si="13"/>
        <v>-9.0445140667039823</v>
      </c>
      <c r="AE5" s="3">
        <f>AVERAGE($AD$5,$AD$8)</f>
        <v>-8.5445140667039823</v>
      </c>
      <c r="AF5" s="3">
        <f t="shared" si="14"/>
        <v>64.19006266003359</v>
      </c>
      <c r="AG5" s="3">
        <f t="shared" si="15"/>
        <v>-8.1900626600335897</v>
      </c>
      <c r="AH5" s="3">
        <f>AVERAGE($AG$5,$AG$8)</f>
        <v>-7.6900626600335897</v>
      </c>
      <c r="AI5" s="3">
        <f t="shared" si="16"/>
        <v>63.421056394030231</v>
      </c>
      <c r="AJ5" s="3">
        <f t="shared" si="17"/>
        <v>-7.4210563940302308</v>
      </c>
      <c r="AK5" s="2"/>
      <c r="AL5" s="2">
        <v>0</v>
      </c>
    </row>
    <row r="6" spans="1:38" x14ac:dyDescent="0.3">
      <c r="A6" s="8">
        <v>1.8</v>
      </c>
      <c r="B6" s="8" t="s">
        <v>4</v>
      </c>
      <c r="C6" s="8" t="s">
        <v>5</v>
      </c>
      <c r="D6" s="30">
        <v>73</v>
      </c>
      <c r="E6" s="24">
        <v>71.166666666666671</v>
      </c>
      <c r="F6" s="24">
        <f t="shared" si="18"/>
        <v>1.8333333333333002</v>
      </c>
      <c r="G6" s="24">
        <f>AVERAGE($F$6:$F$7)</f>
        <v>3.8333333333333002</v>
      </c>
      <c r="H6" s="14">
        <f t="shared" si="19"/>
        <v>71.55</v>
      </c>
      <c r="I6" s="27">
        <f t="shared" si="0"/>
        <v>1.4500000000000028</v>
      </c>
      <c r="J6" s="24">
        <f>AVERAGE($I$6:$I$7)</f>
        <v>3.4499999999999886</v>
      </c>
      <c r="K6" s="24">
        <f t="shared" si="20"/>
        <v>71.894999999999996</v>
      </c>
      <c r="L6" s="28">
        <f t="shared" si="1"/>
        <v>1.105000000000004</v>
      </c>
      <c r="M6" s="24">
        <f>AVERAGE($L$6:$L$7)</f>
        <v>3.1049999999999898</v>
      </c>
      <c r="N6" s="3">
        <f t="shared" si="2"/>
        <v>72.205500000000001</v>
      </c>
      <c r="O6" s="29">
        <f t="shared" si="3"/>
        <v>0.79449999999999932</v>
      </c>
      <c r="P6" s="3">
        <f>AVERAGE($O$6:$O$7)</f>
        <v>2.7944999999999851</v>
      </c>
      <c r="Q6" s="3">
        <f t="shared" si="4"/>
        <v>72.484949999999998</v>
      </c>
      <c r="R6" s="29">
        <f t="shared" si="5"/>
        <v>0.51505000000000223</v>
      </c>
      <c r="S6" s="3">
        <f>AVERAGE($R$6:$R$7)</f>
        <v>2.515049999999988</v>
      </c>
      <c r="T6" s="3">
        <f t="shared" si="6"/>
        <v>72.275783072249993</v>
      </c>
      <c r="U6" s="29">
        <f t="shared" si="7"/>
        <v>0.72421692775000679</v>
      </c>
      <c r="V6" s="3">
        <f>AVERAGE($U$6:$U$7)</f>
        <v>2.7242169277499926</v>
      </c>
      <c r="W6" s="3">
        <f t="shared" si="8"/>
        <v>72.548204765024991</v>
      </c>
      <c r="X6" s="29">
        <f t="shared" si="9"/>
        <v>0.45179523497500895</v>
      </c>
      <c r="Y6" s="3">
        <f>AVERAGE($X$6:$X$7)</f>
        <v>2.4517952349749947</v>
      </c>
      <c r="Z6" s="3">
        <f t="shared" si="10"/>
        <v>72.793384288522489</v>
      </c>
      <c r="AA6" s="29">
        <f t="shared" si="11"/>
        <v>0.2066157114775109</v>
      </c>
      <c r="AB6" s="3">
        <f>AVERAGE($AA$6:$AA$7)</f>
        <v>2.2066157114774967</v>
      </c>
      <c r="AC6" s="14">
        <f t="shared" si="12"/>
        <v>73.014045859670233</v>
      </c>
      <c r="AD6" s="14">
        <f t="shared" si="13"/>
        <v>-1.4045859670233085E-2</v>
      </c>
      <c r="AE6" s="3">
        <f>AVERAGE($AD$6:$AD$7)</f>
        <v>1.9859541403297527</v>
      </c>
      <c r="AF6" s="3">
        <f t="shared" si="14"/>
        <v>73.212641273703213</v>
      </c>
      <c r="AG6" s="13">
        <f t="shared" si="15"/>
        <v>-0.21264127370321262</v>
      </c>
      <c r="AH6" s="3">
        <f>AVERAGE($AG$6:$AG$7)</f>
        <v>1.7873587262967732</v>
      </c>
      <c r="AI6" s="3">
        <f t="shared" si="16"/>
        <v>73.391377146332886</v>
      </c>
      <c r="AJ6" s="3">
        <f t="shared" si="17"/>
        <v>-0.39137714633288567</v>
      </c>
      <c r="AK6" s="2"/>
      <c r="AL6" s="2">
        <v>0</v>
      </c>
    </row>
    <row r="7" spans="1:38" x14ac:dyDescent="0.3">
      <c r="A7" s="8">
        <v>1.5</v>
      </c>
      <c r="B7" s="8" t="s">
        <v>3</v>
      </c>
      <c r="C7" s="8" t="s">
        <v>5</v>
      </c>
      <c r="D7" s="8">
        <v>77</v>
      </c>
      <c r="E7" s="24">
        <v>71.1666666666667</v>
      </c>
      <c r="F7" s="24">
        <f t="shared" si="18"/>
        <v>5.8333333333333002</v>
      </c>
      <c r="G7" s="24">
        <f>AVERAGE($F$6:$F$7)</f>
        <v>3.8333333333333002</v>
      </c>
      <c r="H7" s="14">
        <f t="shared" si="19"/>
        <v>71.550000000000026</v>
      </c>
      <c r="I7" s="26">
        <f t="shared" si="0"/>
        <v>5.4499999999999744</v>
      </c>
      <c r="J7" s="24">
        <f>AVERAGE($I$6:$I$7)</f>
        <v>3.4499999999999886</v>
      </c>
      <c r="K7" s="24">
        <f t="shared" si="20"/>
        <v>71.895000000000024</v>
      </c>
      <c r="L7" s="24">
        <f t="shared" si="1"/>
        <v>5.1049999999999756</v>
      </c>
      <c r="M7" s="24">
        <f>AVERAGE($L$6:$L$7)</f>
        <v>3.1049999999999898</v>
      </c>
      <c r="N7" s="3">
        <f t="shared" si="2"/>
        <v>72.205500000000029</v>
      </c>
      <c r="O7" s="3">
        <f t="shared" si="3"/>
        <v>4.7944999999999709</v>
      </c>
      <c r="P7" s="3">
        <f>AVERAGE($O$6:$O$7)</f>
        <v>2.7944999999999851</v>
      </c>
      <c r="Q7" s="3">
        <f t="shared" si="4"/>
        <v>72.484950000000026</v>
      </c>
      <c r="R7" s="3">
        <f t="shared" si="5"/>
        <v>4.5150499999999738</v>
      </c>
      <c r="S7" s="3">
        <f>AVERAGE($R$6:$R$7)</f>
        <v>2.515049999999988</v>
      </c>
      <c r="T7" s="3">
        <f t="shared" si="6"/>
        <v>72.275783072250022</v>
      </c>
      <c r="U7" s="3">
        <f t="shared" si="7"/>
        <v>4.7242169277499784</v>
      </c>
      <c r="V7" s="3">
        <f>AVERAGE($U$6:$U$7)</f>
        <v>2.7242169277499926</v>
      </c>
      <c r="W7" s="3">
        <f t="shared" si="8"/>
        <v>72.548204765025019</v>
      </c>
      <c r="X7" s="3">
        <f t="shared" si="9"/>
        <v>4.4517952349749805</v>
      </c>
      <c r="Y7" s="3">
        <f>AVERAGE($X$6:$X$7)</f>
        <v>2.4517952349749947</v>
      </c>
      <c r="Z7" s="3">
        <f t="shared" si="10"/>
        <v>72.793384288522518</v>
      </c>
      <c r="AA7" s="3">
        <f t="shared" si="11"/>
        <v>4.2066157114774825</v>
      </c>
      <c r="AB7" s="3">
        <f>AVERAGE($AA$6:$AA$7)</f>
        <v>2.2066157114774967</v>
      </c>
      <c r="AC7" s="3">
        <f t="shared" si="12"/>
        <v>73.014045859670262</v>
      </c>
      <c r="AD7" s="3">
        <f t="shared" si="13"/>
        <v>3.9859541403297385</v>
      </c>
      <c r="AE7" s="3">
        <f>AVERAGE($AD$6:$AD$7)</f>
        <v>1.9859541403297527</v>
      </c>
      <c r="AF7" s="3">
        <f t="shared" si="14"/>
        <v>73.212641273703241</v>
      </c>
      <c r="AG7" s="3">
        <f t="shared" si="15"/>
        <v>3.787358726296759</v>
      </c>
      <c r="AH7" s="3">
        <f>AVERAGE($AG$6:$AG$7)</f>
        <v>1.7873587262967732</v>
      </c>
      <c r="AI7" s="3">
        <f t="shared" si="16"/>
        <v>73.391377146332914</v>
      </c>
      <c r="AJ7" s="3">
        <f t="shared" si="17"/>
        <v>3.6086228536670859</v>
      </c>
      <c r="AK7" s="2"/>
      <c r="AL7" s="2">
        <v>0</v>
      </c>
    </row>
    <row r="8" spans="1:38" ht="15" thickBot="1" x14ac:dyDescent="0.35">
      <c r="A8" s="9">
        <v>1.4</v>
      </c>
      <c r="B8" s="9" t="s">
        <v>2</v>
      </c>
      <c r="C8" s="18" t="s">
        <v>6</v>
      </c>
      <c r="D8" s="18">
        <v>57</v>
      </c>
      <c r="E8" s="25">
        <v>71.166666666666671</v>
      </c>
      <c r="F8" s="25">
        <f t="shared" si="18"/>
        <v>-14.1666666666667</v>
      </c>
      <c r="G8" s="25">
        <f>AVERAGE($F$5,$F$8)</f>
        <v>-14.6666666666667</v>
      </c>
      <c r="H8" s="14">
        <f t="shared" si="19"/>
        <v>69.7</v>
      </c>
      <c r="I8" s="24">
        <f t="shared" si="0"/>
        <v>-12.700000000000003</v>
      </c>
      <c r="J8" s="24">
        <f>AVERAGE($I$5,$I$8)</f>
        <v>-13.200000000000003</v>
      </c>
      <c r="K8" s="24">
        <f t="shared" si="20"/>
        <v>68.38</v>
      </c>
      <c r="L8" s="24">
        <f t="shared" si="1"/>
        <v>-11.379999999999995</v>
      </c>
      <c r="M8" s="24">
        <f>AVERAGE($L$5,$L$8)</f>
        <v>-11.879999999999995</v>
      </c>
      <c r="N8" s="3">
        <f t="shared" si="2"/>
        <v>67.191999999999993</v>
      </c>
      <c r="O8" s="3">
        <f t="shared" si="3"/>
        <v>-10.191999999999993</v>
      </c>
      <c r="P8" s="3">
        <f>AVERAGE($O$5,$O$8)</f>
        <v>-10.691999999999993</v>
      </c>
      <c r="Q8" s="3">
        <f t="shared" si="4"/>
        <v>66.122799999999998</v>
      </c>
      <c r="R8" s="3">
        <f t="shared" si="5"/>
        <v>-9.122799999999998</v>
      </c>
      <c r="S8" s="3">
        <f>AVERAGE($R$5,$R$8)</f>
        <v>-9.622799999999998</v>
      </c>
      <c r="T8" s="3">
        <f t="shared" si="6"/>
        <v>68.220869775999986</v>
      </c>
      <c r="U8" s="3">
        <f t="shared" si="7"/>
        <v>-11.220869775999986</v>
      </c>
      <c r="V8" s="3">
        <f>AVERAGE($U$5,$U$8)</f>
        <v>-11.720869775999986</v>
      </c>
      <c r="W8" s="3">
        <f t="shared" si="8"/>
        <v>67.048782798399984</v>
      </c>
      <c r="X8" s="3">
        <f t="shared" si="9"/>
        <v>-10.048782798399984</v>
      </c>
      <c r="Y8" s="3">
        <f>AVERAGE($X$5,$X$8)</f>
        <v>-10.548782798399984</v>
      </c>
      <c r="Z8" s="3">
        <f t="shared" si="10"/>
        <v>65.993904518559987</v>
      </c>
      <c r="AA8" s="3">
        <f t="shared" si="11"/>
        <v>-8.9939045185599866</v>
      </c>
      <c r="AB8" s="3">
        <f>AVERAGE($AA$5,$AA$8)</f>
        <v>-9.4939045185599866</v>
      </c>
      <c r="AC8" s="3">
        <f t="shared" si="12"/>
        <v>65.044514066703982</v>
      </c>
      <c r="AD8" s="3">
        <f t="shared" si="13"/>
        <v>-8.0445140667039823</v>
      </c>
      <c r="AE8" s="3">
        <f>AVERAGE($AD$5,$AD$8)</f>
        <v>-8.5445140667039823</v>
      </c>
      <c r="AF8" s="3">
        <f t="shared" si="14"/>
        <v>64.19006266003359</v>
      </c>
      <c r="AG8" s="3">
        <f t="shared" si="15"/>
        <v>-7.1900626600335897</v>
      </c>
      <c r="AH8" s="3">
        <f>AVERAGE($AG$5,$AG$8)</f>
        <v>-7.6900626600335897</v>
      </c>
      <c r="AI8" s="3">
        <f t="shared" si="16"/>
        <v>63.421056394030231</v>
      </c>
      <c r="AJ8" s="3">
        <f t="shared" si="17"/>
        <v>-6.4210563940302308</v>
      </c>
      <c r="AK8" s="2"/>
      <c r="AL8" s="2">
        <v>0</v>
      </c>
    </row>
    <row r="9" spans="1:38" ht="15" thickBot="1" x14ac:dyDescent="0.35">
      <c r="A9" s="12"/>
      <c r="B9" s="21" t="s">
        <v>77</v>
      </c>
      <c r="C9" s="20" t="s">
        <v>67</v>
      </c>
      <c r="D9" s="19">
        <f>AVERAGE(D3:D8)</f>
        <v>71.166666666666671</v>
      </c>
      <c r="I9" t="s">
        <v>62</v>
      </c>
      <c r="M9" t="s">
        <v>68</v>
      </c>
      <c r="P9" t="s">
        <v>69</v>
      </c>
      <c r="S9" t="s">
        <v>70</v>
      </c>
      <c r="V9" t="s">
        <v>71</v>
      </c>
      <c r="Y9" t="s">
        <v>72</v>
      </c>
      <c r="AB9" t="s">
        <v>73</v>
      </c>
      <c r="AE9" t="s">
        <v>89</v>
      </c>
      <c r="AH9" t="s">
        <v>90</v>
      </c>
    </row>
    <row r="10" spans="1:38" ht="15" thickBot="1" x14ac:dyDescent="0.35">
      <c r="B10" s="11"/>
      <c r="C10" s="11"/>
      <c r="F10" t="s">
        <v>48</v>
      </c>
    </row>
    <row r="11" spans="1:38" ht="15" thickBot="1" x14ac:dyDescent="0.35">
      <c r="A11" s="41" t="s">
        <v>80</v>
      </c>
      <c r="B11" s="42"/>
      <c r="C11" s="43"/>
    </row>
    <row r="12" spans="1:38" x14ac:dyDescent="0.3">
      <c r="B12" s="11"/>
    </row>
    <row r="14" spans="1:38" x14ac:dyDescent="0.3">
      <c r="A14" s="7" t="s">
        <v>49</v>
      </c>
      <c r="D14" s="7" t="s">
        <v>66</v>
      </c>
    </row>
    <row r="15" spans="1:38" x14ac:dyDescent="0.3">
      <c r="A15" s="10">
        <v>1.6</v>
      </c>
      <c r="B15" s="10" t="s">
        <v>75</v>
      </c>
      <c r="C15" s="10" t="s">
        <v>76</v>
      </c>
      <c r="D15" s="10">
        <f>SUM(A20:C20)</f>
        <v>74.390000000000015</v>
      </c>
    </row>
    <row r="18" spans="1:8" x14ac:dyDescent="0.3">
      <c r="A18" t="s">
        <v>8</v>
      </c>
    </row>
    <row r="19" spans="1:8" x14ac:dyDescent="0.3">
      <c r="A19" t="s">
        <v>77</v>
      </c>
      <c r="B19" t="s">
        <v>63</v>
      </c>
      <c r="C19" t="s">
        <v>62</v>
      </c>
    </row>
    <row r="20" spans="1:8" x14ac:dyDescent="0.3">
      <c r="A20">
        <v>71.2</v>
      </c>
      <c r="B20">
        <f>0.1*16.8</f>
        <v>1.6800000000000002</v>
      </c>
      <c r="C20">
        <f>0.1*15.1</f>
        <v>1.51</v>
      </c>
    </row>
    <row r="22" spans="1:8" x14ac:dyDescent="0.3">
      <c r="H22" t="s">
        <v>62</v>
      </c>
    </row>
    <row r="24" spans="1:8" x14ac:dyDescent="0.3">
      <c r="A24" s="7" t="s">
        <v>49</v>
      </c>
      <c r="D24" s="7" t="s">
        <v>66</v>
      </c>
    </row>
    <row r="25" spans="1:8" x14ac:dyDescent="0.3">
      <c r="A25" s="10">
        <v>1.7</v>
      </c>
      <c r="B25" s="10" t="s">
        <v>46</v>
      </c>
      <c r="C25" s="10" t="s">
        <v>50</v>
      </c>
      <c r="D25" s="10">
        <f>SUM(A30:C30)</f>
        <v>72.110000000000014</v>
      </c>
    </row>
    <row r="28" spans="1:8" x14ac:dyDescent="0.3">
      <c r="A28" t="s">
        <v>7</v>
      </c>
    </row>
    <row r="29" spans="1:8" x14ac:dyDescent="0.3">
      <c r="A29" t="s">
        <v>77</v>
      </c>
      <c r="B29" t="s">
        <v>63</v>
      </c>
      <c r="C29" t="s">
        <v>62</v>
      </c>
    </row>
    <row r="30" spans="1:8" x14ac:dyDescent="0.3">
      <c r="A30">
        <v>71.2</v>
      </c>
      <c r="B30">
        <f>0.1*4.8</f>
        <v>0.48</v>
      </c>
      <c r="C30">
        <f>0.1*4.3</f>
        <v>0.43</v>
      </c>
    </row>
    <row r="51" spans="12:13" x14ac:dyDescent="0.3">
      <c r="L51" t="s">
        <v>35</v>
      </c>
      <c r="M51" t="s">
        <v>36</v>
      </c>
    </row>
  </sheetData>
  <autoFilter ref="A2:AL11"/>
  <mergeCells count="1">
    <mergeCell ref="A11:C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175" zoomScaleNormal="175" workbookViewId="0">
      <selection activeCell="E12" sqref="E12"/>
    </sheetView>
  </sheetViews>
  <sheetFormatPr defaultRowHeight="14.4" x14ac:dyDescent="0.3"/>
  <cols>
    <col min="2" max="2" width="14.88671875" customWidth="1"/>
    <col min="3" max="3" width="6.6640625" customWidth="1"/>
    <col min="4" max="4" width="20.109375" bestFit="1" customWidth="1"/>
    <col min="5" max="5" width="22.6640625" bestFit="1" customWidth="1"/>
    <col min="6" max="6" width="20" customWidth="1"/>
    <col min="7" max="7" width="22.33203125" customWidth="1"/>
    <col min="8" max="8" width="15.109375" customWidth="1"/>
    <col min="9" max="9" width="15.44140625" customWidth="1"/>
    <col min="10" max="10" width="11.5546875" customWidth="1"/>
    <col min="11" max="11" width="20" customWidth="1"/>
    <col min="12" max="12" width="15.5546875" customWidth="1"/>
    <col min="13" max="13" width="20.109375" customWidth="1"/>
    <col min="14" max="14" width="11.5546875" customWidth="1"/>
    <col min="15" max="15" width="20" customWidth="1"/>
    <col min="16" max="16" width="15.6640625" bestFit="1" customWidth="1"/>
  </cols>
  <sheetData>
    <row r="1" spans="2:16" x14ac:dyDescent="0.3">
      <c r="B1" t="s">
        <v>84</v>
      </c>
      <c r="C1" t="s">
        <v>85</v>
      </c>
      <c r="D1" t="s">
        <v>86</v>
      </c>
      <c r="E1" t="s">
        <v>87</v>
      </c>
      <c r="H1" t="s">
        <v>55</v>
      </c>
      <c r="L1" t="s">
        <v>78</v>
      </c>
    </row>
    <row r="2" spans="2:16" x14ac:dyDescent="0.3">
      <c r="B2" s="7" t="s">
        <v>41</v>
      </c>
      <c r="C2" s="7" t="s">
        <v>42</v>
      </c>
      <c r="D2" s="7" t="s">
        <v>56</v>
      </c>
      <c r="E2" s="6" t="s">
        <v>74</v>
      </c>
      <c r="F2" s="32" t="s">
        <v>54</v>
      </c>
      <c r="G2" s="35" t="s">
        <v>92</v>
      </c>
      <c r="H2" s="7" t="s">
        <v>98</v>
      </c>
      <c r="I2" s="10" t="s">
        <v>58</v>
      </c>
      <c r="J2" s="10" t="s">
        <v>59</v>
      </c>
      <c r="K2" s="35" t="s">
        <v>91</v>
      </c>
      <c r="L2" s="10" t="s">
        <v>93</v>
      </c>
      <c r="M2" s="10" t="s">
        <v>61</v>
      </c>
      <c r="N2" s="10" t="s">
        <v>99</v>
      </c>
      <c r="O2" s="10" t="s">
        <v>94</v>
      </c>
      <c r="P2" s="8" t="s">
        <v>96</v>
      </c>
    </row>
    <row r="3" spans="2:16" x14ac:dyDescent="0.3">
      <c r="B3" s="10" t="s">
        <v>43</v>
      </c>
      <c r="C3" s="10">
        <v>12</v>
      </c>
      <c r="D3" s="10" t="s">
        <v>45</v>
      </c>
      <c r="E3" s="10" t="s">
        <v>43</v>
      </c>
      <c r="F3" s="10">
        <v>1</v>
      </c>
      <c r="G3" s="28">
        <f>E12</f>
        <v>0.66666666666666663</v>
      </c>
      <c r="H3" s="31">
        <f>F3-$E$12</f>
        <v>0.33333333333333337</v>
      </c>
      <c r="I3" s="36">
        <f>SUM($H$3,$H$7:$H$8)/(3*($E$10*(1-$E$10)))</f>
        <v>1.5671954647199642</v>
      </c>
      <c r="J3" s="31">
        <f>$E$10+(0.8*I3)</f>
        <v>1.9469035523359168</v>
      </c>
      <c r="K3" s="38">
        <f>EXP(J3)/(1+EXP(J3))</f>
        <v>0.87510861301368736</v>
      </c>
      <c r="L3" s="37">
        <f>F3-K3</f>
        <v>0.12489138698631264</v>
      </c>
      <c r="M3" s="31">
        <f>SUM($L$3,$L$6:$L$8)/((3*($K$3*(1-$K$3)))+(($K$6)*(1-$K$6)))</f>
        <v>0.58082711265410814</v>
      </c>
      <c r="N3" s="31">
        <f>$E$10+(0.8*M3)+(0.8*I3)</f>
        <v>2.4115652424592033</v>
      </c>
      <c r="O3" s="28">
        <f>EXP(N3)/(1+EXP(N3))</f>
        <v>0.91770497030011644</v>
      </c>
      <c r="P3" s="10" t="str">
        <f t="shared" ref="P3:P8" si="0">IF(O3&gt;=0.7,"Yes","No")</f>
        <v>Yes</v>
      </c>
    </row>
    <row r="4" spans="2:16" s="1" customFormat="1" x14ac:dyDescent="0.3">
      <c r="B4" s="31" t="s">
        <v>43</v>
      </c>
      <c r="C4" s="31">
        <v>84</v>
      </c>
      <c r="D4" s="31" t="s">
        <v>46</v>
      </c>
      <c r="E4" s="31" t="s">
        <v>43</v>
      </c>
      <c r="F4" s="33">
        <v>1</v>
      </c>
      <c r="G4" s="31">
        <f>E12</f>
        <v>0.66666666666666663</v>
      </c>
      <c r="H4" s="31">
        <f t="shared" ref="H4:H8" si="1">F4-$E$12</f>
        <v>0.33333333333333337</v>
      </c>
      <c r="I4" s="31">
        <f>SUM($H$4:$H$5)/(2*($E$12*(1-$E$12)))</f>
        <v>-0.74999999999999978</v>
      </c>
      <c r="J4" s="31">
        <f>$E$10+(0.8*I4)</f>
        <v>9.3147180559945419E-2</v>
      </c>
      <c r="K4" s="37">
        <f>EXP(J4)/(1+EXP(J4))</f>
        <v>0.52326997261196029</v>
      </c>
      <c r="L4" s="37">
        <f t="shared" ref="L4:L8" si="2">F4-K4</f>
        <v>0.47673002738803971</v>
      </c>
      <c r="M4" s="31">
        <f>SUM($L$4)/(($K$4*(1-$K$4)))</f>
        <v>1.9110594001952543</v>
      </c>
      <c r="N4" s="31">
        <f t="shared" ref="N4:N8" si="3">$E$10+(0.8*M4)+(0.8*I4)</f>
        <v>1.6219947007161488</v>
      </c>
      <c r="O4" s="31">
        <f t="shared" ref="O4:O8" si="4">EXP(N4)/(1+EXP(N4))</f>
        <v>0.83507003973506921</v>
      </c>
      <c r="P4" s="10" t="str">
        <f t="shared" si="0"/>
        <v>Yes</v>
      </c>
    </row>
    <row r="5" spans="2:16" s="1" customFormat="1" x14ac:dyDescent="0.3">
      <c r="B5" s="31" t="s">
        <v>44</v>
      </c>
      <c r="C5" s="31">
        <v>44</v>
      </c>
      <c r="D5" s="31" t="s">
        <v>45</v>
      </c>
      <c r="E5" s="31" t="s">
        <v>44</v>
      </c>
      <c r="F5" s="33">
        <v>0</v>
      </c>
      <c r="G5" s="31">
        <v>0.7</v>
      </c>
      <c r="H5" s="31">
        <f t="shared" si="1"/>
        <v>-0.66666666666666663</v>
      </c>
      <c r="I5" s="31">
        <f>SUM($H$4:$H$5)/(2*($E$12*(1-$E$12)))</f>
        <v>-0.74999999999999978</v>
      </c>
      <c r="J5" s="31">
        <f>$E$10+(0.8*I5)</f>
        <v>9.3147180559945419E-2</v>
      </c>
      <c r="K5" s="37">
        <f t="shared" ref="K5:K8" si="5">EXP(J5)/(1+EXP(J5))</f>
        <v>0.52326997261196029</v>
      </c>
      <c r="L5" s="37">
        <f t="shared" si="2"/>
        <v>-0.52326997261196029</v>
      </c>
      <c r="M5" s="31">
        <f>SUM($L$5)/(($K$5*(1-$K$5)))</f>
        <v>-2.097623272188053</v>
      </c>
      <c r="N5" s="31">
        <f t="shared" si="3"/>
        <v>-1.5849514371904969</v>
      </c>
      <c r="O5" s="31">
        <f t="shared" si="4"/>
        <v>0.17009538039455738</v>
      </c>
      <c r="P5" s="10" t="str">
        <f t="shared" si="0"/>
        <v>No</v>
      </c>
    </row>
    <row r="6" spans="2:16" s="1" customFormat="1" x14ac:dyDescent="0.3">
      <c r="B6" s="31" t="s">
        <v>43</v>
      </c>
      <c r="C6" s="31">
        <v>19</v>
      </c>
      <c r="D6" s="31" t="s">
        <v>47</v>
      </c>
      <c r="E6" s="31" t="s">
        <v>44</v>
      </c>
      <c r="F6" s="33">
        <v>0</v>
      </c>
      <c r="G6" s="31">
        <v>0.7</v>
      </c>
      <c r="H6" s="31">
        <f t="shared" si="1"/>
        <v>-0.66666666666666663</v>
      </c>
      <c r="I6" s="31">
        <f>-0.7/(0.7*0.3)</f>
        <v>-3.333333333333333</v>
      </c>
      <c r="J6" s="31">
        <f t="shared" ref="J6:J8" si="6">$E$10+(0.8*I6)</f>
        <v>-1.9735194861067211</v>
      </c>
      <c r="K6" s="37">
        <f t="shared" si="5"/>
        <v>0.12201136147785485</v>
      </c>
      <c r="L6" s="37">
        <f t="shared" si="2"/>
        <v>-0.12201136147785485</v>
      </c>
      <c r="M6" s="31">
        <f>SUM($L$3,$L$6:$L$8)/((3*($K$3*(1-$K$3)))+((K6)*(1-$K$6)))</f>
        <v>0.58082711265410814</v>
      </c>
      <c r="N6" s="31">
        <f t="shared" si="3"/>
        <v>-1.5088577959834346</v>
      </c>
      <c r="O6" s="31">
        <f t="shared" si="4"/>
        <v>0.1811081294193557</v>
      </c>
      <c r="P6" s="10" t="str">
        <f t="shared" si="0"/>
        <v>No</v>
      </c>
    </row>
    <row r="7" spans="2:16" x14ac:dyDescent="0.3">
      <c r="B7" s="10" t="s">
        <v>44</v>
      </c>
      <c r="C7" s="10">
        <v>32</v>
      </c>
      <c r="D7" s="10" t="s">
        <v>46</v>
      </c>
      <c r="E7" s="10" t="s">
        <v>43</v>
      </c>
      <c r="F7" s="10">
        <v>1</v>
      </c>
      <c r="G7" s="31">
        <v>0.7</v>
      </c>
      <c r="H7" s="31">
        <f t="shared" si="1"/>
        <v>0.33333333333333337</v>
      </c>
      <c r="I7" s="36">
        <f>SUM($H$3,$H$7:$H$8)/(3*(($E$10)*(1-$E$10)))</f>
        <v>1.5671954647199642</v>
      </c>
      <c r="J7" s="31">
        <f t="shared" si="6"/>
        <v>1.9469035523359168</v>
      </c>
      <c r="K7" s="37">
        <f t="shared" si="5"/>
        <v>0.87510861301368736</v>
      </c>
      <c r="L7" s="37">
        <f t="shared" si="2"/>
        <v>0.12489138698631264</v>
      </c>
      <c r="M7" s="31">
        <f>SUM($L$3,$L$6:$L$8)/((3*($K$3*(1-$K$3)))+(($K$6)*(1-$K$6)))</f>
        <v>0.58082711265410814</v>
      </c>
      <c r="N7" s="31">
        <f t="shared" si="3"/>
        <v>2.4115652424592033</v>
      </c>
      <c r="O7" s="31">
        <f t="shared" si="4"/>
        <v>0.91770497030011644</v>
      </c>
      <c r="P7" s="10" t="str">
        <f t="shared" si="0"/>
        <v>Yes</v>
      </c>
    </row>
    <row r="8" spans="2:16" x14ac:dyDescent="0.3">
      <c r="B8" s="10" t="s">
        <v>44</v>
      </c>
      <c r="C8" s="10">
        <v>14</v>
      </c>
      <c r="D8" s="10" t="s">
        <v>45</v>
      </c>
      <c r="E8" s="10" t="s">
        <v>43</v>
      </c>
      <c r="F8" s="10">
        <v>1</v>
      </c>
      <c r="G8" s="31">
        <v>0.7</v>
      </c>
      <c r="H8" s="31">
        <f t="shared" si="1"/>
        <v>0.33333333333333337</v>
      </c>
      <c r="I8" s="36">
        <f>SUM($H$3,$H$7:$H$8)/(3*($E$10*(1-$E$10)))</f>
        <v>1.5671954647199642</v>
      </c>
      <c r="J8" s="31">
        <f t="shared" si="6"/>
        <v>1.9469035523359168</v>
      </c>
      <c r="K8" s="37">
        <f t="shared" si="5"/>
        <v>0.87510861301368736</v>
      </c>
      <c r="L8" s="37">
        <f t="shared" si="2"/>
        <v>0.12489138698631264</v>
      </c>
      <c r="M8" s="31">
        <f>SUM($L$3,$L$6:$L$8)/((3*($K$3*(1-$K$3)))+(($K$6)*(1-$K$6)))</f>
        <v>0.58082711265410814</v>
      </c>
      <c r="N8" s="31">
        <f t="shared" si="3"/>
        <v>2.4115652424592033</v>
      </c>
      <c r="O8" s="31">
        <f t="shared" si="4"/>
        <v>0.91770497030011644</v>
      </c>
      <c r="P8" s="10" t="str">
        <f t="shared" si="0"/>
        <v>Yes</v>
      </c>
    </row>
    <row r="9" spans="2:16" ht="15" thickBot="1" x14ac:dyDescent="0.35">
      <c r="H9" s="1"/>
      <c r="J9" s="1"/>
      <c r="K9" s="1"/>
    </row>
    <row r="10" spans="2:16" ht="15" thickBot="1" x14ac:dyDescent="0.35">
      <c r="B10" s="45" t="s">
        <v>51</v>
      </c>
      <c r="C10" s="47"/>
      <c r="D10" t="s">
        <v>81</v>
      </c>
      <c r="E10" s="39">
        <f>LN(4/2)</f>
        <v>0.69314718055994529</v>
      </c>
      <c r="I10" s="5"/>
    </row>
    <row r="11" spans="2:16" ht="15" thickBot="1" x14ac:dyDescent="0.35">
      <c r="E11" s="4"/>
      <c r="L11" s="1"/>
    </row>
    <row r="12" spans="2:16" ht="15" thickBot="1" x14ac:dyDescent="0.35">
      <c r="B12" s="45" t="s">
        <v>52</v>
      </c>
      <c r="C12" s="46"/>
      <c r="D12" s="46"/>
      <c r="E12" s="34">
        <f>(EXP(E10))/(1+EXP(E10))</f>
        <v>0.66666666666666663</v>
      </c>
    </row>
    <row r="15" spans="2:16" ht="15" customHeight="1" x14ac:dyDescent="0.3">
      <c r="C15" s="44" t="s">
        <v>53</v>
      </c>
      <c r="D15" s="44"/>
    </row>
    <row r="16" spans="2:16" x14ac:dyDescent="0.3">
      <c r="C16" s="44"/>
      <c r="D16" s="44"/>
      <c r="E16" s="5"/>
    </row>
    <row r="17" spans="3:4" x14ac:dyDescent="0.3">
      <c r="C17" s="44"/>
      <c r="D17" s="44"/>
    </row>
    <row r="41" spans="1:6" ht="15" thickBot="1" x14ac:dyDescent="0.35"/>
    <row r="42" spans="1:6" ht="15" thickBot="1" x14ac:dyDescent="0.35">
      <c r="B42" s="16" t="s">
        <v>49</v>
      </c>
    </row>
    <row r="43" spans="1:6" ht="15" thickBot="1" x14ac:dyDescent="0.35"/>
    <row r="44" spans="1:6" ht="15" thickBot="1" x14ac:dyDescent="0.35">
      <c r="A44" s="10" t="s">
        <v>65</v>
      </c>
      <c r="B44" s="10" t="s">
        <v>41</v>
      </c>
      <c r="C44" s="10" t="s">
        <v>42</v>
      </c>
      <c r="D44" s="10" t="s">
        <v>56</v>
      </c>
      <c r="E44" s="17" t="s">
        <v>57</v>
      </c>
      <c r="F44" s="15" t="s">
        <v>60</v>
      </c>
    </row>
    <row r="45" spans="1:6" ht="15" thickBot="1" x14ac:dyDescent="0.35">
      <c r="A45" s="10" t="s">
        <v>95</v>
      </c>
      <c r="B45" s="10" t="s">
        <v>43</v>
      </c>
      <c r="C45" s="10">
        <v>25</v>
      </c>
      <c r="D45" s="10" t="s">
        <v>46</v>
      </c>
      <c r="E45" s="10" t="s">
        <v>64</v>
      </c>
      <c r="F45" s="34">
        <f>(EXP(2.3))/(1+EXP(2.3))</f>
        <v>0.90887703898514383</v>
      </c>
    </row>
  </sheetData>
  <autoFilter ref="B2:I8"/>
  <mergeCells count="3">
    <mergeCell ref="C15:D17"/>
    <mergeCell ref="B12:D12"/>
    <mergeCell ref="B10:C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GBM_Regression</vt:lpstr>
      <vt:lpstr>GBM_Classification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Dsouza</dc:creator>
  <cp:lastModifiedBy>Shalaka R Shirsath</cp:lastModifiedBy>
  <cp:lastPrinted>2021-07-14T02:56:30Z</cp:lastPrinted>
  <dcterms:created xsi:type="dcterms:W3CDTF">2019-06-20T07:11:05Z</dcterms:created>
  <dcterms:modified xsi:type="dcterms:W3CDTF">2022-06-24T07:20:06Z</dcterms:modified>
</cp:coreProperties>
</file>